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E101" i="8"/>
  <c r="E100" i="8" s="1"/>
  <c r="Q101" i="8"/>
  <c r="P101" i="8"/>
  <c r="O101" i="8"/>
  <c r="N101" i="8"/>
  <c r="M101" i="8"/>
  <c r="L101" i="8"/>
  <c r="K101" i="8"/>
  <c r="J101" i="8"/>
  <c r="I101" i="8"/>
  <c r="H101" i="8"/>
  <c r="G101" i="8"/>
  <c r="F101" i="8"/>
  <c r="D101" i="8"/>
  <c r="D100" i="8" s="1"/>
  <c r="C101" i="8"/>
  <c r="C100" i="8" s="1"/>
  <c r="B101" i="8"/>
  <c r="B100" i="8" s="1"/>
  <c r="M94" i="8"/>
  <c r="L94" i="8"/>
  <c r="K94" i="8"/>
  <c r="K85" i="8" s="1"/>
  <c r="J94" i="8"/>
  <c r="I94" i="8"/>
  <c r="H94" i="8"/>
  <c r="G94" i="8"/>
  <c r="F94" i="8"/>
  <c r="E94" i="8"/>
  <c r="D94" i="8"/>
  <c r="C94" i="8"/>
  <c r="B94" i="8"/>
  <c r="Q94" i="8"/>
  <c r="Q204" i="8" s="1"/>
  <c r="P94" i="8"/>
  <c r="O94" i="8"/>
  <c r="N94" i="8"/>
  <c r="M87" i="8"/>
  <c r="M85" i="8" s="1"/>
  <c r="G87" i="8"/>
  <c r="Q87" i="8"/>
  <c r="Q85" i="8" s="1"/>
  <c r="P87" i="8"/>
  <c r="O87" i="8"/>
  <c r="N87" i="8"/>
  <c r="N85" i="8" s="1"/>
  <c r="E87" i="8"/>
  <c r="E85" i="8" s="1"/>
  <c r="E84" i="8" s="1"/>
  <c r="D87" i="8"/>
  <c r="C87" i="8"/>
  <c r="B87" i="8"/>
  <c r="L87" i="8"/>
  <c r="L85" i="8" s="1"/>
  <c r="K87" i="8"/>
  <c r="J87" i="8"/>
  <c r="I87" i="8"/>
  <c r="I197" i="8" s="1"/>
  <c r="H87" i="8"/>
  <c r="H85" i="8" s="1"/>
  <c r="F87" i="8"/>
  <c r="J85" i="8"/>
  <c r="F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I191" i="8"/>
  <c r="H84" i="9"/>
  <c r="E191" i="8"/>
  <c r="I189" i="8"/>
  <c r="E189" i="8"/>
  <c r="P24" i="8"/>
  <c r="E81" i="9"/>
  <c r="C188" i="8"/>
  <c r="Q187" i="8"/>
  <c r="O23" i="8"/>
  <c r="L80" i="9"/>
  <c r="K23" i="8"/>
  <c r="K214" i="8" s="1"/>
  <c r="D80" i="9"/>
  <c r="N22" i="8"/>
  <c r="K79" i="9"/>
  <c r="J22" i="8"/>
  <c r="J213" i="8" s="1"/>
  <c r="E185" i="8"/>
  <c r="C185" i="8"/>
  <c r="M18" i="8"/>
  <c r="J18" i="8"/>
  <c r="P17" i="8"/>
  <c r="I17" i="8"/>
  <c r="K180" i="8"/>
  <c r="J180" i="8"/>
  <c r="I180" i="8"/>
  <c r="H16" i="8"/>
  <c r="E180" i="8"/>
  <c r="P15" i="8"/>
  <c r="I179" i="8"/>
  <c r="F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C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62" i="9"/>
  <c r="J219" i="8"/>
  <c r="H165" i="8"/>
  <c r="G165" i="8"/>
  <c r="F219" i="8"/>
  <c r="D165" i="8"/>
  <c r="Q218" i="8"/>
  <c r="M218" i="8"/>
  <c r="E218" i="8"/>
  <c r="C164" i="8"/>
  <c r="P163" i="8"/>
  <c r="D163" i="8"/>
  <c r="M19" i="8"/>
  <c r="I19" i="8"/>
  <c r="N204" i="8"/>
  <c r="G11" i="8"/>
  <c r="G202" i="8" s="1"/>
  <c r="J197" i="8"/>
  <c r="F197" i="8"/>
  <c r="Q196" i="8"/>
  <c r="O196" i="8"/>
  <c r="M196" i="8"/>
  <c r="K196" i="8"/>
  <c r="G196" i="8"/>
  <c r="C196" i="8"/>
  <c r="O85" i="8" l="1"/>
  <c r="D85" i="8"/>
  <c r="D84" i="8" s="1"/>
  <c r="P85" i="8"/>
  <c r="P84" i="8" s="1"/>
  <c r="G85" i="8"/>
  <c r="O100" i="8"/>
  <c r="P100" i="8"/>
  <c r="Q100" i="8"/>
  <c r="Q84" i="8" s="1"/>
  <c r="I85" i="8"/>
  <c r="O84" i="8"/>
  <c r="F100" i="8"/>
  <c r="F84" i="8" s="1"/>
  <c r="G100" i="8"/>
  <c r="H100" i="8"/>
  <c r="H84" i="8" s="1"/>
  <c r="I100" i="8"/>
  <c r="I210" i="8" s="1"/>
  <c r="J100" i="8"/>
  <c r="J84" i="8" s="1"/>
  <c r="K100" i="8"/>
  <c r="K84" i="8" s="1"/>
  <c r="L100" i="8"/>
  <c r="L84" i="8" s="1"/>
  <c r="B85" i="8"/>
  <c r="B84" i="8" s="1"/>
  <c r="M100" i="8"/>
  <c r="M210" i="8" s="1"/>
  <c r="C85" i="8"/>
  <c r="C84" i="8" s="1"/>
  <c r="N100" i="8"/>
  <c r="N84" i="8" s="1"/>
  <c r="K177" i="8"/>
  <c r="O180" i="8"/>
  <c r="I217" i="8"/>
  <c r="G188" i="8"/>
  <c r="B82" i="11"/>
  <c r="H179" i="8"/>
  <c r="M204" i="8"/>
  <c r="M191" i="8"/>
  <c r="M197" i="8"/>
  <c r="O177" i="8"/>
  <c r="N179" i="8"/>
  <c r="O198" i="8"/>
  <c r="C170" i="8"/>
  <c r="Q197" i="8"/>
  <c r="J173" i="8"/>
  <c r="G71" i="9"/>
  <c r="P206" i="8"/>
  <c r="P215" i="8"/>
  <c r="M209" i="8"/>
  <c r="E184" i="8"/>
  <c r="E204" i="8"/>
  <c r="N219" i="8"/>
  <c r="I170" i="8"/>
  <c r="O176" i="8"/>
  <c r="I178" i="8"/>
  <c r="C180" i="8"/>
  <c r="E80" i="8"/>
  <c r="G176" i="8"/>
  <c r="E170" i="8"/>
  <c r="E178" i="8"/>
  <c r="F204" i="8"/>
  <c r="E196" i="8"/>
  <c r="G164" i="8"/>
  <c r="B165" i="8"/>
  <c r="E172" i="8"/>
  <c r="Q203" i="8"/>
  <c r="G80" i="8"/>
  <c r="M179" i="8"/>
  <c r="Q174" i="8"/>
  <c r="Q191" i="8"/>
  <c r="Q217" i="8"/>
  <c r="G204" i="8"/>
  <c r="O157" i="8"/>
  <c r="C169" i="8"/>
  <c r="I184" i="8"/>
  <c r="C79" i="9"/>
  <c r="C204" i="8"/>
  <c r="I204" i="8"/>
  <c r="I218" i="8"/>
  <c r="M170" i="8"/>
  <c r="G172" i="8"/>
  <c r="I80" i="8"/>
  <c r="K203" i="8"/>
  <c r="E187" i="8"/>
  <c r="N211" i="8"/>
  <c r="J204" i="8"/>
  <c r="Q19" i="8"/>
  <c r="Q210" i="8" s="1"/>
  <c r="O204" i="8"/>
  <c r="I196" i="8"/>
  <c r="K204" i="8"/>
  <c r="L24" i="8"/>
  <c r="L215" i="8" s="1"/>
  <c r="O170" i="8"/>
  <c r="I172" i="8"/>
  <c r="O71" i="9"/>
  <c r="N197" i="8"/>
  <c r="D12" i="8"/>
  <c r="D203" i="8" s="1"/>
  <c r="J211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42" i="9" s="1"/>
  <c r="M43" i="9"/>
  <c r="M77" i="9" s="1"/>
  <c r="J76" i="11"/>
  <c r="F82" i="9"/>
  <c r="N82" i="9"/>
  <c r="P80" i="8"/>
  <c r="N5" i="9"/>
  <c r="F10" i="9"/>
  <c r="J10" i="9"/>
  <c r="N10" i="9"/>
  <c r="N4" i="9" s="1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G46" i="8"/>
  <c r="G183" i="8" s="1"/>
  <c r="K46" i="8"/>
  <c r="K183" i="8" s="1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H58" i="8" s="1"/>
  <c r="H57" i="8" s="1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C183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C74" i="8"/>
  <c r="G74" i="8"/>
  <c r="K74" i="8"/>
  <c r="O74" i="8"/>
  <c r="O73" i="8" s="1"/>
  <c r="D74" i="8"/>
  <c r="D73" i="8" s="1"/>
  <c r="H74" i="8"/>
  <c r="H73" i="8" s="1"/>
  <c r="L74" i="8"/>
  <c r="L73" i="8" s="1"/>
  <c r="P74" i="8"/>
  <c r="E74" i="8"/>
  <c r="E73" i="8" s="1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5" i="9"/>
  <c r="B10" i="9"/>
  <c r="F4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O5" i="9"/>
  <c r="O4" i="9" s="1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P33" i="10" s="1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Q4" i="10" s="1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I60" i="11" s="1"/>
  <c r="M69" i="11"/>
  <c r="M60" i="11" s="1"/>
  <c r="Q69" i="11"/>
  <c r="F69" i="11"/>
  <c r="J69" i="11"/>
  <c r="N69" i="11"/>
  <c r="C76" i="11"/>
  <c r="G76" i="11"/>
  <c r="K76" i="11"/>
  <c r="O76" i="11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L60" i="11" l="1"/>
  <c r="P73" i="8"/>
  <c r="Q58" i="8"/>
  <c r="O33" i="10"/>
  <c r="C4" i="9"/>
  <c r="C127" i="8"/>
  <c r="C46" i="11" s="1"/>
  <c r="Q60" i="11"/>
  <c r="Q42" i="9"/>
  <c r="Q76" i="9" s="1"/>
  <c r="G73" i="8"/>
  <c r="F75" i="11"/>
  <c r="E60" i="11"/>
  <c r="K73" i="8"/>
  <c r="O58" i="8"/>
  <c r="I73" i="8"/>
  <c r="K4" i="9"/>
  <c r="J4" i="9"/>
  <c r="N76" i="9"/>
  <c r="H4" i="10"/>
  <c r="J4" i="10"/>
  <c r="M58" i="8"/>
  <c r="M57" i="8" s="1"/>
  <c r="O75" i="11"/>
  <c r="G84" i="8"/>
  <c r="N75" i="11"/>
  <c r="J75" i="11"/>
  <c r="M75" i="11"/>
  <c r="M59" i="11" s="1"/>
  <c r="C75" i="11"/>
  <c r="P75" i="11"/>
  <c r="L75" i="11"/>
  <c r="L59" i="11" s="1"/>
  <c r="Q75" i="11"/>
  <c r="Q59" i="11" s="1"/>
  <c r="H75" i="11"/>
  <c r="H59" i="11" s="1"/>
  <c r="B75" i="11"/>
  <c r="G4" i="10"/>
  <c r="C4" i="10"/>
  <c r="K4" i="10"/>
  <c r="K47" i="10" s="1"/>
  <c r="N77" i="9"/>
  <c r="C73" i="8"/>
  <c r="H183" i="8"/>
  <c r="G58" i="8"/>
  <c r="G57" i="8" s="1"/>
  <c r="N183" i="8"/>
  <c r="C58" i="8"/>
  <c r="C57" i="8" s="1"/>
  <c r="J183" i="8"/>
  <c r="F183" i="8"/>
  <c r="G210" i="8"/>
  <c r="K58" i="8"/>
  <c r="K57" i="8" s="1"/>
  <c r="K60" i="11"/>
  <c r="Q112" i="8"/>
  <c r="G60" i="11"/>
  <c r="M84" i="8"/>
  <c r="O60" i="11"/>
  <c r="O59" i="11" s="1"/>
  <c r="I42" i="9"/>
  <c r="I76" i="9" s="1"/>
  <c r="Q4" i="9"/>
  <c r="Q47" i="10" s="1"/>
  <c r="N4" i="10"/>
  <c r="N47" i="10" s="1"/>
  <c r="P58" i="8"/>
  <c r="P57" i="8" s="1"/>
  <c r="D58" i="8"/>
  <c r="D57" i="8" s="1"/>
  <c r="O4" i="10"/>
  <c r="O47" i="10" s="1"/>
  <c r="K33" i="10"/>
  <c r="M4" i="9"/>
  <c r="L183" i="8"/>
  <c r="I4" i="9"/>
  <c r="F33" i="10"/>
  <c r="I183" i="8"/>
  <c r="Q156" i="8"/>
  <c r="J73" i="8"/>
  <c r="K75" i="11"/>
  <c r="C47" i="10"/>
  <c r="F73" i="8"/>
  <c r="G156" i="8"/>
  <c r="I84" i="8"/>
  <c r="G75" i="11"/>
  <c r="J60" i="11"/>
  <c r="C112" i="8"/>
  <c r="C33" i="10"/>
  <c r="J127" i="8"/>
  <c r="J46" i="11" s="1"/>
  <c r="E75" i="11"/>
  <c r="E59" i="11" s="1"/>
  <c r="D75" i="11"/>
  <c r="E58" i="8"/>
  <c r="E57" i="8" s="1"/>
  <c r="C60" i="11"/>
  <c r="C59" i="11" s="1"/>
  <c r="F42" i="9"/>
  <c r="F76" i="9" s="1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M42" i="9"/>
  <c r="M76" i="9" s="1"/>
  <c r="F60" i="11"/>
  <c r="F59" i="11" s="1"/>
  <c r="B4" i="10"/>
  <c r="L33" i="10"/>
  <c r="J58" i="8"/>
  <c r="F127" i="8"/>
  <c r="F46" i="11" s="1"/>
  <c r="O42" i="9"/>
  <c r="O76" i="9" s="1"/>
  <c r="M156" i="8"/>
  <c r="M4" i="10"/>
  <c r="I75" i="11"/>
  <c r="I59" i="11" s="1"/>
  <c r="D60" i="11"/>
  <c r="E4" i="10"/>
  <c r="G4" i="9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C111" i="8"/>
  <c r="I57" i="8"/>
  <c r="J47" i="10" l="1"/>
  <c r="G47" i="10"/>
  <c r="J59" i="11"/>
  <c r="E47" i="10"/>
  <c r="N59" i="11"/>
  <c r="K59" i="11"/>
  <c r="B47" i="10"/>
  <c r="M47" i="10"/>
  <c r="J111" i="8"/>
  <c r="J57" i="8"/>
  <c r="K111" i="8"/>
  <c r="I47" i="10"/>
  <c r="O111" i="8"/>
  <c r="G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1" i="4"/>
  <c r="B6" i="4"/>
  <c r="B22" i="4"/>
  <c r="B15" i="4"/>
  <c r="B17" i="4"/>
  <c r="B9" i="4"/>
  <c r="B13" i="4"/>
  <c r="B4" i="4"/>
  <c r="B7" i="4"/>
  <c r="B20" i="4"/>
  <c r="B16" i="4"/>
  <c r="B12" i="4"/>
  <c r="B18" i="4"/>
  <c r="B21" i="4"/>
  <c r="B8" i="4"/>
  <c r="J139" i="11" l="1"/>
  <c r="I138" i="11"/>
  <c r="P137" i="11"/>
  <c r="H135" i="11"/>
  <c r="H216" i="11"/>
  <c r="P215" i="11"/>
  <c r="P134" i="11"/>
  <c r="H134" i="11"/>
  <c r="P132" i="11"/>
  <c r="P130" i="11"/>
  <c r="H130" i="11"/>
  <c r="P128" i="11"/>
  <c r="H128" i="11"/>
  <c r="P127" i="11"/>
  <c r="H127" i="11"/>
  <c r="P125" i="11"/>
  <c r="H125" i="11"/>
  <c r="P123" i="11"/>
  <c r="P121" i="11"/>
  <c r="P120" i="11"/>
  <c r="H201" i="11"/>
  <c r="P119" i="11"/>
  <c r="P200" i="11"/>
  <c r="H200" i="11"/>
  <c r="P118" i="11"/>
  <c r="P198" i="11"/>
  <c r="H117" i="11"/>
  <c r="Q140" i="11"/>
  <c r="I140" i="11"/>
  <c r="I139" i="11"/>
  <c r="Q138" i="11"/>
  <c r="O137" i="11"/>
  <c r="O134" i="11"/>
  <c r="G134" i="11"/>
  <c r="G133" i="11"/>
  <c r="O132" i="11"/>
  <c r="G132" i="11"/>
  <c r="O128" i="11"/>
  <c r="O127" i="11"/>
  <c r="G127" i="11"/>
  <c r="G125" i="11"/>
  <c r="O124" i="11"/>
  <c r="O121" i="11"/>
  <c r="G121" i="11"/>
  <c r="O120" i="11"/>
  <c r="G120" i="11"/>
  <c r="O119" i="11"/>
  <c r="G119" i="11"/>
  <c r="O118" i="11"/>
  <c r="O117" i="11"/>
  <c r="G117" i="11"/>
  <c r="L140" i="11"/>
  <c r="K138" i="11"/>
  <c r="F135" i="11"/>
  <c r="J133" i="11"/>
  <c r="J130" i="11"/>
  <c r="J128" i="11"/>
  <c r="J127" i="11"/>
  <c r="N125" i="11"/>
  <c r="N124" i="11"/>
  <c r="F121" i="11"/>
  <c r="N120" i="11"/>
  <c r="N119" i="11"/>
  <c r="N118" i="11"/>
  <c r="F118" i="11"/>
  <c r="N117" i="11"/>
  <c r="P221" i="11"/>
  <c r="P140" i="11"/>
  <c r="F138" i="11"/>
  <c r="N137" i="11"/>
  <c r="J135" i="11"/>
  <c r="J134" i="11"/>
  <c r="F133" i="11"/>
  <c r="F132" i="11"/>
  <c r="N128" i="11"/>
  <c r="F128" i="11"/>
  <c r="K140" i="11"/>
  <c r="G140" i="11"/>
  <c r="C140" i="11"/>
  <c r="K139" i="11"/>
  <c r="G139" i="11"/>
  <c r="C139" i="11"/>
  <c r="J138" i="11"/>
  <c r="Q137" i="11"/>
  <c r="Q136" i="11"/>
  <c r="Q135" i="11"/>
  <c r="Q134" i="11"/>
  <c r="M134" i="11"/>
  <c r="E133" i="11"/>
  <c r="Q132" i="11"/>
  <c r="I132" i="11"/>
  <c r="I130" i="11"/>
  <c r="Q129" i="11"/>
  <c r="Q128" i="11"/>
  <c r="M128" i="11"/>
  <c r="Q127" i="11"/>
  <c r="M127" i="11"/>
  <c r="I127" i="11"/>
  <c r="I125" i="11"/>
  <c r="Q124" i="11"/>
  <c r="M124" i="11"/>
  <c r="Q123" i="11"/>
  <c r="Q122" i="11"/>
  <c r="Q121" i="11"/>
  <c r="I121" i="11"/>
  <c r="Q120" i="11"/>
  <c r="I120" i="11"/>
  <c r="E120" i="11"/>
  <c r="Q119" i="11"/>
  <c r="E119" i="11"/>
  <c r="Q118" i="11"/>
  <c r="M118" i="11"/>
  <c r="I118" i="11"/>
  <c r="Q117" i="11"/>
  <c r="M117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D221" i="11"/>
  <c r="D140" i="11"/>
  <c r="F137" i="11"/>
  <c r="N136" i="11"/>
  <c r="N135" i="11"/>
  <c r="J129" i="11"/>
  <c r="N127" i="11"/>
  <c r="N126" i="11"/>
  <c r="J126" i="11"/>
  <c r="J125" i="11"/>
  <c r="J124" i="11"/>
  <c r="F124" i="11"/>
  <c r="N123" i="11"/>
  <c r="N122" i="11"/>
  <c r="N121" i="11"/>
  <c r="E166" i="7"/>
  <c r="I137" i="11"/>
  <c r="I136" i="11"/>
  <c r="E135" i="11"/>
  <c r="I134" i="11"/>
  <c r="M132" i="11"/>
  <c r="Q130" i="11"/>
  <c r="I129" i="11"/>
  <c r="E128" i="11"/>
  <c r="E126" i="11"/>
  <c r="M125" i="11"/>
  <c r="E125" i="11"/>
  <c r="E122" i="11"/>
  <c r="E121" i="11"/>
  <c r="E118" i="11"/>
  <c r="N140" i="11"/>
  <c r="J140" i="11"/>
  <c r="F140" i="11"/>
  <c r="N139" i="11"/>
  <c r="F139" i="11"/>
  <c r="D138" i="11"/>
  <c r="L137" i="11"/>
  <c r="D137" i="11"/>
  <c r="P136" i="11"/>
  <c r="D136" i="11"/>
  <c r="P135" i="11"/>
  <c r="L135" i="11"/>
  <c r="D216" i="11"/>
  <c r="D135" i="11"/>
  <c r="L134" i="11"/>
  <c r="D134" i="11"/>
  <c r="P133" i="11"/>
  <c r="L133" i="11"/>
  <c r="D133" i="11"/>
  <c r="D132" i="11"/>
  <c r="L130" i="11"/>
  <c r="D130" i="11"/>
  <c r="L210" i="11"/>
  <c r="L129" i="11"/>
  <c r="H129" i="11"/>
  <c r="H210" i="11"/>
  <c r="D210" i="11"/>
  <c r="L128" i="11"/>
  <c r="D128" i="11"/>
  <c r="P208" i="11"/>
  <c r="H208" i="11"/>
  <c r="D208" i="11"/>
  <c r="D127" i="11"/>
  <c r="P207" i="11"/>
  <c r="P126" i="11"/>
  <c r="L126" i="11"/>
  <c r="D207" i="11"/>
  <c r="D126" i="11"/>
  <c r="L125" i="11"/>
  <c r="D125" i="11"/>
  <c r="P124" i="11"/>
  <c r="H124" i="11"/>
  <c r="P203" i="11"/>
  <c r="H122" i="11"/>
  <c r="D203" i="11"/>
  <c r="D122" i="11"/>
  <c r="L121" i="11"/>
  <c r="H121" i="11"/>
  <c r="D202" i="11"/>
  <c r="D121" i="11"/>
  <c r="L120" i="11"/>
  <c r="H120" i="11"/>
  <c r="D201" i="11"/>
  <c r="D120" i="11"/>
  <c r="H119" i="11"/>
  <c r="D119" i="11"/>
  <c r="L118" i="11"/>
  <c r="H118" i="11"/>
  <c r="D198" i="11"/>
  <c r="D117" i="11"/>
  <c r="P139" i="11"/>
  <c r="L220" i="11"/>
  <c r="L139" i="11"/>
  <c r="H220" i="11"/>
  <c r="H139" i="11"/>
  <c r="D220" i="11"/>
  <c r="D139" i="11"/>
  <c r="J137" i="11"/>
  <c r="J136" i="11"/>
  <c r="N134" i="11"/>
  <c r="F134" i="11"/>
  <c r="N133" i="11"/>
  <c r="N132" i="11"/>
  <c r="N130" i="11"/>
  <c r="N129" i="11"/>
  <c r="F126" i="11"/>
  <c r="J123" i="11"/>
  <c r="J122" i="11"/>
  <c r="J121" i="11"/>
  <c r="J120" i="11"/>
  <c r="J118" i="11"/>
  <c r="J117" i="11"/>
  <c r="K166" i="7"/>
  <c r="O139" i="11"/>
  <c r="O138" i="11"/>
  <c r="E138" i="11"/>
  <c r="M137" i="11"/>
  <c r="E137" i="11"/>
  <c r="M136" i="11"/>
  <c r="E136" i="11"/>
  <c r="I135" i="11"/>
  <c r="E134" i="11"/>
  <c r="M133" i="11"/>
  <c r="I133" i="11"/>
  <c r="E132" i="11"/>
  <c r="M130" i="11"/>
  <c r="E130" i="11"/>
  <c r="M129" i="11"/>
  <c r="E129" i="11"/>
  <c r="I128" i="11"/>
  <c r="E127" i="11"/>
  <c r="I126" i="11"/>
  <c r="Q125" i="11"/>
  <c r="I124" i="11"/>
  <c r="M123" i="11"/>
  <c r="M122" i="11"/>
  <c r="I119" i="11"/>
  <c r="E117" i="11"/>
  <c r="K164" i="7"/>
  <c r="M140" i="11"/>
  <c r="E140" i="11"/>
  <c r="Q139" i="11"/>
  <c r="M139" i="11"/>
  <c r="E139" i="11"/>
  <c r="G138" i="11"/>
  <c r="C138" i="11"/>
  <c r="K137" i="11"/>
  <c r="G137" i="11"/>
  <c r="O136" i="11"/>
  <c r="G136" i="11"/>
  <c r="C136" i="11"/>
  <c r="O135" i="11"/>
  <c r="K135" i="11"/>
  <c r="K134" i="11"/>
  <c r="C134" i="11"/>
  <c r="O133" i="11"/>
  <c r="K133" i="11"/>
  <c r="C133" i="11"/>
  <c r="K132" i="11"/>
  <c r="C132" i="11"/>
  <c r="K130" i="11"/>
  <c r="G130" i="11"/>
  <c r="C130" i="11"/>
  <c r="O129" i="11"/>
  <c r="K129" i="11"/>
  <c r="G129" i="11"/>
  <c r="C129" i="11"/>
  <c r="K128" i="11"/>
  <c r="G128" i="11"/>
  <c r="K127" i="11"/>
  <c r="C127" i="11"/>
  <c r="O126" i="11"/>
  <c r="K126" i="11"/>
  <c r="G126" i="11"/>
  <c r="C126" i="11"/>
  <c r="O125" i="11"/>
  <c r="K125" i="11"/>
  <c r="C125" i="11"/>
  <c r="K124" i="11"/>
  <c r="G124" i="11"/>
  <c r="O123" i="11"/>
  <c r="K123" i="11"/>
  <c r="O122" i="11"/>
  <c r="K122" i="11"/>
  <c r="C122" i="11"/>
  <c r="K121" i="11"/>
  <c r="C121" i="11"/>
  <c r="K120" i="11"/>
  <c r="C120" i="11"/>
  <c r="K119" i="11"/>
  <c r="C119" i="11"/>
  <c r="K118" i="11"/>
  <c r="G118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L215" i="11" s="1"/>
  <c r="D69" i="10"/>
  <c r="H67" i="10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C209" i="11" s="1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B83" i="10"/>
  <c r="G25" i="7"/>
  <c r="F15" i="19"/>
  <c r="G14" i="21"/>
  <c r="G15" i="21" s="1"/>
  <c r="H76" i="10"/>
  <c r="L74" i="10"/>
  <c r="P72" i="10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J60" i="10"/>
  <c r="F60" i="10"/>
  <c r="F202" i="11" s="1"/>
  <c r="B60" i="10"/>
  <c r="B173" i="8"/>
  <c r="N59" i="10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C137" i="11"/>
  <c r="G135" i="11"/>
  <c r="C135" i="11"/>
  <c r="O130" i="11"/>
  <c r="C128" i="11"/>
  <c r="G123" i="11"/>
  <c r="C123" i="11"/>
  <c r="G122" i="11"/>
  <c r="C118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N138" i="11"/>
  <c r="B83" i="9"/>
  <c r="B82" i="9"/>
  <c r="B137" i="11" s="1"/>
  <c r="F136" i="11"/>
  <c r="B81" i="9"/>
  <c r="B80" i="9"/>
  <c r="B135" i="11" s="1"/>
  <c r="B79" i="9"/>
  <c r="B134" i="11" s="1"/>
  <c r="B78" i="9"/>
  <c r="B133" i="11" s="1"/>
  <c r="J132" i="11"/>
  <c r="B77" i="9"/>
  <c r="B132" i="11" s="1"/>
  <c r="F130" i="11"/>
  <c r="B75" i="9"/>
  <c r="F129" i="11"/>
  <c r="B74" i="9"/>
  <c r="B129" i="11" s="1"/>
  <c r="B73" i="9"/>
  <c r="F127" i="11"/>
  <c r="B72" i="9"/>
  <c r="B71" i="9"/>
  <c r="B126" i="11" s="1"/>
  <c r="F125" i="11"/>
  <c r="B70" i="9"/>
  <c r="B125" i="11" s="1"/>
  <c r="F123" i="11"/>
  <c r="B68" i="9"/>
  <c r="B123" i="11" s="1"/>
  <c r="F122" i="11"/>
  <c r="B67" i="9"/>
  <c r="B66" i="9"/>
  <c r="F120" i="11"/>
  <c r="B65" i="9"/>
  <c r="J119" i="11"/>
  <c r="F119" i="11"/>
  <c r="B64" i="9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M138" i="11"/>
  <c r="M135" i="11"/>
  <c r="Q133" i="11"/>
  <c r="Q126" i="11"/>
  <c r="M126" i="11"/>
  <c r="I123" i="11"/>
  <c r="E123" i="11"/>
  <c r="I122" i="11"/>
  <c r="M121" i="11"/>
  <c r="M120" i="11"/>
  <c r="M119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H140" i="11"/>
  <c r="H137" i="11"/>
  <c r="L136" i="11"/>
  <c r="H136" i="11"/>
  <c r="H133" i="11"/>
  <c r="L132" i="11"/>
  <c r="H132" i="11"/>
  <c r="P129" i="11"/>
  <c r="D129" i="11"/>
  <c r="L127" i="11"/>
  <c r="H126" i="11"/>
  <c r="L123" i="11"/>
  <c r="H123" i="11"/>
  <c r="D123" i="11"/>
  <c r="P122" i="11"/>
  <c r="L122" i="11"/>
  <c r="L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E9" i="14"/>
  <c r="D9" i="14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B139" i="11" l="1"/>
  <c r="J216" i="11"/>
  <c r="H214" i="11"/>
  <c r="J214" i="11"/>
  <c r="Q198" i="11"/>
  <c r="Q200" i="11"/>
  <c r="Q201" i="11"/>
  <c r="Q203" i="11"/>
  <c r="Q215" i="11"/>
  <c r="J209" i="11"/>
  <c r="H209" i="11"/>
  <c r="P220" i="11"/>
  <c r="P19" i="19"/>
  <c r="I201" i="11"/>
  <c r="Q208" i="11"/>
  <c r="Q209" i="11"/>
  <c r="I214" i="11"/>
  <c r="I216" i="11"/>
  <c r="Q213" i="11"/>
  <c r="N198" i="11"/>
  <c r="N201" i="11"/>
  <c r="F198" i="11"/>
  <c r="H198" i="11"/>
  <c r="G209" i="11"/>
  <c r="P219" i="11"/>
  <c r="P138" i="11"/>
  <c r="N202" i="11"/>
  <c r="P214" i="11"/>
  <c r="L34" i="20"/>
  <c r="D13" i="19"/>
  <c r="I202" i="11"/>
  <c r="N199" i="11"/>
  <c r="I200" i="11"/>
  <c r="Q5" i="7"/>
  <c r="O207" i="11"/>
  <c r="L207" i="11"/>
  <c r="B130" i="11"/>
  <c r="P202" i="11"/>
  <c r="B203" i="11"/>
  <c r="J208" i="11"/>
  <c r="B131" i="10"/>
  <c r="K221" i="11"/>
  <c r="P13" i="19"/>
  <c r="K204" i="11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F149" i="9"/>
  <c r="F155" i="9"/>
  <c r="F160" i="9"/>
  <c r="F164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E14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H159" i="9" l="1"/>
  <c r="E159" i="9"/>
  <c r="F151" i="9"/>
  <c r="C145" i="9"/>
  <c r="F146" i="9"/>
  <c r="F141" i="9"/>
  <c r="B153" i="9"/>
  <c r="Q143" i="9"/>
  <c r="I163" i="7"/>
  <c r="Q157" i="9"/>
  <c r="Q164" i="9"/>
  <c r="Q160" i="9"/>
  <c r="Q155" i="9"/>
  <c r="Q151" i="9"/>
  <c r="Q147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E137" i="10" l="1"/>
  <c r="I151" i="10"/>
  <c r="P54" i="10"/>
  <c r="I54" i="10"/>
  <c r="K62" i="14"/>
  <c r="C151" i="10"/>
  <c r="G141" i="10"/>
  <c r="G158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G66" i="12" l="1"/>
  <c r="G88" i="12" s="1"/>
  <c r="E66" i="12"/>
  <c r="E88" i="12" s="1"/>
  <c r="I66" i="12"/>
  <c r="I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K66" i="12"/>
  <c r="K88" i="12" s="1"/>
  <c r="C66" i="12"/>
  <c r="C88" i="12" s="1"/>
  <c r="N66" i="12" l="1"/>
  <c r="N88" i="12" s="1"/>
  <c r="C117" i="12"/>
  <c r="M66" i="12"/>
  <c r="M88" i="12" s="1"/>
  <c r="F66" i="12"/>
  <c r="F88" i="12" s="1"/>
  <c r="O66" i="12"/>
  <c r="O88" i="12" s="1"/>
  <c r="D66" i="12"/>
  <c r="D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O62" i="12" l="1"/>
  <c r="O84" i="12" s="1"/>
  <c r="G62" i="12"/>
  <c r="G84" i="12" s="1"/>
  <c r="L62" i="12"/>
  <c r="L84" i="12" s="1"/>
  <c r="H62" i="12"/>
  <c r="H84" i="12" s="1"/>
  <c r="B62" i="12"/>
  <c r="B84" i="12" s="1"/>
  <c r="N62" i="12"/>
  <c r="N84" i="12" s="1"/>
  <c r="I62" i="12"/>
  <c r="I84" i="12" s="1"/>
  <c r="Q62" i="12"/>
  <c r="Q84" i="12" s="1"/>
  <c r="K62" i="12"/>
  <c r="K84" i="12" s="1"/>
  <c r="J62" i="12"/>
  <c r="J84" i="12" s="1"/>
  <c r="P62" i="12"/>
  <c r="P84" i="12" s="1"/>
  <c r="D62" i="12"/>
  <c r="D84" i="12" s="1"/>
  <c r="M62" i="12"/>
  <c r="M84" i="12" s="1"/>
  <c r="E62" i="12"/>
  <c r="E84" i="12" s="1"/>
  <c r="C62" i="12"/>
  <c r="C84" i="12" s="1"/>
  <c r="P28" i="14"/>
  <c r="F62" i="12"/>
  <c r="F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D65" i="12" l="1"/>
  <c r="D87" i="12" s="1"/>
  <c r="O65" i="12"/>
  <c r="O87" i="12" s="1"/>
  <c r="K118" i="12"/>
  <c r="L65" i="12"/>
  <c r="L87" i="12" s="1"/>
  <c r="N65" i="12"/>
  <c r="N87" i="12" s="1"/>
  <c r="M118" i="12"/>
  <c r="M65" i="12"/>
  <c r="M87" i="12" s="1"/>
  <c r="I118" i="12"/>
  <c r="J65" i="12"/>
  <c r="J87" i="12" s="1"/>
  <c r="N118" i="12"/>
  <c r="P65" i="12"/>
  <c r="P87" i="12" s="1"/>
  <c r="O118" i="12"/>
  <c r="K65" i="12"/>
  <c r="K87" i="12" s="1"/>
  <c r="G65" i="12"/>
  <c r="G87" i="12" s="1"/>
  <c r="H65" i="12"/>
  <c r="H87" i="12" s="1"/>
  <c r="Q65" i="12"/>
  <c r="Q87" i="12" s="1"/>
  <c r="C61" i="12"/>
  <c r="E118" i="12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D63" i="12"/>
  <c r="J63" i="12"/>
  <c r="F63" i="12"/>
  <c r="H63" i="12"/>
  <c r="N63" i="12"/>
  <c r="Q63" i="12"/>
  <c r="P63" i="12"/>
  <c r="E63" i="12"/>
  <c r="K63" i="12"/>
  <c r="O63" i="12"/>
  <c r="G63" i="12"/>
  <c r="L63" i="12"/>
  <c r="M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F61" i="12" l="1"/>
  <c r="Q61" i="12"/>
  <c r="L61" i="12"/>
  <c r="J61" i="12"/>
  <c r="I63" i="12"/>
  <c r="O61" i="12"/>
  <c r="M61" i="12"/>
  <c r="K61" i="12"/>
  <c r="E61" i="12"/>
  <c r="H61" i="12"/>
  <c r="D61" i="12"/>
  <c r="G61" i="12"/>
  <c r="N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L124" i="12"/>
  <c r="H69" i="12"/>
  <c r="H91" i="12" s="1"/>
  <c r="J68" i="12"/>
  <c r="J90" i="12" s="1"/>
  <c r="F124" i="12"/>
  <c r="H21" i="12"/>
  <c r="H135" i="12" s="1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4" i="12" l="1"/>
  <c r="K68" i="12"/>
  <c r="K90" i="12" s="1"/>
  <c r="H36" i="13"/>
  <c r="G69" i="12"/>
  <c r="G91" i="12" s="1"/>
  <c r="J69" i="12"/>
  <c r="J91" i="12" s="1"/>
  <c r="H67" i="12"/>
  <c r="H133" i="12"/>
  <c r="H33" i="14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O124" i="12" l="1"/>
  <c r="J67" i="12"/>
  <c r="J14" i="12"/>
  <c r="J26" i="14" s="1"/>
  <c r="N124" i="12"/>
  <c r="L68" i="12"/>
  <c r="L90" i="12" s="1"/>
  <c r="F68" i="12"/>
  <c r="F90" i="12" s="1"/>
  <c r="K69" i="12"/>
  <c r="K91" i="12" s="1"/>
  <c r="G67" i="12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M68" i="12" l="1"/>
  <c r="M90" i="12" s="1"/>
  <c r="F69" i="12"/>
  <c r="F91" i="12" s="1"/>
  <c r="L69" i="12"/>
  <c r="L91" i="12" s="1"/>
  <c r="K67" i="12"/>
  <c r="M69" i="12"/>
  <c r="M91" i="12" s="1"/>
  <c r="L21" i="12"/>
  <c r="L135" i="12" s="1"/>
  <c r="L33" i="14"/>
  <c r="L1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34" i="12" l="1"/>
  <c r="B65" i="12"/>
  <c r="B87" i="12" s="1"/>
  <c r="O68" i="12"/>
  <c r="O90" i="12" s="1"/>
  <c r="N68" i="12"/>
  <c r="N90" i="12" s="1"/>
  <c r="L67" i="12"/>
  <c r="F67" i="12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B63" i="12"/>
  <c r="E124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O33" i="14"/>
  <c r="O67" i="12"/>
  <c r="D124" i="12"/>
  <c r="N14" i="12"/>
  <c r="N67" i="12"/>
  <c r="Q68" i="12"/>
  <c r="Q90" i="12" s="1"/>
  <c r="B61" i="12"/>
  <c r="O14" i="12"/>
  <c r="O26" i="14" s="1"/>
  <c r="P69" i="12"/>
  <c r="P91" i="12" s="1"/>
  <c r="Q69" i="12"/>
  <c r="Q91" i="12" s="1"/>
  <c r="N135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P14" i="12" l="1"/>
  <c r="Q67" i="12"/>
  <c r="E68" i="12"/>
  <c r="E90" i="12" s="1"/>
  <c r="P133" i="12"/>
  <c r="P67" i="12"/>
  <c r="C124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B68" i="12" l="1"/>
  <c r="B90" i="12" s="1"/>
  <c r="D69" i="12"/>
  <c r="D91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B67" i="12" l="1"/>
  <c r="C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93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26" i="15"/>
  <c r="B73" i="15" s="1"/>
  <c r="B118" i="15"/>
  <c r="N14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7" i="15"/>
  <c r="I106" i="15" l="1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3" i="7"/>
  <c r="F106" i="15" l="1"/>
  <c r="F31" i="15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 l="1"/>
  <c r="C106" i="15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5" i="15"/>
  <c r="N106" i="15"/>
  <c r="N107" i="15"/>
  <c r="B86" i="7"/>
  <c r="B88" i="7"/>
  <c r="B92" i="7"/>
  <c r="B85" i="7"/>
  <c r="B84" i="7"/>
  <c r="B87" i="7"/>
  <c r="B91" i="7"/>
  <c r="B89" i="7"/>
  <c r="B90" i="7"/>
  <c r="B94" i="7"/>
  <c r="B95" i="7"/>
  <c r="B96" i="7"/>
  <c r="O31" i="15" l="1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7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Q106" i="15"/>
  <c r="Q105" i="15"/>
  <c r="J20" i="16"/>
  <c r="J25" i="18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M16" i="15" s="1"/>
  <c r="O25" i="15"/>
  <c r="L38" i="16"/>
  <c r="L25" i="18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P25" i="15" l="1"/>
  <c r="O65" i="16"/>
  <c r="O40" i="7"/>
  <c r="O172" i="7" s="1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O24" i="15"/>
  <c r="P24" i="15"/>
  <c r="P15" i="15" s="1"/>
  <c r="M24" i="15"/>
  <c r="M22" i="15" s="1"/>
  <c r="H24" i="15"/>
  <c r="H22" i="15" s="1"/>
  <c r="K24" i="15"/>
  <c r="K15" i="15" s="1"/>
  <c r="G13" i="15"/>
  <c r="G26" i="18"/>
  <c r="I13" i="15"/>
  <c r="I55" i="16" s="1"/>
  <c r="I26" i="18"/>
  <c r="F12" i="18"/>
  <c r="F24" i="18" s="1"/>
  <c r="F18" i="18"/>
  <c r="O15" i="15"/>
  <c r="O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P22" i="15" l="1"/>
  <c r="C24" i="15"/>
  <c r="C15" i="15" s="1"/>
  <c r="L24" i="15"/>
  <c r="I116" i="15"/>
  <c r="H15" i="15"/>
  <c r="H13" i="15" s="1"/>
  <c r="H116" i="15" s="1"/>
  <c r="M15" i="15"/>
  <c r="M13" i="15" s="1"/>
  <c r="N24" i="15"/>
  <c r="N15" i="15" s="1"/>
  <c r="K22" i="15"/>
  <c r="Q24" i="15"/>
  <c r="Q22" i="15" s="1"/>
  <c r="J24" i="15"/>
  <c r="J15" i="15" s="1"/>
  <c r="K13" i="15"/>
  <c r="K26" i="18"/>
  <c r="O13" i="15"/>
  <c r="O116" i="15" s="1"/>
  <c r="O26" i="18"/>
  <c r="P13" i="15"/>
  <c r="P26" i="18"/>
  <c r="M26" i="18"/>
  <c r="L15" i="15"/>
  <c r="L22" i="15"/>
  <c r="C22" i="15"/>
  <c r="G115" i="15"/>
  <c r="G23" i="17"/>
  <c r="G19" i="16"/>
  <c r="G114" i="15"/>
  <c r="G117" i="15"/>
  <c r="G55" i="16"/>
  <c r="G116" i="15"/>
  <c r="P25" i="17"/>
  <c r="P21" i="16"/>
  <c r="G66" i="16"/>
  <c r="I115" i="15"/>
  <c r="I117" i="15"/>
  <c r="I19" i="16"/>
  <c r="I64" i="16" s="1"/>
  <c r="I114" i="15"/>
  <c r="I23" i="17"/>
  <c r="K25" i="17"/>
  <c r="K21" i="16"/>
  <c r="K55" i="16"/>
  <c r="O25" i="17"/>
  <c r="O21" i="16"/>
  <c r="G89" i="15"/>
  <c r="G39" i="16"/>
  <c r="G43" i="17"/>
  <c r="G98" i="15"/>
  <c r="G6" i="18"/>
  <c r="G4" i="18" s="1"/>
  <c r="I66" i="16"/>
  <c r="I43" i="17"/>
  <c r="I39" i="16"/>
  <c r="I98" i="15"/>
  <c r="I89" i="15"/>
  <c r="I6" i="18"/>
  <c r="I4" i="18" s="1"/>
  <c r="N22" i="15" l="1"/>
  <c r="Q15" i="15"/>
  <c r="Q26" i="18" s="1"/>
  <c r="H26" i="18"/>
  <c r="J22" i="15"/>
  <c r="M116" i="15"/>
  <c r="H21" i="16"/>
  <c r="H25" i="17"/>
  <c r="M21" i="16"/>
  <c r="M25" i="17"/>
  <c r="J13" i="15"/>
  <c r="J55" i="16" s="1"/>
  <c r="J26" i="18"/>
  <c r="N13" i="15"/>
  <c r="N26" i="18"/>
  <c r="C13" i="15"/>
  <c r="C55" i="16" s="1"/>
  <c r="C26" i="18"/>
  <c r="L13" i="15"/>
  <c r="L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O66" i="16"/>
  <c r="Q25" i="17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P43" i="17"/>
  <c r="P39" i="16"/>
  <c r="P89" i="15"/>
  <c r="P78" i="15"/>
  <c r="P98" i="15"/>
  <c r="P6" i="18"/>
  <c r="P4" i="18" s="1"/>
  <c r="P55" i="16"/>
  <c r="G78" i="15"/>
  <c r="Q21" i="16" l="1"/>
  <c r="Q13" i="15"/>
  <c r="Q116" i="15" s="1"/>
  <c r="Q55" i="16"/>
  <c r="H66" i="16"/>
  <c r="M66" i="16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C17" i="15"/>
  <c r="C12" i="15" s="1"/>
  <c r="N17" i="15"/>
  <c r="N12" i="15" s="1"/>
  <c r="J17" i="15"/>
  <c r="J12" i="15" s="1"/>
  <c r="I17" i="15"/>
  <c r="I12" i="15" s="1"/>
  <c r="D17" i="15"/>
  <c r="D12" i="15" s="1"/>
  <c r="Q17" i="15"/>
  <c r="Q12" i="15" s="1"/>
  <c r="K17" i="15"/>
  <c r="K12" i="15" s="1"/>
  <c r="E17" i="15"/>
  <c r="E12" i="15" s="1"/>
  <c r="G17" i="15"/>
  <c r="G12" i="15" s="1"/>
  <c r="G18" i="16" s="1"/>
  <c r="D24" i="16"/>
  <c r="P17" i="15"/>
  <c r="P12" i="15" s="1"/>
  <c r="P24" i="16"/>
  <c r="J24" i="16"/>
  <c r="F17" i="15"/>
  <c r="F119" i="15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G118" i="15"/>
  <c r="E180" i="7"/>
  <c r="E43" i="7"/>
  <c r="G37" i="17"/>
  <c r="G12" i="17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I119" i="15" l="1"/>
  <c r="G120" i="15"/>
  <c r="C59" i="16"/>
  <c r="G82" i="15"/>
  <c r="G27" i="17"/>
  <c r="G59" i="16"/>
  <c r="C119" i="15"/>
  <c r="P69" i="16"/>
  <c r="K59" i="16"/>
  <c r="G69" i="16"/>
  <c r="K119" i="15"/>
  <c r="E59" i="16"/>
  <c r="M68" i="16"/>
  <c r="G68" i="16"/>
  <c r="J69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K68" i="16" l="1"/>
  <c r="L54" i="17"/>
  <c r="E68" i="16"/>
  <c r="G54" i="17"/>
  <c r="O63" i="16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C108" i="12" l="1"/>
  <c r="C97" i="12"/>
  <c r="E112" i="12"/>
  <c r="E101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D108" i="12"/>
  <c r="D97" i="12"/>
  <c r="B109" i="12"/>
  <c r="B98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F78" i="12" l="1"/>
  <c r="F89" i="12" s="1"/>
  <c r="F111" i="12"/>
  <c r="F100" i="12"/>
  <c r="B74" i="12"/>
  <c r="B85" i="12" s="1"/>
  <c r="B107" i="12"/>
  <c r="B96" i="12"/>
  <c r="E108" i="12"/>
  <c r="E97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E52" i="14"/>
  <c r="E55" i="13"/>
  <c r="G32" i="12"/>
  <c r="F58" i="13"/>
  <c r="F55" i="14"/>
  <c r="C28" i="12"/>
  <c r="H43" i="12"/>
  <c r="H57" i="14"/>
  <c r="H60" i="13"/>
  <c r="D50" i="12"/>
  <c r="H54" i="12"/>
  <c r="B72" i="12" l="1"/>
  <c r="B83" i="12" s="1"/>
  <c r="H112" i="12"/>
  <c r="H101" i="12"/>
  <c r="B105" i="12"/>
  <c r="B94" i="12"/>
  <c r="C74" i="12"/>
  <c r="C85" i="12" s="1"/>
  <c r="C107" i="12"/>
  <c r="C96" i="12"/>
  <c r="D109" i="12"/>
  <c r="D98" i="12"/>
  <c r="I113" i="12"/>
  <c r="I102" i="12"/>
  <c r="G78" i="12"/>
  <c r="G89" i="12" s="1"/>
  <c r="G111" i="12"/>
  <c r="G100" i="12"/>
  <c r="H78" i="12"/>
  <c r="H89" i="12" s="1"/>
  <c r="H111" i="12"/>
  <c r="H100" i="12"/>
  <c r="F108" i="12"/>
  <c r="F97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D74" i="12" l="1"/>
  <c r="D85" i="12" s="1"/>
  <c r="D107" i="12"/>
  <c r="D96" i="12"/>
  <c r="E109" i="12"/>
  <c r="E98" i="12"/>
  <c r="G108" i="12"/>
  <c r="G97" i="12"/>
  <c r="J113" i="12"/>
  <c r="J102" i="12"/>
  <c r="C72" i="12"/>
  <c r="C83" i="12" s="1"/>
  <c r="C105" i="12"/>
  <c r="C94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K113" i="12"/>
  <c r="K102" i="12"/>
  <c r="J112" i="12"/>
  <c r="J101" i="12"/>
  <c r="I78" i="12"/>
  <c r="I89" i="12" s="1"/>
  <c r="I111" i="12"/>
  <c r="I100" i="12"/>
  <c r="D72" i="12"/>
  <c r="D83" i="12" s="1"/>
  <c r="D105" i="12"/>
  <c r="D94" i="12"/>
  <c r="H108" i="12"/>
  <c r="H97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L113" i="12" l="1"/>
  <c r="L102" i="12"/>
  <c r="K112" i="12"/>
  <c r="K101" i="12"/>
  <c r="I108" i="12"/>
  <c r="I97" i="12"/>
  <c r="G109" i="12"/>
  <c r="G98" i="12"/>
  <c r="F74" i="12"/>
  <c r="F85" i="12" s="1"/>
  <c r="F107" i="12"/>
  <c r="F96" i="12"/>
  <c r="E72" i="12"/>
  <c r="E83" i="12" s="1"/>
  <c r="E105" i="12"/>
  <c r="E94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H109" i="12"/>
  <c r="H98" i="12"/>
  <c r="F72" i="12"/>
  <c r="F83" i="12" s="1"/>
  <c r="F105" i="12"/>
  <c r="F94" i="12"/>
  <c r="M113" i="12"/>
  <c r="M102" i="12"/>
  <c r="K78" i="12"/>
  <c r="K89" i="12" s="1"/>
  <c r="K111" i="12"/>
  <c r="K100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L78" i="12"/>
  <c r="L89" i="12" s="1"/>
  <c r="L111" i="12"/>
  <c r="L100" i="12"/>
  <c r="I109" i="12"/>
  <c r="I98" i="12"/>
  <c r="N113" i="12"/>
  <c r="N102" i="12"/>
  <c r="K108" i="12"/>
  <c r="K97" i="12"/>
  <c r="H74" i="12"/>
  <c r="H85" i="12" s="1"/>
  <c r="H107" i="12"/>
  <c r="H96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J109" i="12" l="1"/>
  <c r="J98" i="12"/>
  <c r="O113" i="12"/>
  <c r="O102" i="12"/>
  <c r="M78" i="12"/>
  <c r="M89" i="12" s="1"/>
  <c r="M111" i="12"/>
  <c r="M100" i="12"/>
  <c r="H72" i="12"/>
  <c r="H83" i="12" s="1"/>
  <c r="H105" i="12"/>
  <c r="H94" i="12"/>
  <c r="I74" i="12"/>
  <c r="I85" i="12" s="1"/>
  <c r="I107" i="12"/>
  <c r="I96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J74" i="12" l="1"/>
  <c r="J85" i="12" s="1"/>
  <c r="J107" i="12"/>
  <c r="J96" i="12"/>
  <c r="M108" i="12"/>
  <c r="M97" i="12"/>
  <c r="O112" i="12"/>
  <c r="O101" i="12"/>
  <c r="I72" i="12"/>
  <c r="I83" i="12" s="1"/>
  <c r="I105" i="12"/>
  <c r="I94" i="12"/>
  <c r="K109" i="12"/>
  <c r="K98" i="12"/>
  <c r="P113" i="12"/>
  <c r="P102" i="12"/>
  <c r="N78" i="12"/>
  <c r="N89" i="12" s="1"/>
  <c r="N111" i="12"/>
  <c r="N100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72" i="12" s="1"/>
  <c r="J83" i="12" s="1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L109" i="12"/>
  <c r="L98" i="12"/>
  <c r="J105" i="12"/>
  <c r="J94" i="12"/>
  <c r="P112" i="12"/>
  <c r="P101" i="12"/>
  <c r="N108" i="12"/>
  <c r="N97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O108" i="12" l="1"/>
  <c r="O97" i="12"/>
  <c r="Q112" i="12"/>
  <c r="Q101" i="12"/>
  <c r="M109" i="12"/>
  <c r="M98" i="12"/>
  <c r="L74" i="12"/>
  <c r="L85" i="12" s="1"/>
  <c r="L107" i="12"/>
  <c r="L96" i="12"/>
  <c r="K105" i="12"/>
  <c r="K94" i="12"/>
  <c r="P78" i="12"/>
  <c r="P89" i="12" s="1"/>
  <c r="P111" i="12"/>
  <c r="P100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N109" i="12" l="1"/>
  <c r="N98" i="12"/>
  <c r="L72" i="12"/>
  <c r="L83" i="12" s="1"/>
  <c r="L105" i="12"/>
  <c r="L94" i="12"/>
  <c r="M74" i="12"/>
  <c r="M85" i="12" s="1"/>
  <c r="M107" i="12"/>
  <c r="M96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P109" i="12"/>
  <c r="P98" i="12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<sst xmlns="http://schemas.openxmlformats.org/spreadsheetml/2006/main" count="1732" uniqueCount="194">
  <si>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</si>
  <si>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</si>
  <si>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</si>
  <si>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</si>
  <si>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</si>
  <si>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</si>
  <si>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</si>
  <si>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</si>
  <si>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</si>
  <si>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</si>
  <si>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</si>
  <si>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</si>
  <si>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</si>
  <si>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</si>
  <si>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</si>
  <si>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</si>
  <si>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</si>
  <si>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</si>
  <si>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</si>
  <si>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</si>
  <si>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</si>
  <si>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</si>
  <si>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</si>
  <si>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</si>
  <si>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</si>
  <si>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</si>
  <si>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</si>
  <si>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</si>
  <si>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</si>
  <si>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</si>
  <si>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</si>
  <si>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</si>
  <si>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</si>
  <si>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</si>
  <si>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</si>
  <si>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</si>
  <si>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</si>
  <si>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</si>
  <si>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</si>
  <si>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</si>
  <si>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</si>
  <si>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</si>
  <si>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</si>
  <si>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</si>
  <si>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</si>
  <si>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</si>
  <si>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</si>
  <si>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</si>
  <si>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</si>
  <si>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</si>
  <si>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</si>
  <si>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</si>
  <si>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</si>
  <si>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</si>
  <si>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</si>
  <si>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</si>
  <si>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</si>
  <si>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</si>
  <si>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</si>
  <si>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</si>
  <si>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</si>
  <si>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</si>
  <si>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</si>
  <si>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</si>
  <si>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</si>
  <si>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</si>
  <si>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</si>
  <si>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</si>
  <si>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</si>
  <si>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</si>
  <si>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</si>
  <si>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</si>
  <si>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</si>
  <si>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</si>
  <si>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</si>
  <si>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</si>
  <si>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</si>
  <si>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</si>
  <si>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</si>
  <si>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</si>
  <si>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</si>
  <si>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</si>
  <si>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</si>
  <si>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</si>
  <si>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</si>
  <si>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</si>
  <si>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</si>
  <si>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</si>
  <si>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</si>
  <si>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</si>
  <si>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</si>
  <si>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</si>
  <si>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</si>
  <si>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</si>
  <si>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</si>
  <si>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</si>
  <si>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</si>
  <si>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</si>
  <si>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</si>
  <si>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</si>
  <si>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</si>
  <si>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</si>
  <si>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</si>
  <si>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</si>
  <si>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</si>
  <si>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</si>
  <si>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</si>
  <si>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</si>
  <si>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</si>
  <si>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</si>
  <si>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</si>
  <si>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</si>
  <si>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</si>
  <si>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</si>
  <si>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</si>
  <si>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</si>
  <si>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</si>
  <si>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</si>
  <si>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</si>
  <si>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</si>
  <si>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</si>
  <si>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</si>
  <si>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</si>
  <si>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</si>
  <si>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</si>
  <si>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</si>
  <si>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</si>
  <si>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</si>
  <si>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</si>
  <si>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</si>
  <si>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</si>
  <si>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</si>
  <si>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</si>
  <si>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</si>
  <si>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</si>
  <si>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</si>
  <si>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</si>
  <si>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</si>
  <si>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</si>
  <si>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</si>
  <si>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</si>
  <si>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</si>
  <si>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</si>
  <si>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</si>
  <si>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</si>
  <si>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</si>
  <si>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</si>
  <si>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</si>
  <si>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</si>
  <si>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</si>
  <si>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</si>
  <si>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</si>
  <si>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</si>
  <si>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</si>
  <si>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</si>
  <si>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</si>
  <si>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</si>
  <si>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</si>
  <si>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</si>
  <si>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</si>
  <si>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</si>
  <si>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</si>
  <si>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</si>
  <si>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</si>
  <si>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</si>
  <si>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</si>
  <si>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</si>
  <si>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</si>
  <si>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</si>
  <si>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</si>
  <si>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</si>
  <si>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</si>
  <si>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</si>
  <si>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</si>
  <si>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</si>
  <si>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</si>
  <si>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</si>
  <si>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PL</t>
  </si>
  <si>
    <t>Poland</t>
  </si>
  <si>
    <t>PL - Aviation</t>
  </si>
  <si>
    <t>PL - Aviation / energy consumption</t>
  </si>
  <si>
    <t>PL - Aviation / passenger transport specific data</t>
  </si>
  <si>
    <t>PL - Road transport</t>
  </si>
  <si>
    <t/>
  </si>
  <si>
    <t>PL - Road transport / energy consumption</t>
  </si>
  <si>
    <t>PL - Road transport / CO2 emissions</t>
  </si>
  <si>
    <t>PL - Road transport / technologies</t>
  </si>
  <si>
    <t>PL - Rail, metro and tram</t>
  </si>
  <si>
    <t>PL - Rail, metro and tram / energy consumption</t>
  </si>
  <si>
    <t>PL - Rail, metro and tram / CO2 emissions</t>
  </si>
  <si>
    <t>PL - Aviation / CO2 emissions</t>
  </si>
  <si>
    <t>PL - Coastal shipping and inland waterways</t>
  </si>
  <si>
    <t>PL - Coastal shipping and inland waterways / energy consumption</t>
  </si>
  <si>
    <t>PL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</si>
</sst>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43297.739571759259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524.50411095576351</v>
      </c>
      <c r="C4" s="124">
        <v>511.90409689426804</v>
      </c>
      <c r="D4" s="124">
        <v>486.45566903419206</v>
      </c>
      <c r="E4" s="124">
        <v>511.80575021830799</v>
      </c>
      <c r="F4" s="124">
        <v>511.79960742908401</v>
      </c>
      <c r="G4" s="124">
        <v>502.2753021738597</v>
      </c>
      <c r="H4" s="124">
        <v>461.01543155974804</v>
      </c>
      <c r="I4" s="124">
        <v>454.51180000511999</v>
      </c>
      <c r="J4" s="124">
        <v>397.41941394136802</v>
      </c>
      <c r="K4" s="124">
        <v>385.01529207102004</v>
      </c>
      <c r="L4" s="124">
        <v>356.14729729893202</v>
      </c>
      <c r="M4" s="124">
        <v>368.9942158482495</v>
      </c>
      <c r="N4" s="124">
        <v>343.30600721563025</v>
      </c>
      <c r="O4" s="124">
        <v>317.66682936150897</v>
      </c>
      <c r="P4" s="124">
        <v>285.58144084765877</v>
      </c>
      <c r="Q4" s="124">
        <v>261.27672998897106</v>
      </c>
    </row>
    <row r="5" spans="1:17" ht="11.45" customHeight="1" x14ac:dyDescent="0.25">
      <c r="A5" s="91" t="s">
        <v>116</v>
      </c>
      <c r="B5" s="90">
        <f t="shared" ref="B5:Q5" si="0">B4-B6</f>
        <v>524.50411095576351</v>
      </c>
      <c r="C5" s="90">
        <f t="shared" si="0"/>
        <v>511.90409689426804</v>
      </c>
      <c r="D5" s="90">
        <f t="shared" si="0"/>
        <v>486.45566903419206</v>
      </c>
      <c r="E5" s="90">
        <f t="shared" si="0"/>
        <v>511.80575021830799</v>
      </c>
      <c r="F5" s="90">
        <f t="shared" si="0"/>
        <v>511.79960742908401</v>
      </c>
      <c r="G5" s="90">
        <f t="shared" si="0"/>
        <v>502.2753021738597</v>
      </c>
      <c r="H5" s="90">
        <f t="shared" si="0"/>
        <v>461.01543155974804</v>
      </c>
      <c r="I5" s="90">
        <f t="shared" si="0"/>
        <v>454.51180000511999</v>
      </c>
      <c r="J5" s="90">
        <f t="shared" si="0"/>
        <v>397.41941394136802</v>
      </c>
      <c r="K5" s="90">
        <f t="shared" si="0"/>
        <v>385.01529207102004</v>
      </c>
      <c r="L5" s="90">
        <f t="shared" si="0"/>
        <v>356.14729729893202</v>
      </c>
      <c r="M5" s="90">
        <f t="shared" si="0"/>
        <v>368.9942158482495</v>
      </c>
      <c r="N5" s="90">
        <f t="shared" si="0"/>
        <v>343.30600721563025</v>
      </c>
      <c r="O5" s="90">
        <f t="shared" si="0"/>
        <v>317.66682936150897</v>
      </c>
      <c r="P5" s="90">
        <f t="shared" si="0"/>
        <v>285.58144084765877</v>
      </c>
      <c r="Q5" s="90">
        <f t="shared" si="0"/>
        <v>261.27672998897106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524.50411095576351</v>
      </c>
      <c r="C8" s="71">
        <f t="shared" si="1"/>
        <v>511.90409689426809</v>
      </c>
      <c r="D8" s="71">
        <f t="shared" si="1"/>
        <v>486.45566903419217</v>
      </c>
      <c r="E8" s="71">
        <f t="shared" si="1"/>
        <v>511.80575021830794</v>
      </c>
      <c r="F8" s="71">
        <f t="shared" si="1"/>
        <v>511.79960742908406</v>
      </c>
      <c r="G8" s="71">
        <f t="shared" si="1"/>
        <v>502.2753021738597</v>
      </c>
      <c r="H8" s="71">
        <f t="shared" si="1"/>
        <v>461.01543155974798</v>
      </c>
      <c r="I8" s="71">
        <f t="shared" si="1"/>
        <v>454.51180000511994</v>
      </c>
      <c r="J8" s="71">
        <f t="shared" si="1"/>
        <v>397.41941394136791</v>
      </c>
      <c r="K8" s="71">
        <f t="shared" si="1"/>
        <v>385.01529207101999</v>
      </c>
      <c r="L8" s="71">
        <f t="shared" si="1"/>
        <v>356.14729729893207</v>
      </c>
      <c r="M8" s="71">
        <f t="shared" si="1"/>
        <v>368.99421584824955</v>
      </c>
      <c r="N8" s="71">
        <f t="shared" si="1"/>
        <v>343.30600721563019</v>
      </c>
      <c r="O8" s="71">
        <f t="shared" si="1"/>
        <v>317.66682936150892</v>
      </c>
      <c r="P8" s="71">
        <f t="shared" si="1"/>
        <v>285.58144084765888</v>
      </c>
      <c r="Q8" s="71">
        <f t="shared" si="1"/>
        <v>261.276729988971</v>
      </c>
    </row>
    <row r="9" spans="1:17" ht="11.45" customHeight="1" x14ac:dyDescent="0.25">
      <c r="A9" s="25" t="s">
        <v>39</v>
      </c>
      <c r="B9" s="24">
        <f t="shared" ref="B9:Q9" si="2">SUM(B10,B11,B14)</f>
        <v>311.31085275288399</v>
      </c>
      <c r="C9" s="24">
        <f t="shared" si="2"/>
        <v>325.6334396485226</v>
      </c>
      <c r="D9" s="24">
        <f t="shared" si="2"/>
        <v>305.78838356245996</v>
      </c>
      <c r="E9" s="24">
        <f t="shared" si="2"/>
        <v>300.19029329069923</v>
      </c>
      <c r="F9" s="24">
        <f t="shared" si="2"/>
        <v>241.16601990476693</v>
      </c>
      <c r="G9" s="24">
        <f t="shared" si="2"/>
        <v>268.86265250085836</v>
      </c>
      <c r="H9" s="24">
        <f t="shared" si="2"/>
        <v>169.99374208284709</v>
      </c>
      <c r="I9" s="24">
        <f t="shared" si="2"/>
        <v>219.09706535991188</v>
      </c>
      <c r="J9" s="24">
        <f t="shared" si="2"/>
        <v>175.4224668244201</v>
      </c>
      <c r="K9" s="24">
        <f t="shared" si="2"/>
        <v>187.48814747490272</v>
      </c>
      <c r="L9" s="24">
        <f t="shared" si="2"/>
        <v>118.65881923886492</v>
      </c>
      <c r="M9" s="24">
        <f t="shared" si="2"/>
        <v>118.20019807429374</v>
      </c>
      <c r="N9" s="24">
        <f t="shared" si="2"/>
        <v>138.35335451089821</v>
      </c>
      <c r="O9" s="24">
        <f t="shared" si="2"/>
        <v>111.43887903046313</v>
      </c>
      <c r="P9" s="24">
        <f t="shared" si="2"/>
        <v>99.594080096307721</v>
      </c>
      <c r="Q9" s="24">
        <f t="shared" si="2"/>
        <v>88.782647802221206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311.31085275288399</v>
      </c>
      <c r="C11" s="21">
        <f t="shared" si="3"/>
        <v>325.6334396485226</v>
      </c>
      <c r="D11" s="21">
        <f t="shared" si="3"/>
        <v>305.78838356245996</v>
      </c>
      <c r="E11" s="21">
        <f t="shared" si="3"/>
        <v>300.19029329069923</v>
      </c>
      <c r="F11" s="21">
        <f t="shared" si="3"/>
        <v>241.16601990476693</v>
      </c>
      <c r="G11" s="21">
        <f t="shared" si="3"/>
        <v>268.86265250085836</v>
      </c>
      <c r="H11" s="21">
        <f t="shared" si="3"/>
        <v>169.99374208284709</v>
      </c>
      <c r="I11" s="21">
        <f t="shared" si="3"/>
        <v>219.09706535991188</v>
      </c>
      <c r="J11" s="21">
        <f t="shared" si="3"/>
        <v>175.4224668244201</v>
      </c>
      <c r="K11" s="21">
        <f t="shared" si="3"/>
        <v>187.48814747490272</v>
      </c>
      <c r="L11" s="21">
        <f t="shared" si="3"/>
        <v>118.65881923886492</v>
      </c>
      <c r="M11" s="21">
        <f t="shared" si="3"/>
        <v>118.20019807429374</v>
      </c>
      <c r="N11" s="21">
        <f t="shared" si="3"/>
        <v>138.35335451089821</v>
      </c>
      <c r="O11" s="21">
        <f t="shared" si="3"/>
        <v>111.43887903046313</v>
      </c>
      <c r="P11" s="21">
        <f t="shared" si="3"/>
        <v>99.594080096307721</v>
      </c>
      <c r="Q11" s="21">
        <f t="shared" si="3"/>
        <v>88.782647802221206</v>
      </c>
    </row>
    <row r="12" spans="1:17" ht="11.45" customHeight="1" x14ac:dyDescent="0.25">
      <c r="A12" s="62" t="s">
        <v>17</v>
      </c>
      <c r="B12" s="70">
        <v>311.31085275288399</v>
      </c>
      <c r="C12" s="70">
        <v>325.6334396485226</v>
      </c>
      <c r="D12" s="70">
        <v>305.78838356245996</v>
      </c>
      <c r="E12" s="70">
        <v>300.19029329069923</v>
      </c>
      <c r="F12" s="70">
        <v>241.16601990476693</v>
      </c>
      <c r="G12" s="70">
        <v>268.86265250085836</v>
      </c>
      <c r="H12" s="70">
        <v>169.99374208284709</v>
      </c>
      <c r="I12" s="70">
        <v>219.09706535991188</v>
      </c>
      <c r="J12" s="70">
        <v>175.4224668244201</v>
      </c>
      <c r="K12" s="70">
        <v>187.48814747490272</v>
      </c>
      <c r="L12" s="70">
        <v>118.65881923886492</v>
      </c>
      <c r="M12" s="70">
        <v>118.20019807429374</v>
      </c>
      <c r="N12" s="70">
        <v>138.35335451089821</v>
      </c>
      <c r="O12" s="70">
        <v>111.43887903046313</v>
      </c>
      <c r="P12" s="70">
        <v>99.594080096307721</v>
      </c>
      <c r="Q12" s="70">
        <v>88.782647802221206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213.19325820287949</v>
      </c>
      <c r="C15" s="24">
        <f t="shared" si="4"/>
        <v>186.2706572457455</v>
      </c>
      <c r="D15" s="24">
        <f t="shared" si="4"/>
        <v>180.66728547173221</v>
      </c>
      <c r="E15" s="24">
        <f t="shared" si="4"/>
        <v>211.6154569276087</v>
      </c>
      <c r="F15" s="24">
        <f t="shared" si="4"/>
        <v>270.63358752431714</v>
      </c>
      <c r="G15" s="24">
        <f t="shared" si="4"/>
        <v>233.41264967300137</v>
      </c>
      <c r="H15" s="24">
        <f t="shared" si="4"/>
        <v>291.02168947690086</v>
      </c>
      <c r="I15" s="24">
        <f t="shared" si="4"/>
        <v>235.41473464520806</v>
      </c>
      <c r="J15" s="24">
        <f t="shared" si="4"/>
        <v>221.99694711694784</v>
      </c>
      <c r="K15" s="24">
        <f t="shared" si="4"/>
        <v>197.52714459611724</v>
      </c>
      <c r="L15" s="24">
        <f t="shared" si="4"/>
        <v>237.48847806006714</v>
      </c>
      <c r="M15" s="24">
        <f t="shared" si="4"/>
        <v>250.79401777395583</v>
      </c>
      <c r="N15" s="24">
        <f t="shared" si="4"/>
        <v>204.952652704732</v>
      </c>
      <c r="O15" s="24">
        <f t="shared" si="4"/>
        <v>206.2279503310458</v>
      </c>
      <c r="P15" s="24">
        <f t="shared" si="4"/>
        <v>185.98736075135113</v>
      </c>
      <c r="Q15" s="24">
        <f t="shared" si="4"/>
        <v>172.49408218674981</v>
      </c>
    </row>
    <row r="16" spans="1:17" ht="11.45" customHeight="1" x14ac:dyDescent="0.25">
      <c r="A16" s="116" t="s">
        <v>17</v>
      </c>
      <c r="B16" s="70">
        <v>213.19325820287949</v>
      </c>
      <c r="C16" s="70">
        <v>186.2706572457455</v>
      </c>
      <c r="D16" s="70">
        <v>180.66728547173221</v>
      </c>
      <c r="E16" s="70">
        <v>211.6154569276087</v>
      </c>
      <c r="F16" s="70">
        <v>270.63358752431714</v>
      </c>
      <c r="G16" s="70">
        <v>233.41264967300137</v>
      </c>
      <c r="H16" s="70">
        <v>291.02168947690086</v>
      </c>
      <c r="I16" s="70">
        <v>235.41473464520806</v>
      </c>
      <c r="J16" s="70">
        <v>221.99694711694784</v>
      </c>
      <c r="K16" s="70">
        <v>197.52714459611724</v>
      </c>
      <c r="L16" s="70">
        <v>237.48847806006714</v>
      </c>
      <c r="M16" s="70">
        <v>250.79401777395583</v>
      </c>
      <c r="N16" s="70">
        <v>204.952652704732</v>
      </c>
      <c r="O16" s="70">
        <v>206.2279503310458</v>
      </c>
      <c r="P16" s="70">
        <v>185.98736075135113</v>
      </c>
      <c r="Q16" s="70">
        <v>172.49408218674981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0.97205419419205885</v>
      </c>
      <c r="C22" s="124">
        <v>0.96240375455585769</v>
      </c>
      <c r="D22" s="124">
        <v>0.92481719989412214</v>
      </c>
      <c r="E22" s="124">
        <v>0.94692127440537366</v>
      </c>
      <c r="F22" s="124">
        <v>1.0271606066567804</v>
      </c>
      <c r="G22" s="124">
        <v>1.0754232156546077</v>
      </c>
      <c r="H22" s="124">
        <v>1.1098131316824988</v>
      </c>
      <c r="I22" s="124">
        <v>1.0663885791531069</v>
      </c>
      <c r="J22" s="124">
        <v>0.99282662579314029</v>
      </c>
      <c r="K22" s="124">
        <v>1.0408573600872795</v>
      </c>
      <c r="L22" s="124">
        <v>0.96347905591723859</v>
      </c>
      <c r="M22" s="124">
        <v>0.98787296615672437</v>
      </c>
      <c r="N22" s="124">
        <v>0.96002516628467371</v>
      </c>
      <c r="O22" s="124">
        <v>0.91359403080391499</v>
      </c>
      <c r="P22" s="124">
        <v>0.88085392458791278</v>
      </c>
      <c r="Q22" s="124">
        <v>0.80441158130833368</v>
      </c>
    </row>
    <row r="23" spans="1:17" ht="11.45" customHeight="1" x14ac:dyDescent="0.25">
      <c r="A23" s="91" t="s">
        <v>116</v>
      </c>
      <c r="B23" s="90">
        <v>3.1024187999999997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3.1024188000000006</v>
      </c>
      <c r="Q23" s="90">
        <v>3.1024188000000006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188.56950353345937</v>
      </c>
      <c r="C26" s="68">
        <f>IF(TrRail_act!C14=0,"",C8/TrRail_act!C14*100)</f>
        <v>180.81547987464583</v>
      </c>
      <c r="D26" s="68">
        <f>IF(TrRail_act!D14=0,"",D8/TrRail_act!D14*100)</f>
        <v>168.37705595896887</v>
      </c>
      <c r="E26" s="68">
        <f>IF(TrRail_act!E14=0,"",E8/TrRail_act!E14*100)</f>
        <v>172.41981239003127</v>
      </c>
      <c r="F26" s="68">
        <f>IF(TrRail_act!F14=0,"",F8/TrRail_act!F14*100)</f>
        <v>177.55559479096272</v>
      </c>
      <c r="G26" s="68">
        <f>IF(TrRail_act!G14=0,"",G8/TrRail_act!G14*100)</f>
        <v>181.39009825716377</v>
      </c>
      <c r="H26" s="68">
        <f>IF(TrRail_act!H14=0,"",H8/TrRail_act!H14*100)</f>
        <v>176.08938799514067</v>
      </c>
      <c r="I26" s="68">
        <f>IF(TrRail_act!I14=0,"",I8/TrRail_act!I14*100)</f>
        <v>164.38883905635561</v>
      </c>
      <c r="J26" s="68">
        <f>IF(TrRail_act!J14=0,"",J8/TrRail_act!J14*100)</f>
        <v>146.65457925556152</v>
      </c>
      <c r="K26" s="68">
        <f>IF(TrRail_act!K14=0,"",K8/TrRail_act!K14*100)</f>
        <v>150.52301568494173</v>
      </c>
      <c r="L26" s="68">
        <f>IF(TrRail_act!L14=0,"",L8/TrRail_act!L14*100)</f>
        <v>137.71002552629184</v>
      </c>
      <c r="M26" s="68">
        <f>IF(TrRail_act!M14=0,"",M8/TrRail_act!M14*100)</f>
        <v>141.22487879174571</v>
      </c>
      <c r="N26" s="68">
        <f>IF(TrRail_act!N14=0,"",N8/TrRail_act!N14*100)</f>
        <v>131.73759463112148</v>
      </c>
      <c r="O26" s="68">
        <f>IF(TrRail_act!O14=0,"",O8/TrRail_act!O14*100)</f>
        <v>125.18375611486859</v>
      </c>
      <c r="P26" s="68">
        <f>IF(TrRail_act!P14=0,"",P8/TrRail_act!P14*100)</f>
        <v>114.48109007432221</v>
      </c>
      <c r="Q26" s="68">
        <f>IF(TrRail_act!Q14=0,"",Q8/TrRail_act!Q14*100)</f>
        <v>101.23031445576316</v>
      </c>
    </row>
    <row r="27" spans="1:17" ht="11.45" customHeight="1" x14ac:dyDescent="0.25">
      <c r="A27" s="25" t="s">
        <v>39</v>
      </c>
      <c r="B27" s="79">
        <f>IF(TrRail_act!B15=0,"",B9/TrRail_act!B15*100)</f>
        <v>163.64716949592116</v>
      </c>
      <c r="C27" s="79">
        <f>IF(TrRail_act!C15=0,"",C9/TrRail_act!C15*100)</f>
        <v>160.5081649581679</v>
      </c>
      <c r="D27" s="79">
        <f>IF(TrRail_act!D15=0,"",D9/TrRail_act!D15*100)</f>
        <v>144.15105198560212</v>
      </c>
      <c r="E27" s="79">
        <f>IF(TrRail_act!E15=0,"",E9/TrRail_act!E15*100)</f>
        <v>138.13540281216984</v>
      </c>
      <c r="F27" s="79">
        <f>IF(TrRail_act!F15=0,"",F9/TrRail_act!F15*100)</f>
        <v>117.91891220671769</v>
      </c>
      <c r="G27" s="79">
        <f>IF(TrRail_act!G15=0,"",G9/TrRail_act!G15*100)</f>
        <v>135.15346880500329</v>
      </c>
      <c r="H27" s="79">
        <f>IF(TrRail_act!H15=0,"",H9/TrRail_act!H15*100)</f>
        <v>95.819373372768581</v>
      </c>
      <c r="I27" s="79">
        <f>IF(TrRail_act!I15=0,"",I9/TrRail_act!I15*100)</f>
        <v>113.47546345361059</v>
      </c>
      <c r="J27" s="79">
        <f>IF(TrRail_act!J15=0,"",J9/TrRail_act!J15*100)</f>
        <v>92.063481249199114</v>
      </c>
      <c r="K27" s="79">
        <f>IF(TrRail_act!K15=0,"",K9/TrRail_act!K15*100)</f>
        <v>98.586651224084505</v>
      </c>
      <c r="L27" s="79">
        <f>IF(TrRail_act!L15=0,"",L9/TrRail_act!L15*100)</f>
        <v>63.903912697616846</v>
      </c>
      <c r="M27" s="79">
        <f>IF(TrRail_act!M15=0,"",M9/TrRail_act!M15*100)</f>
        <v>64.72775258588122</v>
      </c>
      <c r="N27" s="79">
        <f>IF(TrRail_act!N15=0,"",N9/TrRail_act!N15*100)</f>
        <v>72.239880421280461</v>
      </c>
      <c r="O27" s="79">
        <f>IF(TrRail_act!O15=0,"",O9/TrRail_act!O15*100)</f>
        <v>60.160673953845809</v>
      </c>
      <c r="P27" s="79">
        <f>IF(TrRail_act!P15=0,"",P9/TrRail_act!P15*100)</f>
        <v>54.66336284723927</v>
      </c>
      <c r="Q27" s="79">
        <f>IF(TrRail_act!Q15=0,"",Q9/TrRail_act!Q15*100)</f>
        <v>46.417379208792987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232.20923967580148</v>
      </c>
      <c r="C29" s="76">
        <f>IF(TrRail_act!C17=0,"",C11/TrRail_act!C17*100)</f>
        <v>221.75248165255672</v>
      </c>
      <c r="D29" s="76">
        <f>IF(TrRail_act!D17=0,"",D11/TrRail_act!D17*100)</f>
        <v>196.8517569497059</v>
      </c>
      <c r="E29" s="76">
        <f>IF(TrRail_act!E17=0,"",E11/TrRail_act!E17*100)</f>
        <v>185.55081484951015</v>
      </c>
      <c r="F29" s="76">
        <f>IF(TrRail_act!F17=0,"",F11/TrRail_act!F17*100)</f>
        <v>161.32424724276692</v>
      </c>
      <c r="G29" s="76">
        <f>IF(TrRail_act!G17=0,"",G11/TrRail_act!G17*100)</f>
        <v>184.59079950168783</v>
      </c>
      <c r="H29" s="76">
        <f>IF(TrRail_act!H17=0,"",H11/TrRail_act!H17*100)</f>
        <v>138.08100310605852</v>
      </c>
      <c r="I29" s="76">
        <f>IF(TrRail_act!I17=0,"",I11/TrRail_act!I17*100)</f>
        <v>158.88688158374987</v>
      </c>
      <c r="J29" s="76">
        <f>IF(TrRail_act!J17=0,"",J11/TrRail_act!J17*100)</f>
        <v>130.60249065606004</v>
      </c>
      <c r="K29" s="76">
        <f>IF(TrRail_act!K17=0,"",K11/TrRail_act!K17*100)</f>
        <v>136.66586419335297</v>
      </c>
      <c r="L29" s="76">
        <f>IF(TrRail_act!L17=0,"",L11/TrRail_act!L17*100)</f>
        <v>90.222992598795457</v>
      </c>
      <c r="M29" s="76">
        <f>IF(TrRail_act!M17=0,"",M11/TrRail_act!M17*100)</f>
        <v>92.335456259257015</v>
      </c>
      <c r="N29" s="76">
        <f>IF(TrRail_act!N17=0,"",N11/TrRail_act!N17*100)</f>
        <v>102.53089402460915</v>
      </c>
      <c r="O29" s="76">
        <f>IF(TrRail_act!O17=0,"",O11/TrRail_act!O17*100)</f>
        <v>82.924470577636896</v>
      </c>
      <c r="P29" s="76">
        <f>IF(TrRail_act!P17=0,"",P11/TrRail_act!P17*100)</f>
        <v>76.902468666796182</v>
      </c>
      <c r="Q29" s="76">
        <f>IF(TrRail_act!Q17=0,"",Q11/TrRail_act!Q17*100)</f>
        <v>64.823251980368184</v>
      </c>
    </row>
    <row r="30" spans="1:17" ht="11.45" customHeight="1" x14ac:dyDescent="0.25">
      <c r="A30" s="62" t="s">
        <v>17</v>
      </c>
      <c r="B30" s="77">
        <f>IF(TrRail_act!B18=0,"",B12/TrRail_act!B18*100)</f>
        <v>867.8839834650139</v>
      </c>
      <c r="C30" s="77">
        <f>IF(TrRail_act!C18=0,"",C12/TrRail_act!C18*100)</f>
        <v>843.98164903849511</v>
      </c>
      <c r="D30" s="77">
        <f>IF(TrRail_act!D18=0,"",D12/TrRail_act!D18*100)</f>
        <v>823.79223796177735</v>
      </c>
      <c r="E30" s="77">
        <f>IF(TrRail_act!E18=0,"",E12/TrRail_act!E18*100)</f>
        <v>784.99592921393071</v>
      </c>
      <c r="F30" s="77">
        <f>IF(TrRail_act!F18=0,"",F12/TrRail_act!F18*100)</f>
        <v>766.43367413960118</v>
      </c>
      <c r="G30" s="77">
        <f>IF(TrRail_act!G18=0,"",G12/TrRail_act!G18*100)</f>
        <v>751.91392178460069</v>
      </c>
      <c r="H30" s="77">
        <f>IF(TrRail_act!H18=0,"",H12/TrRail_act!H18*100)</f>
        <v>687.17657887803</v>
      </c>
      <c r="I30" s="77">
        <f>IF(TrRail_act!I18=0,"",I12/TrRail_act!I18*100)</f>
        <v>674.70430205943637</v>
      </c>
      <c r="J30" s="77">
        <f>IF(TrRail_act!J18=0,"",J12/TrRail_act!J18*100)</f>
        <v>649.12609068772974</v>
      </c>
      <c r="K30" s="77">
        <f>IF(TrRail_act!K18=0,"",K12/TrRail_act!K18*100)</f>
        <v>633.61139922036432</v>
      </c>
      <c r="L30" s="77">
        <f>IF(TrRail_act!L18=0,"",L12/TrRail_act!L18*100)</f>
        <v>607.08245648729212</v>
      </c>
      <c r="M30" s="77">
        <f>IF(TrRail_act!M18=0,"",M12/TrRail_act!M18*100)</f>
        <v>591.08285534693414</v>
      </c>
      <c r="N30" s="77">
        <f>IF(TrRail_act!N18=0,"",N12/TrRail_act!N18*100)</f>
        <v>580.58478602978698</v>
      </c>
      <c r="O30" s="77">
        <f>IF(TrRail_act!O18=0,"",O12/TrRail_act!O18*100)</f>
        <v>577.28387396634446</v>
      </c>
      <c r="P30" s="77">
        <f>IF(TrRail_act!P18=0,"",P12/TrRail_act!P18*100)</f>
        <v>530.64203028626378</v>
      </c>
      <c r="Q30" s="77">
        <f>IF(TrRail_act!Q18=0,"",Q12/TrRail_act!Q18*100)</f>
        <v>483.87924527455812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242.49654010974049</v>
      </c>
      <c r="C33" s="79">
        <f>IF(TrRail_act!C21=0,"",C15/TrRail_act!C21*100)</f>
        <v>232.1650429326771</v>
      </c>
      <c r="D33" s="79">
        <f>IF(TrRail_act!D21=0,"",D15/TrRail_act!D21*100)</f>
        <v>235.31126816501109</v>
      </c>
      <c r="E33" s="79">
        <f>IF(TrRail_act!E21=0,"",E15/TrRail_act!E21*100)</f>
        <v>266.11267077578088</v>
      </c>
      <c r="F33" s="79">
        <f>IF(TrRail_act!F21=0,"",F15/TrRail_act!F21*100)</f>
        <v>323.22562973917894</v>
      </c>
      <c r="G33" s="79">
        <f>IF(TrRail_act!G21=0,"",G15/TrRail_act!G21*100)</f>
        <v>299.35444733109495</v>
      </c>
      <c r="H33" s="79">
        <f>IF(TrRail_act!H21=0,"",H15/TrRail_act!H21*100)</f>
        <v>344.82468509176965</v>
      </c>
      <c r="I33" s="79">
        <f>IF(TrRail_act!I21=0,"",I15/TrRail_act!I21*100)</f>
        <v>282.24817418826723</v>
      </c>
      <c r="J33" s="79">
        <f>IF(TrRail_act!J21=0,"",J15/TrRail_act!J21*100)</f>
        <v>275.96114999931359</v>
      </c>
      <c r="K33" s="79">
        <f>IF(TrRail_act!K21=0,"",K15/TrRail_act!K21*100)</f>
        <v>301.06714718425411</v>
      </c>
      <c r="L33" s="79">
        <f>IF(TrRail_act!L21=0,"",L15/TrRail_act!L21*100)</f>
        <v>325.6032219968564</v>
      </c>
      <c r="M33" s="79">
        <f>IF(TrRail_act!M21=0,"",M15/TrRail_act!M21*100)</f>
        <v>318.79244664288268</v>
      </c>
      <c r="N33" s="79">
        <f>IF(TrRail_act!N21=0,"",N15/TrRail_act!N21*100)</f>
        <v>296.69313786350699</v>
      </c>
      <c r="O33" s="79">
        <f>IF(TrRail_act!O21=0,"",O15/TrRail_act!O21*100)</f>
        <v>300.95286440138022</v>
      </c>
      <c r="P33" s="79">
        <f>IF(TrRail_act!P21=0,"",P15/TrRail_act!P21*100)</f>
        <v>276.51179083487131</v>
      </c>
      <c r="Q33" s="79">
        <f>IF(TrRail_act!Q21=0,"",Q15/TrRail_act!Q21*100)</f>
        <v>258.10489471465308</v>
      </c>
    </row>
    <row r="34" spans="1:17" ht="11.45" customHeight="1" x14ac:dyDescent="0.25">
      <c r="A34" s="116" t="s">
        <v>17</v>
      </c>
      <c r="B34" s="77">
        <f>IF(TrRail_act!B22=0,"",B16/TrRail_act!B22*100)</f>
        <v>1933.0243739494015</v>
      </c>
      <c r="C34" s="77">
        <f>IF(TrRail_act!C22=0,"",C16/TrRail_act!C22*100)</f>
        <v>1821.3616627138506</v>
      </c>
      <c r="D34" s="77">
        <f>IF(TrRail_act!D22=0,"",D16/TrRail_act!D22*100)</f>
        <v>1719.494484360257</v>
      </c>
      <c r="E34" s="77">
        <f>IF(TrRail_act!E22=0,"",E16/TrRail_act!E22*100)</f>
        <v>1607.2873836215151</v>
      </c>
      <c r="F34" s="77">
        <f>IF(TrRail_act!F22=0,"",F16/TrRail_act!F22*100)</f>
        <v>1510.7379006604729</v>
      </c>
      <c r="G34" s="77">
        <f>IF(TrRail_act!G22=0,"",G16/TrRail_act!G22*100)</f>
        <v>1440.2853861100907</v>
      </c>
      <c r="H34" s="77">
        <f>IF(TrRail_act!H22=0,"",H16/TrRail_act!H22*100)</f>
        <v>1338.7078038405668</v>
      </c>
      <c r="I34" s="77">
        <f>IF(TrRail_act!I22=0,"",I16/TrRail_act!I22*100)</f>
        <v>1306.4080723929414</v>
      </c>
      <c r="J34" s="77">
        <f>IF(TrRail_act!J22=0,"",J16/TrRail_act!J22*100)</f>
        <v>1274.0140437127566</v>
      </c>
      <c r="K34" s="77">
        <f>IF(TrRail_act!K22=0,"",K16/TrRail_act!K22*100)</f>
        <v>1250.4092207135357</v>
      </c>
      <c r="L34" s="77">
        <f>IF(TrRail_act!L22=0,"",L16/TrRail_act!L22*100)</f>
        <v>1227.2672113072563</v>
      </c>
      <c r="M34" s="77">
        <f>IF(TrRail_act!M22=0,"",M16/TrRail_act!M22*100)</f>
        <v>1217.6831315496011</v>
      </c>
      <c r="N34" s="77">
        <f>IF(TrRail_act!N22=0,"",N16/TrRail_act!N22*100)</f>
        <v>1189.23437800123</v>
      </c>
      <c r="O34" s="77">
        <f>IF(TrRail_act!O22=0,"",O16/TrRail_act!O22*100)</f>
        <v>1174.8202707704556</v>
      </c>
      <c r="P34" s="77">
        <f>IF(TrRail_act!P22=0,"",P16/TrRail_act!P22*100)</f>
        <v>1156.7816939379968</v>
      </c>
      <c r="Q34" s="77">
        <f>IF(TrRail_act!Q22=0,"",Q16/TrRail_act!Q22*100)</f>
        <v>1141.4378122468886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10.812032534049386</v>
      </c>
      <c r="C38" s="79">
        <f>IF(TrRail_act!C4=0,"",C9/TrRail_act!C4*1000)</f>
        <v>12.007575487610996</v>
      </c>
      <c r="D38" s="79">
        <f>IF(TrRail_act!D4=0,"",D9/TrRail_act!D4*1000)</f>
        <v>12.053623854407347</v>
      </c>
      <c r="E38" s="79">
        <f>IF(TrRail_act!E4=0,"",E9/TrRail_act!E4*1000)</f>
        <v>12.436419475130469</v>
      </c>
      <c r="F38" s="79">
        <f>IF(TrRail_act!F4=0,"",F9/TrRail_act!F4*1000)</f>
        <v>10.51748887504435</v>
      </c>
      <c r="G38" s="79">
        <f>IF(TrRail_act!G4=0,"",G9/TrRail_act!G4*1000)</f>
        <v>12.066360851847158</v>
      </c>
      <c r="H38" s="79">
        <f>IF(TrRail_act!H4=0,"",H9/TrRail_act!H4*1000)</f>
        <v>7.492011550588237</v>
      </c>
      <c r="I38" s="79">
        <f>IF(TrRail_act!I4=0,"",I9/TrRail_act!I4*1000)</f>
        <v>9.0821201027985357</v>
      </c>
      <c r="J38" s="79">
        <f>IF(TrRail_act!J4=0,"",J9/TrRail_act!J4*1000)</f>
        <v>7.2006595035062846</v>
      </c>
      <c r="K38" s="79">
        <f>IF(TrRail_act!K4=0,"",K9/TrRail_act!K4*1000)</f>
        <v>8.3521092068292369</v>
      </c>
      <c r="L38" s="79">
        <f>IF(TrRail_act!L4=0,"",L9/TrRail_act!L4*1000)</f>
        <v>5.4368302056753688</v>
      </c>
      <c r="M38" s="79">
        <f>IF(TrRail_act!M4=0,"",M9/TrRail_act!M4*1000)</f>
        <v>5.3637853906256074</v>
      </c>
      <c r="N38" s="79">
        <f>IF(TrRail_act!N4=0,"",N9/TrRail_act!N4*1000)</f>
        <v>6.2699092307787909</v>
      </c>
      <c r="O38" s="79">
        <f>IF(TrRail_act!O4=0,"",O9/TrRail_act!O4*1000)</f>
        <v>5.3681783943106707</v>
      </c>
      <c r="P38" s="79">
        <f>IF(TrRail_act!P4=0,"",P9/TrRail_act!P4*1000)</f>
        <v>4.9494630452026565</v>
      </c>
      <c r="Q38" s="79">
        <f>IF(TrRail_act!Q4=0,"",Q9/TrRail_act!Q4*1000)</f>
        <v>4.1370456067854331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12.921215820067404</v>
      </c>
      <c r="C40" s="76">
        <f>IF(TrRail_act!C6=0,"",C11/TrRail_act!C6*1000)</f>
        <v>14.492564851507526</v>
      </c>
      <c r="D40" s="76">
        <f>IF(TrRail_act!D6=0,"",D11/TrRail_act!D6*1000)</f>
        <v>14.737499810229888</v>
      </c>
      <c r="E40" s="76">
        <f>IF(TrRail_act!E6=0,"",E11/TrRail_act!E6*1000)</f>
        <v>15.286194790238273</v>
      </c>
      <c r="F40" s="76">
        <f>IF(TrRail_act!F6=0,"",F11/TrRail_act!F6*1000)</f>
        <v>13.085513830969449</v>
      </c>
      <c r="G40" s="76">
        <f>IF(TrRail_act!G6=0,"",G11/TrRail_act!G6*1000)</f>
        <v>15.035379292073502</v>
      </c>
      <c r="H40" s="76">
        <f>IF(TrRail_act!H6=0,"",H11/TrRail_act!H6*1000)</f>
        <v>9.3198323510332841</v>
      </c>
      <c r="I40" s="76">
        <f>IF(TrRail_act!I6=0,"",I11/TrRail_act!I6*1000)</f>
        <v>11.221935328821546</v>
      </c>
      <c r="J40" s="76">
        <f>IF(TrRail_act!J6=0,"",J11/TrRail_act!J6*1000)</f>
        <v>8.8767567465044088</v>
      </c>
      <c r="K40" s="76">
        <f>IF(TrRail_act!K6=0,"",K11/TrRail_act!K6*1000)</f>
        <v>10.342461798041853</v>
      </c>
      <c r="L40" s="76">
        <f>IF(TrRail_act!L6=0,"",L11/TrRail_act!L6*1000)</f>
        <v>6.7863208029090609</v>
      </c>
      <c r="M40" s="76">
        <f>IF(TrRail_act!M6=0,"",M11/TrRail_act!M6*1000)</f>
        <v>6.7033515609535375</v>
      </c>
      <c r="N40" s="76">
        <f>IF(TrRail_act!N6=0,"",N11/TrRail_act!N6*1000)</f>
        <v>7.8280725648352503</v>
      </c>
      <c r="O40" s="76">
        <f>IF(TrRail_act!O6=0,"",O11/TrRail_act!O6*1000)</f>
        <v>6.6894098703681575</v>
      </c>
      <c r="P40" s="76">
        <f>IF(TrRail_act!P6=0,"",P11/TrRail_act!P6*1000)</f>
        <v>6.2696934275296021</v>
      </c>
      <c r="Q40" s="76">
        <f>IF(TrRail_act!Q6=0,"",Q11/TrRail_act!Q6*1000)</f>
        <v>5.2931883266095037</v>
      </c>
    </row>
    <row r="41" spans="1:17" ht="11.45" customHeight="1" x14ac:dyDescent="0.25">
      <c r="A41" s="62" t="s">
        <v>17</v>
      </c>
      <c r="B41" s="77">
        <f>IF(TrRail_act!B7=0,"",B12/TrRail_act!B7*1000)</f>
        <v>66.083691636923021</v>
      </c>
      <c r="C41" s="77">
        <f>IF(TrRail_act!C7=0,"",C12/TrRail_act!C7*1000)</f>
        <v>66.520925672642349</v>
      </c>
      <c r="D41" s="77">
        <f>IF(TrRail_act!D7=0,"",D12/TrRail_act!D7*1000)</f>
        <v>70.358026928373647</v>
      </c>
      <c r="E41" s="77">
        <f>IF(TrRail_act!E7=0,"",E12/TrRail_act!E7*1000)</f>
        <v>68.037910573864167</v>
      </c>
      <c r="F41" s="77">
        <f>IF(TrRail_act!F7=0,"",F12/TrRail_act!F7*1000)</f>
        <v>64.203872103406994</v>
      </c>
      <c r="G41" s="77">
        <f>IF(TrRail_act!G7=0,"",G12/TrRail_act!G7*1000)</f>
        <v>63.757799247281284</v>
      </c>
      <c r="H41" s="77">
        <f>IF(TrRail_act!H7=0,"",H12/TrRail_act!H7*1000)</f>
        <v>57.028539817684887</v>
      </c>
      <c r="I41" s="77">
        <f>IF(TrRail_act!I7=0,"",I12/TrRail_act!I7*1000)</f>
        <v>52.274147642264261</v>
      </c>
      <c r="J41" s="77">
        <f>IF(TrRail_act!J7=0,"",J12/TrRail_act!J7*1000)</f>
        <v>54.199931944880127</v>
      </c>
      <c r="K41" s="77">
        <f>IF(TrRail_act!K7=0,"",K12/TrRail_act!K7*1000)</f>
        <v>53.624887088473727</v>
      </c>
      <c r="L41" s="77">
        <f>IF(TrRail_act!L7=0,"",L12/TrRail_act!L7*1000)</f>
        <v>55.092255523660889</v>
      </c>
      <c r="M41" s="77">
        <f>IF(TrRail_act!M7=0,"",M12/TrRail_act!M7*1000)</f>
        <v>52.22786909421982</v>
      </c>
      <c r="N41" s="77">
        <f>IF(TrRail_act!N7=0,"",N12/TrRail_act!N7*1000)</f>
        <v>59.884043378484819</v>
      </c>
      <c r="O41" s="77">
        <f>IF(TrRail_act!O7=0,"",O12/TrRail_act!O7*1000)</f>
        <v>50.999781163692994</v>
      </c>
      <c r="P41" s="77">
        <f>IF(TrRail_act!P7=0,"",P12/TrRail_act!P7*1000)</f>
        <v>47.294971864669115</v>
      </c>
      <c r="Q41" s="77">
        <f>IF(TrRail_act!Q7=0,"",Q12/TrRail_act!Q7*1000)</f>
        <v>43.209747514489671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3.9480233000533236</v>
      </c>
      <c r="C44" s="79">
        <f>IF(TrRail_act!C10=0,"",C15/TrRail_act!C10*1000)</f>
        <v>3.9050452252776835</v>
      </c>
      <c r="D44" s="79">
        <f>IF(TrRail_act!D10=0,"",D15/TrRail_act!D10*1000)</f>
        <v>3.8769803749298757</v>
      </c>
      <c r="E44" s="79">
        <f>IF(TrRail_act!E10=0,"",E15/TrRail_act!E10*1000)</f>
        <v>4.4638019053643703</v>
      </c>
      <c r="F44" s="79">
        <f>IF(TrRail_act!F10=0,"",F15/TrRail_act!F10*1000)</f>
        <v>5.1714741940746984</v>
      </c>
      <c r="G44" s="79">
        <f>IF(TrRail_act!G10=0,"",G15/TrRail_act!G10*1000)</f>
        <v>4.6708686799207824</v>
      </c>
      <c r="H44" s="79">
        <f>IF(TrRail_act!H10=0,"",H15/TrRail_act!H10*1000)</f>
        <v>5.4272815164839212</v>
      </c>
      <c r="I44" s="79">
        <f>IF(TrRail_act!I10=0,"",I15/TrRail_act!I10*1000)</f>
        <v>4.3392021573960529</v>
      </c>
      <c r="J44" s="79">
        <f>IF(TrRail_act!J10=0,"",J15/TrRail_act!J10*1000)</f>
        <v>4.265644699901002</v>
      </c>
      <c r="K44" s="79">
        <f>IF(TrRail_act!K10=0,"",K15/TrRail_act!K10*1000)</f>
        <v>4.5466024766053001</v>
      </c>
      <c r="L44" s="79">
        <f>IF(TrRail_act!L10=0,"",L15/TrRail_act!L10*1000)</f>
        <v>4.8760595023112021</v>
      </c>
      <c r="M44" s="79">
        <f>IF(TrRail_act!M10=0,"",M15/TrRail_act!M10*1000)</f>
        <v>4.6662824726296988</v>
      </c>
      <c r="N44" s="79">
        <f>IF(TrRail_act!N10=0,"",N15/TrRail_act!N10*1000)</f>
        <v>4.191003674717952</v>
      </c>
      <c r="O44" s="79">
        <f>IF(TrRail_act!O10=0,"",O15/TrRail_act!O10*1000)</f>
        <v>4.0531426334200544</v>
      </c>
      <c r="P44" s="79">
        <f>IF(TrRail_act!P10=0,"",P15/TrRail_act!P10*1000)</f>
        <v>3.7143243015467644</v>
      </c>
      <c r="Q44" s="79">
        <f>IF(TrRail_act!Q10=0,"",Q15/TrRail_act!Q10*1000)</f>
        <v>3.4087718551617452</v>
      </c>
    </row>
    <row r="45" spans="1:17" ht="11.45" customHeight="1" x14ac:dyDescent="0.25">
      <c r="A45" s="116" t="s">
        <v>17</v>
      </c>
      <c r="B45" s="77">
        <f>IF(TrRail_act!B11=0,"",B16/TrRail_act!B11*1000)</f>
        <v>28.968973643462011</v>
      </c>
      <c r="C45" s="77">
        <f>IF(TrRail_act!C11=0,"",C16/TrRail_act!C11*1000)</f>
        <v>28.205487992246066</v>
      </c>
      <c r="D45" s="77">
        <f>IF(TrRail_act!D11=0,"",D16/TrRail_act!D11*1000)</f>
        <v>26.107300112159411</v>
      </c>
      <c r="E45" s="77">
        <f>IF(TrRail_act!E11=0,"",E16/TrRail_act!E11*1000)</f>
        <v>24.915625157436015</v>
      </c>
      <c r="F45" s="77">
        <f>IF(TrRail_act!F11=0,"",F16/TrRail_act!F11*1000)</f>
        <v>22.443926115021558</v>
      </c>
      <c r="G45" s="77">
        <f>IF(TrRail_act!G11=0,"",G16/TrRail_act!G11*1000)</f>
        <v>20.854598324608332</v>
      </c>
      <c r="H45" s="77">
        <f>IF(TrRail_act!H11=0,"",H16/TrRail_act!H11*1000)</f>
        <v>19.648166698115993</v>
      </c>
      <c r="I45" s="77">
        <f>IF(TrRail_act!I11=0,"",I16/TrRail_act!I11*1000)</f>
        <v>18.652965221953401</v>
      </c>
      <c r="J45" s="77">
        <f>IF(TrRail_act!J11=0,"",J16/TrRail_act!J11*1000)</f>
        <v>18.290474697958192</v>
      </c>
      <c r="K45" s="77">
        <f>IF(TrRail_act!K11=0,"",K16/TrRail_act!K11*1000)</f>
        <v>17.579880519309793</v>
      </c>
      <c r="L45" s="77">
        <f>IF(TrRail_act!L11=0,"",L16/TrRail_act!L11*1000)</f>
        <v>17.151365948788033</v>
      </c>
      <c r="M45" s="77">
        <f>IF(TrRail_act!M11=0,"",M16/TrRail_act!M11*1000)</f>
        <v>16.627549811190459</v>
      </c>
      <c r="N45" s="77">
        <f>IF(TrRail_act!N11=0,"",N16/TrRail_act!N11*1000)</f>
        <v>15.652627395046279</v>
      </c>
      <c r="O45" s="77">
        <f>IF(TrRail_act!O11=0,"",O16/TrRail_act!O11*1000)</f>
        <v>14.752218377257442</v>
      </c>
      <c r="P45" s="77">
        <f>IF(TrRail_act!P11=0,"",P16/TrRail_act!P11*1000)</f>
        <v>14.463850760647826</v>
      </c>
      <c r="Q45" s="77">
        <f>IF(TrRail_act!Q11=0,"",Q16/TrRail_act!Q11*1000)</f>
        <v>14.014327438750362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314.13809561340457</v>
      </c>
      <c r="C49" s="79">
        <f>IF(TrRail_act!C37=0,"",1000000*C9/TrRail_act!C37/1000)</f>
        <v>312.50809947075106</v>
      </c>
      <c r="D49" s="79">
        <f>IF(TrRail_act!D37=0,"",1000000*D9/TrRail_act!D37/1000)</f>
        <v>282.48349520781522</v>
      </c>
      <c r="E49" s="79">
        <f>IF(TrRail_act!E37=0,"",1000000*E9/TrRail_act!E37/1000)</f>
        <v>271.54255385861535</v>
      </c>
      <c r="F49" s="79">
        <f>IF(TrRail_act!F37=0,"",1000000*F9/TrRail_act!F37/1000)</f>
        <v>212.66844788780151</v>
      </c>
      <c r="G49" s="79">
        <f>IF(TrRail_act!G37=0,"",1000000*G9/TrRail_act!G37/1000)</f>
        <v>236.57074571127004</v>
      </c>
      <c r="H49" s="79">
        <f>IF(TrRail_act!H37=0,"",1000000*H9/TrRail_act!H37/1000)</f>
        <v>151.84791610794738</v>
      </c>
      <c r="I49" s="79">
        <f>IF(TrRail_act!I37=0,"",1000000*I9/TrRail_act!I37/1000)</f>
        <v>195.70975020983644</v>
      </c>
      <c r="J49" s="79">
        <f>IF(TrRail_act!J37=0,"",1000000*J9/TrRail_act!J37/1000)</f>
        <v>156.41771451129745</v>
      </c>
      <c r="K49" s="79">
        <f>IF(TrRail_act!K37=0,"",1000000*K9/TrRail_act!K37/1000)</f>
        <v>166.87863593671801</v>
      </c>
      <c r="L49" s="79">
        <f>IF(TrRail_act!L37=0,"",1000000*L9/TrRail_act!L37/1000)</f>
        <v>106.99623015226774</v>
      </c>
      <c r="M49" s="79">
        <f>IF(TrRail_act!M37=0,"",1000000*M9/TrRail_act!M37/1000)</f>
        <v>106.34295823148334</v>
      </c>
      <c r="N49" s="79">
        <f>IF(TrRail_act!N37=0,"",1000000*N9/TrRail_act!N37/1000)</f>
        <v>124.47445300125796</v>
      </c>
      <c r="O49" s="79">
        <f>IF(TrRail_act!O37=0,"",1000000*O9/TrRail_act!O37/1000)</f>
        <v>104.0026869159712</v>
      </c>
      <c r="P49" s="79">
        <f>IF(TrRail_act!P37=0,"",1000000*P9/TrRail_act!P37/1000)</f>
        <v>92.003769142085659</v>
      </c>
      <c r="Q49" s="79">
        <f>IF(TrRail_act!Q37=0,"",1000000*Q9/TrRail_act!Q37/1000)</f>
        <v>81.564214793037408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626.37998541827756</v>
      </c>
      <c r="C51" s="76">
        <f>IF(TrRail_act!C39=0,"",1000000*C11/TrRail_act!C39/1000)</f>
        <v>598.0412114757072</v>
      </c>
      <c r="D51" s="76">
        <f>IF(TrRail_act!D39=0,"",1000000*D11/TrRail_act!D39/1000)</f>
        <v>524.508376607993</v>
      </c>
      <c r="E51" s="76">
        <f>IF(TrRail_act!E39=0,"",1000000*E11/TrRail_act!E39/1000)</f>
        <v>498.24115068995724</v>
      </c>
      <c r="F51" s="76">
        <f>IF(TrRail_act!F39=0,"",1000000*F11/TrRail_act!F39/1000)</f>
        <v>385.24923307470755</v>
      </c>
      <c r="G51" s="76">
        <f>IF(TrRail_act!G39=0,"",1000000*G11/TrRail_act!G39/1000)</f>
        <v>430.86963541804226</v>
      </c>
      <c r="H51" s="76">
        <f>IF(TrRail_act!H39=0,"",1000000*H11/TrRail_act!H39/1000)</f>
        <v>280.05558827487164</v>
      </c>
      <c r="I51" s="76">
        <f>IF(TrRail_act!I39=0,"",1000000*I11/TrRail_act!I39/1000)</f>
        <v>360.95068428321559</v>
      </c>
      <c r="J51" s="76">
        <f>IF(TrRail_act!J39=0,"",1000000*J11/TrRail_act!J39/1000)</f>
        <v>288.05002762630556</v>
      </c>
      <c r="K51" s="76">
        <f>IF(TrRail_act!K39=0,"",1000000*K11/TrRail_act!K39/1000)</f>
        <v>307.86231112463497</v>
      </c>
      <c r="L51" s="76">
        <f>IF(TrRail_act!L39=0,"",1000000*L11/TrRail_act!L39/1000)</f>
        <v>199.59431326974757</v>
      </c>
      <c r="M51" s="76">
        <f>IF(TrRail_act!M39=0,"",1000000*M11/TrRail_act!M39/1000)</f>
        <v>197.99028153148029</v>
      </c>
      <c r="N51" s="76">
        <f>IF(TrRail_act!N39=0,"",1000000*N11/TrRail_act!N39/1000)</f>
        <v>231.74766249731692</v>
      </c>
      <c r="O51" s="76">
        <f>IF(TrRail_act!O39=0,"",1000000*O11/TrRail_act!O39/1000)</f>
        <v>189.84476836535458</v>
      </c>
      <c r="P51" s="76">
        <f>IF(TrRail_act!P39=0,"",1000000*P11/TrRail_act!P39/1000)</f>
        <v>166.54528444198615</v>
      </c>
      <c r="Q51" s="76">
        <f>IF(TrRail_act!Q39=0,"",1000000*Q11/TrRail_act!Q39/1000)</f>
        <v>147.97107967036868</v>
      </c>
    </row>
    <row r="52" spans="1:17" ht="11.45" customHeight="1" x14ac:dyDescent="0.25">
      <c r="A52" s="62" t="s">
        <v>17</v>
      </c>
      <c r="B52" s="77">
        <f>IF(TrRail_act!B40=0,"",1000000*B12/TrRail_act!B40/1000)</f>
        <v>2349.5158698330865</v>
      </c>
      <c r="C52" s="77">
        <f>IF(TrRail_act!C40=0,"",1000000*C12/TrRail_act!C40/1000)</f>
        <v>2285.1469449019128</v>
      </c>
      <c r="D52" s="77">
        <f>IF(TrRail_act!D40=0,"",1000000*D12/TrRail_act!D40/1000)</f>
        <v>2123.5304414059719</v>
      </c>
      <c r="E52" s="77">
        <f>IF(TrRail_act!E40=0,"",1000000*E12/TrRail_act!E40/1000)</f>
        <v>2084.6548145187448</v>
      </c>
      <c r="F52" s="77">
        <f>IF(TrRail_act!F40=0,"",1000000*F12/TrRail_act!F40/1000)</f>
        <v>1657.4984185894634</v>
      </c>
      <c r="G52" s="77">
        <f>IF(TrRail_act!G40=0,"",1000000*G12/TrRail_act!G40/1000)</f>
        <v>1847.853281792841</v>
      </c>
      <c r="H52" s="77">
        <f>IF(TrRail_act!H40=0,"",1000000*H12/TrRail_act!H40/1000)</f>
        <v>1176.427280850153</v>
      </c>
      <c r="I52" s="77">
        <f>IF(TrRail_act!I40=0,"",1000000*I12/TrRail_act!I40/1000)</f>
        <v>1516.2426668506014</v>
      </c>
      <c r="J52" s="77">
        <f>IF(TrRail_act!J40=0,"",1000000*J12/TrRail_act!J40/1000)</f>
        <v>1197.4229817366561</v>
      </c>
      <c r="K52" s="77">
        <f>IF(TrRail_act!K40=0,"",1000000*K12/TrRail_act!K40/1000)</f>
        <v>1279.7825766204965</v>
      </c>
      <c r="L52" s="77">
        <f>IF(TrRail_act!L40=0,"",1000000*L12/TrRail_act!L40/1000)</f>
        <v>898.93044877927969</v>
      </c>
      <c r="M52" s="77">
        <f>IF(TrRail_act!M40=0,"",1000000*M12/TrRail_act!M40/1000)</f>
        <v>895.45604601737671</v>
      </c>
      <c r="N52" s="77">
        <f>IF(TrRail_act!N40=0,"",1000000*N12/TrRail_act!N40/1000)</f>
        <v>1048.1314735674107</v>
      </c>
      <c r="O52" s="77">
        <f>IF(TrRail_act!O40=0,"",1000000*O12/TrRail_act!O40/1000)</f>
        <v>913.43343467592729</v>
      </c>
      <c r="P52" s="77">
        <f>IF(TrRail_act!P40=0,"",1000000*P12/TrRail_act!P40/1000)</f>
        <v>796.75264077046177</v>
      </c>
      <c r="Q52" s="77">
        <f>IF(TrRail_act!Q40=0,"",1000000*Q12/TrRail_act!Q40/1000)</f>
        <v>699.07596694662368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374.68059438115904</v>
      </c>
      <c r="C55" s="79">
        <f>IF(TrRail_act!C43=0,"",1000000*C15/TrRail_act!C43/1000)</f>
        <v>332.03325712254104</v>
      </c>
      <c r="D55" s="79">
        <f>IF(TrRail_act!D43=0,"",1000000*D15/TrRail_act!D43/1000)</f>
        <v>320.04833564522977</v>
      </c>
      <c r="E55" s="79">
        <f>IF(TrRail_act!E43=0,"",1000000*E15/TrRail_act!E43/1000)</f>
        <v>362.97677003020362</v>
      </c>
      <c r="F55" s="79">
        <f>IF(TrRail_act!F43=0,"",1000000*F15/TrRail_act!F43/1000)</f>
        <v>415.40074831054051</v>
      </c>
      <c r="G55" s="79">
        <f>IF(TrRail_act!G43=0,"",1000000*G15/TrRail_act!G43/1000)</f>
        <v>359.09638411230986</v>
      </c>
      <c r="H55" s="79">
        <f>IF(TrRail_act!H43=0,"",1000000*H15/TrRail_act!H43/1000)</f>
        <v>424.84918171810347</v>
      </c>
      <c r="I55" s="79">
        <f>IF(TrRail_act!I43=0,"",1000000*I15/TrRail_act!I43/1000)</f>
        <v>342.42143221121171</v>
      </c>
      <c r="J55" s="79">
        <f>IF(TrRail_act!J43=0,"",1000000*J15/TrRail_act!J43/1000)</f>
        <v>319.6500318458572</v>
      </c>
      <c r="K55" s="79">
        <f>IF(TrRail_act!K43=0,"",1000000*K15/TrRail_act!K43/1000)</f>
        <v>301.1084521282275</v>
      </c>
      <c r="L55" s="79">
        <f>IF(TrRail_act!L43=0,"",1000000*L15/TrRail_act!L43/1000)</f>
        <v>362.0251189940048</v>
      </c>
      <c r="M55" s="79">
        <f>IF(TrRail_act!M43=0,"",1000000*M15/TrRail_act!M43/1000)</f>
        <v>382.30795392371311</v>
      </c>
      <c r="N55" s="79">
        <f>IF(TrRail_act!N43=0,"",1000000*N15/TrRail_act!N43/1000)</f>
        <v>344.74794399450292</v>
      </c>
      <c r="O55" s="79">
        <f>IF(TrRail_act!O43=0,"",1000000*O15/TrRail_act!O43/1000)</f>
        <v>347.77057391407385</v>
      </c>
      <c r="P55" s="79">
        <f>IF(TrRail_act!P43=0,"",1000000*P15/TrRail_act!P43/1000)</f>
        <v>320.39166365435165</v>
      </c>
      <c r="Q55" s="79">
        <f>IF(TrRail_act!Q43=0,"",1000000*Q15/TrRail_act!Q43/1000)</f>
        <v>301.82691546237942</v>
      </c>
    </row>
    <row r="56" spans="1:17" ht="11.45" customHeight="1" x14ac:dyDescent="0.25">
      <c r="A56" s="116" t="s">
        <v>17</v>
      </c>
      <c r="B56" s="77">
        <f>IF(TrRail_act!B44=0,"",1000000*B16/TrRail_act!B44/1000)</f>
        <v>1878.3546978227268</v>
      </c>
      <c r="C56" s="77">
        <f>IF(TrRail_act!C44=0,"",1000000*C16/TrRail_act!C44/1000)</f>
        <v>1598.8897617660559</v>
      </c>
      <c r="D56" s="77">
        <f>IF(TrRail_act!D44=0,"",1000000*D16/TrRail_act!D44/1000)</f>
        <v>1550.79214997195</v>
      </c>
      <c r="E56" s="77">
        <f>IF(TrRail_act!E44=0,"",1000000*E16/TrRail_act!E44/1000)</f>
        <v>1567.5219031674717</v>
      </c>
      <c r="F56" s="77">
        <f>IF(TrRail_act!F44=0,"",1000000*F16/TrRail_act!F44/1000)</f>
        <v>1470.8347148060716</v>
      </c>
      <c r="G56" s="77">
        <f>IF(TrRail_act!G44=0,"",1000000*G16/TrRail_act!G44/1000)</f>
        <v>1241.5566471968159</v>
      </c>
      <c r="H56" s="77">
        <f>IF(TrRail_act!H44=0,"",1000000*H16/TrRail_act!H44/1000)</f>
        <v>1305.0299976542642</v>
      </c>
      <c r="I56" s="77">
        <f>IF(TrRail_act!I44=0,"",1000000*I16/TrRail_act!I44/1000)</f>
        <v>1043.9677811317431</v>
      </c>
      <c r="J56" s="77">
        <f>IF(TrRail_act!J44=0,"",1000000*J16/TrRail_act!J44/1000)</f>
        <v>973.67082068836771</v>
      </c>
      <c r="K56" s="77">
        <f>IF(TrRail_act!K44=0,"",1000000*K16/TrRail_act!K44/1000)</f>
        <v>860.68472590900751</v>
      </c>
      <c r="L56" s="77">
        <f>IF(TrRail_act!L44=0,"",1000000*L16/TrRail_act!L44/1000)</f>
        <v>1034.8081832682665</v>
      </c>
      <c r="M56" s="77">
        <f>IF(TrRail_act!M44=0,"",1000000*M16/TrRail_act!M44/1000)</f>
        <v>1092.7843911719208</v>
      </c>
      <c r="N56" s="77">
        <f>IF(TrRail_act!N44=0,"",1000000*N16/TrRail_act!N44/1000)</f>
        <v>1022.2077441632518</v>
      </c>
      <c r="O56" s="77">
        <f>IF(TrRail_act!O44=0,"",1000000*O16/TrRail_act!O44/1000)</f>
        <v>1028.5683308281587</v>
      </c>
      <c r="P56" s="77">
        <f>IF(TrRail_act!P44=0,"",1000000*P16/TrRail_act!P44/1000)</f>
        <v>989.29447208165504</v>
      </c>
      <c r="Q56" s="77">
        <f>IF(TrRail_act!Q44=0,"",1000000*Q16/TrRail_act!Q44/1000)</f>
        <v>963.6540904287699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0.59353367542840829</v>
      </c>
      <c r="C60" s="32">
        <f t="shared" si="6"/>
        <v>0.63612196429789658</v>
      </c>
      <c r="D60" s="32">
        <f t="shared" si="6"/>
        <v>0.62860483087713093</v>
      </c>
      <c r="E60" s="32">
        <f t="shared" si="6"/>
        <v>0.58653169325013388</v>
      </c>
      <c r="F60" s="32">
        <f t="shared" si="6"/>
        <v>0.47121181103716137</v>
      </c>
      <c r="G60" s="32">
        <f t="shared" si="6"/>
        <v>0.53528941466405833</v>
      </c>
      <c r="H60" s="32">
        <f t="shared" si="6"/>
        <v>0.36873763966579015</v>
      </c>
      <c r="I60" s="32">
        <f t="shared" si="6"/>
        <v>0.48204923471171446</v>
      </c>
      <c r="J60" s="32">
        <f t="shared" si="6"/>
        <v>0.4414038687357647</v>
      </c>
      <c r="K60" s="32">
        <f t="shared" si="6"/>
        <v>0.48696285923188376</v>
      </c>
      <c r="L60" s="32">
        <f t="shared" si="6"/>
        <v>0.33317343733558841</v>
      </c>
      <c r="M60" s="32">
        <f t="shared" si="6"/>
        <v>0.32033076129004706</v>
      </c>
      <c r="N60" s="32">
        <f t="shared" si="6"/>
        <v>0.40300301073379879</v>
      </c>
      <c r="O60" s="32">
        <f t="shared" si="6"/>
        <v>0.35080426638956458</v>
      </c>
      <c r="P60" s="32">
        <f t="shared" si="6"/>
        <v>0.34874143011777636</v>
      </c>
      <c r="Q60" s="32">
        <f t="shared" si="6"/>
        <v>0.3398031191142391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0.59353367542840829</v>
      </c>
      <c r="C62" s="30">
        <f t="shared" si="8"/>
        <v>0.63612196429789658</v>
      </c>
      <c r="D62" s="30">
        <f t="shared" si="8"/>
        <v>0.62860483087713093</v>
      </c>
      <c r="E62" s="30">
        <f t="shared" si="8"/>
        <v>0.58653169325013388</v>
      </c>
      <c r="F62" s="30">
        <f t="shared" si="8"/>
        <v>0.47121181103716137</v>
      </c>
      <c r="G62" s="30">
        <f t="shared" si="8"/>
        <v>0.53528941466405833</v>
      </c>
      <c r="H62" s="30">
        <f t="shared" si="8"/>
        <v>0.36873763966579015</v>
      </c>
      <c r="I62" s="30">
        <f t="shared" si="8"/>
        <v>0.48204923471171446</v>
      </c>
      <c r="J62" s="30">
        <f t="shared" si="8"/>
        <v>0.4414038687357647</v>
      </c>
      <c r="K62" s="30">
        <f t="shared" si="8"/>
        <v>0.48696285923188376</v>
      </c>
      <c r="L62" s="30">
        <f t="shared" si="8"/>
        <v>0.33317343733558841</v>
      </c>
      <c r="M62" s="30">
        <f t="shared" si="8"/>
        <v>0.32033076129004706</v>
      </c>
      <c r="N62" s="30">
        <f t="shared" si="8"/>
        <v>0.40300301073379879</v>
      </c>
      <c r="O62" s="30">
        <f t="shared" si="8"/>
        <v>0.35080426638956458</v>
      </c>
      <c r="P62" s="30">
        <f t="shared" si="8"/>
        <v>0.34874143011777636</v>
      </c>
      <c r="Q62" s="30">
        <f t="shared" si="8"/>
        <v>0.3398031191142391</v>
      </c>
    </row>
    <row r="63" spans="1:17" ht="11.45" customHeight="1" x14ac:dyDescent="0.25">
      <c r="A63" s="62" t="s">
        <v>17</v>
      </c>
      <c r="B63" s="115">
        <f t="shared" ref="B63:Q63" si="9">IF(B12=0,0,B12/B$8)</f>
        <v>0.59353367542840829</v>
      </c>
      <c r="C63" s="115">
        <f t="shared" si="9"/>
        <v>0.63612196429789658</v>
      </c>
      <c r="D63" s="115">
        <f t="shared" si="9"/>
        <v>0.62860483087713093</v>
      </c>
      <c r="E63" s="115">
        <f t="shared" si="9"/>
        <v>0.58653169325013388</v>
      </c>
      <c r="F63" s="115">
        <f t="shared" si="9"/>
        <v>0.47121181103716137</v>
      </c>
      <c r="G63" s="115">
        <f t="shared" si="9"/>
        <v>0.53528941466405833</v>
      </c>
      <c r="H63" s="115">
        <f t="shared" si="9"/>
        <v>0.36873763966579015</v>
      </c>
      <c r="I63" s="115">
        <f t="shared" si="9"/>
        <v>0.48204923471171446</v>
      </c>
      <c r="J63" s="115">
        <f t="shared" si="9"/>
        <v>0.4414038687357647</v>
      </c>
      <c r="K63" s="115">
        <f t="shared" si="9"/>
        <v>0.48696285923188376</v>
      </c>
      <c r="L63" s="115">
        <f t="shared" si="9"/>
        <v>0.33317343733558841</v>
      </c>
      <c r="M63" s="115">
        <f t="shared" si="9"/>
        <v>0.32033076129004706</v>
      </c>
      <c r="N63" s="115">
        <f t="shared" si="9"/>
        <v>0.40300301073379879</v>
      </c>
      <c r="O63" s="115">
        <f t="shared" si="9"/>
        <v>0.35080426638956458</v>
      </c>
      <c r="P63" s="115">
        <f t="shared" si="9"/>
        <v>0.34874143011777636</v>
      </c>
      <c r="Q63" s="115">
        <f t="shared" si="9"/>
        <v>0.3398031191142391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0.40646632457159165</v>
      </c>
      <c r="C66" s="32">
        <f t="shared" si="12"/>
        <v>0.36387803570210342</v>
      </c>
      <c r="D66" s="32">
        <f t="shared" si="12"/>
        <v>0.37139516912286907</v>
      </c>
      <c r="E66" s="32">
        <f t="shared" si="12"/>
        <v>0.41346830674986612</v>
      </c>
      <c r="F66" s="32">
        <f t="shared" si="12"/>
        <v>0.52878818896283863</v>
      </c>
      <c r="G66" s="32">
        <f t="shared" si="12"/>
        <v>0.46471058533594178</v>
      </c>
      <c r="H66" s="32">
        <f t="shared" si="12"/>
        <v>0.63126236033420979</v>
      </c>
      <c r="I66" s="32">
        <f t="shared" si="12"/>
        <v>0.51795076528828554</v>
      </c>
      <c r="J66" s="32">
        <f t="shared" si="12"/>
        <v>0.55859613126423535</v>
      </c>
      <c r="K66" s="32">
        <f t="shared" si="12"/>
        <v>0.51303714076811613</v>
      </c>
      <c r="L66" s="32">
        <f t="shared" si="12"/>
        <v>0.66682656266441154</v>
      </c>
      <c r="M66" s="32">
        <f t="shared" si="12"/>
        <v>0.67966923870995299</v>
      </c>
      <c r="N66" s="32">
        <f t="shared" si="12"/>
        <v>0.59699698926620126</v>
      </c>
      <c r="O66" s="32">
        <f t="shared" si="12"/>
        <v>0.64919573361043548</v>
      </c>
      <c r="P66" s="32">
        <f t="shared" si="12"/>
        <v>0.65125856988222353</v>
      </c>
      <c r="Q66" s="32">
        <f t="shared" si="12"/>
        <v>0.6601968808857609</v>
      </c>
    </row>
    <row r="67" spans="1:17" ht="11.45" customHeight="1" x14ac:dyDescent="0.25">
      <c r="A67" s="116" t="s">
        <v>17</v>
      </c>
      <c r="B67" s="115">
        <f t="shared" ref="B67:Q67" si="13">IF(B16=0,0,B16/B$8)</f>
        <v>0.40646632457159165</v>
      </c>
      <c r="C67" s="115">
        <f t="shared" si="13"/>
        <v>0.36387803570210342</v>
      </c>
      <c r="D67" s="115">
        <f t="shared" si="13"/>
        <v>0.37139516912286907</v>
      </c>
      <c r="E67" s="115">
        <f t="shared" si="13"/>
        <v>0.41346830674986612</v>
      </c>
      <c r="F67" s="115">
        <f t="shared" si="13"/>
        <v>0.52878818896283863</v>
      </c>
      <c r="G67" s="115">
        <f t="shared" si="13"/>
        <v>0.46471058533594178</v>
      </c>
      <c r="H67" s="115">
        <f t="shared" si="13"/>
        <v>0.63126236033420979</v>
      </c>
      <c r="I67" s="115">
        <f t="shared" si="13"/>
        <v>0.51795076528828554</v>
      </c>
      <c r="J67" s="115">
        <f t="shared" si="13"/>
        <v>0.55859613126423535</v>
      </c>
      <c r="K67" s="115">
        <f t="shared" si="13"/>
        <v>0.51303714076811613</v>
      </c>
      <c r="L67" s="115">
        <f t="shared" si="13"/>
        <v>0.66682656266441154</v>
      </c>
      <c r="M67" s="115">
        <f t="shared" si="13"/>
        <v>0.67966923870995299</v>
      </c>
      <c r="N67" s="115">
        <f t="shared" si="13"/>
        <v>0.59699698926620126</v>
      </c>
      <c r="O67" s="115">
        <f t="shared" si="13"/>
        <v>0.64919573361043548</v>
      </c>
      <c r="P67" s="115">
        <f t="shared" si="13"/>
        <v>0.65125856988222353</v>
      </c>
      <c r="Q67" s="115">
        <f t="shared" si="13"/>
        <v>0.6601968808857609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4567.6272829544732</v>
      </c>
      <c r="C4" s="132">
        <f t="shared" si="0"/>
        <v>4591.5307839323677</v>
      </c>
      <c r="D4" s="132">
        <f t="shared" si="0"/>
        <v>4615.4409993115223</v>
      </c>
      <c r="E4" s="132">
        <f t="shared" si="0"/>
        <v>5098.7811968492952</v>
      </c>
      <c r="F4" s="132">
        <f t="shared" si="0"/>
        <v>5325.2458076033026</v>
      </c>
      <c r="G4" s="132">
        <f t="shared" si="0"/>
        <v>7031.8883923414978</v>
      </c>
      <c r="H4" s="132">
        <f t="shared" si="0"/>
        <v>10637.287762165239</v>
      </c>
      <c r="I4" s="132">
        <f t="shared" si="0"/>
        <v>13428.000483063444</v>
      </c>
      <c r="J4" s="132">
        <f t="shared" si="0"/>
        <v>15199.685584948795</v>
      </c>
      <c r="K4" s="132">
        <f t="shared" si="0"/>
        <v>13995.158400122498</v>
      </c>
      <c r="L4" s="132">
        <f t="shared" si="0"/>
        <v>14505.000825181876</v>
      </c>
      <c r="M4" s="132">
        <f t="shared" si="0"/>
        <v>15977.558304417256</v>
      </c>
      <c r="N4" s="132">
        <f t="shared" si="0"/>
        <v>17001.872725194778</v>
      </c>
      <c r="O4" s="132">
        <f t="shared" si="0"/>
        <v>18118.550232467951</v>
      </c>
      <c r="P4" s="132">
        <f t="shared" si="0"/>
        <v>20133.993376947896</v>
      </c>
      <c r="Q4" s="132">
        <f t="shared" si="0"/>
        <v>22098.501884107991</v>
      </c>
    </row>
    <row r="5" spans="1:17" ht="11.45" customHeight="1" x14ac:dyDescent="0.25">
      <c r="A5" s="116" t="s">
        <v>23</v>
      </c>
      <c r="B5" s="42">
        <v>351.31368243898459</v>
      </c>
      <c r="C5" s="42">
        <v>349.65758614540232</v>
      </c>
      <c r="D5" s="42">
        <v>343.9976156131309</v>
      </c>
      <c r="E5" s="42">
        <v>337.53396698636476</v>
      </c>
      <c r="F5" s="42">
        <v>318.00648503071818</v>
      </c>
      <c r="G5" s="42">
        <v>307.22773183284721</v>
      </c>
      <c r="H5" s="42">
        <v>331.7735724190797</v>
      </c>
      <c r="I5" s="42">
        <v>379.43931266127129</v>
      </c>
      <c r="J5" s="42">
        <v>333.13785348462795</v>
      </c>
      <c r="K5" s="42">
        <v>311.61125698933165</v>
      </c>
      <c r="L5" s="42">
        <v>347.34822789999998</v>
      </c>
      <c r="M5" s="42">
        <v>406.17894062462682</v>
      </c>
      <c r="N5" s="42">
        <v>637.65564270903008</v>
      </c>
      <c r="O5" s="42">
        <v>435.37608339832479</v>
      </c>
      <c r="P5" s="42">
        <v>528.08116878254805</v>
      </c>
      <c r="Q5" s="42">
        <v>560.12888379207811</v>
      </c>
    </row>
    <row r="6" spans="1:17" ht="11.45" customHeight="1" x14ac:dyDescent="0.25">
      <c r="A6" s="116" t="s">
        <v>127</v>
      </c>
      <c r="B6" s="42">
        <v>2433.3546102006062</v>
      </c>
      <c r="C6" s="42">
        <v>2434.0799258969446</v>
      </c>
      <c r="D6" s="42">
        <v>2459.2155057216692</v>
      </c>
      <c r="E6" s="42">
        <v>2667.7368780925476</v>
      </c>
      <c r="F6" s="42">
        <v>3019.4787671490421</v>
      </c>
      <c r="G6" s="42">
        <v>4516.5475300331227</v>
      </c>
      <c r="H6" s="42">
        <v>6693.9926619590005</v>
      </c>
      <c r="I6" s="42">
        <v>8600.6967952154446</v>
      </c>
      <c r="J6" s="42">
        <v>9557.9937990631806</v>
      </c>
      <c r="K6" s="42">
        <v>8460.4677999429532</v>
      </c>
      <c r="L6" s="42">
        <v>8299.5988956069377</v>
      </c>
      <c r="M6" s="42">
        <v>9557.262471388889</v>
      </c>
      <c r="N6" s="42">
        <v>9732.2210983113691</v>
      </c>
      <c r="O6" s="42">
        <v>10739.2302792142</v>
      </c>
      <c r="P6" s="42">
        <v>11623.358548159738</v>
      </c>
      <c r="Q6" s="42">
        <v>13380.044772231975</v>
      </c>
    </row>
    <row r="7" spans="1:17" ht="11.45" customHeight="1" x14ac:dyDescent="0.25">
      <c r="A7" s="116" t="s">
        <v>125</v>
      </c>
      <c r="B7" s="42">
        <v>1782.9589903148826</v>
      </c>
      <c r="C7" s="42">
        <v>1807.7932718900208</v>
      </c>
      <c r="D7" s="42">
        <v>1812.2278779767219</v>
      </c>
      <c r="E7" s="42">
        <v>2093.5103517703828</v>
      </c>
      <c r="F7" s="42">
        <v>1987.7605554235422</v>
      </c>
      <c r="G7" s="42">
        <v>2208.1131304755277</v>
      </c>
      <c r="H7" s="42">
        <v>3611.521527787158</v>
      </c>
      <c r="I7" s="42">
        <v>4447.8643751867294</v>
      </c>
      <c r="J7" s="42">
        <v>5308.553932400986</v>
      </c>
      <c r="K7" s="42">
        <v>5223.079343190213</v>
      </c>
      <c r="L7" s="42">
        <v>5858.0537016749395</v>
      </c>
      <c r="M7" s="42">
        <v>6014.1168924037402</v>
      </c>
      <c r="N7" s="42">
        <v>6631.9959841743766</v>
      </c>
      <c r="O7" s="42">
        <v>6943.9438698554268</v>
      </c>
      <c r="P7" s="42">
        <v>7982.5536600056112</v>
      </c>
      <c r="Q7" s="42">
        <v>8158.3282280839385</v>
      </c>
    </row>
    <row r="8" spans="1:17" ht="11.45" customHeight="1" x14ac:dyDescent="0.25">
      <c r="A8" s="128" t="s">
        <v>51</v>
      </c>
      <c r="B8" s="131">
        <f t="shared" ref="B8:Q8" si="1">SUM(B9:B10)</f>
        <v>38.856926972765407</v>
      </c>
      <c r="C8" s="131">
        <f t="shared" si="1"/>
        <v>34.96712736853106</v>
      </c>
      <c r="D8" s="131">
        <f t="shared" si="1"/>
        <v>36.769066772022668</v>
      </c>
      <c r="E8" s="131">
        <f t="shared" si="1"/>
        <v>37.618724899248875</v>
      </c>
      <c r="F8" s="131">
        <f t="shared" si="1"/>
        <v>34.044265938696981</v>
      </c>
      <c r="G8" s="131">
        <f t="shared" si="1"/>
        <v>34.92102256101527</v>
      </c>
      <c r="H8" s="131">
        <f t="shared" si="1"/>
        <v>38.990570097979031</v>
      </c>
      <c r="I8" s="131">
        <f t="shared" si="1"/>
        <v>47.019459035216727</v>
      </c>
      <c r="J8" s="131">
        <f t="shared" si="1"/>
        <v>56.597539078133671</v>
      </c>
      <c r="K8" s="131">
        <f t="shared" si="1"/>
        <v>51.282213826092274</v>
      </c>
      <c r="L8" s="131">
        <f t="shared" si="1"/>
        <v>58.995722398211932</v>
      </c>
      <c r="M8" s="131">
        <f t="shared" si="1"/>
        <v>64.307921902271829</v>
      </c>
      <c r="N8" s="131">
        <f t="shared" si="1"/>
        <v>70.75511448932231</v>
      </c>
      <c r="O8" s="131">
        <f t="shared" si="1"/>
        <v>76.217343705837123</v>
      </c>
      <c r="P8" s="131">
        <f t="shared" si="1"/>
        <v>104.74559032575348</v>
      </c>
      <c r="Q8" s="131">
        <f t="shared" si="1"/>
        <v>108.26621852451252</v>
      </c>
    </row>
    <row r="9" spans="1:17" ht="11.45" customHeight="1" x14ac:dyDescent="0.25">
      <c r="A9" s="95" t="s">
        <v>126</v>
      </c>
      <c r="B9" s="37">
        <v>16.561791558015919</v>
      </c>
      <c r="C9" s="37">
        <v>12.671991953781575</v>
      </c>
      <c r="D9" s="37">
        <v>14.475607053283309</v>
      </c>
      <c r="E9" s="37">
        <v>15.336995052580415</v>
      </c>
      <c r="F9" s="37">
        <v>11.84214073596333</v>
      </c>
      <c r="G9" s="37">
        <v>13.919420652538189</v>
      </c>
      <c r="H9" s="37">
        <v>16.074817494947585</v>
      </c>
      <c r="I9" s="37">
        <v>18.533435184329665</v>
      </c>
      <c r="J9" s="37">
        <v>21.177119695334184</v>
      </c>
      <c r="K9" s="37">
        <v>19.322718702653624</v>
      </c>
      <c r="L9" s="37">
        <v>13.001285995529818</v>
      </c>
      <c r="M9" s="37">
        <v>14.119517316910496</v>
      </c>
      <c r="N9" s="37">
        <v>15.081376481513848</v>
      </c>
      <c r="O9" s="37">
        <v>15.55145663868986</v>
      </c>
      <c r="P9" s="37">
        <v>15.334046271443281</v>
      </c>
      <c r="Q9" s="37">
        <v>16.425977535012436</v>
      </c>
    </row>
    <row r="10" spans="1:17" ht="11.45" customHeight="1" x14ac:dyDescent="0.25">
      <c r="A10" s="93" t="s">
        <v>125</v>
      </c>
      <c r="B10" s="36">
        <v>22.295135414749485</v>
      </c>
      <c r="C10" s="36">
        <v>22.295135414749485</v>
      </c>
      <c r="D10" s="36">
        <v>22.293459718739356</v>
      </c>
      <c r="E10" s="36">
        <v>22.281729846668462</v>
      </c>
      <c r="F10" s="36">
        <v>22.202125202733647</v>
      </c>
      <c r="G10" s="36">
        <v>21.001601908477081</v>
      </c>
      <c r="H10" s="36">
        <v>22.91575260303145</v>
      </c>
      <c r="I10" s="36">
        <v>28.486023850887058</v>
      </c>
      <c r="J10" s="36">
        <v>35.420419382799487</v>
      </c>
      <c r="K10" s="36">
        <v>31.959495123438646</v>
      </c>
      <c r="L10" s="36">
        <v>45.994436402682112</v>
      </c>
      <c r="M10" s="36">
        <v>50.18840458536134</v>
      </c>
      <c r="N10" s="36">
        <v>55.673738007808467</v>
      </c>
      <c r="O10" s="36">
        <v>60.665887067147267</v>
      </c>
      <c r="P10" s="36">
        <v>89.411544054310198</v>
      </c>
      <c r="Q10" s="36">
        <v>91.840240989500089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52.022839253995762</v>
      </c>
      <c r="C12" s="41">
        <f t="shared" ref="C12:Q12" si="3">SUM(C13,C17)</f>
        <v>52.006189917774428</v>
      </c>
      <c r="D12" s="41">
        <f t="shared" si="3"/>
        <v>52.331546836542465</v>
      </c>
      <c r="E12" s="41">
        <f t="shared" si="3"/>
        <v>56.980517959816119</v>
      </c>
      <c r="F12" s="41">
        <f t="shared" si="3"/>
        <v>59.547595844996152</v>
      </c>
      <c r="G12" s="41">
        <f t="shared" si="3"/>
        <v>76.15938015250245</v>
      </c>
      <c r="H12" s="41">
        <f t="shared" si="3"/>
        <v>108.168155914496</v>
      </c>
      <c r="I12" s="41">
        <f t="shared" si="3"/>
        <v>131.21829338952872</v>
      </c>
      <c r="J12" s="41">
        <f t="shared" si="3"/>
        <v>150.45909693938773</v>
      </c>
      <c r="K12" s="41">
        <f t="shared" si="3"/>
        <v>134.57696032766179</v>
      </c>
      <c r="L12" s="41">
        <f t="shared" si="3"/>
        <v>135.73121767554417</v>
      </c>
      <c r="M12" s="41">
        <f t="shared" si="3"/>
        <v>143.91756775274087</v>
      </c>
      <c r="N12" s="41">
        <f t="shared" si="3"/>
        <v>144.46986036268413</v>
      </c>
      <c r="O12" s="41">
        <f t="shared" si="3"/>
        <v>155.03538672808173</v>
      </c>
      <c r="P12" s="41">
        <f t="shared" si="3"/>
        <v>164.65708780021552</v>
      </c>
      <c r="Q12" s="41">
        <f t="shared" si="3"/>
        <v>176.26730826288144</v>
      </c>
    </row>
    <row r="13" spans="1:17" ht="11.45" customHeight="1" x14ac:dyDescent="0.25">
      <c r="A13" s="130" t="s">
        <v>39</v>
      </c>
      <c r="B13" s="132">
        <f t="shared" ref="B13" si="4">SUM(B14:B16)</f>
        <v>50.797410450765355</v>
      </c>
      <c r="C13" s="132">
        <f t="shared" ref="C13:Q13" si="5">SUM(C14:C16)</f>
        <v>50.984891854665157</v>
      </c>
      <c r="D13" s="132">
        <f t="shared" si="5"/>
        <v>51.239534660617458</v>
      </c>
      <c r="E13" s="132">
        <f t="shared" si="5"/>
        <v>55.855161424181944</v>
      </c>
      <c r="F13" s="132">
        <f t="shared" si="5"/>
        <v>58.598328954895813</v>
      </c>
      <c r="G13" s="132">
        <f t="shared" si="5"/>
        <v>75.134499214558019</v>
      </c>
      <c r="H13" s="132">
        <f t="shared" si="5"/>
        <v>106.97428294567129</v>
      </c>
      <c r="I13" s="132">
        <f t="shared" si="5"/>
        <v>129.79434355982548</v>
      </c>
      <c r="J13" s="132">
        <f t="shared" si="5"/>
        <v>148.75118199663504</v>
      </c>
      <c r="K13" s="132">
        <f t="shared" si="5"/>
        <v>133.0331605709853</v>
      </c>
      <c r="L13" s="132">
        <f t="shared" si="5"/>
        <v>134.28106582577689</v>
      </c>
      <c r="M13" s="132">
        <f t="shared" si="5"/>
        <v>142.3463602026969</v>
      </c>
      <c r="N13" s="132">
        <f t="shared" si="5"/>
        <v>142.72224933638262</v>
      </c>
      <c r="O13" s="132">
        <f t="shared" si="5"/>
        <v>153.12657913071945</v>
      </c>
      <c r="P13" s="132">
        <f t="shared" si="5"/>
        <v>162.32270266847055</v>
      </c>
      <c r="Q13" s="132">
        <f t="shared" si="5"/>
        <v>173.75955336199851</v>
      </c>
    </row>
    <row r="14" spans="1:17" ht="11.45" customHeight="1" x14ac:dyDescent="0.25">
      <c r="A14" s="116" t="s">
        <v>23</v>
      </c>
      <c r="B14" s="42">
        <f>B23*B79/1000000</f>
        <v>6.1066111484606731</v>
      </c>
      <c r="C14" s="42">
        <f t="shared" ref="C14:Q14" si="6">C23*C79/1000000</f>
        <v>6.1718066520041965</v>
      </c>
      <c r="D14" s="42">
        <f t="shared" si="6"/>
        <v>6.0354566084182366</v>
      </c>
      <c r="E14" s="42">
        <f t="shared" si="6"/>
        <v>5.817903540104532</v>
      </c>
      <c r="F14" s="42">
        <f t="shared" si="6"/>
        <v>5.4858845951872466</v>
      </c>
      <c r="G14" s="42">
        <f t="shared" si="6"/>
        <v>5.1031675160303873</v>
      </c>
      <c r="H14" s="42">
        <f t="shared" si="6"/>
        <v>5.3786715718877369</v>
      </c>
      <c r="I14" s="42">
        <f t="shared" si="6"/>
        <v>5.8959489225269088</v>
      </c>
      <c r="J14" s="42">
        <f t="shared" si="6"/>
        <v>5.352434130901214</v>
      </c>
      <c r="K14" s="42">
        <f t="shared" si="6"/>
        <v>4.9166351084186024</v>
      </c>
      <c r="L14" s="42">
        <f t="shared" si="6"/>
        <v>5.240897403302017</v>
      </c>
      <c r="M14" s="42">
        <f t="shared" si="6"/>
        <v>5.9126733013695407</v>
      </c>
      <c r="N14" s="42">
        <f t="shared" si="6"/>
        <v>8.5556608559057707</v>
      </c>
      <c r="O14" s="42">
        <f t="shared" si="6"/>
        <v>6.2190033262515501</v>
      </c>
      <c r="P14" s="42">
        <f t="shared" si="6"/>
        <v>6.8611260873786915</v>
      </c>
      <c r="Q14" s="42">
        <f t="shared" si="6"/>
        <v>7.0710193760636653</v>
      </c>
    </row>
    <row r="15" spans="1:17" ht="11.45" customHeight="1" x14ac:dyDescent="0.25">
      <c r="A15" s="116" t="s">
        <v>127</v>
      </c>
      <c r="B15" s="42">
        <f>B24*B80/1000000</f>
        <v>31.039659853753701</v>
      </c>
      <c r="C15" s="42">
        <f t="shared" ref="C15:Q15" si="7">C24*C80/1000000</f>
        <v>31.025017362637573</v>
      </c>
      <c r="D15" s="42">
        <f t="shared" si="7"/>
        <v>31.06112579951311</v>
      </c>
      <c r="E15" s="42">
        <f t="shared" si="7"/>
        <v>33.442024893032226</v>
      </c>
      <c r="F15" s="42">
        <f t="shared" si="7"/>
        <v>37.70975538102487</v>
      </c>
      <c r="G15" s="42">
        <f t="shared" si="7"/>
        <v>52.546802024076669</v>
      </c>
      <c r="H15" s="42">
        <f t="shared" si="7"/>
        <v>72.397062573149213</v>
      </c>
      <c r="I15" s="42">
        <f t="shared" si="7"/>
        <v>88.22121623483639</v>
      </c>
      <c r="J15" s="42">
        <f t="shared" si="7"/>
        <v>100.13397904089473</v>
      </c>
      <c r="K15" s="42">
        <f t="shared" si="7"/>
        <v>86.510305198840882</v>
      </c>
      <c r="L15" s="42">
        <f t="shared" si="7"/>
        <v>81.654870991988034</v>
      </c>
      <c r="M15" s="42">
        <f t="shared" si="7"/>
        <v>88.071318507332848</v>
      </c>
      <c r="N15" s="42">
        <f t="shared" si="7"/>
        <v>86.373039953057429</v>
      </c>
      <c r="O15" s="42">
        <f t="shared" si="7"/>
        <v>97.384615667674169</v>
      </c>
      <c r="P15" s="42">
        <f t="shared" si="7"/>
        <v>100.13434456975273</v>
      </c>
      <c r="Q15" s="42">
        <f t="shared" si="7"/>
        <v>112.76389804801447</v>
      </c>
    </row>
    <row r="16" spans="1:17" ht="11.45" customHeight="1" x14ac:dyDescent="0.25">
      <c r="A16" s="116" t="s">
        <v>125</v>
      </c>
      <c r="B16" s="42">
        <f>B25*B81/1000000</f>
        <v>13.651139448550978</v>
      </c>
      <c r="C16" s="42">
        <f t="shared" ref="C16:Q16" si="8">C25*C81/1000000</f>
        <v>13.788067840023386</v>
      </c>
      <c r="D16" s="42">
        <f t="shared" si="8"/>
        <v>14.142952252686108</v>
      </c>
      <c r="E16" s="42">
        <f t="shared" si="8"/>
        <v>16.595232991045183</v>
      </c>
      <c r="F16" s="42">
        <f t="shared" si="8"/>
        <v>15.402688978683697</v>
      </c>
      <c r="G16" s="42">
        <f t="shared" si="8"/>
        <v>17.484529674450958</v>
      </c>
      <c r="H16" s="42">
        <f t="shared" si="8"/>
        <v>29.198548800634345</v>
      </c>
      <c r="I16" s="42">
        <f t="shared" si="8"/>
        <v>35.677178402462182</v>
      </c>
      <c r="J16" s="42">
        <f t="shared" si="8"/>
        <v>43.264768824839102</v>
      </c>
      <c r="K16" s="42">
        <f t="shared" si="8"/>
        <v>41.60622026372581</v>
      </c>
      <c r="L16" s="42">
        <f t="shared" si="8"/>
        <v>47.385297430486844</v>
      </c>
      <c r="M16" s="42">
        <f t="shared" si="8"/>
        <v>48.362368393994522</v>
      </c>
      <c r="N16" s="42">
        <f t="shared" si="8"/>
        <v>47.793548527419418</v>
      </c>
      <c r="O16" s="42">
        <f t="shared" si="8"/>
        <v>49.522960136793721</v>
      </c>
      <c r="P16" s="42">
        <f t="shared" si="8"/>
        <v>55.327232011339142</v>
      </c>
      <c r="Q16" s="42">
        <f t="shared" si="8"/>
        <v>53.924635937920392</v>
      </c>
    </row>
    <row r="17" spans="1:17" ht="11.45" customHeight="1" x14ac:dyDescent="0.25">
      <c r="A17" s="128" t="s">
        <v>18</v>
      </c>
      <c r="B17" s="131">
        <f t="shared" ref="B17" si="9">SUM(B18:B19)</f>
        <v>1.2254288032304066</v>
      </c>
      <c r="C17" s="131">
        <f t="shared" ref="C17:Q17" si="10">SUM(C18:C19)</f>
        <v>1.0212980631092721</v>
      </c>
      <c r="D17" s="131">
        <f t="shared" si="10"/>
        <v>1.0920121759250043</v>
      </c>
      <c r="E17" s="131">
        <f t="shared" si="10"/>
        <v>1.1253565356341748</v>
      </c>
      <c r="F17" s="131">
        <f t="shared" si="10"/>
        <v>0.94926689010033716</v>
      </c>
      <c r="G17" s="131">
        <f t="shared" si="10"/>
        <v>1.0248809379444361</v>
      </c>
      <c r="H17" s="131">
        <f t="shared" si="10"/>
        <v>1.1938729688247001</v>
      </c>
      <c r="I17" s="131">
        <f t="shared" si="10"/>
        <v>1.4239498297032587</v>
      </c>
      <c r="J17" s="131">
        <f t="shared" si="10"/>
        <v>1.7079149427526934</v>
      </c>
      <c r="K17" s="131">
        <f t="shared" si="10"/>
        <v>1.5437997566764792</v>
      </c>
      <c r="L17" s="131">
        <f t="shared" si="10"/>
        <v>1.4501518497672796</v>
      </c>
      <c r="M17" s="131">
        <f t="shared" si="10"/>
        <v>1.5712075500439775</v>
      </c>
      <c r="N17" s="131">
        <f t="shared" si="10"/>
        <v>1.7476110263015241</v>
      </c>
      <c r="O17" s="131">
        <f t="shared" si="10"/>
        <v>1.9088075973622858</v>
      </c>
      <c r="P17" s="131">
        <f t="shared" si="10"/>
        <v>2.3343851317449551</v>
      </c>
      <c r="Q17" s="131">
        <f t="shared" si="10"/>
        <v>2.5077549008829303</v>
      </c>
    </row>
    <row r="18" spans="1:17" ht="11.45" customHeight="1" x14ac:dyDescent="0.25">
      <c r="A18" s="95" t="s">
        <v>126</v>
      </c>
      <c r="B18" s="37">
        <f>B27*B83/1000000</f>
        <v>0.81012653314179517</v>
      </c>
      <c r="C18" s="37">
        <f t="shared" ref="C18:Q18" si="11">C27*C83/1000000</f>
        <v>0.60445700901210542</v>
      </c>
      <c r="D18" s="37">
        <f t="shared" si="11"/>
        <v>0.67996446868903604</v>
      </c>
      <c r="E18" s="37">
        <f t="shared" si="11"/>
        <v>0.71036253663454518</v>
      </c>
      <c r="F18" s="37">
        <f t="shared" si="11"/>
        <v>0.54153025087959206</v>
      </c>
      <c r="G18" s="37">
        <f t="shared" si="11"/>
        <v>0.64321930677884076</v>
      </c>
      <c r="H18" s="37">
        <f t="shared" si="11"/>
        <v>0.77355922219434947</v>
      </c>
      <c r="I18" s="37">
        <f t="shared" si="11"/>
        <v>0.90195426174078996</v>
      </c>
      <c r="J18" s="37">
        <f t="shared" si="11"/>
        <v>1.0548337662352185</v>
      </c>
      <c r="K18" s="37">
        <f t="shared" si="11"/>
        <v>0.94812572096103853</v>
      </c>
      <c r="L18" s="37">
        <f t="shared" si="11"/>
        <v>0.61443852529977383</v>
      </c>
      <c r="M18" s="37">
        <f t="shared" si="11"/>
        <v>0.64362393335058821</v>
      </c>
      <c r="N18" s="37">
        <f t="shared" si="11"/>
        <v>0.69343411766067276</v>
      </c>
      <c r="O18" s="37">
        <f t="shared" si="11"/>
        <v>0.7069162580929591</v>
      </c>
      <c r="P18" s="37">
        <f t="shared" si="11"/>
        <v>0.64555477352619006</v>
      </c>
      <c r="Q18" s="37">
        <f t="shared" si="11"/>
        <v>0.70066973807846233</v>
      </c>
    </row>
    <row r="19" spans="1:17" ht="11.45" customHeight="1" x14ac:dyDescent="0.25">
      <c r="A19" s="93" t="s">
        <v>125</v>
      </c>
      <c r="B19" s="36">
        <f>B28*B84/1000000</f>
        <v>0.41530227008861131</v>
      </c>
      <c r="C19" s="36">
        <f t="shared" ref="C19:Q19" si="12">C28*C84/1000000</f>
        <v>0.41684105409716671</v>
      </c>
      <c r="D19" s="36">
        <f t="shared" si="12"/>
        <v>0.41204770723596823</v>
      </c>
      <c r="E19" s="36">
        <f t="shared" si="12"/>
        <v>0.41499399899962969</v>
      </c>
      <c r="F19" s="36">
        <f t="shared" si="12"/>
        <v>0.4077366392207451</v>
      </c>
      <c r="G19" s="36">
        <f t="shared" si="12"/>
        <v>0.38166163116559543</v>
      </c>
      <c r="H19" s="36">
        <f t="shared" si="12"/>
        <v>0.42031374663035065</v>
      </c>
      <c r="I19" s="36">
        <f t="shared" si="12"/>
        <v>0.52199556796246871</v>
      </c>
      <c r="J19" s="36">
        <f t="shared" si="12"/>
        <v>0.65308117651747477</v>
      </c>
      <c r="K19" s="36">
        <f t="shared" si="12"/>
        <v>0.59567403571544064</v>
      </c>
      <c r="L19" s="36">
        <f t="shared" si="12"/>
        <v>0.83571332446750579</v>
      </c>
      <c r="M19" s="36">
        <f t="shared" si="12"/>
        <v>0.92758361669338929</v>
      </c>
      <c r="N19" s="36">
        <f t="shared" si="12"/>
        <v>1.0541769086408515</v>
      </c>
      <c r="O19" s="36">
        <f t="shared" si="12"/>
        <v>1.2018913392693267</v>
      </c>
      <c r="P19" s="36">
        <f t="shared" si="12"/>
        <v>1.6888303582187649</v>
      </c>
      <c r="Q19" s="36">
        <f t="shared" si="12"/>
        <v>1.807085162804468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71345</v>
      </c>
      <c r="C21" s="41">
        <f t="shared" ref="C21:Q21" si="14">SUM(C22,C26)</f>
        <v>71267</v>
      </c>
      <c r="D21" s="41">
        <f t="shared" si="14"/>
        <v>71507</v>
      </c>
      <c r="E21" s="41">
        <f t="shared" si="14"/>
        <v>76710</v>
      </c>
      <c r="F21" s="41">
        <f t="shared" si="14"/>
        <v>82097</v>
      </c>
      <c r="G21" s="41">
        <f t="shared" si="14"/>
        <v>103988</v>
      </c>
      <c r="H21" s="41">
        <f t="shared" si="14"/>
        <v>146402</v>
      </c>
      <c r="I21" s="41">
        <f t="shared" si="14"/>
        <v>176581</v>
      </c>
      <c r="J21" s="41">
        <f t="shared" si="14"/>
        <v>194508</v>
      </c>
      <c r="K21" s="41">
        <f t="shared" si="14"/>
        <v>173361</v>
      </c>
      <c r="L21" s="41">
        <f t="shared" si="14"/>
        <v>180729</v>
      </c>
      <c r="M21" s="41">
        <f t="shared" si="14"/>
        <v>193181</v>
      </c>
      <c r="N21" s="41">
        <f t="shared" si="14"/>
        <v>196182</v>
      </c>
      <c r="O21" s="41">
        <f t="shared" si="14"/>
        <v>209994</v>
      </c>
      <c r="P21" s="41">
        <f t="shared" si="14"/>
        <v>220760</v>
      </c>
      <c r="Q21" s="41">
        <f t="shared" si="14"/>
        <v>242492.99999999997</v>
      </c>
    </row>
    <row r="22" spans="1:17" ht="11.45" customHeight="1" x14ac:dyDescent="0.25">
      <c r="A22" s="130" t="s">
        <v>39</v>
      </c>
      <c r="B22" s="132">
        <f t="shared" ref="B22" si="15">SUM(B23:B25)</f>
        <v>69811</v>
      </c>
      <c r="C22" s="132">
        <f t="shared" ref="C22:Q22" si="16">SUM(C23:C25)</f>
        <v>70058</v>
      </c>
      <c r="D22" s="132">
        <f t="shared" si="16"/>
        <v>70181</v>
      </c>
      <c r="E22" s="132">
        <f t="shared" si="16"/>
        <v>75334</v>
      </c>
      <c r="F22" s="132">
        <f t="shared" si="16"/>
        <v>81076</v>
      </c>
      <c r="G22" s="132">
        <f t="shared" si="16"/>
        <v>102837</v>
      </c>
      <c r="H22" s="132">
        <f t="shared" si="16"/>
        <v>144955</v>
      </c>
      <c r="I22" s="132">
        <f t="shared" si="16"/>
        <v>174953</v>
      </c>
      <c r="J22" s="132">
        <f t="shared" si="16"/>
        <v>192459</v>
      </c>
      <c r="K22" s="132">
        <f t="shared" si="16"/>
        <v>171541</v>
      </c>
      <c r="L22" s="132">
        <f t="shared" si="16"/>
        <v>179406</v>
      </c>
      <c r="M22" s="132">
        <f t="shared" si="16"/>
        <v>191813</v>
      </c>
      <c r="N22" s="132">
        <f t="shared" si="16"/>
        <v>194682</v>
      </c>
      <c r="O22" s="132">
        <f t="shared" si="16"/>
        <v>208402</v>
      </c>
      <c r="P22" s="132">
        <f t="shared" si="16"/>
        <v>219038</v>
      </c>
      <c r="Q22" s="132">
        <f t="shared" si="16"/>
        <v>240608.99999999997</v>
      </c>
    </row>
    <row r="23" spans="1:17" ht="11.45" customHeight="1" x14ac:dyDescent="0.25">
      <c r="A23" s="116" t="s">
        <v>23</v>
      </c>
      <c r="B23" s="42">
        <f>IF(B32=0,0,B32/B70)</f>
        <v>14240</v>
      </c>
      <c r="C23" s="42">
        <f t="shared" ref="C23:Q23" si="17">IF(C32=0,0,C32/C70)</f>
        <v>14457</v>
      </c>
      <c r="D23" s="42">
        <f t="shared" si="17"/>
        <v>14437</v>
      </c>
      <c r="E23" s="42">
        <f t="shared" si="17"/>
        <v>14855</v>
      </c>
      <c r="F23" s="42">
        <f t="shared" si="17"/>
        <v>15941</v>
      </c>
      <c r="G23" s="42">
        <f t="shared" si="17"/>
        <v>14788</v>
      </c>
      <c r="H23" s="42">
        <f t="shared" si="17"/>
        <v>15541.999999999998</v>
      </c>
      <c r="I23" s="42">
        <f t="shared" si="17"/>
        <v>16989</v>
      </c>
      <c r="J23" s="42">
        <f t="shared" si="17"/>
        <v>15376</v>
      </c>
      <c r="K23" s="42">
        <f t="shared" si="17"/>
        <v>14083.000000000002</v>
      </c>
      <c r="L23" s="42">
        <f t="shared" si="17"/>
        <v>14974</v>
      </c>
      <c r="M23" s="42">
        <f t="shared" si="17"/>
        <v>16936</v>
      </c>
      <c r="N23" s="42">
        <f t="shared" si="17"/>
        <v>24569</v>
      </c>
      <c r="O23" s="42">
        <f t="shared" si="17"/>
        <v>17904</v>
      </c>
      <c r="P23" s="42">
        <f t="shared" si="17"/>
        <v>19804</v>
      </c>
      <c r="Q23" s="42">
        <f t="shared" si="17"/>
        <v>20463</v>
      </c>
    </row>
    <row r="24" spans="1:17" ht="11.45" customHeight="1" x14ac:dyDescent="0.25">
      <c r="A24" s="116" t="s">
        <v>127</v>
      </c>
      <c r="B24" s="42">
        <f t="shared" ref="B24:Q25" si="18">IF(B33=0,0,B33/B71)</f>
        <v>46302</v>
      </c>
      <c r="C24" s="42">
        <f t="shared" si="18"/>
        <v>46237</v>
      </c>
      <c r="D24" s="42">
        <f t="shared" si="18"/>
        <v>46137</v>
      </c>
      <c r="E24" s="42">
        <f t="shared" si="18"/>
        <v>49204</v>
      </c>
      <c r="F24" s="42">
        <f t="shared" si="18"/>
        <v>54629</v>
      </c>
      <c r="G24" s="42">
        <f t="shared" si="18"/>
        <v>76123</v>
      </c>
      <c r="H24" s="42">
        <f t="shared" si="18"/>
        <v>109497</v>
      </c>
      <c r="I24" s="42">
        <f t="shared" si="18"/>
        <v>133629</v>
      </c>
      <c r="J24" s="42">
        <f t="shared" si="18"/>
        <v>145158</v>
      </c>
      <c r="K24" s="42">
        <f t="shared" si="18"/>
        <v>128586</v>
      </c>
      <c r="L24" s="42">
        <f t="shared" si="18"/>
        <v>131303</v>
      </c>
      <c r="M24" s="42">
        <f t="shared" si="18"/>
        <v>141055</v>
      </c>
      <c r="N24" s="42">
        <f t="shared" si="18"/>
        <v>136679</v>
      </c>
      <c r="O24" s="42">
        <f t="shared" si="18"/>
        <v>155844</v>
      </c>
      <c r="P24" s="42">
        <f t="shared" si="18"/>
        <v>160507</v>
      </c>
      <c r="Q24" s="42">
        <f t="shared" si="18"/>
        <v>182390.99999999997</v>
      </c>
    </row>
    <row r="25" spans="1:17" ht="11.45" customHeight="1" x14ac:dyDescent="0.25">
      <c r="A25" s="116" t="s">
        <v>125</v>
      </c>
      <c r="B25" s="42">
        <f t="shared" si="18"/>
        <v>9269</v>
      </c>
      <c r="C25" s="42">
        <f t="shared" si="18"/>
        <v>9364</v>
      </c>
      <c r="D25" s="42">
        <f t="shared" si="18"/>
        <v>9607</v>
      </c>
      <c r="E25" s="42">
        <f t="shared" si="18"/>
        <v>11275</v>
      </c>
      <c r="F25" s="42">
        <f t="shared" si="18"/>
        <v>10506</v>
      </c>
      <c r="G25" s="42">
        <f t="shared" si="18"/>
        <v>11926</v>
      </c>
      <c r="H25" s="42">
        <f t="shared" si="18"/>
        <v>19916</v>
      </c>
      <c r="I25" s="42">
        <f t="shared" si="18"/>
        <v>24335</v>
      </c>
      <c r="J25" s="42">
        <f t="shared" si="18"/>
        <v>31924.999999999996</v>
      </c>
      <c r="K25" s="42">
        <f t="shared" si="18"/>
        <v>28872.000000000004</v>
      </c>
      <c r="L25" s="42">
        <f t="shared" si="18"/>
        <v>33129</v>
      </c>
      <c r="M25" s="42">
        <f t="shared" si="18"/>
        <v>33822</v>
      </c>
      <c r="N25" s="42">
        <f t="shared" si="18"/>
        <v>33434</v>
      </c>
      <c r="O25" s="42">
        <f t="shared" si="18"/>
        <v>34654</v>
      </c>
      <c r="P25" s="42">
        <f t="shared" si="18"/>
        <v>38727</v>
      </c>
      <c r="Q25" s="42">
        <f t="shared" si="18"/>
        <v>37755</v>
      </c>
    </row>
    <row r="26" spans="1:17" ht="11.45" customHeight="1" x14ac:dyDescent="0.25">
      <c r="A26" s="128" t="s">
        <v>18</v>
      </c>
      <c r="B26" s="131">
        <f t="shared" ref="B26" si="19">SUM(B27:B28)</f>
        <v>1534</v>
      </c>
      <c r="C26" s="131">
        <f t="shared" ref="C26:Q26" si="20">SUM(C27:C28)</f>
        <v>1209</v>
      </c>
      <c r="D26" s="131">
        <f t="shared" si="20"/>
        <v>1326</v>
      </c>
      <c r="E26" s="131">
        <f t="shared" si="20"/>
        <v>1376</v>
      </c>
      <c r="F26" s="131">
        <f t="shared" si="20"/>
        <v>1021</v>
      </c>
      <c r="G26" s="131">
        <f t="shared" si="20"/>
        <v>1151</v>
      </c>
      <c r="H26" s="131">
        <f t="shared" si="20"/>
        <v>1447</v>
      </c>
      <c r="I26" s="131">
        <f t="shared" si="20"/>
        <v>1628</v>
      </c>
      <c r="J26" s="131">
        <f t="shared" si="20"/>
        <v>2049</v>
      </c>
      <c r="K26" s="131">
        <f t="shared" si="20"/>
        <v>1820</v>
      </c>
      <c r="L26" s="131">
        <f t="shared" si="20"/>
        <v>1323</v>
      </c>
      <c r="M26" s="131">
        <f t="shared" si="20"/>
        <v>1368</v>
      </c>
      <c r="N26" s="131">
        <f t="shared" si="20"/>
        <v>1500</v>
      </c>
      <c r="O26" s="131">
        <f t="shared" si="20"/>
        <v>1592</v>
      </c>
      <c r="P26" s="131">
        <f t="shared" si="20"/>
        <v>1722</v>
      </c>
      <c r="Q26" s="131">
        <f t="shared" si="20"/>
        <v>1884</v>
      </c>
    </row>
    <row r="27" spans="1:17" ht="11.45" customHeight="1" x14ac:dyDescent="0.25">
      <c r="A27" s="95" t="s">
        <v>126</v>
      </c>
      <c r="B27" s="37">
        <f t="shared" ref="B27:Q28" si="21">IF(B36=0,0,B36/B74)</f>
        <v>1286</v>
      </c>
      <c r="C27" s="37">
        <f t="shared" si="21"/>
        <v>960</v>
      </c>
      <c r="D27" s="37">
        <f t="shared" si="21"/>
        <v>1080</v>
      </c>
      <c r="E27" s="37">
        <f t="shared" si="21"/>
        <v>1128</v>
      </c>
      <c r="F27" s="37">
        <f t="shared" si="21"/>
        <v>778</v>
      </c>
      <c r="G27" s="37">
        <f t="shared" si="21"/>
        <v>924</v>
      </c>
      <c r="H27" s="37">
        <f t="shared" si="21"/>
        <v>1188</v>
      </c>
      <c r="I27" s="37">
        <f t="shared" si="21"/>
        <v>1296</v>
      </c>
      <c r="J27" s="37">
        <f t="shared" si="21"/>
        <v>1675</v>
      </c>
      <c r="K27" s="37">
        <f t="shared" si="21"/>
        <v>1506</v>
      </c>
      <c r="L27" s="37">
        <f t="shared" si="21"/>
        <v>926.99999999999989</v>
      </c>
      <c r="M27" s="37">
        <f t="shared" si="21"/>
        <v>960</v>
      </c>
      <c r="N27" s="37">
        <f t="shared" si="21"/>
        <v>1021</v>
      </c>
      <c r="O27" s="37">
        <f t="shared" si="21"/>
        <v>1052</v>
      </c>
      <c r="P27" s="37">
        <f t="shared" si="21"/>
        <v>962</v>
      </c>
      <c r="Q27" s="37">
        <f t="shared" si="21"/>
        <v>1052</v>
      </c>
    </row>
    <row r="28" spans="1:17" ht="11.45" customHeight="1" x14ac:dyDescent="0.25">
      <c r="A28" s="93" t="s">
        <v>125</v>
      </c>
      <c r="B28" s="36">
        <f t="shared" si="21"/>
        <v>248</v>
      </c>
      <c r="C28" s="36">
        <f t="shared" si="21"/>
        <v>249</v>
      </c>
      <c r="D28" s="36">
        <f t="shared" si="21"/>
        <v>246</v>
      </c>
      <c r="E28" s="36">
        <f t="shared" si="21"/>
        <v>248</v>
      </c>
      <c r="F28" s="36">
        <f t="shared" si="21"/>
        <v>243</v>
      </c>
      <c r="G28" s="36">
        <f t="shared" si="21"/>
        <v>227</v>
      </c>
      <c r="H28" s="36">
        <f t="shared" si="21"/>
        <v>259</v>
      </c>
      <c r="I28" s="36">
        <f t="shared" si="21"/>
        <v>332</v>
      </c>
      <c r="J28" s="36">
        <f t="shared" si="21"/>
        <v>374</v>
      </c>
      <c r="K28" s="36">
        <f t="shared" si="21"/>
        <v>313.99999999999994</v>
      </c>
      <c r="L28" s="36">
        <f t="shared" si="21"/>
        <v>396</v>
      </c>
      <c r="M28" s="36">
        <f t="shared" si="21"/>
        <v>408</v>
      </c>
      <c r="N28" s="36">
        <f t="shared" si="21"/>
        <v>479</v>
      </c>
      <c r="O28" s="36">
        <f t="shared" si="21"/>
        <v>540</v>
      </c>
      <c r="P28" s="36">
        <f t="shared" si="21"/>
        <v>760</v>
      </c>
      <c r="Q28" s="36">
        <f t="shared" si="21"/>
        <v>832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5659687</v>
      </c>
      <c r="C31" s="132">
        <f t="shared" si="22"/>
        <v>5674330</v>
      </c>
      <c r="D31" s="132">
        <f t="shared" si="22"/>
        <v>5706684</v>
      </c>
      <c r="E31" s="132">
        <f t="shared" si="22"/>
        <v>6209291</v>
      </c>
      <c r="F31" s="132">
        <f t="shared" si="22"/>
        <v>6654128</v>
      </c>
      <c r="G31" s="132">
        <f t="shared" si="22"/>
        <v>8939405</v>
      </c>
      <c r="H31" s="132">
        <f t="shared" si="22"/>
        <v>13546393</v>
      </c>
      <c r="I31" s="132">
        <f t="shared" si="22"/>
        <v>17154688</v>
      </c>
      <c r="J31" s="132">
        <f t="shared" si="22"/>
        <v>18729811</v>
      </c>
      <c r="K31" s="132">
        <f t="shared" si="22"/>
        <v>17092396</v>
      </c>
      <c r="L31" s="132">
        <f t="shared" si="22"/>
        <v>18433984</v>
      </c>
      <c r="M31" s="132">
        <f t="shared" si="22"/>
        <v>20676295</v>
      </c>
      <c r="N31" s="132">
        <f t="shared" si="22"/>
        <v>21871076</v>
      </c>
      <c r="O31" s="132">
        <f t="shared" si="22"/>
        <v>23298404</v>
      </c>
      <c r="P31" s="132">
        <f t="shared" si="22"/>
        <v>25743021</v>
      </c>
      <c r="Q31" s="132">
        <f t="shared" si="22"/>
        <v>28974650</v>
      </c>
    </row>
    <row r="32" spans="1:17" ht="11.45" customHeight="1" x14ac:dyDescent="0.25">
      <c r="A32" s="116" t="s">
        <v>23</v>
      </c>
      <c r="B32" s="42">
        <v>819228</v>
      </c>
      <c r="C32" s="42">
        <v>819047</v>
      </c>
      <c r="D32" s="42">
        <v>822853</v>
      </c>
      <c r="E32" s="42">
        <v>861834</v>
      </c>
      <c r="F32" s="42">
        <v>924070</v>
      </c>
      <c r="G32" s="42">
        <v>890287</v>
      </c>
      <c r="H32" s="42">
        <v>958680</v>
      </c>
      <c r="I32" s="42">
        <v>1093343</v>
      </c>
      <c r="J32" s="42">
        <v>957009</v>
      </c>
      <c r="K32" s="42">
        <v>892566</v>
      </c>
      <c r="L32" s="42">
        <v>992423.99999999988</v>
      </c>
      <c r="M32" s="42">
        <v>1163441</v>
      </c>
      <c r="N32" s="42">
        <v>1831134</v>
      </c>
      <c r="O32" s="42">
        <v>1253411.9999999998</v>
      </c>
      <c r="P32" s="42">
        <v>1524257</v>
      </c>
      <c r="Q32" s="42">
        <v>1620970.9999999998</v>
      </c>
    </row>
    <row r="33" spans="1:17" ht="11.45" customHeight="1" x14ac:dyDescent="0.25">
      <c r="A33" s="116" t="s">
        <v>127</v>
      </c>
      <c r="B33" s="42">
        <v>3629846</v>
      </c>
      <c r="C33" s="42">
        <v>3627542</v>
      </c>
      <c r="D33" s="42">
        <v>3652824</v>
      </c>
      <c r="E33" s="42">
        <v>3925101.0000000005</v>
      </c>
      <c r="F33" s="42">
        <v>4374229</v>
      </c>
      <c r="G33" s="42">
        <v>6542989</v>
      </c>
      <c r="H33" s="42">
        <v>10124335</v>
      </c>
      <c r="I33" s="42">
        <v>13027507</v>
      </c>
      <c r="J33" s="42">
        <v>13855629</v>
      </c>
      <c r="K33" s="42">
        <v>12575354</v>
      </c>
      <c r="L33" s="42">
        <v>13345955</v>
      </c>
      <c r="M33" s="42">
        <v>15306909</v>
      </c>
      <c r="N33" s="42">
        <v>15400526</v>
      </c>
      <c r="O33" s="42">
        <v>17185924</v>
      </c>
      <c r="P33" s="42">
        <v>18631274</v>
      </c>
      <c r="Q33" s="42">
        <v>21641676</v>
      </c>
    </row>
    <row r="34" spans="1:17" ht="11.45" customHeight="1" x14ac:dyDescent="0.25">
      <c r="A34" s="116" t="s">
        <v>125</v>
      </c>
      <c r="B34" s="42">
        <v>1210613</v>
      </c>
      <c r="C34" s="42">
        <v>1227741</v>
      </c>
      <c r="D34" s="42">
        <v>1231007</v>
      </c>
      <c r="E34" s="42">
        <v>1422356</v>
      </c>
      <c r="F34" s="42">
        <v>1355828.9999999998</v>
      </c>
      <c r="G34" s="42">
        <v>1506129</v>
      </c>
      <c r="H34" s="42">
        <v>2463378</v>
      </c>
      <c r="I34" s="42">
        <v>3033838</v>
      </c>
      <c r="J34" s="42">
        <v>3917173</v>
      </c>
      <c r="K34" s="42">
        <v>3624476</v>
      </c>
      <c r="L34" s="42">
        <v>4095605</v>
      </c>
      <c r="M34" s="42">
        <v>4205945</v>
      </c>
      <c r="N34" s="42">
        <v>4639416</v>
      </c>
      <c r="O34" s="42">
        <v>4859068</v>
      </c>
      <c r="P34" s="42">
        <v>5587489.9999999991</v>
      </c>
      <c r="Q34" s="42">
        <v>5712003</v>
      </c>
    </row>
    <row r="35" spans="1:17" ht="11.45" customHeight="1" x14ac:dyDescent="0.25">
      <c r="A35" s="128" t="s">
        <v>137</v>
      </c>
      <c r="B35" s="131">
        <f t="shared" ref="B35:Q35" si="23">SUM(B36:B37)</f>
        <v>39603.953895838895</v>
      </c>
      <c r="C35" s="131">
        <f t="shared" si="23"/>
        <v>33443.685459735658</v>
      </c>
      <c r="D35" s="131">
        <f t="shared" si="23"/>
        <v>36301.47364413421</v>
      </c>
      <c r="E35" s="131">
        <f t="shared" si="23"/>
        <v>37669.484921607072</v>
      </c>
      <c r="F35" s="131">
        <f t="shared" si="23"/>
        <v>30245.108158611365</v>
      </c>
      <c r="G35" s="131">
        <f t="shared" si="23"/>
        <v>32486.656334345182</v>
      </c>
      <c r="H35" s="131">
        <f t="shared" si="23"/>
        <v>38807.86675865289</v>
      </c>
      <c r="I35" s="131">
        <f t="shared" si="23"/>
        <v>44748.023098551923</v>
      </c>
      <c r="J35" s="131">
        <f t="shared" si="23"/>
        <v>53911.951574350496</v>
      </c>
      <c r="K35" s="131">
        <f t="shared" si="23"/>
        <v>47539.081893480907</v>
      </c>
      <c r="L35" s="131">
        <f t="shared" si="23"/>
        <v>41409.280028497131</v>
      </c>
      <c r="M35" s="131">
        <f t="shared" si="23"/>
        <v>43135.522474271762</v>
      </c>
      <c r="N35" s="131">
        <f t="shared" si="23"/>
        <v>47502.745754954762</v>
      </c>
      <c r="O35" s="131">
        <f t="shared" si="23"/>
        <v>50399.646219988528</v>
      </c>
      <c r="P35" s="131">
        <f t="shared" si="23"/>
        <v>63087.249078039153</v>
      </c>
      <c r="Q35" s="131">
        <f t="shared" si="23"/>
        <v>66946.46284712835</v>
      </c>
    </row>
    <row r="36" spans="1:17" ht="11.45" customHeight="1" x14ac:dyDescent="0.25">
      <c r="A36" s="95" t="s">
        <v>126</v>
      </c>
      <c r="B36" s="37">
        <v>26290.293024979386</v>
      </c>
      <c r="C36" s="37">
        <v>20125.686515757952</v>
      </c>
      <c r="D36" s="37">
        <v>22991.871395409067</v>
      </c>
      <c r="E36" s="37">
        <v>24353.945382976995</v>
      </c>
      <c r="F36" s="37">
        <v>17013.242524521498</v>
      </c>
      <c r="G36" s="37">
        <v>19995.58245127038</v>
      </c>
      <c r="H36" s="37">
        <v>24687.034471421266</v>
      </c>
      <c r="I36" s="37">
        <v>26630.321533747672</v>
      </c>
      <c r="J36" s="37">
        <v>33627.739863017327</v>
      </c>
      <c r="K36" s="37">
        <v>30692.147383893378</v>
      </c>
      <c r="L36" s="37">
        <v>19614.968172733126</v>
      </c>
      <c r="M36" s="37">
        <v>21060.025772613208</v>
      </c>
      <c r="N36" s="37">
        <v>22205.549158111349</v>
      </c>
      <c r="O36" s="37">
        <v>23142.956745734351</v>
      </c>
      <c r="P36" s="37">
        <v>22850.65980157294</v>
      </c>
      <c r="Q36" s="37">
        <v>24662.301549118743</v>
      </c>
    </row>
    <row r="37" spans="1:17" ht="11.45" customHeight="1" x14ac:dyDescent="0.25">
      <c r="A37" s="93" t="s">
        <v>125</v>
      </c>
      <c r="B37" s="36">
        <v>13313.66087085951</v>
      </c>
      <c r="C37" s="36">
        <v>13317.998943977709</v>
      </c>
      <c r="D37" s="36">
        <v>13309.602248725141</v>
      </c>
      <c r="E37" s="36">
        <v>13315.539538630073</v>
      </c>
      <c r="F37" s="36">
        <v>13231.865634089867</v>
      </c>
      <c r="G37" s="36">
        <v>12491.073883074801</v>
      </c>
      <c r="H37" s="36">
        <v>14120.83228723162</v>
      </c>
      <c r="I37" s="36">
        <v>18117.701564804251</v>
      </c>
      <c r="J37" s="36">
        <v>20284.21171133317</v>
      </c>
      <c r="K37" s="36">
        <v>16846.934509587529</v>
      </c>
      <c r="L37" s="36">
        <v>21794.311855764008</v>
      </c>
      <c r="M37" s="36">
        <v>22075.496701658554</v>
      </c>
      <c r="N37" s="36">
        <v>25297.196596843412</v>
      </c>
      <c r="O37" s="36">
        <v>27256.689474254181</v>
      </c>
      <c r="P37" s="36">
        <v>40236.589276466213</v>
      </c>
      <c r="Q37" s="36">
        <v>42284.161298009603</v>
      </c>
    </row>
    <row r="39" spans="1:17" ht="11.45" customHeight="1" x14ac:dyDescent="0.25">
      <c r="A39" s="27" t="s">
        <v>136</v>
      </c>
      <c r="B39" s="41">
        <f t="shared" ref="B39:Q39" si="24">SUM(B40,B44)</f>
        <v>44.139900833924003</v>
      </c>
      <c r="C39" s="41">
        <f t="shared" si="24"/>
        <v>44.253249239115</v>
      </c>
      <c r="D39" s="41">
        <f t="shared" si="24"/>
        <v>44.366131561829995</v>
      </c>
      <c r="E39" s="41">
        <f t="shared" si="24"/>
        <v>47.84018719825</v>
      </c>
      <c r="F39" s="41">
        <f t="shared" si="24"/>
        <v>50.931209195358996</v>
      </c>
      <c r="G39" s="41">
        <f t="shared" si="24"/>
        <v>63.816038170390001</v>
      </c>
      <c r="H39" s="41">
        <f t="shared" si="24"/>
        <v>89.996102590057006</v>
      </c>
      <c r="I39" s="41">
        <f t="shared" si="24"/>
        <v>108.641161772985</v>
      </c>
      <c r="J39" s="41">
        <f t="shared" si="24"/>
        <v>122.65828311898301</v>
      </c>
      <c r="K39" s="41">
        <f t="shared" si="24"/>
        <v>121.18695309118499</v>
      </c>
      <c r="L39" s="41">
        <f t="shared" si="24"/>
        <v>122.798615855178</v>
      </c>
      <c r="M39" s="41">
        <f t="shared" si="24"/>
        <v>123.189060015812</v>
      </c>
      <c r="N39" s="41">
        <f t="shared" si="24"/>
        <v>125.173297831789</v>
      </c>
      <c r="O39" s="41">
        <f t="shared" si="24"/>
        <v>132.712655862329</v>
      </c>
      <c r="P39" s="41">
        <f t="shared" si="24"/>
        <v>139.43949360923</v>
      </c>
      <c r="Q39" s="41">
        <f t="shared" si="24"/>
        <v>150.525346803709</v>
      </c>
    </row>
    <row r="40" spans="1:17" ht="11.45" customHeight="1" x14ac:dyDescent="0.25">
      <c r="A40" s="130" t="s">
        <v>39</v>
      </c>
      <c r="B40" s="132">
        <f t="shared" ref="B40:Q40" si="25">SUM(B41:B43)</f>
        <v>41.692235777562999</v>
      </c>
      <c r="C40" s="132">
        <f t="shared" si="25"/>
        <v>41.853839684633002</v>
      </c>
      <c r="D40" s="132">
        <f t="shared" si="25"/>
        <v>42.014977509226995</v>
      </c>
      <c r="E40" s="132">
        <f t="shared" si="25"/>
        <v>45.537288647525997</v>
      </c>
      <c r="F40" s="132">
        <f t="shared" si="25"/>
        <v>48.676566146513998</v>
      </c>
      <c r="G40" s="132">
        <f t="shared" si="25"/>
        <v>61.609650623424002</v>
      </c>
      <c r="H40" s="132">
        <f t="shared" si="25"/>
        <v>87.601793646968005</v>
      </c>
      <c r="I40" s="132">
        <f t="shared" si="25"/>
        <v>106.10144701853299</v>
      </c>
      <c r="J40" s="132">
        <f t="shared" si="25"/>
        <v>119.63721558303401</v>
      </c>
      <c r="K40" s="132">
        <f t="shared" si="25"/>
        <v>118.24747439044799</v>
      </c>
      <c r="L40" s="132">
        <f t="shared" si="25"/>
        <v>119.64231145430099</v>
      </c>
      <c r="M40" s="132">
        <f t="shared" si="25"/>
        <v>120.08298953650501</v>
      </c>
      <c r="N40" s="132">
        <f t="shared" si="25"/>
        <v>122.148816187694</v>
      </c>
      <c r="O40" s="132">
        <f t="shared" si="25"/>
        <v>129.598391838189</v>
      </c>
      <c r="P40" s="132">
        <f t="shared" si="25"/>
        <v>135.86328595463601</v>
      </c>
      <c r="Q40" s="132">
        <f t="shared" si="25"/>
        <v>147.030727984327</v>
      </c>
    </row>
    <row r="41" spans="1:17" ht="11.45" customHeight="1" x14ac:dyDescent="0.25">
      <c r="A41" s="116" t="s">
        <v>23</v>
      </c>
      <c r="B41" s="42">
        <v>6.4405246494800004</v>
      </c>
      <c r="C41" s="42">
        <v>6.5298102981030004</v>
      </c>
      <c r="D41" s="42">
        <v>6.4768954688199996</v>
      </c>
      <c r="E41" s="42">
        <v>6.532541776605</v>
      </c>
      <c r="F41" s="42">
        <v>6.7518000847100001</v>
      </c>
      <c r="G41" s="42">
        <v>6.5371159297270003</v>
      </c>
      <c r="H41" s="42">
        <v>6.5939753924479998</v>
      </c>
      <c r="I41" s="42">
        <v>7.2109507640070003</v>
      </c>
      <c r="J41" s="42">
        <v>6.9962666090240004</v>
      </c>
      <c r="K41" s="42">
        <v>6.7815824540409997</v>
      </c>
      <c r="L41" s="42">
        <v>6.5668982990579998</v>
      </c>
      <c r="M41" s="42">
        <v>7.2006802721090004</v>
      </c>
      <c r="N41" s="42">
        <v>10.441563960901</v>
      </c>
      <c r="O41" s="42">
        <v>10.226879805917999</v>
      </c>
      <c r="P41" s="42">
        <v>10.012195650935</v>
      </c>
      <c r="Q41" s="42">
        <v>9.7975114959519995</v>
      </c>
    </row>
    <row r="42" spans="1:17" ht="11.45" customHeight="1" x14ac:dyDescent="0.25">
      <c r="A42" s="116" t="s">
        <v>127</v>
      </c>
      <c r="B42" s="42">
        <v>26.056274620145999</v>
      </c>
      <c r="C42" s="42">
        <v>26.034346846847001</v>
      </c>
      <c r="D42" s="42">
        <v>26.007328072153001</v>
      </c>
      <c r="E42" s="42">
        <v>27.830316742080999</v>
      </c>
      <c r="F42" s="42">
        <v>31.056850483228999</v>
      </c>
      <c r="G42" s="42">
        <v>43.276293348494001</v>
      </c>
      <c r="H42" s="42">
        <v>61.308510638298003</v>
      </c>
      <c r="I42" s="42">
        <v>74.820268756998999</v>
      </c>
      <c r="J42" s="42">
        <v>82.523024445708003</v>
      </c>
      <c r="K42" s="42">
        <v>81.654481958369999</v>
      </c>
      <c r="L42" s="42">
        <v>80.785939471031995</v>
      </c>
      <c r="M42" s="42">
        <v>79.917396983694005</v>
      </c>
      <c r="N42" s="42">
        <v>79.048854496356</v>
      </c>
      <c r="O42" s="42">
        <v>85.628571428570993</v>
      </c>
      <c r="P42" s="42">
        <v>88.142229544206998</v>
      </c>
      <c r="Q42" s="42">
        <v>99.830870279145998</v>
      </c>
    </row>
    <row r="43" spans="1:17" ht="11.45" customHeight="1" x14ac:dyDescent="0.25">
      <c r="A43" s="116" t="s">
        <v>125</v>
      </c>
      <c r="B43" s="42">
        <v>9.195436507937</v>
      </c>
      <c r="C43" s="42">
        <v>9.2896825396829996</v>
      </c>
      <c r="D43" s="42">
        <v>9.5307539682540003</v>
      </c>
      <c r="E43" s="42">
        <v>11.174430128839999</v>
      </c>
      <c r="F43" s="42">
        <v>10.867915578574999</v>
      </c>
      <c r="G43" s="42">
        <v>11.796241345203001</v>
      </c>
      <c r="H43" s="42">
        <v>19.699307616222001</v>
      </c>
      <c r="I43" s="42">
        <v>24.070227497527</v>
      </c>
      <c r="J43" s="42">
        <v>30.117924528302002</v>
      </c>
      <c r="K43" s="42">
        <v>29.811409978036998</v>
      </c>
      <c r="L43" s="42">
        <v>32.289473684211004</v>
      </c>
      <c r="M43" s="42">
        <v>32.964912280702002</v>
      </c>
      <c r="N43" s="42">
        <v>32.658397730437002</v>
      </c>
      <c r="O43" s="42">
        <v>33.742940603699999</v>
      </c>
      <c r="P43" s="42">
        <v>37.708860759494002</v>
      </c>
      <c r="Q43" s="42">
        <v>37.402346209229002</v>
      </c>
    </row>
    <row r="44" spans="1:17" ht="11.45" customHeight="1" x14ac:dyDescent="0.25">
      <c r="A44" s="128" t="s">
        <v>18</v>
      </c>
      <c r="B44" s="131">
        <f t="shared" ref="B44:Q44" si="26">SUM(B45:B46)</f>
        <v>2.4476650563610001</v>
      </c>
      <c r="C44" s="131">
        <f t="shared" si="26"/>
        <v>2.3994095544820002</v>
      </c>
      <c r="D44" s="131">
        <f t="shared" si="26"/>
        <v>2.3511540526029999</v>
      </c>
      <c r="E44" s="131">
        <f t="shared" si="26"/>
        <v>2.3028985507240001</v>
      </c>
      <c r="F44" s="131">
        <f t="shared" si="26"/>
        <v>2.2546430488449998</v>
      </c>
      <c r="G44" s="131">
        <f t="shared" si="26"/>
        <v>2.2063875469659999</v>
      </c>
      <c r="H44" s="131">
        <f t="shared" si="26"/>
        <v>2.3943089430890003</v>
      </c>
      <c r="I44" s="131">
        <f t="shared" si="26"/>
        <v>2.539714754452</v>
      </c>
      <c r="J44" s="131">
        <f t="shared" si="26"/>
        <v>3.0210675359490002</v>
      </c>
      <c r="K44" s="131">
        <f t="shared" si="26"/>
        <v>2.9394787007370002</v>
      </c>
      <c r="L44" s="131">
        <f t="shared" si="26"/>
        <v>3.156304400877</v>
      </c>
      <c r="M44" s="131">
        <f t="shared" si="26"/>
        <v>3.1060704793070002</v>
      </c>
      <c r="N44" s="131">
        <f t="shared" si="26"/>
        <v>3.0244816440950002</v>
      </c>
      <c r="O44" s="131">
        <f t="shared" si="26"/>
        <v>3.1142640241400001</v>
      </c>
      <c r="P44" s="131">
        <f t="shared" si="26"/>
        <v>3.5762076545939996</v>
      </c>
      <c r="Q44" s="131">
        <f t="shared" si="26"/>
        <v>3.494618819382</v>
      </c>
    </row>
    <row r="45" spans="1:17" ht="11.45" customHeight="1" x14ac:dyDescent="0.25">
      <c r="A45" s="95" t="s">
        <v>126</v>
      </c>
      <c r="B45" s="37">
        <v>1.4476650563610001</v>
      </c>
      <c r="C45" s="37">
        <v>1.399409554482</v>
      </c>
      <c r="D45" s="37">
        <v>1.3511540526029999</v>
      </c>
      <c r="E45" s="37">
        <v>1.3028985507240001</v>
      </c>
      <c r="F45" s="37">
        <v>1.254643048845</v>
      </c>
      <c r="G45" s="37">
        <v>1.2063875469659999</v>
      </c>
      <c r="H45" s="37">
        <v>1.3943089430890001</v>
      </c>
      <c r="I45" s="37">
        <v>1.5020712510359999</v>
      </c>
      <c r="J45" s="37">
        <v>1.805958132045</v>
      </c>
      <c r="K45" s="37">
        <v>1.7577026301659999</v>
      </c>
      <c r="L45" s="37">
        <v>1.7094471282870001</v>
      </c>
      <c r="M45" s="37">
        <v>1.661191626408</v>
      </c>
      <c r="N45" s="37">
        <v>1.6129361245289999</v>
      </c>
      <c r="O45" s="37">
        <v>1.5646806226500001</v>
      </c>
      <c r="P45" s="37">
        <v>1.516425120771</v>
      </c>
      <c r="Q45" s="37">
        <v>1.4681696188919999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1.0376435034160001</v>
      </c>
      <c r="J46" s="36">
        <v>1.215109403904</v>
      </c>
      <c r="K46" s="36">
        <v>1.1817760705710001</v>
      </c>
      <c r="L46" s="36">
        <v>1.44685727259</v>
      </c>
      <c r="M46" s="36">
        <v>1.444878852899</v>
      </c>
      <c r="N46" s="36">
        <v>1.4115455195660001</v>
      </c>
      <c r="O46" s="36">
        <v>1.5495834014900001</v>
      </c>
      <c r="P46" s="36">
        <v>2.0597825338229998</v>
      </c>
      <c r="Q46" s="36">
        <v>2.0264492004900001</v>
      </c>
    </row>
    <row r="48" spans="1:17" ht="11.45" customHeight="1" x14ac:dyDescent="0.25">
      <c r="A48" s="27" t="s">
        <v>135</v>
      </c>
      <c r="B48" s="41">
        <f t="shared" ref="B48:Q48" si="27">SUM(B49,B53)</f>
        <v>44.139900833924003</v>
      </c>
      <c r="C48" s="41">
        <f t="shared" si="27"/>
        <v>43.939185900414003</v>
      </c>
      <c r="D48" s="41">
        <f t="shared" si="27"/>
        <v>44.229953354637992</v>
      </c>
      <c r="E48" s="41">
        <f t="shared" si="27"/>
        <v>47.798158212742997</v>
      </c>
      <c r="F48" s="41">
        <f t="shared" si="27"/>
        <v>50.200341962597996</v>
      </c>
      <c r="G48" s="41">
        <f t="shared" si="27"/>
        <v>63.437398690033007</v>
      </c>
      <c r="H48" s="41">
        <f t="shared" si="27"/>
        <v>89.996102590057006</v>
      </c>
      <c r="I48" s="41">
        <f t="shared" si="27"/>
        <v>108.641161772985</v>
      </c>
      <c r="J48" s="41">
        <f t="shared" si="27"/>
        <v>122.193877172661</v>
      </c>
      <c r="K48" s="41">
        <f t="shared" si="27"/>
        <v>109.48917450430999</v>
      </c>
      <c r="L48" s="41">
        <f t="shared" si="27"/>
        <v>113.23370073158399</v>
      </c>
      <c r="M48" s="41">
        <f t="shared" si="27"/>
        <v>120.18705155893201</v>
      </c>
      <c r="N48" s="41">
        <f t="shared" si="27"/>
        <v>120.68381256270401</v>
      </c>
      <c r="O48" s="41">
        <f t="shared" si="27"/>
        <v>129.60403696984298</v>
      </c>
      <c r="P48" s="41">
        <f t="shared" si="27"/>
        <v>137.31307903183901</v>
      </c>
      <c r="Q48" s="41">
        <f t="shared" si="27"/>
        <v>148.10632225396799</v>
      </c>
    </row>
    <row r="49" spans="1:17" ht="11.45" customHeight="1" x14ac:dyDescent="0.25">
      <c r="A49" s="130" t="s">
        <v>39</v>
      </c>
      <c r="B49" s="132">
        <f t="shared" ref="B49:Q49" si="28">SUM(B50:B52)</f>
        <v>41.692235777562999</v>
      </c>
      <c r="C49" s="132">
        <f t="shared" si="28"/>
        <v>41.853839684633002</v>
      </c>
      <c r="D49" s="132">
        <f t="shared" si="28"/>
        <v>42.014977509226995</v>
      </c>
      <c r="E49" s="132">
        <f t="shared" si="28"/>
        <v>45.537288647525997</v>
      </c>
      <c r="F49" s="132">
        <f t="shared" si="28"/>
        <v>48.200341962597996</v>
      </c>
      <c r="G49" s="132">
        <f t="shared" si="28"/>
        <v>61.341292641980004</v>
      </c>
      <c r="H49" s="132">
        <f t="shared" si="28"/>
        <v>87.601793646968005</v>
      </c>
      <c r="I49" s="132">
        <f t="shared" si="28"/>
        <v>106.10144701853299</v>
      </c>
      <c r="J49" s="132">
        <f t="shared" si="28"/>
        <v>119.172809636712</v>
      </c>
      <c r="K49" s="132">
        <f t="shared" si="28"/>
        <v>106.68097620622599</v>
      </c>
      <c r="L49" s="132">
        <f t="shared" si="28"/>
        <v>110.68717025638</v>
      </c>
      <c r="M49" s="132">
        <f t="shared" si="28"/>
        <v>117.62577926341001</v>
      </c>
      <c r="N49" s="132">
        <f t="shared" si="28"/>
        <v>118.38488524057</v>
      </c>
      <c r="O49" s="132">
        <f t="shared" si="28"/>
        <v>126.97405980297199</v>
      </c>
      <c r="P49" s="132">
        <f t="shared" si="28"/>
        <v>134.253296498016</v>
      </c>
      <c r="Q49" s="132">
        <f t="shared" si="28"/>
        <v>145.271402127882</v>
      </c>
    </row>
    <row r="50" spans="1:17" ht="11.45" customHeight="1" x14ac:dyDescent="0.25">
      <c r="A50" s="116" t="s">
        <v>23</v>
      </c>
      <c r="B50" s="42">
        <v>6.4405246494800004</v>
      </c>
      <c r="C50" s="42">
        <v>6.5298102981030004</v>
      </c>
      <c r="D50" s="42">
        <v>6.4768954688199996</v>
      </c>
      <c r="E50" s="42">
        <v>6.532541776605</v>
      </c>
      <c r="F50" s="42">
        <v>6.7518000847100001</v>
      </c>
      <c r="G50" s="42">
        <v>6.2687579482829996</v>
      </c>
      <c r="H50" s="42">
        <v>6.5939753924479998</v>
      </c>
      <c r="I50" s="42">
        <v>7.2109507640070003</v>
      </c>
      <c r="J50" s="42">
        <v>6.5318606627019999</v>
      </c>
      <c r="K50" s="42">
        <v>5.9876700680269996</v>
      </c>
      <c r="L50" s="42">
        <v>6.3719148936170003</v>
      </c>
      <c r="M50" s="42">
        <v>7.2006802721090004</v>
      </c>
      <c r="N50" s="42">
        <v>10.441563960901</v>
      </c>
      <c r="O50" s="42">
        <v>7.6025477707010003</v>
      </c>
      <c r="P50" s="42">
        <v>8.4022061943149993</v>
      </c>
      <c r="Q50" s="42">
        <v>8.6781170483459995</v>
      </c>
    </row>
    <row r="51" spans="1:17" ht="11.45" customHeight="1" x14ac:dyDescent="0.25">
      <c r="A51" s="116" t="s">
        <v>127</v>
      </c>
      <c r="B51" s="42">
        <v>26.056274620145999</v>
      </c>
      <c r="C51" s="42">
        <v>26.034346846847001</v>
      </c>
      <c r="D51" s="42">
        <v>26.007328072153001</v>
      </c>
      <c r="E51" s="42">
        <v>27.830316742080999</v>
      </c>
      <c r="F51" s="42">
        <v>31.056850483228999</v>
      </c>
      <c r="G51" s="42">
        <v>43.276293348494001</v>
      </c>
      <c r="H51" s="42">
        <v>61.308510638298003</v>
      </c>
      <c r="I51" s="42">
        <v>74.820268756998999</v>
      </c>
      <c r="J51" s="42">
        <v>82.523024445708003</v>
      </c>
      <c r="K51" s="42">
        <v>72.442816901407994</v>
      </c>
      <c r="L51" s="42">
        <v>72.025781678551994</v>
      </c>
      <c r="M51" s="42">
        <v>77.460186710599004</v>
      </c>
      <c r="N51" s="42">
        <v>75.388306674020996</v>
      </c>
      <c r="O51" s="42">
        <v>85.628571428570993</v>
      </c>
      <c r="P51" s="42">
        <v>88.142229544206998</v>
      </c>
      <c r="Q51" s="42">
        <v>99.830870279145998</v>
      </c>
    </row>
    <row r="52" spans="1:17" ht="11.45" customHeight="1" x14ac:dyDescent="0.25">
      <c r="A52" s="116" t="s">
        <v>125</v>
      </c>
      <c r="B52" s="42">
        <v>9.195436507937</v>
      </c>
      <c r="C52" s="42">
        <v>9.2896825396829996</v>
      </c>
      <c r="D52" s="42">
        <v>9.5307539682540003</v>
      </c>
      <c r="E52" s="42">
        <v>11.174430128839999</v>
      </c>
      <c r="F52" s="42">
        <v>10.391691394659</v>
      </c>
      <c r="G52" s="42">
        <v>11.796241345203001</v>
      </c>
      <c r="H52" s="42">
        <v>19.699307616222001</v>
      </c>
      <c r="I52" s="42">
        <v>24.070227497527</v>
      </c>
      <c r="J52" s="42">
        <v>30.117924528302002</v>
      </c>
      <c r="K52" s="42">
        <v>28.250489236791001</v>
      </c>
      <c r="L52" s="42">
        <v>32.289473684211004</v>
      </c>
      <c r="M52" s="42">
        <v>32.964912280702002</v>
      </c>
      <c r="N52" s="42">
        <v>32.555014605647997</v>
      </c>
      <c r="O52" s="42">
        <v>33.742940603699999</v>
      </c>
      <c r="P52" s="42">
        <v>37.708860759494002</v>
      </c>
      <c r="Q52" s="42">
        <v>36.762414800389998</v>
      </c>
    </row>
    <row r="53" spans="1:17" ht="11.45" customHeight="1" x14ac:dyDescent="0.25">
      <c r="A53" s="128" t="s">
        <v>18</v>
      </c>
      <c r="B53" s="131">
        <f t="shared" ref="B53:Q53" si="29">SUM(B54:B55)</f>
        <v>2.4476650563610001</v>
      </c>
      <c r="C53" s="131">
        <f t="shared" si="29"/>
        <v>2.0853462157810001</v>
      </c>
      <c r="D53" s="131">
        <f t="shared" si="29"/>
        <v>2.2149758454109998</v>
      </c>
      <c r="E53" s="131">
        <f t="shared" si="29"/>
        <v>2.2608695652169999</v>
      </c>
      <c r="F53" s="131">
        <f t="shared" si="29"/>
        <v>2</v>
      </c>
      <c r="G53" s="131">
        <f t="shared" si="29"/>
        <v>2.096106048053</v>
      </c>
      <c r="H53" s="131">
        <f t="shared" si="29"/>
        <v>2.3943089430890003</v>
      </c>
      <c r="I53" s="131">
        <f t="shared" si="29"/>
        <v>2.539714754452</v>
      </c>
      <c r="J53" s="131">
        <f t="shared" si="29"/>
        <v>3.0210675359490002</v>
      </c>
      <c r="K53" s="131">
        <f t="shared" si="29"/>
        <v>2.8081982980840001</v>
      </c>
      <c r="L53" s="131">
        <f t="shared" si="29"/>
        <v>2.5465304752039999</v>
      </c>
      <c r="M53" s="131">
        <f t="shared" si="29"/>
        <v>2.561272295522</v>
      </c>
      <c r="N53" s="131">
        <f t="shared" si="29"/>
        <v>2.2989273221340003</v>
      </c>
      <c r="O53" s="131">
        <f t="shared" si="29"/>
        <v>2.6299771668709999</v>
      </c>
      <c r="P53" s="131">
        <f t="shared" si="29"/>
        <v>3.0597825338229998</v>
      </c>
      <c r="Q53" s="131">
        <f t="shared" si="29"/>
        <v>2.8349201260859997</v>
      </c>
    </row>
    <row r="54" spans="1:17" ht="11.45" customHeight="1" x14ac:dyDescent="0.25">
      <c r="A54" s="95" t="s">
        <v>126</v>
      </c>
      <c r="B54" s="37">
        <v>1.4476650563610001</v>
      </c>
      <c r="C54" s="37">
        <v>1.0853462157810001</v>
      </c>
      <c r="D54" s="37">
        <v>1.214975845411</v>
      </c>
      <c r="E54" s="37">
        <v>1.2608695652170001</v>
      </c>
      <c r="F54" s="37">
        <v>1</v>
      </c>
      <c r="G54" s="37">
        <v>1.096106048053</v>
      </c>
      <c r="H54" s="37">
        <v>1.3943089430890001</v>
      </c>
      <c r="I54" s="37">
        <v>1.5020712510359999</v>
      </c>
      <c r="J54" s="37">
        <v>1.805958132045</v>
      </c>
      <c r="K54" s="37">
        <v>1.730273752013</v>
      </c>
      <c r="L54" s="37">
        <v>1.0996732026139999</v>
      </c>
      <c r="M54" s="37">
        <v>1.116393442623</v>
      </c>
      <c r="N54" s="37">
        <v>1</v>
      </c>
      <c r="O54" s="37">
        <v>1.0803937653810001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1.0376435034160001</v>
      </c>
      <c r="J55" s="36">
        <v>1.215109403904</v>
      </c>
      <c r="K55" s="36">
        <v>1.0779245460710001</v>
      </c>
      <c r="L55" s="36">
        <v>1.44685727259</v>
      </c>
      <c r="M55" s="36">
        <v>1.444878852899</v>
      </c>
      <c r="N55" s="36">
        <v>1.2989273221340001</v>
      </c>
      <c r="O55" s="36">
        <v>1.5495834014900001</v>
      </c>
      <c r="P55" s="36">
        <v>2.0597825338229998</v>
      </c>
      <c r="Q55" s="36">
        <v>1.834920126086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1.584678432989002</v>
      </c>
      <c r="D57" s="41">
        <f t="shared" si="30"/>
        <v>1.5842123505130006</v>
      </c>
      <c r="E57" s="41">
        <f t="shared" si="30"/>
        <v>4.9453856642179979</v>
      </c>
      <c r="F57" s="41">
        <f t="shared" si="30"/>
        <v>4.5623520249070006</v>
      </c>
      <c r="G57" s="41">
        <f t="shared" si="30"/>
        <v>14.356159002828999</v>
      </c>
      <c r="H57" s="41">
        <f t="shared" si="30"/>
        <v>27.651394447464998</v>
      </c>
      <c r="I57" s="41">
        <f t="shared" si="30"/>
        <v>20.116389210726002</v>
      </c>
      <c r="J57" s="41">
        <f t="shared" si="30"/>
        <v>15.488451373796011</v>
      </c>
      <c r="K57" s="41">
        <f t="shared" si="30"/>
        <v>0</v>
      </c>
      <c r="L57" s="41">
        <f t="shared" si="30"/>
        <v>3.0829927917910052</v>
      </c>
      <c r="M57" s="41">
        <f t="shared" si="30"/>
        <v>1.8617741884320129</v>
      </c>
      <c r="N57" s="41">
        <f t="shared" si="30"/>
        <v>3.4555678437750004</v>
      </c>
      <c r="O57" s="41">
        <f t="shared" si="30"/>
        <v>9.010688058337994</v>
      </c>
      <c r="P57" s="41">
        <f t="shared" si="30"/>
        <v>8.1981677746990123</v>
      </c>
      <c r="Q57" s="41">
        <f t="shared" si="30"/>
        <v>12.557183222277004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1.5513450996560021</v>
      </c>
      <c r="D58" s="132">
        <f t="shared" si="31"/>
        <v>1.5508790171800007</v>
      </c>
      <c r="E58" s="132">
        <f t="shared" si="31"/>
        <v>4.9120523308849977</v>
      </c>
      <c r="F58" s="132">
        <f t="shared" si="31"/>
        <v>4.5290186915740005</v>
      </c>
      <c r="G58" s="132">
        <f t="shared" si="31"/>
        <v>14.322825669496</v>
      </c>
      <c r="H58" s="132">
        <f t="shared" si="31"/>
        <v>27.381884216129997</v>
      </c>
      <c r="I58" s="132">
        <f t="shared" si="31"/>
        <v>19.889394564151001</v>
      </c>
      <c r="J58" s="132">
        <f t="shared" si="31"/>
        <v>14.92550975708701</v>
      </c>
      <c r="K58" s="132">
        <f t="shared" si="31"/>
        <v>0</v>
      </c>
      <c r="L58" s="132">
        <f t="shared" si="31"/>
        <v>2.7845782564390049</v>
      </c>
      <c r="M58" s="132">
        <f t="shared" si="31"/>
        <v>1.830419274790013</v>
      </c>
      <c r="N58" s="132">
        <f t="shared" si="31"/>
        <v>3.4555678437750004</v>
      </c>
      <c r="O58" s="132">
        <f t="shared" si="31"/>
        <v>8.8393168430809936</v>
      </c>
      <c r="P58" s="132">
        <f t="shared" si="31"/>
        <v>7.6546353090330133</v>
      </c>
      <c r="Q58" s="132">
        <f t="shared" si="31"/>
        <v>12.557183222277004</v>
      </c>
    </row>
    <row r="59" spans="1:17" ht="11.45" customHeight="1" x14ac:dyDescent="0.25">
      <c r="A59" s="116" t="s">
        <v>23</v>
      </c>
      <c r="B59" s="42"/>
      <c r="C59" s="42">
        <v>0.3039698036059999</v>
      </c>
      <c r="D59" s="42">
        <v>0.16176932569999902</v>
      </c>
      <c r="E59" s="42">
        <v>0.27033046276800032</v>
      </c>
      <c r="F59" s="42">
        <v>0.433942463088</v>
      </c>
      <c r="G59" s="42">
        <v>0</v>
      </c>
      <c r="H59" s="42">
        <v>0.27154361770399937</v>
      </c>
      <c r="I59" s="42">
        <v>0.83165952654200037</v>
      </c>
      <c r="J59" s="42">
        <v>0</v>
      </c>
      <c r="K59" s="42">
        <v>0</v>
      </c>
      <c r="L59" s="42">
        <v>0</v>
      </c>
      <c r="M59" s="42">
        <v>0.84846612803400046</v>
      </c>
      <c r="N59" s="42">
        <v>3.4555678437750004</v>
      </c>
      <c r="O59" s="42">
        <v>0</v>
      </c>
      <c r="P59" s="42">
        <v>1.7763568394002505E-15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0.84661471403900279</v>
      </c>
      <c r="D60" s="42">
        <v>0.84152371264400117</v>
      </c>
      <c r="E60" s="42">
        <v>2.6915311572659988</v>
      </c>
      <c r="F60" s="42">
        <v>4.0950762284860005</v>
      </c>
      <c r="G60" s="42">
        <v>13.087985352602999</v>
      </c>
      <c r="H60" s="42">
        <v>18.900759777142</v>
      </c>
      <c r="I60" s="42">
        <v>14.380300606039</v>
      </c>
      <c r="J60" s="42">
        <v>8.5712981760470086</v>
      </c>
      <c r="K60" s="42">
        <v>0</v>
      </c>
      <c r="L60" s="42">
        <v>0</v>
      </c>
      <c r="M60" s="42">
        <v>1.4210854715202004E-14</v>
      </c>
      <c r="N60" s="42">
        <v>0</v>
      </c>
      <c r="O60" s="42">
        <v>7.448259419552997</v>
      </c>
      <c r="P60" s="42">
        <v>3.3822006029740095</v>
      </c>
      <c r="Q60" s="42">
        <v>12.557183222277004</v>
      </c>
    </row>
    <row r="61" spans="1:17" ht="11.45" customHeight="1" x14ac:dyDescent="0.25">
      <c r="A61" s="116" t="s">
        <v>125</v>
      </c>
      <c r="B61" s="42"/>
      <c r="C61" s="42">
        <v>0.4007605820109994</v>
      </c>
      <c r="D61" s="42">
        <v>0.54758597883600046</v>
      </c>
      <c r="E61" s="42">
        <v>1.9501907108509986</v>
      </c>
      <c r="F61" s="42">
        <v>0</v>
      </c>
      <c r="G61" s="42">
        <v>1.2348403168930009</v>
      </c>
      <c r="H61" s="42">
        <v>8.2095808212839998</v>
      </c>
      <c r="I61" s="42">
        <v>4.6774344315699992</v>
      </c>
      <c r="J61" s="42">
        <v>6.3542115810400013</v>
      </c>
      <c r="K61" s="42">
        <v>0</v>
      </c>
      <c r="L61" s="42">
        <v>2.7845782564390049</v>
      </c>
      <c r="M61" s="42">
        <v>0.98195314675599832</v>
      </c>
      <c r="N61" s="42">
        <v>0</v>
      </c>
      <c r="O61" s="42">
        <v>1.3910574235279967</v>
      </c>
      <c r="P61" s="42">
        <v>4.272434706059002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3.3333333332999926E-2</v>
      </c>
      <c r="D62" s="131">
        <f t="shared" si="32"/>
        <v>3.3333333332999926E-2</v>
      </c>
      <c r="E62" s="131">
        <f t="shared" si="32"/>
        <v>3.3333333333000148E-2</v>
      </c>
      <c r="F62" s="131">
        <f t="shared" si="32"/>
        <v>3.3333333332999926E-2</v>
      </c>
      <c r="G62" s="131">
        <f t="shared" si="32"/>
        <v>3.3333333332999926E-2</v>
      </c>
      <c r="H62" s="131">
        <f t="shared" si="32"/>
        <v>0.26951023133500018</v>
      </c>
      <c r="I62" s="131">
        <f t="shared" si="32"/>
        <v>0.2269946465749999</v>
      </c>
      <c r="J62" s="131">
        <f t="shared" si="32"/>
        <v>0.562941616709</v>
      </c>
      <c r="K62" s="131">
        <f t="shared" si="32"/>
        <v>0</v>
      </c>
      <c r="L62" s="131">
        <f t="shared" si="32"/>
        <v>0.29841453535200002</v>
      </c>
      <c r="M62" s="131">
        <f t="shared" si="32"/>
        <v>3.1354913641999937E-2</v>
      </c>
      <c r="N62" s="131">
        <f t="shared" si="32"/>
        <v>0</v>
      </c>
      <c r="O62" s="131">
        <f t="shared" si="32"/>
        <v>0.17137121525700016</v>
      </c>
      <c r="P62" s="131">
        <f t="shared" si="32"/>
        <v>0.54353246566599989</v>
      </c>
      <c r="Q62" s="131">
        <f t="shared" si="32"/>
        <v>4.4408920985006262E-16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0</v>
      </c>
      <c r="E63" s="37">
        <v>2.2204460492503131E-16</v>
      </c>
      <c r="F63" s="37">
        <v>0</v>
      </c>
      <c r="G63" s="37">
        <v>0</v>
      </c>
      <c r="H63" s="37">
        <v>0.23617689800200026</v>
      </c>
      <c r="I63" s="37">
        <v>0.15601780982599989</v>
      </c>
      <c r="J63" s="37">
        <v>0.35214238288800015</v>
      </c>
      <c r="K63" s="37">
        <v>0</v>
      </c>
      <c r="L63" s="37">
        <v>2.2204460492503131E-16</v>
      </c>
      <c r="M63" s="37">
        <v>0</v>
      </c>
      <c r="N63" s="37">
        <v>0</v>
      </c>
      <c r="O63" s="37">
        <v>2.2204460492503131E-16</v>
      </c>
      <c r="P63" s="37">
        <v>0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7.0976836749000016E-2</v>
      </c>
      <c r="J64" s="36">
        <v>0.21079923382099985</v>
      </c>
      <c r="K64" s="36">
        <v>0</v>
      </c>
      <c r="L64" s="36">
        <v>0.2984145353519998</v>
      </c>
      <c r="M64" s="36">
        <v>3.1354913641999937E-2</v>
      </c>
      <c r="N64" s="36">
        <v>0</v>
      </c>
      <c r="O64" s="36">
        <v>0.17137121525699994</v>
      </c>
      <c r="P64" s="36">
        <v>0.54353246566599989</v>
      </c>
      <c r="Q64" s="36">
        <v>4.4408920985006262E-16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81.071564653134899</v>
      </c>
      <c r="C69" s="134">
        <f t="shared" si="33"/>
        <v>80.994747209455028</v>
      </c>
      <c r="D69" s="134">
        <f t="shared" si="33"/>
        <v>81.313802881121674</v>
      </c>
      <c r="E69" s="134">
        <f t="shared" si="33"/>
        <v>82.423487402766341</v>
      </c>
      <c r="F69" s="134">
        <f t="shared" si="33"/>
        <v>82.072721890571813</v>
      </c>
      <c r="G69" s="134">
        <f t="shared" si="33"/>
        <v>86.927905325904106</v>
      </c>
      <c r="H69" s="134">
        <f t="shared" si="33"/>
        <v>93.452402469731979</v>
      </c>
      <c r="I69" s="134">
        <f t="shared" si="33"/>
        <v>98.053122838705249</v>
      </c>
      <c r="J69" s="134">
        <f t="shared" si="33"/>
        <v>97.318447045864318</v>
      </c>
      <c r="K69" s="134">
        <f t="shared" si="33"/>
        <v>99.64029590593502</v>
      </c>
      <c r="L69" s="134">
        <f t="shared" si="33"/>
        <v>102.75009754411781</v>
      </c>
      <c r="M69" s="134">
        <f t="shared" si="33"/>
        <v>107.79402334565437</v>
      </c>
      <c r="N69" s="134">
        <f t="shared" si="33"/>
        <v>112.3425689072436</v>
      </c>
      <c r="O69" s="134">
        <f t="shared" si="33"/>
        <v>111.79549140603257</v>
      </c>
      <c r="P69" s="134">
        <f t="shared" si="33"/>
        <v>117.52764817063706</v>
      </c>
      <c r="Q69" s="134">
        <f t="shared" si="33"/>
        <v>120.42213716028911</v>
      </c>
    </row>
    <row r="70" spans="1:17" ht="11.45" customHeight="1" x14ac:dyDescent="0.25">
      <c r="A70" s="116" t="s">
        <v>23</v>
      </c>
      <c r="B70" s="77">
        <f>TrAvia_png!B13*TrAvia_png!B19</f>
        <v>57.530056179775279</v>
      </c>
      <c r="C70" s="77">
        <f>TrAvia_png!C13*TrAvia_png!C19</f>
        <v>56.654008438818565</v>
      </c>
      <c r="D70" s="77">
        <f>TrAvia_png!D13*TrAvia_png!D19</f>
        <v>56.996121077786242</v>
      </c>
      <c r="E70" s="77">
        <f>TrAvia_png!E13*TrAvia_png!E19</f>
        <v>58.016425445977788</v>
      </c>
      <c r="F70" s="77">
        <f>TrAvia_png!F13*TrAvia_png!F19</f>
        <v>57.968132488551532</v>
      </c>
      <c r="G70" s="77">
        <f>TrAvia_png!G13*TrAvia_png!G19</f>
        <v>60.203340546388965</v>
      </c>
      <c r="H70" s="77">
        <f>TrAvia_png!H13*TrAvia_png!H19</f>
        <v>61.683181057778931</v>
      </c>
      <c r="I70" s="77">
        <f>TrAvia_png!I13*TrAvia_png!I19</f>
        <v>64.355936194007882</v>
      </c>
      <c r="J70" s="77">
        <f>TrAvia_png!J13*TrAvia_png!J19</f>
        <v>62.240439646201871</v>
      </c>
      <c r="K70" s="77">
        <f>TrAvia_png!K13*TrAvia_png!K19</f>
        <v>63.378967549527793</v>
      </c>
      <c r="L70" s="77">
        <f>TrAvia_png!L13*TrAvia_png!L19</f>
        <v>66.276479230666482</v>
      </c>
      <c r="M70" s="77">
        <f>TrAvia_png!M13*TrAvia_png!M19</f>
        <v>68.696327350023623</v>
      </c>
      <c r="N70" s="77">
        <f>TrAvia_png!N13*TrAvia_png!N19</f>
        <v>74.530261711913383</v>
      </c>
      <c r="O70" s="77">
        <f>TrAvia_png!O13*TrAvia_png!O19</f>
        <v>70.007372654155489</v>
      </c>
      <c r="P70" s="77">
        <f>TrAvia_png!P13*TrAvia_png!P19</f>
        <v>76.967127852958996</v>
      </c>
      <c r="Q70" s="77">
        <f>TrAvia_png!Q13*TrAvia_png!Q19</f>
        <v>79.214729023114884</v>
      </c>
    </row>
    <row r="71" spans="1:17" ht="11.45" customHeight="1" x14ac:dyDescent="0.25">
      <c r="A71" s="116" t="s">
        <v>127</v>
      </c>
      <c r="B71" s="77">
        <f>TrAvia_png!B14*TrAvia_png!B20</f>
        <v>78.395015334110838</v>
      </c>
      <c r="C71" s="77">
        <f>TrAvia_png!C14*TrAvia_png!C20</f>
        <v>78.455392867184287</v>
      </c>
      <c r="D71" s="77">
        <f>TrAvia_png!D14*TrAvia_png!D20</f>
        <v>79.173418297678651</v>
      </c>
      <c r="E71" s="77">
        <f>TrAvia_png!E14*TrAvia_png!E20</f>
        <v>79.771990082107152</v>
      </c>
      <c r="F71" s="77">
        <f>TrAvia_png!F14*TrAvia_png!F20</f>
        <v>80.071555400977502</v>
      </c>
      <c r="G71" s="77">
        <f>TrAvia_png!G14*TrAvia_png!G20</f>
        <v>85.95285262010168</v>
      </c>
      <c r="H71" s="77">
        <f>TrAvia_png!H14*TrAvia_png!H20</f>
        <v>92.462213576627676</v>
      </c>
      <c r="I71" s="77">
        <f>TrAvia_png!I14*TrAvia_png!I20</f>
        <v>97.490118162973602</v>
      </c>
      <c r="J71" s="77">
        <f>TrAvia_png!J14*TrAvia_png!J20</f>
        <v>95.452052246517582</v>
      </c>
      <c r="K71" s="77">
        <f>TrAvia_png!K14*TrAvia_png!K20</f>
        <v>97.797225203365841</v>
      </c>
      <c r="L71" s="77">
        <f>TrAvia_png!L14*TrAvia_png!L20</f>
        <v>101.64242248844276</v>
      </c>
      <c r="M71" s="77">
        <f>TrAvia_png!M14*TrAvia_png!M20</f>
        <v>108.51730885115735</v>
      </c>
      <c r="N71" s="77">
        <f>TrAvia_png!N14*TrAvia_png!N20</f>
        <v>112.6766072330058</v>
      </c>
      <c r="O71" s="77">
        <f>TrAvia_png!O14*TrAvia_png!O20</f>
        <v>110.27645594312261</v>
      </c>
      <c r="P71" s="77">
        <f>TrAvia_png!P14*TrAvia_png!P20</f>
        <v>116.0776414735806</v>
      </c>
      <c r="Q71" s="77">
        <f>TrAvia_png!Q14*TrAvia_png!Q20</f>
        <v>118.65539418063393</v>
      </c>
    </row>
    <row r="72" spans="1:17" ht="11.45" customHeight="1" x14ac:dyDescent="0.25">
      <c r="A72" s="116" t="s">
        <v>125</v>
      </c>
      <c r="B72" s="135">
        <f>TrAvia_png!B15*TrAvia_png!B21</f>
        <v>130.60880353867731</v>
      </c>
      <c r="C72" s="135">
        <f>TrAvia_png!C15*TrAvia_png!C21</f>
        <v>131.11287911149083</v>
      </c>
      <c r="D72" s="135">
        <f>TrAvia_png!D15*TrAvia_png!D21</f>
        <v>128.13646299573227</v>
      </c>
      <c r="E72" s="135">
        <f>TrAvia_png!E15*TrAvia_png!E21</f>
        <v>126.15130820399114</v>
      </c>
      <c r="F72" s="135">
        <f>TrAvia_png!F15*TrAvia_png!F21</f>
        <v>129.05282695602511</v>
      </c>
      <c r="G72" s="135">
        <f>TrAvia_png!G15*TrAvia_png!G21</f>
        <v>126.2895354687238</v>
      </c>
      <c r="H72" s="135">
        <f>TrAvia_png!H15*TrAvia_png!H21</f>
        <v>123.68839124322153</v>
      </c>
      <c r="I72" s="135">
        <f>TrAvia_png!I15*TrAvia_png!I21</f>
        <v>124.66973494966098</v>
      </c>
      <c r="J72" s="135">
        <f>TrAvia_png!J15*TrAvia_png!J21</f>
        <v>122.69923257635084</v>
      </c>
      <c r="K72" s="135">
        <f>TrAvia_png!K15*TrAvia_png!K21</f>
        <v>125.53602105846494</v>
      </c>
      <c r="L72" s="135">
        <f>TrAvia_png!L15*TrAvia_png!L21</f>
        <v>123.62597724048416</v>
      </c>
      <c r="M72" s="135">
        <f>TrAvia_png!M15*TrAvia_png!M21</f>
        <v>124.35530128318845</v>
      </c>
      <c r="N72" s="135">
        <f>TrAvia_png!N15*TrAvia_png!N21</f>
        <v>138.7634144882455</v>
      </c>
      <c r="O72" s="135">
        <f>TrAvia_png!O15*TrAvia_png!O21</f>
        <v>140.21665608587753</v>
      </c>
      <c r="P72" s="135">
        <f>TrAvia_png!P15*TrAvia_png!P21</f>
        <v>144.27892684690266</v>
      </c>
      <c r="Q72" s="135">
        <f>TrAvia_png!Q15*TrAvia_png!Q21</f>
        <v>151.29129916567342</v>
      </c>
    </row>
    <row r="73" spans="1:17" ht="11.45" customHeight="1" x14ac:dyDescent="0.25">
      <c r="A73" s="128" t="s">
        <v>132</v>
      </c>
      <c r="B73" s="133">
        <f t="shared" ref="B73:Q73" si="34">IF(B35=0,"",B35/B26)</f>
        <v>25.81744061006447</v>
      </c>
      <c r="C73" s="133">
        <f t="shared" si="34"/>
        <v>27.662270851725111</v>
      </c>
      <c r="D73" s="133">
        <f t="shared" si="34"/>
        <v>27.37667695636064</v>
      </c>
      <c r="E73" s="133">
        <f t="shared" si="34"/>
        <v>27.376079158144673</v>
      </c>
      <c r="F73" s="133">
        <f t="shared" si="34"/>
        <v>29.623024641147271</v>
      </c>
      <c r="G73" s="133">
        <f t="shared" si="34"/>
        <v>28.224723140178263</v>
      </c>
      <c r="H73" s="133">
        <f t="shared" si="34"/>
        <v>26.819534733001305</v>
      </c>
      <c r="I73" s="133">
        <f t="shared" si="34"/>
        <v>27.486500674786193</v>
      </c>
      <c r="J73" s="133">
        <f t="shared" si="34"/>
        <v>26.311347766886527</v>
      </c>
      <c r="K73" s="133">
        <f t="shared" si="34"/>
        <v>26.12037466674775</v>
      </c>
      <c r="L73" s="133">
        <f t="shared" si="34"/>
        <v>31.299531389642578</v>
      </c>
      <c r="M73" s="133">
        <f t="shared" si="34"/>
        <v>31.531814674175266</v>
      </c>
      <c r="N73" s="133">
        <f t="shared" si="34"/>
        <v>31.668497169969839</v>
      </c>
      <c r="O73" s="133">
        <f t="shared" si="34"/>
        <v>31.658069233661134</v>
      </c>
      <c r="P73" s="133">
        <f t="shared" si="34"/>
        <v>36.636033146364198</v>
      </c>
      <c r="Q73" s="133">
        <f t="shared" si="34"/>
        <v>35.534215948581924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727.64192535224186</v>
      </c>
      <c r="C78" s="134">
        <f t="shared" ref="C78:Q78" si="35">IF(C13=0,0,C13*1000000/C22)</f>
        <v>727.75260290994834</v>
      </c>
      <c r="D78" s="134">
        <f t="shared" si="35"/>
        <v>730.10550805228559</v>
      </c>
      <c r="E78" s="134">
        <f t="shared" si="35"/>
        <v>741.43363453662289</v>
      </c>
      <c r="F78" s="134">
        <f t="shared" si="35"/>
        <v>722.75801661275602</v>
      </c>
      <c r="G78" s="134">
        <f t="shared" si="35"/>
        <v>730.61737715567369</v>
      </c>
      <c r="H78" s="134">
        <f t="shared" si="35"/>
        <v>737.98270460260972</v>
      </c>
      <c r="I78" s="134">
        <f t="shared" si="35"/>
        <v>741.88121129575075</v>
      </c>
      <c r="J78" s="134">
        <f t="shared" si="35"/>
        <v>772.89803021233115</v>
      </c>
      <c r="K78" s="134">
        <f t="shared" si="35"/>
        <v>775.51815933791511</v>
      </c>
      <c r="L78" s="134">
        <f t="shared" si="35"/>
        <v>748.47589169691594</v>
      </c>
      <c r="M78" s="134">
        <f t="shared" si="35"/>
        <v>742.11007701614017</v>
      </c>
      <c r="N78" s="134">
        <f t="shared" si="35"/>
        <v>733.10449520953466</v>
      </c>
      <c r="O78" s="134">
        <f t="shared" si="35"/>
        <v>734.76540115123396</v>
      </c>
      <c r="P78" s="134">
        <f t="shared" si="35"/>
        <v>741.07096790726064</v>
      </c>
      <c r="Q78" s="134">
        <f t="shared" si="35"/>
        <v>722.16564368747026</v>
      </c>
    </row>
    <row r="79" spans="1:17" ht="11.45" customHeight="1" x14ac:dyDescent="0.25">
      <c r="A79" s="116" t="s">
        <v>23</v>
      </c>
      <c r="B79" s="77">
        <v>428.83505256044054</v>
      </c>
      <c r="C79" s="77">
        <v>426.90784063112653</v>
      </c>
      <c r="D79" s="77">
        <v>418.05476265278355</v>
      </c>
      <c r="E79" s="77">
        <v>391.64614877849425</v>
      </c>
      <c r="F79" s="77">
        <v>344.13679161829538</v>
      </c>
      <c r="G79" s="77">
        <v>345.08841736748627</v>
      </c>
      <c r="H79" s="77">
        <v>346.07332208774534</v>
      </c>
      <c r="I79" s="77">
        <v>347.04508343792509</v>
      </c>
      <c r="J79" s="77">
        <v>348.1031562760935</v>
      </c>
      <c r="K79" s="77">
        <v>349.1184483716965</v>
      </c>
      <c r="L79" s="77">
        <v>349.99982658621724</v>
      </c>
      <c r="M79" s="77">
        <v>349.11864084609948</v>
      </c>
      <c r="N79" s="77">
        <v>348.22991802294644</v>
      </c>
      <c r="O79" s="77">
        <v>347.35273269948334</v>
      </c>
      <c r="P79" s="77">
        <v>346.45152935662958</v>
      </c>
      <c r="Q79" s="77">
        <v>345.55145267378515</v>
      </c>
    </row>
    <row r="80" spans="1:17" ht="11.45" customHeight="1" x14ac:dyDescent="0.25">
      <c r="A80" s="116" t="s">
        <v>127</v>
      </c>
      <c r="B80" s="77">
        <v>670.37406275654837</v>
      </c>
      <c r="C80" s="77">
        <v>670.99979156600932</v>
      </c>
      <c r="D80" s="77">
        <v>673.23679041795322</v>
      </c>
      <c r="E80" s="77">
        <v>679.66069614324499</v>
      </c>
      <c r="F80" s="77">
        <v>690.28822385591661</v>
      </c>
      <c r="G80" s="77">
        <v>690.28811297606069</v>
      </c>
      <c r="H80" s="77">
        <v>661.1785032754251</v>
      </c>
      <c r="I80" s="77">
        <v>660.19513904045073</v>
      </c>
      <c r="J80" s="77">
        <v>689.82749170486454</v>
      </c>
      <c r="K80" s="77">
        <v>672.78168073383483</v>
      </c>
      <c r="L80" s="77">
        <v>621.881228852258</v>
      </c>
      <c r="M80" s="77">
        <v>624.37572937742618</v>
      </c>
      <c r="N80" s="77">
        <v>631.94082450894007</v>
      </c>
      <c r="O80" s="77">
        <v>624.88524208615138</v>
      </c>
      <c r="P80" s="77">
        <v>623.86278835036933</v>
      </c>
      <c r="Q80" s="77">
        <v>618.25363119898725</v>
      </c>
    </row>
    <row r="81" spans="1:17" ht="11.45" customHeight="1" x14ac:dyDescent="0.25">
      <c r="A81" s="116" t="s">
        <v>125</v>
      </c>
      <c r="B81" s="77">
        <v>1472.7737025084668</v>
      </c>
      <c r="C81" s="77">
        <v>1472.4549167047614</v>
      </c>
      <c r="D81" s="77">
        <v>1472.1507497331224</v>
      </c>
      <c r="E81" s="77">
        <v>1471.8610191614355</v>
      </c>
      <c r="F81" s="77">
        <v>1466.0849970191982</v>
      </c>
      <c r="G81" s="77">
        <v>1466.084997019198</v>
      </c>
      <c r="H81" s="77">
        <v>1466.084997019198</v>
      </c>
      <c r="I81" s="77">
        <v>1466.084997019198</v>
      </c>
      <c r="J81" s="77">
        <v>1355.200276424091</v>
      </c>
      <c r="K81" s="77">
        <v>1441.0577813703867</v>
      </c>
      <c r="L81" s="77">
        <v>1430.3268263601933</v>
      </c>
      <c r="M81" s="77">
        <v>1429.9085918631224</v>
      </c>
      <c r="N81" s="77">
        <v>1429.4893978411023</v>
      </c>
      <c r="O81" s="77">
        <v>1429.0690868815639</v>
      </c>
      <c r="P81" s="77">
        <v>1428.6475072001224</v>
      </c>
      <c r="Q81" s="77">
        <v>1428.2780012692463</v>
      </c>
    </row>
    <row r="82" spans="1:17" ht="11.45" customHeight="1" x14ac:dyDescent="0.25">
      <c r="A82" s="128" t="s">
        <v>18</v>
      </c>
      <c r="B82" s="133">
        <f>IF(B17=0,0,B17*1000000/B26)</f>
        <v>798.84537368344616</v>
      </c>
      <c r="C82" s="133">
        <f t="shared" ref="C82:Q82" si="36">IF(C17=0,0,C17*1000000/C26)</f>
        <v>844.74612333273126</v>
      </c>
      <c r="D82" s="133">
        <f t="shared" si="36"/>
        <v>823.53859421191873</v>
      </c>
      <c r="E82" s="133">
        <f t="shared" si="36"/>
        <v>817.84631950158041</v>
      </c>
      <c r="F82" s="133">
        <f t="shared" si="36"/>
        <v>929.74230176330764</v>
      </c>
      <c r="G82" s="133">
        <f t="shared" si="36"/>
        <v>890.42653166328068</v>
      </c>
      <c r="H82" s="133">
        <f t="shared" si="36"/>
        <v>825.06770478555632</v>
      </c>
      <c r="I82" s="133">
        <f t="shared" si="36"/>
        <v>874.66205755728413</v>
      </c>
      <c r="J82" s="133">
        <f t="shared" si="36"/>
        <v>833.53584321751748</v>
      </c>
      <c r="K82" s="133">
        <f t="shared" si="36"/>
        <v>848.24162454751604</v>
      </c>
      <c r="L82" s="133">
        <f t="shared" si="36"/>
        <v>1096.1087299828266</v>
      </c>
      <c r="M82" s="133">
        <f t="shared" si="36"/>
        <v>1148.5435307339017</v>
      </c>
      <c r="N82" s="133">
        <f t="shared" si="36"/>
        <v>1165.0740175343494</v>
      </c>
      <c r="O82" s="133">
        <f t="shared" si="36"/>
        <v>1198.999747086863</v>
      </c>
      <c r="P82" s="133">
        <f t="shared" si="36"/>
        <v>1355.6243506068265</v>
      </c>
      <c r="Q82" s="133">
        <f t="shared" si="36"/>
        <v>1331.080096010048</v>
      </c>
    </row>
    <row r="83" spans="1:17" ht="11.45" customHeight="1" x14ac:dyDescent="0.25">
      <c r="A83" s="95" t="s">
        <v>126</v>
      </c>
      <c r="B83" s="75">
        <v>629.95842390497296</v>
      </c>
      <c r="C83" s="75">
        <v>629.6427177209431</v>
      </c>
      <c r="D83" s="75">
        <v>629.59673026762596</v>
      </c>
      <c r="E83" s="75">
        <v>629.75402183913582</v>
      </c>
      <c r="F83" s="75">
        <v>696.05430704317746</v>
      </c>
      <c r="G83" s="75">
        <v>696.12479088619125</v>
      </c>
      <c r="H83" s="75">
        <v>651.14412642622017</v>
      </c>
      <c r="I83" s="75">
        <v>695.95236245431329</v>
      </c>
      <c r="J83" s="75">
        <v>629.75150222998127</v>
      </c>
      <c r="K83" s="75">
        <v>629.56555176695781</v>
      </c>
      <c r="L83" s="75">
        <v>662.82473063621774</v>
      </c>
      <c r="M83" s="75">
        <v>670.44159724019607</v>
      </c>
      <c r="N83" s="75">
        <v>679.17151582827887</v>
      </c>
      <c r="O83" s="75">
        <v>671.97362936593072</v>
      </c>
      <c r="P83" s="75">
        <v>671.05485813533278</v>
      </c>
      <c r="Q83" s="75">
        <v>666.03587269815807</v>
      </c>
    </row>
    <row r="84" spans="1:17" ht="11.45" customHeight="1" x14ac:dyDescent="0.25">
      <c r="A84" s="93" t="s">
        <v>125</v>
      </c>
      <c r="B84" s="74">
        <v>1674.6059277766585</v>
      </c>
      <c r="C84" s="74">
        <v>1674.0604582215531</v>
      </c>
      <c r="D84" s="74">
        <v>1674.9906798210091</v>
      </c>
      <c r="E84" s="74">
        <v>1673.3628991920552</v>
      </c>
      <c r="F84" s="74">
        <v>1677.9285564639717</v>
      </c>
      <c r="G84" s="74">
        <v>1681.3287716546054</v>
      </c>
      <c r="H84" s="74">
        <v>1622.8329985727823</v>
      </c>
      <c r="I84" s="74">
        <v>1572.2758071158696</v>
      </c>
      <c r="J84" s="74">
        <v>1746.2063543247991</v>
      </c>
      <c r="K84" s="74">
        <v>1897.0510691574548</v>
      </c>
      <c r="L84" s="74">
        <v>2110.387182998752</v>
      </c>
      <c r="M84" s="74">
        <v>2273.4892566014441</v>
      </c>
      <c r="N84" s="74">
        <v>2200.7868656385208</v>
      </c>
      <c r="O84" s="74">
        <v>2225.7247023506052</v>
      </c>
      <c r="P84" s="74">
        <v>2222.1452081825855</v>
      </c>
      <c r="Q84" s="74">
        <v>2171.9773591399858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65428.475210990728</v>
      </c>
      <c r="C87" s="132">
        <f t="shared" si="37"/>
        <v>65538.993176116463</v>
      </c>
      <c r="D87" s="132">
        <f t="shared" si="37"/>
        <v>65764.822378015742</v>
      </c>
      <c r="E87" s="132">
        <f t="shared" si="37"/>
        <v>67682.337282625318</v>
      </c>
      <c r="F87" s="132">
        <f t="shared" si="37"/>
        <v>65682.147708363787</v>
      </c>
      <c r="G87" s="132">
        <f t="shared" si="37"/>
        <v>68378.972474318551</v>
      </c>
      <c r="H87" s="132">
        <f t="shared" si="37"/>
        <v>73383.379408542227</v>
      </c>
      <c r="I87" s="132">
        <f t="shared" si="37"/>
        <v>76752.044738092198</v>
      </c>
      <c r="J87" s="132">
        <f t="shared" si="37"/>
        <v>78976.226546686798</v>
      </c>
      <c r="K87" s="132">
        <f t="shared" si="37"/>
        <v>81584.917892063691</v>
      </c>
      <c r="L87" s="132">
        <f t="shared" si="37"/>
        <v>80850.143390866957</v>
      </c>
      <c r="M87" s="132">
        <f t="shared" si="37"/>
        <v>83297.577872288399</v>
      </c>
      <c r="N87" s="132">
        <f t="shared" si="37"/>
        <v>87331.508435267664</v>
      </c>
      <c r="O87" s="132">
        <f t="shared" si="37"/>
        <v>86940.38556476403</v>
      </c>
      <c r="P87" s="132">
        <f t="shared" si="37"/>
        <v>91920.093211898828</v>
      </c>
      <c r="Q87" s="132">
        <f t="shared" si="37"/>
        <v>91844.036940047939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24670.904665659029</v>
      </c>
      <c r="C88" s="42">
        <f t="shared" si="38"/>
        <v>24186.040405713655</v>
      </c>
      <c r="D88" s="42">
        <f t="shared" si="38"/>
        <v>23827.499869303243</v>
      </c>
      <c r="E88" s="42">
        <f t="shared" si="38"/>
        <v>22721.909591811833</v>
      </c>
      <c r="F88" s="42">
        <f t="shared" si="38"/>
        <v>19948.967130714398</v>
      </c>
      <c r="G88" s="42">
        <f t="shared" si="38"/>
        <v>20775.475509389184</v>
      </c>
      <c r="H88" s="42">
        <f t="shared" si="38"/>
        <v>21346.903385605441</v>
      </c>
      <c r="I88" s="42">
        <f t="shared" si="38"/>
        <v>22334.411246175248</v>
      </c>
      <c r="J88" s="42">
        <f t="shared" si="38"/>
        <v>21666.093488854574</v>
      </c>
      <c r="K88" s="42">
        <f t="shared" si="38"/>
        <v>22126.766810291247</v>
      </c>
      <c r="L88" s="42">
        <f t="shared" si="38"/>
        <v>23196.756237478294</v>
      </c>
      <c r="M88" s="42">
        <f t="shared" si="38"/>
        <v>23983.168435558975</v>
      </c>
      <c r="N88" s="42">
        <f t="shared" si="38"/>
        <v>25953.666926168342</v>
      </c>
      <c r="O88" s="42">
        <f t="shared" si="38"/>
        <v>24317.252200531992</v>
      </c>
      <c r="P88" s="42">
        <f t="shared" si="38"/>
        <v>26665.379154844883</v>
      </c>
      <c r="Q88" s="42">
        <f t="shared" si="38"/>
        <v>27372.764687097599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52553.984929389793</v>
      </c>
      <c r="C89" s="42">
        <f t="shared" si="39"/>
        <v>52643.552261110031</v>
      </c>
      <c r="D89" s="42">
        <f t="shared" si="39"/>
        <v>53302.45802114722</v>
      </c>
      <c r="E89" s="42">
        <f t="shared" si="39"/>
        <v>54217.886311936985</v>
      </c>
      <c r="F89" s="42">
        <f t="shared" si="39"/>
        <v>55272.451759121388</v>
      </c>
      <c r="G89" s="42">
        <f t="shared" si="39"/>
        <v>59332.23244003945</v>
      </c>
      <c r="H89" s="42">
        <f t="shared" si="39"/>
        <v>61134.027982127373</v>
      </c>
      <c r="I89" s="42">
        <f t="shared" si="39"/>
        <v>64362.502115674324</v>
      </c>
      <c r="J89" s="42">
        <f t="shared" si="39"/>
        <v>65845.449779296905</v>
      </c>
      <c r="K89" s="42">
        <f t="shared" si="39"/>
        <v>65796.181543425831</v>
      </c>
      <c r="L89" s="42">
        <f t="shared" si="39"/>
        <v>63209.514600633171</v>
      </c>
      <c r="M89" s="42">
        <f t="shared" si="39"/>
        <v>67755.573864016798</v>
      </c>
      <c r="N89" s="42">
        <f t="shared" si="39"/>
        <v>71204.948077695692</v>
      </c>
      <c r="O89" s="42">
        <f t="shared" si="39"/>
        <v>68910.129868420976</v>
      </c>
      <c r="P89" s="42">
        <f t="shared" si="39"/>
        <v>72416.521074842458</v>
      </c>
      <c r="Q89" s="42">
        <f t="shared" si="39"/>
        <v>73359.128313524125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192357.21116785874</v>
      </c>
      <c r="C90" s="42">
        <f t="shared" si="40"/>
        <v>193057.80349103169</v>
      </c>
      <c r="D90" s="42">
        <f t="shared" si="40"/>
        <v>188636.19006731777</v>
      </c>
      <c r="E90" s="42">
        <f t="shared" si="40"/>
        <v>185677.19306167477</v>
      </c>
      <c r="F90" s="42">
        <f t="shared" si="40"/>
        <v>189202.41342314318</v>
      </c>
      <c r="G90" s="42">
        <f t="shared" si="40"/>
        <v>185151.19323121983</v>
      </c>
      <c r="H90" s="42">
        <f t="shared" si="40"/>
        <v>181337.69470712784</v>
      </c>
      <c r="I90" s="42">
        <f t="shared" si="40"/>
        <v>182776.42799205793</v>
      </c>
      <c r="J90" s="42">
        <f t="shared" si="40"/>
        <v>166282.03390449448</v>
      </c>
      <c r="K90" s="42">
        <f t="shared" si="40"/>
        <v>180904.65998857759</v>
      </c>
      <c r="L90" s="42">
        <f t="shared" si="40"/>
        <v>176825.55168205919</v>
      </c>
      <c r="M90" s="42">
        <f t="shared" si="40"/>
        <v>177816.71374855834</v>
      </c>
      <c r="N90" s="42">
        <f t="shared" si="40"/>
        <v>198360.82981917736</v>
      </c>
      <c r="O90" s="42">
        <f t="shared" si="40"/>
        <v>200379.28867823127</v>
      </c>
      <c r="P90" s="42">
        <f t="shared" si="40"/>
        <v>206123.72918133633</v>
      </c>
      <c r="Q90" s="42">
        <f t="shared" si="40"/>
        <v>216086.03438177562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25330.460868817085</v>
      </c>
      <c r="C91" s="131">
        <f t="shared" si="41"/>
        <v>28922.355143532724</v>
      </c>
      <c r="D91" s="131">
        <f t="shared" si="41"/>
        <v>27729.311291118152</v>
      </c>
      <c r="E91" s="131">
        <f t="shared" si="41"/>
        <v>27339.189607012264</v>
      </c>
      <c r="F91" s="131">
        <f t="shared" si="41"/>
        <v>33344.041076098903</v>
      </c>
      <c r="G91" s="131">
        <f t="shared" si="41"/>
        <v>30339.724205921175</v>
      </c>
      <c r="H91" s="131">
        <f t="shared" si="41"/>
        <v>26945.798270890831</v>
      </c>
      <c r="I91" s="131">
        <f t="shared" si="41"/>
        <v>28881.731594113469</v>
      </c>
      <c r="J91" s="131">
        <f t="shared" si="41"/>
        <v>27622.029808752402</v>
      </c>
      <c r="K91" s="131">
        <f t="shared" si="41"/>
        <v>28177.040563786963</v>
      </c>
      <c r="L91" s="131">
        <f t="shared" si="41"/>
        <v>44592.382765088383</v>
      </c>
      <c r="M91" s="131">
        <f t="shared" si="41"/>
        <v>47008.714840841982</v>
      </c>
      <c r="N91" s="131">
        <f t="shared" si="41"/>
        <v>47170.076326214868</v>
      </c>
      <c r="O91" s="131">
        <f t="shared" si="41"/>
        <v>47875.215895626337</v>
      </c>
      <c r="P91" s="131">
        <f t="shared" si="41"/>
        <v>60827.868946430593</v>
      </c>
      <c r="Q91" s="131">
        <f t="shared" si="41"/>
        <v>57466.145713647842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12878.531538115021</v>
      </c>
      <c r="C92" s="37">
        <f t="shared" si="42"/>
        <v>13199.991618522474</v>
      </c>
      <c r="D92" s="37">
        <f t="shared" si="42"/>
        <v>13403.33986415121</v>
      </c>
      <c r="E92" s="37">
        <f t="shared" si="42"/>
        <v>13596.626819663488</v>
      </c>
      <c r="F92" s="37">
        <f t="shared" si="42"/>
        <v>15221.260586071117</v>
      </c>
      <c r="G92" s="37">
        <f t="shared" si="42"/>
        <v>15064.308065517522</v>
      </c>
      <c r="H92" s="37">
        <f t="shared" si="42"/>
        <v>13530.991157363287</v>
      </c>
      <c r="I92" s="37">
        <f t="shared" si="42"/>
        <v>14300.490111365483</v>
      </c>
      <c r="J92" s="37">
        <f t="shared" si="42"/>
        <v>12643.056534527872</v>
      </c>
      <c r="K92" s="37">
        <f t="shared" si="42"/>
        <v>12830.490506410109</v>
      </c>
      <c r="L92" s="37">
        <f t="shared" si="42"/>
        <v>14025.119736278122</v>
      </c>
      <c r="M92" s="37">
        <f t="shared" si="42"/>
        <v>14707.830538448434</v>
      </c>
      <c r="N92" s="37">
        <f t="shared" si="42"/>
        <v>14771.181666516992</v>
      </c>
      <c r="O92" s="37">
        <f t="shared" si="42"/>
        <v>14782.753458830666</v>
      </c>
      <c r="P92" s="37">
        <f t="shared" si="42"/>
        <v>15939.757038922329</v>
      </c>
      <c r="Q92" s="37">
        <f t="shared" si="42"/>
        <v>15614.047086513721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89899.739575602754</v>
      </c>
      <c r="C93" s="36">
        <f t="shared" si="43"/>
        <v>89538.696444777044</v>
      </c>
      <c r="D93" s="36">
        <f t="shared" si="43"/>
        <v>90623.819994875434</v>
      </c>
      <c r="E93" s="36">
        <f t="shared" si="43"/>
        <v>89845.68486559864</v>
      </c>
      <c r="F93" s="36">
        <f t="shared" si="43"/>
        <v>91366.77038161995</v>
      </c>
      <c r="G93" s="36">
        <f t="shared" si="43"/>
        <v>92518.070081396843</v>
      </c>
      <c r="H93" s="36">
        <f t="shared" si="43"/>
        <v>88477.809278113709</v>
      </c>
      <c r="I93" s="36">
        <f t="shared" si="43"/>
        <v>85801.276659298368</v>
      </c>
      <c r="J93" s="36">
        <f t="shared" si="43"/>
        <v>94707.003697324821</v>
      </c>
      <c r="K93" s="36">
        <f t="shared" si="43"/>
        <v>101781.8316033078</v>
      </c>
      <c r="L93" s="36">
        <f t="shared" si="43"/>
        <v>116147.56667343968</v>
      </c>
      <c r="M93" s="36">
        <f t="shared" si="43"/>
        <v>123010.79555235623</v>
      </c>
      <c r="N93" s="36">
        <f t="shared" si="43"/>
        <v>116229.09813738721</v>
      </c>
      <c r="O93" s="36">
        <f t="shared" si="43"/>
        <v>112344.23530953198</v>
      </c>
      <c r="P93" s="36">
        <f t="shared" si="43"/>
        <v>117646.76849251342</v>
      </c>
      <c r="Q93" s="36">
        <f t="shared" si="43"/>
        <v>110384.90503545685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1674.4364675585311</v>
      </c>
      <c r="C96" s="132">
        <f t="shared" si="44"/>
        <v>1673.8727086423662</v>
      </c>
      <c r="D96" s="132">
        <f t="shared" si="44"/>
        <v>1670.3805204843297</v>
      </c>
      <c r="E96" s="132">
        <f t="shared" si="44"/>
        <v>1654.336528094824</v>
      </c>
      <c r="F96" s="132">
        <f t="shared" si="44"/>
        <v>1682.062755133823</v>
      </c>
      <c r="G96" s="132">
        <f t="shared" si="44"/>
        <v>1676.4726592934833</v>
      </c>
      <c r="H96" s="132">
        <f t="shared" si="44"/>
        <v>1654.7035621686389</v>
      </c>
      <c r="I96" s="132">
        <f t="shared" si="44"/>
        <v>1648.9219036705554</v>
      </c>
      <c r="J96" s="132">
        <f t="shared" si="44"/>
        <v>1614.9573093618806</v>
      </c>
      <c r="K96" s="132">
        <f t="shared" si="44"/>
        <v>1607.9811612184021</v>
      </c>
      <c r="L96" s="132">
        <f t="shared" si="44"/>
        <v>1620.8382560006683</v>
      </c>
      <c r="M96" s="132">
        <f t="shared" si="44"/>
        <v>1630.7054559056808</v>
      </c>
      <c r="N96" s="132">
        <f t="shared" si="44"/>
        <v>1644.4835808590478</v>
      </c>
      <c r="O96" s="132">
        <f t="shared" si="44"/>
        <v>1641.2958703799914</v>
      </c>
      <c r="P96" s="132">
        <f t="shared" si="44"/>
        <v>1631.527908167506</v>
      </c>
      <c r="Q96" s="132">
        <f t="shared" si="44"/>
        <v>1656.2723046356541</v>
      </c>
    </row>
    <row r="97" spans="1:17" ht="11.45" customHeight="1" x14ac:dyDescent="0.25">
      <c r="A97" s="116" t="s">
        <v>23</v>
      </c>
      <c r="B97" s="42">
        <f t="shared" ref="B97:Q97" si="45">IF(B23=0,0,B23/B50)</f>
        <v>2210.9999999999563</v>
      </c>
      <c r="C97" s="42">
        <f t="shared" si="45"/>
        <v>2213.9999999999936</v>
      </c>
      <c r="D97" s="42">
        <f t="shared" si="45"/>
        <v>2229.0000000000341</v>
      </c>
      <c r="E97" s="42">
        <f t="shared" si="45"/>
        <v>2274.000000000035</v>
      </c>
      <c r="F97" s="42">
        <f t="shared" si="45"/>
        <v>2360.9999999999541</v>
      </c>
      <c r="G97" s="42">
        <f t="shared" si="45"/>
        <v>2359.0000000000646</v>
      </c>
      <c r="H97" s="42">
        <f t="shared" si="45"/>
        <v>2357.0000000000095</v>
      </c>
      <c r="I97" s="42">
        <f t="shared" si="45"/>
        <v>2355.9999999999318</v>
      </c>
      <c r="J97" s="42">
        <f t="shared" si="45"/>
        <v>2353.9999999999222</v>
      </c>
      <c r="K97" s="42">
        <f t="shared" si="45"/>
        <v>2352.0000000000832</v>
      </c>
      <c r="L97" s="42">
        <f t="shared" si="45"/>
        <v>2350.0000000000077</v>
      </c>
      <c r="M97" s="42">
        <f t="shared" si="45"/>
        <v>2351.9999999999486</v>
      </c>
      <c r="N97" s="42">
        <f t="shared" si="45"/>
        <v>2352.999999999995</v>
      </c>
      <c r="O97" s="42">
        <f t="shared" si="45"/>
        <v>2354.9999999998872</v>
      </c>
      <c r="P97" s="42">
        <f t="shared" si="45"/>
        <v>2356.9999999999459</v>
      </c>
      <c r="Q97" s="42">
        <f t="shared" si="45"/>
        <v>2358.0000000000155</v>
      </c>
    </row>
    <row r="98" spans="1:17" ht="11.45" customHeight="1" x14ac:dyDescent="0.25">
      <c r="A98" s="116" t="s">
        <v>127</v>
      </c>
      <c r="B98" s="42">
        <f t="shared" ref="B98:Q98" si="46">IF(B24=0,0,B24/B51)</f>
        <v>1777.0000000000216</v>
      </c>
      <c r="C98" s="42">
        <f t="shared" si="46"/>
        <v>1775.9999999999895</v>
      </c>
      <c r="D98" s="42">
        <f t="shared" si="46"/>
        <v>1774.0000000000221</v>
      </c>
      <c r="E98" s="42">
        <f t="shared" si="46"/>
        <v>1768.0000000000284</v>
      </c>
      <c r="F98" s="42">
        <f t="shared" si="46"/>
        <v>1759.0000000000061</v>
      </c>
      <c r="G98" s="42">
        <f t="shared" si="46"/>
        <v>1758.9999999999782</v>
      </c>
      <c r="H98" s="42">
        <f t="shared" si="46"/>
        <v>1785.9999999999961</v>
      </c>
      <c r="I98" s="42">
        <f t="shared" si="46"/>
        <v>1785.9999999999973</v>
      </c>
      <c r="J98" s="42">
        <f t="shared" si="46"/>
        <v>1758.9999999999955</v>
      </c>
      <c r="K98" s="42">
        <f t="shared" si="46"/>
        <v>1775.0000000000111</v>
      </c>
      <c r="L98" s="42">
        <f t="shared" si="46"/>
        <v>1822.9999999999961</v>
      </c>
      <c r="M98" s="42">
        <f t="shared" si="46"/>
        <v>1820.9999999999898</v>
      </c>
      <c r="N98" s="42">
        <f t="shared" si="46"/>
        <v>1812.9999999999991</v>
      </c>
      <c r="O98" s="42">
        <f t="shared" si="46"/>
        <v>1820.0000000000093</v>
      </c>
      <c r="P98" s="42">
        <f t="shared" si="46"/>
        <v>1820.9999999999893</v>
      </c>
      <c r="Q98" s="42">
        <f t="shared" si="46"/>
        <v>1827.0000000000023</v>
      </c>
    </row>
    <row r="99" spans="1:17" ht="11.45" customHeight="1" x14ac:dyDescent="0.25">
      <c r="A99" s="116" t="s">
        <v>125</v>
      </c>
      <c r="B99" s="42">
        <f t="shared" ref="B99:Q99" si="47">IF(B25=0,0,B25/B52)</f>
        <v>1007.9999999999461</v>
      </c>
      <c r="C99" s="42">
        <f t="shared" si="47"/>
        <v>1007.9999999999501</v>
      </c>
      <c r="D99" s="42">
        <f t="shared" si="47"/>
        <v>1007.9999999999966</v>
      </c>
      <c r="E99" s="42">
        <f t="shared" si="47"/>
        <v>1009.0000000000394</v>
      </c>
      <c r="F99" s="42">
        <f t="shared" si="47"/>
        <v>1010.999999999976</v>
      </c>
      <c r="G99" s="42">
        <f t="shared" si="47"/>
        <v>1010.9999999999802</v>
      </c>
      <c r="H99" s="42">
        <f t="shared" si="47"/>
        <v>1010.9999999999775</v>
      </c>
      <c r="I99" s="42">
        <f t="shared" si="47"/>
        <v>1011.0000000000084</v>
      </c>
      <c r="J99" s="42">
        <f t="shared" si="47"/>
        <v>1059.9999999999959</v>
      </c>
      <c r="K99" s="42">
        <f t="shared" si="47"/>
        <v>1021.9999999999859</v>
      </c>
      <c r="L99" s="42">
        <f t="shared" si="47"/>
        <v>1025.9999999999848</v>
      </c>
      <c r="M99" s="42">
        <f t="shared" si="47"/>
        <v>1025.9999999999923</v>
      </c>
      <c r="N99" s="42">
        <f t="shared" si="47"/>
        <v>1026.9999999999848</v>
      </c>
      <c r="O99" s="42">
        <f t="shared" si="47"/>
        <v>1027.000000000003</v>
      </c>
      <c r="P99" s="42">
        <f t="shared" si="47"/>
        <v>1026.9999999999909</v>
      </c>
      <c r="Q99" s="42">
        <f t="shared" si="47"/>
        <v>1026.9999999999857</v>
      </c>
    </row>
    <row r="100" spans="1:17" ht="11.45" customHeight="1" x14ac:dyDescent="0.25">
      <c r="A100" s="128" t="s">
        <v>18</v>
      </c>
      <c r="B100" s="131">
        <f t="shared" ref="B100:Q100" si="48">IF(B26=0,0,B26/B53)</f>
        <v>626.71973684203067</v>
      </c>
      <c r="C100" s="131">
        <f t="shared" si="48"/>
        <v>579.75984555984508</v>
      </c>
      <c r="D100" s="131">
        <f t="shared" si="48"/>
        <v>598.65212649935427</v>
      </c>
      <c r="E100" s="131">
        <f t="shared" si="48"/>
        <v>608.61538461549003</v>
      </c>
      <c r="F100" s="131">
        <f t="shared" si="48"/>
        <v>510.5</v>
      </c>
      <c r="G100" s="131">
        <f t="shared" si="48"/>
        <v>549.1134387351841</v>
      </c>
      <c r="H100" s="131">
        <f t="shared" si="48"/>
        <v>604.34974533117827</v>
      </c>
      <c r="I100" s="131">
        <f t="shared" si="48"/>
        <v>641.01686897955483</v>
      </c>
      <c r="J100" s="131">
        <f t="shared" si="48"/>
        <v>678.23707203432411</v>
      </c>
      <c r="K100" s="131">
        <f t="shared" si="48"/>
        <v>648.10237982188221</v>
      </c>
      <c r="L100" s="131">
        <f t="shared" si="48"/>
        <v>519.53040141568147</v>
      </c>
      <c r="M100" s="131">
        <f t="shared" si="48"/>
        <v>534.10955265933364</v>
      </c>
      <c r="N100" s="131">
        <f t="shared" si="48"/>
        <v>652.47821693102128</v>
      </c>
      <c r="O100" s="131">
        <f t="shared" si="48"/>
        <v>605.32844925572977</v>
      </c>
      <c r="P100" s="131">
        <f t="shared" si="48"/>
        <v>562.78509370026131</v>
      </c>
      <c r="Q100" s="131">
        <f t="shared" si="48"/>
        <v>664.56898826321549</v>
      </c>
    </row>
    <row r="101" spans="1:17" ht="11.45" customHeight="1" x14ac:dyDescent="0.25">
      <c r="A101" s="95" t="s">
        <v>126</v>
      </c>
      <c r="B101" s="37">
        <f t="shared" ref="B101:Q101" si="49">IF(B27=0,0,B27/B54)</f>
        <v>888.32703003319148</v>
      </c>
      <c r="C101" s="37">
        <f t="shared" si="49"/>
        <v>884.51038575667519</v>
      </c>
      <c r="D101" s="37">
        <f t="shared" si="49"/>
        <v>888.90656063591075</v>
      </c>
      <c r="E101" s="37">
        <f t="shared" si="49"/>
        <v>894.62068965544995</v>
      </c>
      <c r="F101" s="37">
        <f t="shared" si="49"/>
        <v>778</v>
      </c>
      <c r="G101" s="37">
        <f t="shared" si="49"/>
        <v>842.98412698414541</v>
      </c>
      <c r="H101" s="37">
        <f t="shared" si="49"/>
        <v>852.03498542300372</v>
      </c>
      <c r="I101" s="37">
        <f t="shared" si="49"/>
        <v>862.80860452267518</v>
      </c>
      <c r="J101" s="37">
        <f t="shared" si="49"/>
        <v>927.4855104770852</v>
      </c>
      <c r="K101" s="37">
        <f t="shared" si="49"/>
        <v>870.3825034899362</v>
      </c>
      <c r="L101" s="37">
        <f t="shared" si="49"/>
        <v>842.97771173877493</v>
      </c>
      <c r="M101" s="37">
        <f t="shared" si="49"/>
        <v>859.91189427308984</v>
      </c>
      <c r="N101" s="37">
        <f t="shared" si="49"/>
        <v>1021</v>
      </c>
      <c r="O101" s="37">
        <f t="shared" si="49"/>
        <v>973.71905846662582</v>
      </c>
      <c r="P101" s="37">
        <f t="shared" si="49"/>
        <v>962</v>
      </c>
      <c r="Q101" s="37">
        <f t="shared" si="49"/>
        <v>1052</v>
      </c>
    </row>
    <row r="102" spans="1:17" ht="11.45" customHeight="1" x14ac:dyDescent="0.25">
      <c r="A102" s="93" t="s">
        <v>125</v>
      </c>
      <c r="B102" s="36">
        <f t="shared" ref="B102:Q102" si="50">IF(B28=0,0,B28/B55)</f>
        <v>248</v>
      </c>
      <c r="C102" s="36">
        <f t="shared" si="50"/>
        <v>249</v>
      </c>
      <c r="D102" s="36">
        <f t="shared" si="50"/>
        <v>246</v>
      </c>
      <c r="E102" s="36">
        <f t="shared" si="50"/>
        <v>248</v>
      </c>
      <c r="F102" s="36">
        <f t="shared" si="50"/>
        <v>243</v>
      </c>
      <c r="G102" s="36">
        <f t="shared" si="50"/>
        <v>227</v>
      </c>
      <c r="H102" s="36">
        <f t="shared" si="50"/>
        <v>259</v>
      </c>
      <c r="I102" s="36">
        <f t="shared" si="50"/>
        <v>319.95574482664915</v>
      </c>
      <c r="J102" s="36">
        <f t="shared" si="50"/>
        <v>307.79121517649611</v>
      </c>
      <c r="K102" s="36">
        <f t="shared" si="50"/>
        <v>291.30053782012828</v>
      </c>
      <c r="L102" s="36">
        <f t="shared" si="50"/>
        <v>273.69665792336633</v>
      </c>
      <c r="M102" s="36">
        <f t="shared" si="50"/>
        <v>282.37661529988497</v>
      </c>
      <c r="N102" s="36">
        <f t="shared" si="50"/>
        <v>368.76582071817052</v>
      </c>
      <c r="O102" s="36">
        <f t="shared" si="50"/>
        <v>348.48075907418962</v>
      </c>
      <c r="P102" s="36">
        <f t="shared" si="50"/>
        <v>368.97098966531382</v>
      </c>
      <c r="Q102" s="36">
        <f t="shared" si="50"/>
        <v>453.42573127404097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7.6913824328447553E-2</v>
      </c>
      <c r="C106" s="52">
        <f t="shared" si="52"/>
        <v>7.6152726094965179E-2</v>
      </c>
      <c r="D106" s="52">
        <f t="shared" si="52"/>
        <v>7.4531906195842268E-2</v>
      </c>
      <c r="E106" s="52">
        <f t="shared" si="52"/>
        <v>6.6198951073824883E-2</v>
      </c>
      <c r="F106" s="52">
        <f t="shared" si="52"/>
        <v>5.9716771116306688E-2</v>
      </c>
      <c r="G106" s="52">
        <f t="shared" si="52"/>
        <v>4.3690643919697604E-2</v>
      </c>
      <c r="H106" s="52">
        <f t="shared" si="52"/>
        <v>3.1189677278369181E-2</v>
      </c>
      <c r="I106" s="52">
        <f t="shared" si="52"/>
        <v>2.8257320450639913E-2</v>
      </c>
      <c r="J106" s="52">
        <f t="shared" si="52"/>
        <v>2.1917417411220105E-2</v>
      </c>
      <c r="K106" s="52">
        <f t="shared" si="52"/>
        <v>2.2265647024517003E-2</v>
      </c>
      <c r="L106" s="52">
        <f t="shared" si="52"/>
        <v>2.3946791322960483E-2</v>
      </c>
      <c r="M106" s="52">
        <f t="shared" si="52"/>
        <v>2.5421840614553229E-2</v>
      </c>
      <c r="N106" s="52">
        <f t="shared" si="52"/>
        <v>3.7505023888580187E-2</v>
      </c>
      <c r="O106" s="52">
        <f t="shared" si="52"/>
        <v>2.4029300237175855E-2</v>
      </c>
      <c r="P106" s="52">
        <f t="shared" si="52"/>
        <v>2.6228337265033892E-2</v>
      </c>
      <c r="Q106" s="52">
        <f t="shared" si="52"/>
        <v>2.5346916579666041E-2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0.53273931068794256</v>
      </c>
      <c r="C107" s="52">
        <f t="shared" si="53"/>
        <v>0.53012383896341919</v>
      </c>
      <c r="D107" s="52">
        <f t="shared" si="53"/>
        <v>0.53282351699187713</v>
      </c>
      <c r="E107" s="52">
        <f t="shared" si="53"/>
        <v>0.52321069979253676</v>
      </c>
      <c r="F107" s="52">
        <f t="shared" si="53"/>
        <v>0.56701209225645088</v>
      </c>
      <c r="G107" s="52">
        <f t="shared" si="53"/>
        <v>0.64229511022275909</v>
      </c>
      <c r="H107" s="52">
        <f t="shared" si="53"/>
        <v>0.62929506201460761</v>
      </c>
      <c r="I107" s="52">
        <f t="shared" si="53"/>
        <v>0.64050465339671292</v>
      </c>
      <c r="J107" s="52">
        <f t="shared" si="53"/>
        <v>0.62882838895876936</v>
      </c>
      <c r="K107" s="52">
        <f t="shared" si="53"/>
        <v>0.60452819168298233</v>
      </c>
      <c r="L107" s="52">
        <f t="shared" si="53"/>
        <v>0.57218879168887393</v>
      </c>
      <c r="M107" s="52">
        <f t="shared" si="53"/>
        <v>0.59816789832941042</v>
      </c>
      <c r="N107" s="52">
        <f t="shared" si="53"/>
        <v>0.57242053599715281</v>
      </c>
      <c r="O107" s="52">
        <f t="shared" si="53"/>
        <v>0.5927201758101921</v>
      </c>
      <c r="P107" s="52">
        <f t="shared" si="53"/>
        <v>0.57730020719425301</v>
      </c>
      <c r="Q107" s="52">
        <f t="shared" si="53"/>
        <v>0.60547293397540924</v>
      </c>
    </row>
    <row r="108" spans="1:17" ht="11.45" customHeight="1" x14ac:dyDescent="0.25">
      <c r="A108" s="116" t="s">
        <v>125</v>
      </c>
      <c r="B108" s="52">
        <f t="shared" ref="B108:Q108" si="54">IF(B7=0,0,B7/B$4)</f>
        <v>0.39034686498360988</v>
      </c>
      <c r="C108" s="52">
        <f t="shared" si="54"/>
        <v>0.3937234349416156</v>
      </c>
      <c r="D108" s="52">
        <f t="shared" si="54"/>
        <v>0.39264457681228054</v>
      </c>
      <c r="E108" s="52">
        <f t="shared" si="54"/>
        <v>0.4105903491336384</v>
      </c>
      <c r="F108" s="52">
        <f t="shared" si="54"/>
        <v>0.37327113662724243</v>
      </c>
      <c r="G108" s="52">
        <f t="shared" si="54"/>
        <v>0.31401424585754323</v>
      </c>
      <c r="H108" s="52">
        <f t="shared" si="54"/>
        <v>0.33951526070702315</v>
      </c>
      <c r="I108" s="52">
        <f t="shared" si="54"/>
        <v>0.33123802615264725</v>
      </c>
      <c r="J108" s="52">
        <f t="shared" si="54"/>
        <v>0.34925419363001053</v>
      </c>
      <c r="K108" s="52">
        <f t="shared" si="54"/>
        <v>0.37320616129250067</v>
      </c>
      <c r="L108" s="52">
        <f t="shared" si="54"/>
        <v>0.40386441698816561</v>
      </c>
      <c r="M108" s="52">
        <f t="shared" si="54"/>
        <v>0.37641026105603631</v>
      </c>
      <c r="N108" s="52">
        <f t="shared" si="54"/>
        <v>0.39007444011426678</v>
      </c>
      <c r="O108" s="52">
        <f t="shared" si="54"/>
        <v>0.38325052395263215</v>
      </c>
      <c r="P108" s="52">
        <f t="shared" si="54"/>
        <v>0.39647145554071317</v>
      </c>
      <c r="Q108" s="52">
        <f t="shared" si="54"/>
        <v>0.36918014944492472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0.42622494490168977</v>
      </c>
      <c r="C110" s="48">
        <f t="shared" si="56"/>
        <v>0.3623972830317721</v>
      </c>
      <c r="D110" s="48">
        <f t="shared" si="56"/>
        <v>0.39368981385999435</v>
      </c>
      <c r="E110" s="48">
        <f t="shared" si="56"/>
        <v>0.40769577101978394</v>
      </c>
      <c r="F110" s="48">
        <f t="shared" si="56"/>
        <v>0.34784538333965848</v>
      </c>
      <c r="G110" s="48">
        <f t="shared" si="56"/>
        <v>0.398597166741543</v>
      </c>
      <c r="H110" s="48">
        <f t="shared" si="56"/>
        <v>0.41227449238503899</v>
      </c>
      <c r="I110" s="48">
        <f t="shared" si="56"/>
        <v>0.39416521509633823</v>
      </c>
      <c r="J110" s="48">
        <f t="shared" si="56"/>
        <v>0.37417032684228341</v>
      </c>
      <c r="K110" s="48">
        <f t="shared" si="56"/>
        <v>0.37679182041907616</v>
      </c>
      <c r="L110" s="48">
        <f t="shared" si="56"/>
        <v>0.22037675728035269</v>
      </c>
      <c r="M110" s="48">
        <f t="shared" si="56"/>
        <v>0.21956108826479884</v>
      </c>
      <c r="N110" s="48">
        <f t="shared" si="56"/>
        <v>0.21314892344340403</v>
      </c>
      <c r="O110" s="48">
        <f t="shared" si="56"/>
        <v>0.20404091618190109</v>
      </c>
      <c r="P110" s="48">
        <f t="shared" si="56"/>
        <v>0.14639323931208154</v>
      </c>
      <c r="Q110" s="48">
        <f t="shared" si="56"/>
        <v>0.15171840079824561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0.57377505509831017</v>
      </c>
      <c r="C111" s="46">
        <f t="shared" si="57"/>
        <v>0.6376027169682279</v>
      </c>
      <c r="D111" s="46">
        <f t="shared" si="57"/>
        <v>0.60631018614000554</v>
      </c>
      <c r="E111" s="46">
        <f t="shared" si="57"/>
        <v>0.59230422898021606</v>
      </c>
      <c r="F111" s="46">
        <f t="shared" si="57"/>
        <v>0.65215461666034136</v>
      </c>
      <c r="G111" s="46">
        <f t="shared" si="57"/>
        <v>0.601402833258457</v>
      </c>
      <c r="H111" s="46">
        <f t="shared" si="57"/>
        <v>0.58772550761496112</v>
      </c>
      <c r="I111" s="46">
        <f t="shared" si="57"/>
        <v>0.60583478490366172</v>
      </c>
      <c r="J111" s="46">
        <f t="shared" si="57"/>
        <v>0.62582967315771654</v>
      </c>
      <c r="K111" s="46">
        <f t="shared" si="57"/>
        <v>0.62320817958092378</v>
      </c>
      <c r="L111" s="46">
        <f t="shared" si="57"/>
        <v>0.77962324271964722</v>
      </c>
      <c r="M111" s="46">
        <f t="shared" si="57"/>
        <v>0.7804389117352013</v>
      </c>
      <c r="N111" s="46">
        <f t="shared" si="57"/>
        <v>0.78685107655659603</v>
      </c>
      <c r="O111" s="46">
        <f t="shared" si="57"/>
        <v>0.79595908381809899</v>
      </c>
      <c r="P111" s="46">
        <f t="shared" si="57"/>
        <v>0.85360676068791841</v>
      </c>
      <c r="Q111" s="46">
        <f t="shared" si="57"/>
        <v>0.84828159920175439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0.12021500888080539</v>
      </c>
      <c r="C115" s="52">
        <f t="shared" si="59"/>
        <v>0.12105167683001511</v>
      </c>
      <c r="D115" s="52">
        <f t="shared" si="59"/>
        <v>0.11778905972495236</v>
      </c>
      <c r="E115" s="52">
        <f t="shared" si="59"/>
        <v>0.1041605357814923</v>
      </c>
      <c r="F115" s="52">
        <f t="shared" si="59"/>
        <v>9.3618447710511171E-2</v>
      </c>
      <c r="G115" s="52">
        <f t="shared" si="59"/>
        <v>6.7920430286725064E-2</v>
      </c>
      <c r="H115" s="52">
        <f t="shared" si="59"/>
        <v>5.0280043238236864E-2</v>
      </c>
      <c r="I115" s="52">
        <f t="shared" si="59"/>
        <v>4.5425314854412875E-2</v>
      </c>
      <c r="J115" s="52">
        <f t="shared" si="59"/>
        <v>3.5982464536129154E-2</v>
      </c>
      <c r="K115" s="52">
        <f t="shared" si="59"/>
        <v>3.6957966625134266E-2</v>
      </c>
      <c r="L115" s="52">
        <f t="shared" si="59"/>
        <v>3.9029310432357044E-2</v>
      </c>
      <c r="M115" s="52">
        <f t="shared" si="59"/>
        <v>4.1537228580696223E-2</v>
      </c>
      <c r="N115" s="52">
        <f t="shared" si="59"/>
        <v>5.9946230497957616E-2</v>
      </c>
      <c r="O115" s="52">
        <f t="shared" si="59"/>
        <v>4.061348043922916E-2</v>
      </c>
      <c r="P115" s="52">
        <f t="shared" si="59"/>
        <v>4.2268431800275785E-2</v>
      </c>
      <c r="Q115" s="52">
        <f t="shared" si="59"/>
        <v>4.0694276885785946E-2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0.61104807466196409</v>
      </c>
      <c r="C116" s="52">
        <f t="shared" si="60"/>
        <v>0.60851393881693128</v>
      </c>
      <c r="D116" s="52">
        <f t="shared" si="60"/>
        <v>0.6061945332885037</v>
      </c>
      <c r="E116" s="52">
        <f t="shared" si="60"/>
        <v>0.59872756680555983</v>
      </c>
      <c r="F116" s="52">
        <f t="shared" si="60"/>
        <v>0.64352953494716114</v>
      </c>
      <c r="G116" s="52">
        <f t="shared" si="60"/>
        <v>0.6993698310814751</v>
      </c>
      <c r="H116" s="52">
        <f t="shared" si="60"/>
        <v>0.67677072077143341</v>
      </c>
      <c r="I116" s="52">
        <f t="shared" si="60"/>
        <v>0.67970000706674105</v>
      </c>
      <c r="J116" s="52">
        <f t="shared" si="60"/>
        <v>0.67316425790256851</v>
      </c>
      <c r="K116" s="52">
        <f t="shared" si="60"/>
        <v>0.6502912869808859</v>
      </c>
      <c r="L116" s="52">
        <f t="shared" si="60"/>
        <v>0.60808923797142955</v>
      </c>
      <c r="M116" s="52">
        <f t="shared" si="60"/>
        <v>0.61871141897778037</v>
      </c>
      <c r="N116" s="52">
        <f t="shared" si="60"/>
        <v>0.60518272627195269</v>
      </c>
      <c r="O116" s="52">
        <f t="shared" si="60"/>
        <v>0.63597460493478353</v>
      </c>
      <c r="P116" s="52">
        <f t="shared" si="60"/>
        <v>0.61688440941171407</v>
      </c>
      <c r="Q116" s="52">
        <f t="shared" si="60"/>
        <v>0.64896516977739949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0.26873691645723052</v>
      </c>
      <c r="C117" s="52">
        <f t="shared" si="61"/>
        <v>0.27043438435305356</v>
      </c>
      <c r="D117" s="52">
        <f t="shared" si="61"/>
        <v>0.27601640698654384</v>
      </c>
      <c r="E117" s="52">
        <f t="shared" si="61"/>
        <v>0.29711189741294775</v>
      </c>
      <c r="F117" s="52">
        <f t="shared" si="61"/>
        <v>0.26285201734232772</v>
      </c>
      <c r="G117" s="52">
        <f t="shared" si="61"/>
        <v>0.23270973863179972</v>
      </c>
      <c r="H117" s="52">
        <f t="shared" si="61"/>
        <v>0.27294923599032977</v>
      </c>
      <c r="I117" s="52">
        <f t="shared" si="61"/>
        <v>0.27487467807884614</v>
      </c>
      <c r="J117" s="52">
        <f t="shared" si="61"/>
        <v>0.29085327756130241</v>
      </c>
      <c r="K117" s="52">
        <f t="shared" si="61"/>
        <v>0.31275074639397976</v>
      </c>
      <c r="L117" s="52">
        <f t="shared" si="61"/>
        <v>0.35288145159621348</v>
      </c>
      <c r="M117" s="52">
        <f t="shared" si="61"/>
        <v>0.33975135244152344</v>
      </c>
      <c r="N117" s="52">
        <f t="shared" si="61"/>
        <v>0.33487104323008965</v>
      </c>
      <c r="O117" s="52">
        <f t="shared" si="61"/>
        <v>0.32341191462598728</v>
      </c>
      <c r="P117" s="52">
        <f t="shared" si="61"/>
        <v>0.34084715878801014</v>
      </c>
      <c r="Q117" s="52">
        <f t="shared" si="61"/>
        <v>0.31034055333681465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0.66109636970029195</v>
      </c>
      <c r="C119" s="48">
        <f t="shared" si="63"/>
        <v>0.59185171385900548</v>
      </c>
      <c r="D119" s="48">
        <f t="shared" si="63"/>
        <v>0.62267114202555718</v>
      </c>
      <c r="E119" s="48">
        <f t="shared" si="63"/>
        <v>0.63123331507932545</v>
      </c>
      <c r="F119" s="48">
        <f t="shared" si="63"/>
        <v>0.57047207326735316</v>
      </c>
      <c r="G119" s="48">
        <f t="shared" si="63"/>
        <v>0.62760393228594991</v>
      </c>
      <c r="H119" s="48">
        <f t="shared" si="63"/>
        <v>0.6479409806521329</v>
      </c>
      <c r="I119" s="48">
        <f t="shared" si="63"/>
        <v>0.63341716324988151</v>
      </c>
      <c r="J119" s="48">
        <f t="shared" si="63"/>
        <v>0.61761492907551585</v>
      </c>
      <c r="K119" s="48">
        <f t="shared" si="63"/>
        <v>0.6141507127855631</v>
      </c>
      <c r="L119" s="48">
        <f t="shared" si="63"/>
        <v>0.42370633489063847</v>
      </c>
      <c r="M119" s="48">
        <f t="shared" si="63"/>
        <v>0.40963648203738162</v>
      </c>
      <c r="N119" s="48">
        <f t="shared" si="63"/>
        <v>0.39678973594495454</v>
      </c>
      <c r="O119" s="48">
        <f t="shared" si="63"/>
        <v>0.3703444281497108</v>
      </c>
      <c r="P119" s="48">
        <f t="shared" si="63"/>
        <v>0.27654167461375034</v>
      </c>
      <c r="Q119" s="48">
        <f t="shared" si="63"/>
        <v>0.27940120377464739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0.33890363029970799</v>
      </c>
      <c r="C120" s="46">
        <f t="shared" si="64"/>
        <v>0.40814828614099458</v>
      </c>
      <c r="D120" s="46">
        <f t="shared" si="64"/>
        <v>0.37732885797444282</v>
      </c>
      <c r="E120" s="46">
        <f t="shared" si="64"/>
        <v>0.3687666849206746</v>
      </c>
      <c r="F120" s="46">
        <f t="shared" si="64"/>
        <v>0.42952792673264678</v>
      </c>
      <c r="G120" s="46">
        <f t="shared" si="64"/>
        <v>0.37239606771405009</v>
      </c>
      <c r="H120" s="46">
        <f t="shared" si="64"/>
        <v>0.35205901934786715</v>
      </c>
      <c r="I120" s="46">
        <f t="shared" si="64"/>
        <v>0.36658283675011849</v>
      </c>
      <c r="J120" s="46">
        <f t="shared" si="64"/>
        <v>0.38238507092448404</v>
      </c>
      <c r="K120" s="46">
        <f t="shared" si="64"/>
        <v>0.3858492872144369</v>
      </c>
      <c r="L120" s="46">
        <f t="shared" si="64"/>
        <v>0.57629366510936153</v>
      </c>
      <c r="M120" s="46">
        <f t="shared" si="64"/>
        <v>0.59036351796261832</v>
      </c>
      <c r="N120" s="46">
        <f t="shared" si="64"/>
        <v>0.60321026405504552</v>
      </c>
      <c r="O120" s="46">
        <f t="shared" si="64"/>
        <v>0.6296555718502892</v>
      </c>
      <c r="P120" s="46">
        <f t="shared" si="64"/>
        <v>0.72345832538624966</v>
      </c>
      <c r="Q120" s="46">
        <f t="shared" si="64"/>
        <v>0.72059879622535261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277.37156703193381</v>
      </c>
      <c r="C4" s="100">
        <v>273.29912000000002</v>
      </c>
      <c r="D4" s="100">
        <v>269.20013</v>
      </c>
      <c r="E4" s="100">
        <v>290.79750000000001</v>
      </c>
      <c r="F4" s="100">
        <v>284.59643999999997</v>
      </c>
      <c r="G4" s="100">
        <v>322.56113173929708</v>
      </c>
      <c r="H4" s="100">
        <v>429.39934</v>
      </c>
      <c r="I4" s="100">
        <v>447.80092999999999</v>
      </c>
      <c r="J4" s="100">
        <v>536.29453000000001</v>
      </c>
      <c r="K4" s="100">
        <v>486.90229999999997</v>
      </c>
      <c r="L4" s="100">
        <v>512.58698544186484</v>
      </c>
      <c r="M4" s="100">
        <v>503.36948955960509</v>
      </c>
      <c r="N4" s="100">
        <v>556.7736047795994</v>
      </c>
      <c r="O4" s="100">
        <v>542.37103753889983</v>
      </c>
      <c r="P4" s="100">
        <v>611.20734054284742</v>
      </c>
      <c r="Q4" s="100">
        <v>667.67027096560946</v>
      </c>
    </row>
    <row r="5" spans="1:17" ht="11.45" customHeight="1" x14ac:dyDescent="0.25">
      <c r="A5" s="141" t="s">
        <v>91</v>
      </c>
      <c r="B5" s="140">
        <f t="shared" ref="B5:Q5" si="0">B4</f>
        <v>277.37156703193381</v>
      </c>
      <c r="C5" s="140">
        <f t="shared" si="0"/>
        <v>273.29912000000002</v>
      </c>
      <c r="D5" s="140">
        <f t="shared" si="0"/>
        <v>269.20013</v>
      </c>
      <c r="E5" s="140">
        <f t="shared" si="0"/>
        <v>290.79750000000001</v>
      </c>
      <c r="F5" s="140">
        <f t="shared" si="0"/>
        <v>284.59643999999997</v>
      </c>
      <c r="G5" s="140">
        <f t="shared" si="0"/>
        <v>322.56113173929708</v>
      </c>
      <c r="H5" s="140">
        <f t="shared" si="0"/>
        <v>429.39934</v>
      </c>
      <c r="I5" s="140">
        <f t="shared" si="0"/>
        <v>447.80092999999999</v>
      </c>
      <c r="J5" s="140">
        <f t="shared" si="0"/>
        <v>536.29453000000001</v>
      </c>
      <c r="K5" s="140">
        <f t="shared" si="0"/>
        <v>486.90229999999997</v>
      </c>
      <c r="L5" s="140">
        <f t="shared" si="0"/>
        <v>512.58698544186484</v>
      </c>
      <c r="M5" s="140">
        <f t="shared" si="0"/>
        <v>503.36948955960509</v>
      </c>
      <c r="N5" s="140">
        <f t="shared" si="0"/>
        <v>556.7736047795994</v>
      </c>
      <c r="O5" s="140">
        <f t="shared" si="0"/>
        <v>542.37103753889983</v>
      </c>
      <c r="P5" s="140">
        <f t="shared" si="0"/>
        <v>611.20734054284742</v>
      </c>
      <c r="Q5" s="140">
        <f t="shared" si="0"/>
        <v>667.67027096560946</v>
      </c>
    </row>
    <row r="7" spans="1:17" ht="11.45" customHeight="1" x14ac:dyDescent="0.25">
      <c r="A7" s="27" t="s">
        <v>81</v>
      </c>
      <c r="B7" s="71">
        <f t="shared" ref="B7:Q7" si="1">SUM(B8,B12)</f>
        <v>277.37156703193375</v>
      </c>
      <c r="C7" s="71">
        <f t="shared" si="1"/>
        <v>273.29911999999996</v>
      </c>
      <c r="D7" s="71">
        <f t="shared" si="1"/>
        <v>269.20013000000006</v>
      </c>
      <c r="E7" s="71">
        <f t="shared" si="1"/>
        <v>290.79749999999996</v>
      </c>
      <c r="F7" s="71">
        <f t="shared" si="1"/>
        <v>284.59644000000003</v>
      </c>
      <c r="G7" s="71">
        <f t="shared" si="1"/>
        <v>322.56113173929714</v>
      </c>
      <c r="H7" s="71">
        <f t="shared" si="1"/>
        <v>429.39934</v>
      </c>
      <c r="I7" s="71">
        <f t="shared" si="1"/>
        <v>447.80092999999999</v>
      </c>
      <c r="J7" s="71">
        <f t="shared" si="1"/>
        <v>536.2945299999999</v>
      </c>
      <c r="K7" s="71">
        <f t="shared" si="1"/>
        <v>486.9022999999998</v>
      </c>
      <c r="L7" s="71">
        <f t="shared" si="1"/>
        <v>512.58698544186484</v>
      </c>
      <c r="M7" s="71">
        <f t="shared" si="1"/>
        <v>503.36948955960514</v>
      </c>
      <c r="N7" s="71">
        <f t="shared" si="1"/>
        <v>556.77360477959962</v>
      </c>
      <c r="O7" s="71">
        <f t="shared" si="1"/>
        <v>542.37103753890005</v>
      </c>
      <c r="P7" s="71">
        <f t="shared" si="1"/>
        <v>611.20734054284731</v>
      </c>
      <c r="Q7" s="71">
        <f t="shared" si="1"/>
        <v>667.67027096560946</v>
      </c>
    </row>
    <row r="8" spans="1:17" ht="11.45" customHeight="1" x14ac:dyDescent="0.25">
      <c r="A8" s="130" t="s">
        <v>39</v>
      </c>
      <c r="B8" s="139">
        <f t="shared" ref="B8:Q8" si="2">SUM(B9:B11)</f>
        <v>269.29890910244706</v>
      </c>
      <c r="C8" s="139">
        <f t="shared" si="2"/>
        <v>266.46866334783022</v>
      </c>
      <c r="D8" s="139">
        <f t="shared" si="2"/>
        <v>262.14451250877892</v>
      </c>
      <c r="E8" s="139">
        <f t="shared" si="2"/>
        <v>283.53135887682691</v>
      </c>
      <c r="F8" s="139">
        <f t="shared" si="2"/>
        <v>279.08678771370194</v>
      </c>
      <c r="G8" s="139">
        <f t="shared" si="2"/>
        <v>317.24749782338449</v>
      </c>
      <c r="H8" s="139">
        <f t="shared" si="2"/>
        <v>423.50029169236927</v>
      </c>
      <c r="I8" s="139">
        <f t="shared" si="2"/>
        <v>441.93188592804188</v>
      </c>
      <c r="J8" s="139">
        <f t="shared" si="2"/>
        <v>528.763565924977</v>
      </c>
      <c r="K8" s="139">
        <f t="shared" si="2"/>
        <v>480.18615723080927</v>
      </c>
      <c r="L8" s="139">
        <f t="shared" si="2"/>
        <v>506.75466182562747</v>
      </c>
      <c r="M8" s="139">
        <f t="shared" si="2"/>
        <v>497.69653536091494</v>
      </c>
      <c r="N8" s="139">
        <f t="shared" si="2"/>
        <v>549.98712951308937</v>
      </c>
      <c r="O8" s="139">
        <f t="shared" si="2"/>
        <v>535.75142537505542</v>
      </c>
      <c r="P8" s="139">
        <f t="shared" si="2"/>
        <v>602.88949149254688</v>
      </c>
      <c r="Q8" s="139">
        <f t="shared" si="2"/>
        <v>658.55149084720188</v>
      </c>
    </row>
    <row r="9" spans="1:17" ht="11.45" customHeight="1" x14ac:dyDescent="0.25">
      <c r="A9" s="116" t="s">
        <v>23</v>
      </c>
      <c r="B9" s="70">
        <v>48.252764231218549</v>
      </c>
      <c r="C9" s="70">
        <v>47.499989999999997</v>
      </c>
      <c r="D9" s="70">
        <v>46.300000000000004</v>
      </c>
      <c r="E9" s="70">
        <v>44.69997</v>
      </c>
      <c r="F9" s="70">
        <v>41.800000000000004</v>
      </c>
      <c r="G9" s="70">
        <v>38.352763379213052</v>
      </c>
      <c r="H9" s="70">
        <v>40.199989999999993</v>
      </c>
      <c r="I9" s="70">
        <v>44.2</v>
      </c>
      <c r="J9" s="70">
        <v>40.299970000000002</v>
      </c>
      <c r="K9" s="70">
        <v>36.800020000000004</v>
      </c>
      <c r="L9" s="70">
        <v>40.103686198214348</v>
      </c>
      <c r="M9" s="70">
        <v>43.854608885843817</v>
      </c>
      <c r="N9" s="70">
        <v>64.306093180185641</v>
      </c>
      <c r="O9" s="70">
        <v>47.128130904878816</v>
      </c>
      <c r="P9" s="70">
        <v>54.422424506143507</v>
      </c>
      <c r="Q9" s="70">
        <v>57.282223324434618</v>
      </c>
    </row>
    <row r="10" spans="1:17" ht="11.45" customHeight="1" x14ac:dyDescent="0.25">
      <c r="A10" s="116" t="s">
        <v>127</v>
      </c>
      <c r="B10" s="70">
        <v>146.10069992041247</v>
      </c>
      <c r="C10" s="70">
        <v>151.68597572718201</v>
      </c>
      <c r="D10" s="70">
        <v>149.30268868067836</v>
      </c>
      <c r="E10" s="70">
        <v>160.99933367263728</v>
      </c>
      <c r="F10" s="70">
        <v>167.6867509337909</v>
      </c>
      <c r="G10" s="70">
        <v>208.03962811151911</v>
      </c>
      <c r="H10" s="70">
        <v>272.0854971558943</v>
      </c>
      <c r="I10" s="70">
        <v>283.69870135450134</v>
      </c>
      <c r="J10" s="70">
        <v>333.70098111650822</v>
      </c>
      <c r="K10" s="70">
        <v>294.97298162071502</v>
      </c>
      <c r="L10" s="70">
        <v>295.0288643917404</v>
      </c>
      <c r="M10" s="70">
        <v>296.27902519778377</v>
      </c>
      <c r="N10" s="70">
        <v>314.52538275346967</v>
      </c>
      <c r="O10" s="70">
        <v>324.76338656368381</v>
      </c>
      <c r="P10" s="70">
        <v>353.68818478979415</v>
      </c>
      <c r="Q10" s="70">
        <v>405.71998079422082</v>
      </c>
    </row>
    <row r="11" spans="1:17" ht="11.45" customHeight="1" x14ac:dyDescent="0.25">
      <c r="A11" s="116" t="s">
        <v>125</v>
      </c>
      <c r="B11" s="70">
        <v>74.945444950816025</v>
      </c>
      <c r="C11" s="70">
        <v>67.282697620648207</v>
      </c>
      <c r="D11" s="70">
        <v>66.541823828100547</v>
      </c>
      <c r="E11" s="70">
        <v>77.832055204189643</v>
      </c>
      <c r="F11" s="70">
        <v>69.600036779910994</v>
      </c>
      <c r="G11" s="70">
        <v>70.85510633265234</v>
      </c>
      <c r="H11" s="70">
        <v>111.21480453647497</v>
      </c>
      <c r="I11" s="70">
        <v>114.03318457354052</v>
      </c>
      <c r="J11" s="70">
        <v>154.76261480846881</v>
      </c>
      <c r="K11" s="70">
        <v>148.41315561009424</v>
      </c>
      <c r="L11" s="70">
        <v>171.62211123567272</v>
      </c>
      <c r="M11" s="70">
        <v>157.5629012772873</v>
      </c>
      <c r="N11" s="70">
        <v>171.15565357943404</v>
      </c>
      <c r="O11" s="70">
        <v>163.85990790649279</v>
      </c>
      <c r="P11" s="70">
        <v>194.7788821966092</v>
      </c>
      <c r="Q11" s="70">
        <v>195.54928672854643</v>
      </c>
    </row>
    <row r="12" spans="1:17" ht="11.45" customHeight="1" x14ac:dyDescent="0.25">
      <c r="A12" s="128" t="s">
        <v>18</v>
      </c>
      <c r="B12" s="138">
        <f t="shared" ref="B12:Q12" si="3">SUM(B13:B14)</f>
        <v>8.0726579294867129</v>
      </c>
      <c r="C12" s="138">
        <f t="shared" si="3"/>
        <v>6.8304566521697501</v>
      </c>
      <c r="D12" s="138">
        <f t="shared" si="3"/>
        <v>7.0556174912211205</v>
      </c>
      <c r="E12" s="138">
        <f t="shared" si="3"/>
        <v>7.2661411231730373</v>
      </c>
      <c r="F12" s="138">
        <f t="shared" si="3"/>
        <v>5.5096522862980688</v>
      </c>
      <c r="G12" s="138">
        <f t="shared" si="3"/>
        <v>5.3136339159126429</v>
      </c>
      <c r="H12" s="138">
        <f t="shared" si="3"/>
        <v>5.8990483076307045</v>
      </c>
      <c r="I12" s="138">
        <f t="shared" si="3"/>
        <v>5.8690440719581378</v>
      </c>
      <c r="J12" s="138">
        <f t="shared" si="3"/>
        <v>7.5309640750228617</v>
      </c>
      <c r="K12" s="138">
        <f t="shared" si="3"/>
        <v>6.716142769190542</v>
      </c>
      <c r="L12" s="138">
        <f t="shared" si="3"/>
        <v>5.8323236162373728</v>
      </c>
      <c r="M12" s="138">
        <f t="shared" si="3"/>
        <v>5.6729541986901975</v>
      </c>
      <c r="N12" s="138">
        <f t="shared" si="3"/>
        <v>6.7864752665102444</v>
      </c>
      <c r="O12" s="138">
        <f t="shared" si="3"/>
        <v>6.6196121638445984</v>
      </c>
      <c r="P12" s="138">
        <f t="shared" si="3"/>
        <v>8.3178490503004223</v>
      </c>
      <c r="Q12" s="138">
        <f t="shared" si="3"/>
        <v>9.1187801184075656</v>
      </c>
    </row>
    <row r="13" spans="1:17" ht="11.45" customHeight="1" x14ac:dyDescent="0.25">
      <c r="A13" s="95" t="s">
        <v>126</v>
      </c>
      <c r="B13" s="20">
        <v>5.6920023013842886</v>
      </c>
      <c r="C13" s="20">
        <v>4.3551881973889968</v>
      </c>
      <c r="D13" s="20">
        <v>4.6925190253953515</v>
      </c>
      <c r="E13" s="20">
        <v>4.8890463291319524</v>
      </c>
      <c r="F13" s="20">
        <v>3.340048744728187</v>
      </c>
      <c r="G13" s="20">
        <v>3.5098352548396865</v>
      </c>
      <c r="H13" s="20">
        <v>4.0307508461358372</v>
      </c>
      <c r="I13" s="20">
        <v>3.8791629583538598</v>
      </c>
      <c r="J13" s="20">
        <v>4.9999654195444228</v>
      </c>
      <c r="K13" s="20">
        <v>4.4762661067917415</v>
      </c>
      <c r="L13" s="20">
        <v>2.8312464198041307</v>
      </c>
      <c r="M13" s="20">
        <v>2.7055134064956308</v>
      </c>
      <c r="N13" s="20">
        <v>3.100738830731129</v>
      </c>
      <c r="O13" s="20">
        <v>2.8429215541862214</v>
      </c>
      <c r="P13" s="20">
        <v>2.7185912566832666</v>
      </c>
      <c r="Q13" s="20">
        <v>2.9984710991460624</v>
      </c>
    </row>
    <row r="14" spans="1:17" ht="11.45" customHeight="1" x14ac:dyDescent="0.25">
      <c r="A14" s="93" t="s">
        <v>125</v>
      </c>
      <c r="B14" s="69">
        <v>2.3806556281024234</v>
      </c>
      <c r="C14" s="69">
        <v>2.4752684547807533</v>
      </c>
      <c r="D14" s="69">
        <v>2.363098465825769</v>
      </c>
      <c r="E14" s="69">
        <v>2.3770947940410849</v>
      </c>
      <c r="F14" s="69">
        <v>2.1696035415698818</v>
      </c>
      <c r="G14" s="69">
        <v>1.8037986610729568</v>
      </c>
      <c r="H14" s="69">
        <v>1.8682974614948673</v>
      </c>
      <c r="I14" s="69">
        <v>1.9898811136042778</v>
      </c>
      <c r="J14" s="69">
        <v>2.5309986554784389</v>
      </c>
      <c r="K14" s="69">
        <v>2.2398766623988</v>
      </c>
      <c r="L14" s="69">
        <v>3.0010771964332426</v>
      </c>
      <c r="M14" s="69">
        <v>2.9674407921945671</v>
      </c>
      <c r="N14" s="69">
        <v>3.6857364357791158</v>
      </c>
      <c r="O14" s="69">
        <v>3.7766906096583766</v>
      </c>
      <c r="P14" s="69">
        <v>5.5992577936171557</v>
      </c>
      <c r="Q14" s="69">
        <v>6.1203090192615033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533.17268147879759</v>
      </c>
      <c r="C18" s="68">
        <f>IF(C7=0,"",C7/TrAvia_act!C12*100)</f>
        <v>525.51267537980721</v>
      </c>
      <c r="D18" s="68">
        <f>IF(D7=0,"",D7/TrAvia_act!D12*100)</f>
        <v>514.41271331200358</v>
      </c>
      <c r="E18" s="68">
        <f>IF(E7=0,"",E7/TrAvia_act!E12*100)</f>
        <v>510.34548370563522</v>
      </c>
      <c r="F18" s="68">
        <f>IF(F7=0,"",F7/TrAvia_act!F12*100)</f>
        <v>477.93103308622483</v>
      </c>
      <c r="G18" s="68">
        <f>IF(G7=0,"",G7/TrAvia_act!G12*100)</f>
        <v>423.53434480873784</v>
      </c>
      <c r="H18" s="68">
        <f>IF(H7=0,"",H7/TrAvia_act!H12*100)</f>
        <v>396.97389344367537</v>
      </c>
      <c r="I18" s="68">
        <f>IF(I7=0,"",I7/TrAvia_act!I12*100)</f>
        <v>341.26410154617565</v>
      </c>
      <c r="J18" s="68">
        <f>IF(J7=0,"",J7/TrAvia_act!J12*100)</f>
        <v>356.4387537272309</v>
      </c>
      <c r="K18" s="68">
        <f>IF(K7=0,"",K7/TrAvia_act!K12*100)</f>
        <v>361.80212334601146</v>
      </c>
      <c r="L18" s="68">
        <f>IF(L7=0,"",L7/TrAvia_act!L12*100)</f>
        <v>377.6485573622183</v>
      </c>
      <c r="M18" s="68">
        <f>IF(M7=0,"",M7/TrAvia_act!M12*100)</f>
        <v>349.76236565116534</v>
      </c>
      <c r="N18" s="68">
        <f>IF(N7=0,"",N7/TrAvia_act!N12*100)</f>
        <v>385.39083749499599</v>
      </c>
      <c r="O18" s="68">
        <f>IF(O7=0,"",O7/TrAvia_act!O12*100)</f>
        <v>349.83693012626247</v>
      </c>
      <c r="P18" s="68">
        <f>IF(P7=0,"",P7/TrAvia_act!P12*100)</f>
        <v>371.20014006590935</v>
      </c>
      <c r="Q18" s="68">
        <f>IF(Q7=0,"",Q7/TrAvia_act!Q12*100)</f>
        <v>378.78281432076994</v>
      </c>
    </row>
    <row r="19" spans="1:17" ht="11.45" customHeight="1" x14ac:dyDescent="0.25">
      <c r="A19" s="130" t="s">
        <v>39</v>
      </c>
      <c r="B19" s="134">
        <f>IF(B8=0,"",B8/TrAvia_act!B13*100)</f>
        <v>530.14298703958752</v>
      </c>
      <c r="C19" s="134">
        <f>IF(C8=0,"",C8/TrAvia_act!C13*100)</f>
        <v>522.64240180681702</v>
      </c>
      <c r="D19" s="134">
        <f>IF(D8=0,"",D8/TrAvia_act!D13*100)</f>
        <v>511.60595865103033</v>
      </c>
      <c r="E19" s="134">
        <f>IF(E8=0,"",E8/TrAvia_act!E13*100)</f>
        <v>507.61890512427163</v>
      </c>
      <c r="F19" s="134">
        <f>IF(F8=0,"",F8/TrAvia_act!F13*100)</f>
        <v>476.27089831950673</v>
      </c>
      <c r="G19" s="134">
        <f>IF(G8=0,"",G8/TrAvia_act!G13*100)</f>
        <v>422.239452102337</v>
      </c>
      <c r="H19" s="134">
        <f>IF(H8=0,"",H8/TrAvia_act!H13*100)</f>
        <v>395.88981578633354</v>
      </c>
      <c r="I19" s="134">
        <f>IF(I8=0,"",I8/TrAvia_act!I13*100)</f>
        <v>340.4862444751642</v>
      </c>
      <c r="J19" s="134">
        <f>IF(J8=0,"",J8/TrAvia_act!J13*100)</f>
        <v>355.46848020134615</v>
      </c>
      <c r="K19" s="134">
        <f>IF(K8=0,"",K8/TrAvia_act!K13*100)</f>
        <v>360.95222812855468</v>
      </c>
      <c r="L19" s="134">
        <f>IF(L8=0,"",L8/TrAvia_act!L13*100)</f>
        <v>377.38355643014989</v>
      </c>
      <c r="M19" s="134">
        <f>IF(M8=0,"",M8/TrAvia_act!M13*100)</f>
        <v>349.63769684887637</v>
      </c>
      <c r="N19" s="134">
        <f>IF(N8=0,"",N8/TrAvia_act!N13*100)</f>
        <v>385.35486377938355</v>
      </c>
      <c r="O19" s="134">
        <f>IF(O8=0,"",O8/TrAvia_act!O13*100)</f>
        <v>349.87487372633126</v>
      </c>
      <c r="P19" s="134">
        <f>IF(P8=0,"",P8/TrAvia_act!P13*100)</f>
        <v>371.41415315385314</v>
      </c>
      <c r="Q19" s="134">
        <f>IF(Q8=0,"",Q8/TrAvia_act!Q13*100)</f>
        <v>379.00160198686848</v>
      </c>
    </row>
    <row r="20" spans="1:17" ht="11.45" customHeight="1" x14ac:dyDescent="0.25">
      <c r="A20" s="116" t="s">
        <v>23</v>
      </c>
      <c r="B20" s="77">
        <f>IF(B9=0,"",B9/TrAvia_act!B14*100)</f>
        <v>790.17253691324174</v>
      </c>
      <c r="C20" s="77">
        <f>IF(C9=0,"",C9/TrAvia_act!C14*100)</f>
        <v>769.62861408782351</v>
      </c>
      <c r="D20" s="77">
        <f>IF(D9=0,"",D9/TrAvia_act!D14*100)</f>
        <v>767.13334224656512</v>
      </c>
      <c r="E20" s="77">
        <f>IF(E9=0,"",E9/TrAvia_act!E14*100)</f>
        <v>768.31748226607522</v>
      </c>
      <c r="F20" s="77">
        <f>IF(F9=0,"",F9/TrAvia_act!F14*100)</f>
        <v>761.95551099764373</v>
      </c>
      <c r="G20" s="77">
        <f>IF(G9=0,"",G9/TrAvia_act!G14*100)</f>
        <v>751.54819548323587</v>
      </c>
      <c r="H20" s="77">
        <f>IF(H9=0,"",H9/TrAvia_act!H14*100)</f>
        <v>747.39625691425363</v>
      </c>
      <c r="I20" s="77">
        <f>IF(I9=0,"",I9/TrAvia_act!I14*100)</f>
        <v>749.66728139592828</v>
      </c>
      <c r="J20" s="77">
        <f>IF(J9=0,"",J9/TrAvia_act!J14*100)</f>
        <v>752.92790185564616</v>
      </c>
      <c r="K20" s="77">
        <f>IF(K9=0,"",K9/TrAvia_act!K14*100)</f>
        <v>748.4797872632131</v>
      </c>
      <c r="L20" s="77">
        <f>IF(L9=0,"",L9/TrAvia_act!L14*100)</f>
        <v>765.20647347431566</v>
      </c>
      <c r="M20" s="77">
        <f>IF(M9=0,"",M9/TrAvia_act!M14*100)</f>
        <v>741.70526005023578</v>
      </c>
      <c r="N20" s="77">
        <f>IF(N9=0,"",N9/TrAvia_act!N14*100)</f>
        <v>751.62040972903526</v>
      </c>
      <c r="O20" s="77">
        <f>IF(O9=0,"",O9/TrAvia_act!O14*100)</f>
        <v>757.80842094009438</v>
      </c>
      <c r="P20" s="77">
        <f>IF(P9=0,"",P9/TrAvia_act!P14*100)</f>
        <v>793.19959745756125</v>
      </c>
      <c r="Q20" s="77">
        <f>IF(Q9=0,"",Q9/TrAvia_act!Q14*100)</f>
        <v>810.09852014184139</v>
      </c>
    </row>
    <row r="21" spans="1:17" ht="11.45" customHeight="1" x14ac:dyDescent="0.25">
      <c r="A21" s="116" t="s">
        <v>127</v>
      </c>
      <c r="B21" s="77">
        <f>IF(B10=0,"",B10/TrAvia_act!B15*100)</f>
        <v>470.69040256491138</v>
      </c>
      <c r="C21" s="77">
        <f>IF(C10=0,"",C10/TrAvia_act!C15*100)</f>
        <v>488.91503896417652</v>
      </c>
      <c r="D21" s="77">
        <f>IF(D10=0,"",D10/TrAvia_act!D15*100)</f>
        <v>480.6737838298788</v>
      </c>
      <c r="E21" s="77">
        <f>IF(E10=0,"",E10/TrAvia_act!E15*100)</f>
        <v>481.42818560661408</v>
      </c>
      <c r="F21" s="77">
        <f>IF(F10=0,"",F10/TrAvia_act!F15*100)</f>
        <v>444.67737655537542</v>
      </c>
      <c r="G21" s="77">
        <f>IF(G10=0,"",G10/TrAvia_act!G15*100)</f>
        <v>395.91301487043194</v>
      </c>
      <c r="H21" s="77">
        <f>IF(H10=0,"",H10/TrAvia_act!H15*100)</f>
        <v>375.82394573119876</v>
      </c>
      <c r="I21" s="77">
        <f>IF(I10=0,"",I10/TrAvia_act!I15*100)</f>
        <v>321.57650218664259</v>
      </c>
      <c r="J21" s="77">
        <f>IF(J10=0,"",J10/TrAvia_act!J15*100)</f>
        <v>333.25448994713838</v>
      </c>
      <c r="K21" s="77">
        <f>IF(K10=0,"",K10/TrAvia_act!K15*100)</f>
        <v>340.96860592819553</v>
      </c>
      <c r="L21" s="77">
        <f>IF(L10=0,"",L10/TrAvia_act!L15*100)</f>
        <v>361.31202071299407</v>
      </c>
      <c r="M21" s="77">
        <f>IF(M10=0,"",M10/TrAvia_act!M15*100)</f>
        <v>336.40807270657069</v>
      </c>
      <c r="N21" s="77">
        <f>IF(N10=0,"",N10/TrAvia_act!N15*100)</f>
        <v>364.14763556360867</v>
      </c>
      <c r="O21" s="77">
        <f>IF(O10=0,"",O10/TrAvia_act!O15*100)</f>
        <v>333.48530908818452</v>
      </c>
      <c r="P21" s="77">
        <f>IF(P10=0,"",P10/TrAvia_act!P15*100)</f>
        <v>353.21366141605688</v>
      </c>
      <c r="Q21" s="77">
        <f>IF(Q10=0,"",Q10/TrAvia_act!Q15*100)</f>
        <v>359.79598773843975</v>
      </c>
    </row>
    <row r="22" spans="1:17" ht="11.45" customHeight="1" x14ac:dyDescent="0.25">
      <c r="A22" s="116" t="s">
        <v>125</v>
      </c>
      <c r="B22" s="77">
        <f>IF(B11=0,"",B11/TrAvia_act!B16*100)</f>
        <v>549.00504996871325</v>
      </c>
      <c r="C22" s="77">
        <f>IF(C11=0,"",C11/TrAvia_act!C16*100)</f>
        <v>487.97770943179586</v>
      </c>
      <c r="D22" s="77">
        <f>IF(D11=0,"",D11/TrAvia_act!D16*100)</f>
        <v>470.49458019249516</v>
      </c>
      <c r="E22" s="77">
        <f>IF(E11=0,"",E11/TrAvia_act!E16*100)</f>
        <v>469.0024855100736</v>
      </c>
      <c r="F22" s="77">
        <f>IF(F11=0,"",F11/TrAvia_act!F16*100)</f>
        <v>451.86939031381365</v>
      </c>
      <c r="G22" s="77">
        <f>IF(G11=0,"",G11/TrAvia_act!G16*100)</f>
        <v>405.24456563557692</v>
      </c>
      <c r="H22" s="77">
        <f>IF(H11=0,"",H11/TrAvia_act!H16*100)</f>
        <v>380.89154805549379</v>
      </c>
      <c r="I22" s="77">
        <f>IF(I11=0,"",I11/TrAvia_act!I16*100)</f>
        <v>319.62500870211971</v>
      </c>
      <c r="J22" s="77">
        <f>IF(J11=0,"",J11/TrAvia_act!J16*100)</f>
        <v>357.71048594998325</v>
      </c>
      <c r="K22" s="77">
        <f>IF(K11=0,"",K11/TrAvia_act!K16*100)</f>
        <v>356.70905616842958</v>
      </c>
      <c r="L22" s="77">
        <f>IF(L11=0,"",L11/TrAvia_act!L16*100)</f>
        <v>362.18430724728165</v>
      </c>
      <c r="M22" s="77">
        <f>IF(M11=0,"",M11/TrAvia_act!M16*100)</f>
        <v>325.79649531153427</v>
      </c>
      <c r="N22" s="77">
        <f>IF(N11=0,"",N11/TrAvia_act!N16*100)</f>
        <v>358.1145548990595</v>
      </c>
      <c r="O22" s="77">
        <f>IF(O11=0,"",O11/TrAvia_act!O16*100)</f>
        <v>330.87664278119547</v>
      </c>
      <c r="P22" s="77">
        <f>IF(P11=0,"",P11/TrAvia_act!P16*100)</f>
        <v>352.04884668130495</v>
      </c>
      <c r="Q22" s="77">
        <f>IF(Q11=0,"",Q11/TrAvia_act!Q16*100)</f>
        <v>362.63441250427439</v>
      </c>
    </row>
    <row r="23" spans="1:17" ht="11.45" customHeight="1" x14ac:dyDescent="0.25">
      <c r="A23" s="128" t="s">
        <v>18</v>
      </c>
      <c r="B23" s="133">
        <f>IF(B12=0,"",B12/TrAvia_act!B17*100)</f>
        <v>658.76188875322873</v>
      </c>
      <c r="C23" s="133">
        <f>IF(C12=0,"",C12/TrAvia_act!C17*100)</f>
        <v>668.80148889883253</v>
      </c>
      <c r="D23" s="133">
        <f>IF(D12=0,"",D12/TrAvia_act!D17*100)</f>
        <v>646.11161365893747</v>
      </c>
      <c r="E23" s="133">
        <f>IF(E12=0,"",E12/TrAvia_act!E17*100)</f>
        <v>645.67458339577081</v>
      </c>
      <c r="F23" s="133">
        <f>IF(F12=0,"",F12/TrAvia_act!F17*100)</f>
        <v>580.41129884090878</v>
      </c>
      <c r="G23" s="133">
        <f>IF(G12=0,"",G12/TrAvia_act!G17*100)</f>
        <v>518.46353260994306</v>
      </c>
      <c r="H23" s="133">
        <f>IF(H12=0,"",H12/TrAvia_act!H17*100)</f>
        <v>494.11021621822806</v>
      </c>
      <c r="I23" s="133">
        <f>IF(I12=0,"",I12/TrAvia_act!I17*100)</f>
        <v>412.16649277462301</v>
      </c>
      <c r="J23" s="133">
        <f>IF(J12=0,"",J12/TrAvia_act!J17*100)</f>
        <v>440.94491397124261</v>
      </c>
      <c r="K23" s="133">
        <f>IF(K12=0,"",K12/TrAvia_act!K17*100)</f>
        <v>435.03976083330775</v>
      </c>
      <c r="L23" s="133">
        <f>IF(L12=0,"",L12/TrAvia_act!L17*100)</f>
        <v>402.1870962805271</v>
      </c>
      <c r="M23" s="133">
        <f>IF(M12=0,"",M12/TrAvia_act!M17*100)</f>
        <v>361.05695893145457</v>
      </c>
      <c r="N23" s="133">
        <f>IF(N12=0,"",N12/TrAvia_act!N17*100)</f>
        <v>388.32870497919021</v>
      </c>
      <c r="O23" s="133">
        <f>IF(O12=0,"",O12/TrAvia_act!O17*100)</f>
        <v>346.79305410309598</v>
      </c>
      <c r="P23" s="133">
        <f>IF(P12=0,"",P12/TrAvia_act!P17*100)</f>
        <v>356.3186269989144</v>
      </c>
      <c r="Q23" s="133">
        <f>IF(Q12=0,"",Q12/TrAvia_act!Q17*100)</f>
        <v>363.62325980090901</v>
      </c>
    </row>
    <row r="24" spans="1:17" ht="11.45" customHeight="1" x14ac:dyDescent="0.25">
      <c r="A24" s="95" t="s">
        <v>126</v>
      </c>
      <c r="B24" s="75">
        <f>IF(B13=0,"",B13/TrAvia_act!B18*100)</f>
        <v>702.60657669238776</v>
      </c>
      <c r="C24" s="75">
        <f>IF(C13=0,"",C13/TrAvia_act!C18*100)</f>
        <v>720.51248185655106</v>
      </c>
      <c r="D24" s="75">
        <f>IF(D13=0,"",D13/TrAvia_act!D18*100)</f>
        <v>690.1123869667008</v>
      </c>
      <c r="E24" s="75">
        <f>IF(E13=0,"",E13/TrAvia_act!E18*100)</f>
        <v>688.24664547972679</v>
      </c>
      <c r="F24" s="75">
        <f>IF(F13=0,"",F13/TrAvia_act!F18*100)</f>
        <v>616.77971623986684</v>
      </c>
      <c r="G24" s="75">
        <f>IF(G13=0,"",G13/TrAvia_act!G18*100)</f>
        <v>545.66696270615512</v>
      </c>
      <c r="H24" s="75">
        <f>IF(H13=0,"",H13/TrAvia_act!H18*100)</f>
        <v>521.06557978868602</v>
      </c>
      <c r="I24" s="75">
        <f>IF(I13=0,"",I13/TrAvia_act!I18*100)</f>
        <v>430.08422077489791</v>
      </c>
      <c r="J24" s="75">
        <f>IF(J13=0,"",J13/TrAvia_act!J18*100)</f>
        <v>474.00505933647514</v>
      </c>
      <c r="K24" s="75">
        <f>IF(K13=0,"",K13/TrAvia_act!K18*100)</f>
        <v>472.11735826072857</v>
      </c>
      <c r="L24" s="75">
        <f>IF(L13=0,"",L13/TrAvia_act!L18*100)</f>
        <v>460.78595387924526</v>
      </c>
      <c r="M24" s="75">
        <f>IF(M13=0,"",M13/TrAvia_act!M18*100)</f>
        <v>420.35624629606667</v>
      </c>
      <c r="N24" s="75">
        <f>IF(N13=0,"",N13/TrAvia_act!N18*100)</f>
        <v>447.15694710718782</v>
      </c>
      <c r="O24" s="75">
        <f>IF(O13=0,"",O13/TrAvia_act!O18*100)</f>
        <v>402.15817950708083</v>
      </c>
      <c r="P24" s="75">
        <f>IF(P13=0,"",P13/TrAvia_act!P18*100)</f>
        <v>421.12480120526499</v>
      </c>
      <c r="Q24" s="75">
        <f>IF(Q13=0,"",Q13/TrAvia_act!Q18*100)</f>
        <v>427.94357115652792</v>
      </c>
    </row>
    <row r="25" spans="1:17" ht="11.45" customHeight="1" x14ac:dyDescent="0.25">
      <c r="A25" s="93" t="s">
        <v>125</v>
      </c>
      <c r="B25" s="74">
        <f>IF(B14=0,"",B14/TrAvia_act!B19*100)</f>
        <v>573.23443659348948</v>
      </c>
      <c r="C25" s="74">
        <f>IF(C14=0,"",C14/TrAvia_act!C19*100)</f>
        <v>593.8158994780207</v>
      </c>
      <c r="D25" s="74">
        <f>IF(D14=0,"",D14/TrAvia_act!D19*100)</f>
        <v>573.50118064665958</v>
      </c>
      <c r="E25" s="74">
        <f>IF(E14=0,"",E14/TrAvia_act!E19*100)</f>
        <v>572.8022091334401</v>
      </c>
      <c r="F25" s="74">
        <f>IF(F14=0,"",F14/TrAvia_act!F19*100)</f>
        <v>532.10904610298644</v>
      </c>
      <c r="G25" s="74">
        <f>IF(G14=0,"",G14/TrAvia_act!G19*100)</f>
        <v>472.6172383543381</v>
      </c>
      <c r="H25" s="74">
        <f>IF(H14=0,"",H14/TrAvia_act!H19*100)</f>
        <v>444.50067990233049</v>
      </c>
      <c r="I25" s="74">
        <f>IF(I14=0,"",I14/TrAvia_act!I19*100)</f>
        <v>381.20651509963579</v>
      </c>
      <c r="J25" s="74">
        <f>IF(J14=0,"",J14/TrAvia_act!J19*100)</f>
        <v>387.54732895148999</v>
      </c>
      <c r="K25" s="74">
        <f>IF(K14=0,"",K14/TrAvia_act!K19*100)</f>
        <v>376.02388690797517</v>
      </c>
      <c r="L25" s="74">
        <f>IF(L14=0,"",L14/TrAvia_act!L19*100)</f>
        <v>359.10366731862854</v>
      </c>
      <c r="M25" s="74">
        <f>IF(M14=0,"",M14/TrAvia_act!M19*100)</f>
        <v>319.91086720276218</v>
      </c>
      <c r="N25" s="74">
        <f>IF(N14=0,"",N14/TrAvia_act!N19*100)</f>
        <v>349.63167999298423</v>
      </c>
      <c r="O25" s="74">
        <f>IF(O14=0,"",O14/TrAvia_act!O19*100)</f>
        <v>314.22895616789816</v>
      </c>
      <c r="P25" s="74">
        <f>IF(P14=0,"",P14/TrAvia_act!P19*100)</f>
        <v>331.54649111843167</v>
      </c>
      <c r="Q25" s="74">
        <f>IF(Q14=0,"",Q14/TrAvia_act!Q19*100)</f>
        <v>338.68403909438433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58.958161955862721</v>
      </c>
      <c r="C28" s="134">
        <f>IF(C8=0,"",C8/TrAvia_act!C4*1000)</f>
        <v>58.03482016941112</v>
      </c>
      <c r="D28" s="134">
        <f>IF(D8=0,"",D8/TrAvia_act!D4*1000)</f>
        <v>56.797283845223582</v>
      </c>
      <c r="E28" s="134">
        <f>IF(E8=0,"",E8/TrAvia_act!E4*1000)</f>
        <v>55.607673271414406</v>
      </c>
      <c r="F28" s="134">
        <f>IF(F8=0,"",F8/TrAvia_act!F4*1000)</f>
        <v>52.408245139637721</v>
      </c>
      <c r="G28" s="134">
        <f>IF(G8=0,"",G8/TrAvia_act!G4*1000)</f>
        <v>45.115547932885569</v>
      </c>
      <c r="H28" s="134">
        <f>IF(H8=0,"",H8/TrAvia_act!H4*1000)</f>
        <v>39.812807659361944</v>
      </c>
      <c r="I28" s="134">
        <f>IF(I8=0,"",I8/TrAvia_act!I4*1000)</f>
        <v>32.911220586076425</v>
      </c>
      <c r="J28" s="134">
        <f>IF(J8=0,"",J8/TrAvia_act!J4*1000)</f>
        <v>34.787796298140222</v>
      </c>
      <c r="K28" s="134">
        <f>IF(K8=0,"",K8/TrAvia_act!K4*1000)</f>
        <v>34.31087691201882</v>
      </c>
      <c r="L28" s="134">
        <f>IF(L8=0,"",L8/TrAvia_act!L4*1000)</f>
        <v>34.93654829345887</v>
      </c>
      <c r="M28" s="134">
        <f>IF(M8=0,"",M8/TrAvia_act!M4*1000)</f>
        <v>31.149724249375364</v>
      </c>
      <c r="N28" s="134">
        <f>IF(N8=0,"",N8/TrAvia_act!N4*1000)</f>
        <v>32.348620555079975</v>
      </c>
      <c r="O28" s="134">
        <f>IF(O8=0,"",O8/TrAvia_act!O4*1000)</f>
        <v>29.569221516134519</v>
      </c>
      <c r="P28" s="134">
        <f>IF(P8=0,"",P8/TrAvia_act!P4*1000)</f>
        <v>29.94386062443111</v>
      </c>
      <c r="Q28" s="134">
        <f>IF(Q8=0,"",Q8/TrAvia_act!Q4*1000)</f>
        <v>29.800730126452386</v>
      </c>
    </row>
    <row r="29" spans="1:17" ht="11.45" customHeight="1" x14ac:dyDescent="0.25">
      <c r="A29" s="116" t="s">
        <v>23</v>
      </c>
      <c r="B29" s="77">
        <f>IF(B9=0,"",B9/TrAvia_act!B5*1000)</f>
        <v>137.3495159545885</v>
      </c>
      <c r="C29" s="77">
        <f>IF(C9=0,"",C9/TrAvia_act!C5*1000)</f>
        <v>135.84715985612135</v>
      </c>
      <c r="D29" s="77">
        <f>IF(D9=0,"",D9/TrAvia_act!D5*1000)</f>
        <v>134.59395617459816</v>
      </c>
      <c r="E29" s="77">
        <f>IF(E9=0,"",E9/TrAvia_act!E5*1000)</f>
        <v>132.43102730992916</v>
      </c>
      <c r="F29" s="77">
        <f>IF(F9=0,"",F9/TrAvia_act!F5*1000)</f>
        <v>131.44386032241539</v>
      </c>
      <c r="G29" s="77">
        <f>IF(G9=0,"",G9/TrAvia_act!G5*1000)</f>
        <v>124.83496574482268</v>
      </c>
      <c r="H29" s="77">
        <f>IF(H9=0,"",H9/TrAvia_act!H5*1000)</f>
        <v>121.16694439188599</v>
      </c>
      <c r="I29" s="77">
        <f>IF(I9=0,"",I9/TrAvia_act!I5*1000)</f>
        <v>116.48766620937278</v>
      </c>
      <c r="J29" s="77">
        <f>IF(J9=0,"",J9/TrAvia_act!J5*1000)</f>
        <v>120.97085209159388</v>
      </c>
      <c r="K29" s="77">
        <f>IF(K9=0,"",K9/TrAvia_act!K5*1000)</f>
        <v>118.09592617271812</v>
      </c>
      <c r="L29" s="77">
        <f>IF(L9=0,"",L9/TrAvia_act!L5*1000)</f>
        <v>115.45671742928835</v>
      </c>
      <c r="M29" s="77">
        <f>IF(M9=0,"",M9/TrAvia_act!M5*1000)</f>
        <v>107.9686918735956</v>
      </c>
      <c r="N29" s="77">
        <f>IF(N9=0,"",N9/TrAvia_act!N5*1000)</f>
        <v>100.84768152758163</v>
      </c>
      <c r="O29" s="77">
        <f>IF(O9=0,"",O9/TrAvia_act!O5*1000)</f>
        <v>108.24694488732716</v>
      </c>
      <c r="P29" s="77">
        <f>IF(P9=0,"",P9/TrAvia_act!P5*1000)</f>
        <v>103.05693087221869</v>
      </c>
      <c r="Q29" s="77">
        <f>IF(Q9=0,"",Q9/TrAvia_act!Q5*1000)</f>
        <v>102.26614799192892</v>
      </c>
    </row>
    <row r="30" spans="1:17" ht="11.45" customHeight="1" x14ac:dyDescent="0.25">
      <c r="A30" s="116" t="s">
        <v>127</v>
      </c>
      <c r="B30" s="77">
        <f>IF(B10=0,"",B10/TrAvia_act!B6*1000)</f>
        <v>60.040858536589489</v>
      </c>
      <c r="C30" s="77">
        <f>IF(C10=0,"",C10/TrAvia_act!C6*1000)</f>
        <v>62.317582144015503</v>
      </c>
      <c r="D30" s="77">
        <f>IF(D10=0,"",D10/TrAvia_act!D6*1000)</f>
        <v>60.71151077785057</v>
      </c>
      <c r="E30" s="77">
        <f>IF(E10=0,"",E10/TrAvia_act!E6*1000)</f>
        <v>60.350529692325971</v>
      </c>
      <c r="F30" s="77">
        <f>IF(F10=0,"",F10/TrAvia_act!F6*1000)</f>
        <v>55.534999205216749</v>
      </c>
      <c r="G30" s="77">
        <f>IF(G10=0,"",G10/TrAvia_act!G6*1000)</f>
        <v>46.061649241626249</v>
      </c>
      <c r="H30" s="77">
        <f>IF(H10=0,"",H10/TrAvia_act!H6*1000)</f>
        <v>40.646219811700291</v>
      </c>
      <c r="I30" s="77">
        <f>IF(I10=0,"",I10/TrAvia_act!I6*1000)</f>
        <v>32.985548509548963</v>
      </c>
      <c r="J30" s="77">
        <f>IF(J10=0,"",J10/TrAvia_act!J6*1000)</f>
        <v>34.913287048712633</v>
      </c>
      <c r="K30" s="77">
        <f>IF(K10=0,"",K10/TrAvia_act!K6*1000)</f>
        <v>34.864854827850529</v>
      </c>
      <c r="L30" s="77">
        <f>IF(L10=0,"",L10/TrAvia_act!L6*1000)</f>
        <v>35.547364168153017</v>
      </c>
      <c r="M30" s="77">
        <f>IF(M10=0,"",M10/TrAvia_act!M6*1000)</f>
        <v>31.000406872233533</v>
      </c>
      <c r="N30" s="77">
        <f>IF(N10=0,"",N10/TrAvia_act!N6*1000)</f>
        <v>32.317944647603902</v>
      </c>
      <c r="O30" s="77">
        <f>IF(O10=0,"",O10/TrAvia_act!O6*1000)</f>
        <v>30.24084390780445</v>
      </c>
      <c r="P30" s="77">
        <f>IF(P10=0,"",P10/TrAvia_act!P6*1000)</f>
        <v>30.429086681301044</v>
      </c>
      <c r="Q30" s="77">
        <f>IF(Q10=0,"",Q10/TrAvia_act!Q6*1000)</f>
        <v>30.32276705353215</v>
      </c>
    </row>
    <row r="31" spans="1:17" ht="11.45" customHeight="1" x14ac:dyDescent="0.25">
      <c r="A31" s="116" t="s">
        <v>125</v>
      </c>
      <c r="B31" s="77">
        <f>IF(B11=0,"",B11/TrAvia_act!B7*1000)</f>
        <v>42.034306654232218</v>
      </c>
      <c r="C31" s="77">
        <f>IF(C11=0,"",C11/TrAvia_act!C7*1000)</f>
        <v>37.218136977744777</v>
      </c>
      <c r="D31" s="77">
        <f>IF(D11=0,"",D11/TrAvia_act!D7*1000)</f>
        <v>36.718243128668654</v>
      </c>
      <c r="E31" s="77">
        <f>IF(E11=0,"",E11/TrAvia_act!E7*1000)</f>
        <v>37.177774228998082</v>
      </c>
      <c r="F31" s="77">
        <f>IF(F11=0,"",F11/TrAvia_act!F7*1000)</f>
        <v>35.014296158563702</v>
      </c>
      <c r="G31" s="77">
        <f>IF(G11=0,"",G11/TrAvia_act!G7*1000)</f>
        <v>32.088530861366401</v>
      </c>
      <c r="H31" s="77">
        <f>IF(H11=0,"",H11/TrAvia_act!H7*1000)</f>
        <v>30.79444596433521</v>
      </c>
      <c r="I31" s="77">
        <f>IF(I11=0,"",I11/TrAvia_act!I7*1000)</f>
        <v>25.63773868863823</v>
      </c>
      <c r="J31" s="77">
        <f>IF(J11=0,"",J11/TrAvia_act!J7*1000)</f>
        <v>29.153441177995493</v>
      </c>
      <c r="K31" s="77">
        <f>IF(K11=0,"",K11/TrAvia_act!K7*1000)</f>
        <v>28.414876715130411</v>
      </c>
      <c r="L31" s="77">
        <f>IF(L11=0,"",L11/TrAvia_act!L7*1000)</f>
        <v>29.296780121118111</v>
      </c>
      <c r="M31" s="77">
        <f>IF(M11=0,"",M11/TrAvia_act!M7*1000)</f>
        <v>26.198842506087722</v>
      </c>
      <c r="N31" s="77">
        <f>IF(N11=0,"",N11/TrAvia_act!N7*1000)</f>
        <v>25.807562909847171</v>
      </c>
      <c r="O31" s="77">
        <f>IF(O11=0,"",O11/TrAvia_act!O7*1000)</f>
        <v>23.597527713009057</v>
      </c>
      <c r="P31" s="77">
        <f>IF(P11=0,"",P11/TrAvia_act!P7*1000)</f>
        <v>24.400572860849682</v>
      </c>
      <c r="Q31" s="77">
        <f>IF(Q11=0,"",Q11/TrAvia_act!Q7*1000)</f>
        <v>23.96928405692168</v>
      </c>
    </row>
    <row r="32" spans="1:17" ht="11.45" customHeight="1" x14ac:dyDescent="0.25">
      <c r="A32" s="128" t="s">
        <v>36</v>
      </c>
      <c r="B32" s="133">
        <f>IF(B12=0,"",B12/TrAvia_act!B8*1000)</f>
        <v>207.75338037268853</v>
      </c>
      <c r="C32" s="133">
        <f>IF(C12=0,"",C12/TrAvia_act!C8*1000)</f>
        <v>195.33937060889002</v>
      </c>
      <c r="D32" s="133">
        <f>IF(D12=0,"",D12/TrAvia_act!D8*1000)</f>
        <v>191.89003449469354</v>
      </c>
      <c r="E32" s="133">
        <f>IF(E12=0,"",E12/TrAvia_act!E8*1000)</f>
        <v>193.152243799686</v>
      </c>
      <c r="F32" s="133">
        <f>IF(F12=0,"",F12/TrAvia_act!F8*1000)</f>
        <v>161.83789353012398</v>
      </c>
      <c r="G32" s="133">
        <f>IF(G12=0,"",G12/TrAvia_act!G8*1000)</f>
        <v>152.16146396138515</v>
      </c>
      <c r="H32" s="133">
        <f>IF(H12=0,"",H12/TrAvia_act!H8*1000)</f>
        <v>151.29423070262996</v>
      </c>
      <c r="I32" s="133">
        <f>IF(I12=0,"",I12/TrAvia_act!I8*1000)</f>
        <v>124.8215992353789</v>
      </c>
      <c r="J32" s="133">
        <f>IF(J12=0,"",J12/TrAvia_act!J8*1000)</f>
        <v>133.06168779929217</v>
      </c>
      <c r="K32" s="133">
        <f>IF(K12=0,"",K12/TrAvia_act!K8*1000)</f>
        <v>130.96436889339952</v>
      </c>
      <c r="L32" s="133">
        <f>IF(L12=0,"",L12/TrAvia_act!L8*1000)</f>
        <v>98.860110176634464</v>
      </c>
      <c r="M32" s="133">
        <f>IF(M12=0,"",M12/TrAvia_act!M8*1000)</f>
        <v>88.215480004335006</v>
      </c>
      <c r="N32" s="133">
        <f>IF(N12=0,"",N12/TrAvia_act!N8*1000)</f>
        <v>95.914978238561048</v>
      </c>
      <c r="O32" s="133">
        <f>IF(O12=0,"",O12/TrAvia_act!O8*1000)</f>
        <v>86.851782573178724</v>
      </c>
      <c r="P32" s="133">
        <f>IF(P12=0,"",P12/TrAvia_act!P8*1000)</f>
        <v>79.410016444915072</v>
      </c>
      <c r="Q32" s="133">
        <f>IF(Q12=0,"",Q12/TrAvia_act!Q8*1000)</f>
        <v>84.225534452771015</v>
      </c>
    </row>
    <row r="33" spans="1:17" ht="11.45" customHeight="1" x14ac:dyDescent="0.25">
      <c r="A33" s="95" t="s">
        <v>126</v>
      </c>
      <c r="B33" s="75">
        <f>IF(B13=0,"",B13/TrAvia_act!B9*1000)</f>
        <v>343.68276411674532</v>
      </c>
      <c r="C33" s="75">
        <f>IF(C13=0,"",C13/TrAvia_act!C9*1000)</f>
        <v>343.68615552106013</v>
      </c>
      <c r="D33" s="75">
        <f>IF(D13=0,"",D13/TrAvia_act!D9*1000)</f>
        <v>324.16733945061117</v>
      </c>
      <c r="E33" s="75">
        <f>IF(E13=0,"",E13/TrAvia_act!E9*1000)</f>
        <v>318.77472166944341</v>
      </c>
      <c r="F33" s="75">
        <f>IF(F13=0,"",F13/TrAvia_act!F9*1000)</f>
        <v>282.04771579726389</v>
      </c>
      <c r="G33" s="75">
        <f>IF(G13=0,"",G13/TrAvia_act!G9*1000)</f>
        <v>252.15383186222428</v>
      </c>
      <c r="H33" s="75">
        <f>IF(H13=0,"",H13/TrAvia_act!H9*1000)</f>
        <v>250.74940025930169</v>
      </c>
      <c r="I33" s="75">
        <f>IF(I13=0,"",I13/TrAvia_act!I9*1000)</f>
        <v>209.30620361376708</v>
      </c>
      <c r="J33" s="75">
        <f>IF(J13=0,"",J13/TrAvia_act!J9*1000)</f>
        <v>236.10224107322924</v>
      </c>
      <c r="K33" s="75">
        <f>IF(K13=0,"",K13/TrAvia_act!K9*1000)</f>
        <v>231.65819342890956</v>
      </c>
      <c r="L33" s="75">
        <f>IF(L13=0,"",L13/TrAvia_act!L9*1000)</f>
        <v>217.76664406717822</v>
      </c>
      <c r="M33" s="75">
        <f>IF(M13=0,"",M13/TrAvia_act!M9*1000)</f>
        <v>191.61514843395699</v>
      </c>
      <c r="N33" s="75">
        <f>IF(N13=0,"",N13/TrAvia_act!N9*1000)</f>
        <v>205.6005189268958</v>
      </c>
      <c r="O33" s="75">
        <f>IF(O13=0,"",O13/TrAvia_act!O9*1000)</f>
        <v>182.80741285118128</v>
      </c>
      <c r="P33" s="75">
        <f>IF(P13=0,"",P13/TrAvia_act!P9*1000)</f>
        <v>177.29118645912277</v>
      </c>
      <c r="Q33" s="75">
        <f>IF(Q13=0,"",Q13/TrAvia_act!Q9*1000)</f>
        <v>182.54445391482707</v>
      </c>
    </row>
    <row r="34" spans="1:17" ht="11.45" customHeight="1" x14ac:dyDescent="0.25">
      <c r="A34" s="93" t="s">
        <v>125</v>
      </c>
      <c r="B34" s="74">
        <f>IF(B14=0,"",B14/TrAvia_act!B10*1000)</f>
        <v>106.77915086927375</v>
      </c>
      <c r="C34" s="74">
        <f>IF(C14=0,"",C14/TrAvia_act!C10*1000)</f>
        <v>111.02280424559449</v>
      </c>
      <c r="D34" s="74">
        <f>IF(D14=0,"",D14/TrAvia_act!D10*1000)</f>
        <v>105.99962929214635</v>
      </c>
      <c r="E34" s="74">
        <f>IF(E14=0,"",E14/TrAvia_act!E10*1000)</f>
        <v>106.68358383298975</v>
      </c>
      <c r="F34" s="74">
        <f>IF(F14=0,"",F14/TrAvia_act!F10*1000)</f>
        <v>97.720534487516005</v>
      </c>
      <c r="G34" s="74">
        <f>IF(G14=0,"",G14/TrAvia_act!G10*1000)</f>
        <v>85.88862263620338</v>
      </c>
      <c r="H34" s="74">
        <f>IF(H14=0,"",H14/TrAvia_act!H10*1000)</f>
        <v>81.528959308441671</v>
      </c>
      <c r="I34" s="74">
        <f>IF(I14=0,"",I14/TrAvia_act!I10*1000)</f>
        <v>69.854646054518156</v>
      </c>
      <c r="J34" s="74">
        <f>IF(J14=0,"",J14/TrAvia_act!J10*1000)</f>
        <v>71.455920047844415</v>
      </c>
      <c r="K34" s="74">
        <f>IF(K14=0,"",K14/TrAvia_act!K10*1000)</f>
        <v>70.084857528181217</v>
      </c>
      <c r="L34" s="74">
        <f>IF(L14=0,"",L14/TrAvia_act!L10*1000)</f>
        <v>65.248700302766153</v>
      </c>
      <c r="M34" s="74">
        <f>IF(M14=0,"",M14/TrAvia_act!M10*1000)</f>
        <v>59.126023564815462</v>
      </c>
      <c r="N34" s="74">
        <f>IF(N14=0,"",N14/TrAvia_act!N10*1000)</f>
        <v>66.202424476369387</v>
      </c>
      <c r="O34" s="74">
        <f>IF(O14=0,"",O14/TrAvia_act!O10*1000)</f>
        <v>62.253941914311653</v>
      </c>
      <c r="P34" s="74">
        <f>IF(P14=0,"",P14/TrAvia_act!P10*1000)</f>
        <v>62.623432497889361</v>
      </c>
      <c r="Q34" s="74">
        <f>IF(Q14=0,"",Q14/TrAvia_act!Q10*1000)</f>
        <v>66.640820552302628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3857.5426380147401</v>
      </c>
      <c r="C37" s="134">
        <f>IF(C8=0,"",1000000*C8/TrAvia_act!C22)</f>
        <v>3803.5436830601816</v>
      </c>
      <c r="D37" s="134">
        <f>IF(D8=0,"",1000000*D8/TrAvia_act!D22)</f>
        <v>3735.2632836348716</v>
      </c>
      <c r="E37" s="134">
        <f>IF(E8=0,"",1000000*E8/TrAvia_act!E22)</f>
        <v>3763.6572978578988</v>
      </c>
      <c r="F37" s="134">
        <f>IF(F8=0,"",1000000*F8/TrAvia_act!F22)</f>
        <v>3442.2860983978239</v>
      </c>
      <c r="G37" s="134">
        <f>IF(G8=0,"",1000000*G8/TrAvia_act!G22)</f>
        <v>3084.9548102665817</v>
      </c>
      <c r="H37" s="134">
        <f>IF(H8=0,"",1000000*H8/TrAvia_act!H22)</f>
        <v>2921.5983697862735</v>
      </c>
      <c r="I37" s="134">
        <f>IF(I8=0,"",1000000*I8/TrAvia_act!I22)</f>
        <v>2526.0034748077592</v>
      </c>
      <c r="J37" s="134">
        <f>IF(J8=0,"",1000000*J8/TrAvia_act!J22)</f>
        <v>2747.4088815019145</v>
      </c>
      <c r="K37" s="134">
        <f>IF(K8=0,"",1000000*K8/TrAvia_act!K22)</f>
        <v>2799.2500756717595</v>
      </c>
      <c r="L37" s="134">
        <f>IF(L8=0,"",1000000*L8/TrAvia_act!L22)</f>
        <v>2824.6249391080983</v>
      </c>
      <c r="M37" s="134">
        <f>IF(M8=0,"",1000000*M8/TrAvia_act!M22)</f>
        <v>2594.6965813626548</v>
      </c>
      <c r="N37" s="134">
        <f>IF(N8=0,"",1000000*N8/TrAvia_act!N22)</f>
        <v>2825.0538288752396</v>
      </c>
      <c r="O37" s="134">
        <f>IF(O8=0,"",1000000*O8/TrAvia_act!O22)</f>
        <v>2570.759519462651</v>
      </c>
      <c r="P37" s="134">
        <f>IF(P8=0,"",1000000*P8/TrAvia_act!P22)</f>
        <v>2752.4424597218149</v>
      </c>
      <c r="Q37" s="134">
        <f>IF(Q8=0,"",1000000*Q8/TrAvia_act!Q22)</f>
        <v>2737.0193585742923</v>
      </c>
    </row>
    <row r="38" spans="1:17" ht="11.45" customHeight="1" x14ac:dyDescent="0.25">
      <c r="A38" s="116" t="s">
        <v>23</v>
      </c>
      <c r="B38" s="77">
        <f>IF(B9=0,"",1000000*B9/TrAvia_act!B23)</f>
        <v>3388.5368139900665</v>
      </c>
      <c r="C38" s="77">
        <f>IF(C9=0,"",1000000*C9/TrAvia_act!C23)</f>
        <v>3285.6048972815938</v>
      </c>
      <c r="D38" s="77">
        <f>IF(D9=0,"",1000000*D9/TrAvia_act!D23)</f>
        <v>3207.0374731592442</v>
      </c>
      <c r="E38" s="77">
        <f>IF(E9=0,"",1000000*E9/TrAvia_act!E23)</f>
        <v>3009.0858296869742</v>
      </c>
      <c r="F38" s="77">
        <f>IF(F9=0,"",1000000*F9/TrAvia_act!F23)</f>
        <v>2622.169249106079</v>
      </c>
      <c r="G38" s="77">
        <f>IF(G9=0,"",1000000*G9/TrAvia_act!G23)</f>
        <v>2593.5057735470009</v>
      </c>
      <c r="H38" s="77">
        <f>IF(H9=0,"",1000000*H9/TrAvia_act!H23)</f>
        <v>2586.5390554626174</v>
      </c>
      <c r="I38" s="77">
        <f>IF(I9=0,"",1000000*I9/TrAvia_act!I23)</f>
        <v>2601.6834422273237</v>
      </c>
      <c r="J38" s="77">
        <f>IF(J9=0,"",1000000*J9/TrAvia_act!J23)</f>
        <v>2620.9657908428721</v>
      </c>
      <c r="K38" s="77">
        <f>IF(K9=0,"",1000000*K9/TrAvia_act!K23)</f>
        <v>2613.0810196691041</v>
      </c>
      <c r="L38" s="77">
        <f>IF(L9=0,"",1000000*L9/TrAvia_act!L23)</f>
        <v>2678.2213301866132</v>
      </c>
      <c r="M38" s="77">
        <f>IF(M9=0,"",1000000*M9/TrAvia_act!M23)</f>
        <v>2589.4313229714107</v>
      </c>
      <c r="N38" s="77">
        <f>IF(N9=0,"",1000000*N9/TrAvia_act!N23)</f>
        <v>2617.3671366431536</v>
      </c>
      <c r="O38" s="77">
        <f>IF(O9=0,"",1000000*O9/TrAvia_act!O23)</f>
        <v>2632.2682587622216</v>
      </c>
      <c r="P38" s="77">
        <f>IF(P9=0,"",1000000*P9/TrAvia_act!P23)</f>
        <v>2748.0521362423506</v>
      </c>
      <c r="Q38" s="77">
        <f>IF(Q9=0,"",1000000*Q9/TrAvia_act!Q23)</f>
        <v>2799.3072044389687</v>
      </c>
    </row>
    <row r="39" spans="1:17" ht="11.45" customHeight="1" x14ac:dyDescent="0.25">
      <c r="A39" s="116" t="s">
        <v>127</v>
      </c>
      <c r="B39" s="77">
        <f>IF(B10=0,"",1000000*B10/TrAvia_act!B24)</f>
        <v>3155.3863746795491</v>
      </c>
      <c r="C39" s="77">
        <f>IF(C10=0,"",1000000*C10/TrAvia_act!C24)</f>
        <v>3280.6188923844975</v>
      </c>
      <c r="D39" s="77">
        <f>IF(D10=0,"",1000000*D10/TrAvia_act!D24)</f>
        <v>3236.0727546368071</v>
      </c>
      <c r="E39" s="77">
        <f>IF(E10=0,"",1000000*E10/TrAvia_act!E24)</f>
        <v>3272.0781577237071</v>
      </c>
      <c r="F39" s="77">
        <f>IF(F10=0,"",1000000*F10/TrAvia_act!F24)</f>
        <v>3069.5555645131872</v>
      </c>
      <c r="G39" s="77">
        <f>IF(G10=0,"",1000000*G10/TrAvia_act!G24)</f>
        <v>2732.9404793757353</v>
      </c>
      <c r="H39" s="77">
        <f>IF(H10=0,"",1000000*H10/TrAvia_act!H24)</f>
        <v>2484.8671393361851</v>
      </c>
      <c r="I39" s="77">
        <f>IF(I10=0,"",1000000*I10/TrAvia_act!I24)</f>
        <v>2123.0324357325235</v>
      </c>
      <c r="J39" s="77">
        <f>IF(J10=0,"",1000000*J10/TrAvia_act!J24)</f>
        <v>2298.8810889961851</v>
      </c>
      <c r="K39" s="77">
        <f>IF(K10=0,"",1000000*K10/TrAvia_act!K24)</f>
        <v>2293.9743177384398</v>
      </c>
      <c r="L39" s="77">
        <f>IF(L10=0,"",1000000*L10/TrAvia_act!L24)</f>
        <v>2246.9316344008926</v>
      </c>
      <c r="M39" s="77">
        <f>IF(M10=0,"",1000000*M10/TrAvia_act!M24)</f>
        <v>2100.450357646193</v>
      </c>
      <c r="N39" s="77">
        <f>IF(N10=0,"",1000000*N10/TrAvia_act!N24)</f>
        <v>2301.197570610479</v>
      </c>
      <c r="O39" s="77">
        <f>IF(O10=0,"",1000000*O10/TrAvia_act!O24)</f>
        <v>2083.900481017452</v>
      </c>
      <c r="P39" s="77">
        <f>IF(P10=0,"",1000000*P10/TrAvia_act!P24)</f>
        <v>2203.5685969446449</v>
      </c>
      <c r="Q39" s="77">
        <f>IF(Q10=0,"",1000000*Q10/TrAvia_act!Q24)</f>
        <v>2224.4517591011668</v>
      </c>
    </row>
    <row r="40" spans="1:17" ht="11.45" customHeight="1" x14ac:dyDescent="0.25">
      <c r="A40" s="116" t="s">
        <v>125</v>
      </c>
      <c r="B40" s="77">
        <f>IF(B11=0,"",1000000*B11/TrAvia_act!B25)</f>
        <v>8085.6020013826756</v>
      </c>
      <c r="C40" s="77">
        <f>IF(C11=0,"",1000000*C11/TrAvia_act!C25)</f>
        <v>7185.2517749517519</v>
      </c>
      <c r="D40" s="77">
        <f>IF(D11=0,"",1000000*D11/TrAvia_act!D25)</f>
        <v>6926.3894897575256</v>
      </c>
      <c r="E40" s="77">
        <f>IF(E11=0,"",1000000*E11/TrAvia_act!E25)</f>
        <v>6903.0647631210322</v>
      </c>
      <c r="F40" s="77">
        <f>IF(F11=0,"",1000000*F11/TrAvia_act!F25)</f>
        <v>6624.7893375129443</v>
      </c>
      <c r="G40" s="77">
        <f>IF(G11=0,"",1000000*G11/TrAvia_act!G25)</f>
        <v>5941.2297780188119</v>
      </c>
      <c r="H40" s="77">
        <f>IF(H11=0,"",1000000*H11/TrAvia_act!H25)</f>
        <v>5584.1938409557624</v>
      </c>
      <c r="I40" s="77">
        <f>IF(I11=0,"",1000000*I11/TrAvia_act!I25)</f>
        <v>4685.9742993030832</v>
      </c>
      <c r="J40" s="77">
        <f>IF(J11=0,"",1000000*J11/TrAvia_act!J25)</f>
        <v>4847.6934943921324</v>
      </c>
      <c r="K40" s="77">
        <f>IF(K11=0,"",1000000*K11/TrAvia_act!K25)</f>
        <v>5140.3836107680181</v>
      </c>
      <c r="L40" s="77">
        <f>IF(L11=0,"",1000000*L11/TrAvia_act!L25)</f>
        <v>5180.419307424695</v>
      </c>
      <c r="M40" s="77">
        <f>IF(M11=0,"",1000000*M11/TrAvia_act!M25)</f>
        <v>4658.5920784485634</v>
      </c>
      <c r="N40" s="77">
        <f>IF(N11=0,"",1000000*N11/TrAvia_act!N25)</f>
        <v>5119.2095944079092</v>
      </c>
      <c r="O40" s="77">
        <f>IF(O11=0,"",1000000*O11/TrAvia_act!O25)</f>
        <v>4728.4558176976052</v>
      </c>
      <c r="P40" s="77">
        <f>IF(P11=0,"",1000000*P11/TrAvia_act!P25)</f>
        <v>5029.5370722392436</v>
      </c>
      <c r="Q40" s="77">
        <f>IF(Q11=0,"",1000000*Q11/TrAvia_act!Q25)</f>
        <v>5179.4275388305241</v>
      </c>
    </row>
    <row r="41" spans="1:17" ht="11.45" customHeight="1" x14ac:dyDescent="0.25">
      <c r="A41" s="128" t="s">
        <v>18</v>
      </c>
      <c r="B41" s="133">
        <f>IF(B12=0,"",1000000*B12/TrAvia_act!B26)</f>
        <v>5262.4888718948578</v>
      </c>
      <c r="C41" s="133">
        <f>IF(C12=0,"",1000000*C12/TrAvia_act!C26)</f>
        <v>5649.6746502644746</v>
      </c>
      <c r="D41" s="133">
        <f>IF(D12=0,"",1000000*D12/TrAvia_act!D26)</f>
        <v>5320.9785001667578</v>
      </c>
      <c r="E41" s="133">
        <f>IF(E12=0,"",1000000*E12/TrAvia_act!E26)</f>
        <v>5280.625816259475</v>
      </c>
      <c r="F41" s="133">
        <f>IF(F12=0,"",1000000*F12/TrAvia_act!F26)</f>
        <v>5396.3293695377761</v>
      </c>
      <c r="G41" s="133">
        <f>IF(G12=0,"",1000000*G12/TrAvia_act!G26)</f>
        <v>4616.5368513576395</v>
      </c>
      <c r="H41" s="133">
        <f>IF(H12=0,"",1000000*H12/TrAvia_act!H26)</f>
        <v>4076.7438200626848</v>
      </c>
      <c r="I41" s="133">
        <f>IF(I12=0,"",1000000*I12/TrAvia_act!I26)</f>
        <v>3605.0639262642121</v>
      </c>
      <c r="J41" s="133">
        <f>IF(J12=0,"",1000000*J12/TrAvia_act!J26)</f>
        <v>3675.4339067949545</v>
      </c>
      <c r="K41" s="133">
        <f>IF(K12=0,"",1000000*K12/TrAvia_act!K26)</f>
        <v>3690.1883347200783</v>
      </c>
      <c r="L41" s="133">
        <f>IF(L12=0,"",1000000*L12/TrAvia_act!L26)</f>
        <v>4408.4078731952932</v>
      </c>
      <c r="M41" s="133">
        <f>IF(M12=0,"",1000000*M12/TrAvia_act!M26)</f>
        <v>4146.8963440717816</v>
      </c>
      <c r="N41" s="133">
        <f>IF(N12=0,"",1000000*N12/TrAvia_act!N26)</f>
        <v>4524.3168443401628</v>
      </c>
      <c r="O41" s="133">
        <f>IF(O12=0,"",1000000*O12/TrAvia_act!O26)</f>
        <v>4158.047841610929</v>
      </c>
      <c r="P41" s="133">
        <f>IF(P12=0,"",1000000*P12/TrAvia_act!P26)</f>
        <v>4830.3420733451931</v>
      </c>
      <c r="Q41" s="133">
        <f>IF(Q12=0,"",1000000*Q12/TrAvia_act!Q26)</f>
        <v>4840.1168356728058</v>
      </c>
    </row>
    <row r="42" spans="1:17" ht="11.45" customHeight="1" x14ac:dyDescent="0.25">
      <c r="A42" s="95" t="s">
        <v>126</v>
      </c>
      <c r="B42" s="75">
        <f>IF(B13=0,"",1000000*B13/TrAvia_act!B27)</f>
        <v>4426.1293167840504</v>
      </c>
      <c r="C42" s="75">
        <f>IF(C13=0,"",1000000*C13/TrAvia_act!C27)</f>
        <v>4536.6543722802044</v>
      </c>
      <c r="D42" s="75">
        <f>IF(D13=0,"",1000000*D13/TrAvia_act!D27)</f>
        <v>4344.9250235142144</v>
      </c>
      <c r="E42" s="75">
        <f>IF(E13=0,"",1000000*E13/TrAvia_act!E27)</f>
        <v>4334.2609300815184</v>
      </c>
      <c r="F42" s="75">
        <f>IF(F13=0,"",1000000*F13/TrAvia_act!F27)</f>
        <v>4293.121779856282</v>
      </c>
      <c r="G42" s="75">
        <f>IF(G13=0,"",1000000*G13/TrAvia_act!G27)</f>
        <v>3798.5230030732541</v>
      </c>
      <c r="H42" s="75">
        <f>IF(H13=0,"",1000000*H13/TrAvia_act!H27)</f>
        <v>3392.8879176227583</v>
      </c>
      <c r="I42" s="75">
        <f>IF(I13=0,"",1000000*I13/TrAvia_act!I27)</f>
        <v>2993.1812950261265</v>
      </c>
      <c r="J42" s="75">
        <f>IF(J13=0,"",1000000*J13/TrAvia_act!J27)</f>
        <v>2985.0539818175662</v>
      </c>
      <c r="K42" s="75">
        <f>IF(K13=0,"",1000000*K13/TrAvia_act!K27)</f>
        <v>2972.2882515217407</v>
      </c>
      <c r="L42" s="75">
        <f>IF(L13=0,"",1000000*L13/TrAvia_act!L27)</f>
        <v>3054.2032576096344</v>
      </c>
      <c r="M42" s="75">
        <f>IF(M13=0,"",1000000*M13/TrAvia_act!M27)</f>
        <v>2818.2431317662822</v>
      </c>
      <c r="N42" s="75">
        <f>IF(N13=0,"",1000000*N13/TrAvia_act!N27)</f>
        <v>3036.9626157993425</v>
      </c>
      <c r="O42" s="75">
        <f>IF(O13=0,"",1000000*O13/TrAvia_act!O27)</f>
        <v>2702.3969146256854</v>
      </c>
      <c r="P42" s="75">
        <f>IF(P13=0,"",1000000*P13/TrAvia_act!P27)</f>
        <v>2825.9784373006933</v>
      </c>
      <c r="Q42" s="75">
        <f>IF(Q13=0,"",1000000*Q13/TrAvia_act!Q27)</f>
        <v>2850.2576988080441</v>
      </c>
    </row>
    <row r="43" spans="1:17" ht="11.45" customHeight="1" x14ac:dyDescent="0.25">
      <c r="A43" s="93" t="s">
        <v>125</v>
      </c>
      <c r="B43" s="74">
        <f>IF(B14=0,"",1000000*B14/TrAvia_act!B28)</f>
        <v>9599.417855251706</v>
      </c>
      <c r="C43" s="74">
        <f>IF(C14=0,"",1000000*C14/TrAvia_act!C28)</f>
        <v>9940.8371677941905</v>
      </c>
      <c r="D43" s="74">
        <f>IF(D14=0,"",1000000*D14/TrAvia_act!D28)</f>
        <v>9606.091324494997</v>
      </c>
      <c r="E43" s="74">
        <f>IF(E14=0,"",1000000*E14/TrAvia_act!E28)</f>
        <v>9585.0596533914722</v>
      </c>
      <c r="F43" s="74">
        <f>IF(F14=0,"",1000000*F14/TrAvia_act!F28)</f>
        <v>8928.4096360900476</v>
      </c>
      <c r="G43" s="74">
        <f>IF(G14=0,"",1000000*G14/TrAvia_act!G28)</f>
        <v>7946.2496082509115</v>
      </c>
      <c r="H43" s="74">
        <f>IF(H14=0,"",1000000*H14/TrAvia_act!H28)</f>
        <v>7213.503712335395</v>
      </c>
      <c r="I43" s="74">
        <f>IF(I14=0,"",1000000*I14/TrAvia_act!I28)</f>
        <v>5993.6178120610775</v>
      </c>
      <c r="J43" s="74">
        <f>IF(J14=0,"",1000000*J14/TrAvia_act!J28)</f>
        <v>6767.3760841669491</v>
      </c>
      <c r="K43" s="74">
        <f>IF(K14=0,"",1000000*K14/TrAvia_act!K28)</f>
        <v>7133.36516687516</v>
      </c>
      <c r="L43" s="74">
        <f>IF(L14=0,"",1000000*L14/TrAvia_act!L28)</f>
        <v>7578.4777687708138</v>
      </c>
      <c r="M43" s="74">
        <f>IF(M14=0,"",1000000*M14/TrAvia_act!M28)</f>
        <v>7273.1391965553121</v>
      </c>
      <c r="N43" s="74">
        <f>IF(N14=0,"",1000000*N14/TrAvia_act!N28)</f>
        <v>7694.6480913969008</v>
      </c>
      <c r="O43" s="74">
        <f>IF(O14=0,"",1000000*O14/TrAvia_act!O28)</f>
        <v>6993.8714993673648</v>
      </c>
      <c r="P43" s="74">
        <f>IF(P14=0,"",1000000*P14/TrAvia_act!P28)</f>
        <v>7367.444465285731</v>
      </c>
      <c r="Q43" s="74">
        <f>IF(Q14=0,"",1000000*Q14/TrAvia_act!Q28)</f>
        <v>7356.1406481508457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0.97089587077770922</v>
      </c>
      <c r="C46" s="129">
        <f t="shared" si="5"/>
        <v>0.97500739610076403</v>
      </c>
      <c r="D46" s="129">
        <f t="shared" si="5"/>
        <v>0.97379043802385556</v>
      </c>
      <c r="E46" s="129">
        <f t="shared" si="5"/>
        <v>0.97501305505317948</v>
      </c>
      <c r="F46" s="129">
        <f t="shared" si="5"/>
        <v>0.98064047362539708</v>
      </c>
      <c r="G46" s="129">
        <f t="shared" si="5"/>
        <v>0.98352673836658266</v>
      </c>
      <c r="H46" s="129">
        <f t="shared" si="5"/>
        <v>0.98626209274650789</v>
      </c>
      <c r="I46" s="129">
        <f t="shared" si="5"/>
        <v>0.98689363134650454</v>
      </c>
      <c r="J46" s="129">
        <f t="shared" si="5"/>
        <v>0.98595741024055772</v>
      </c>
      <c r="K46" s="129">
        <f t="shared" si="5"/>
        <v>0.98620638520460768</v>
      </c>
      <c r="L46" s="129">
        <f t="shared" si="5"/>
        <v>0.98862178755629204</v>
      </c>
      <c r="M46" s="129">
        <f t="shared" si="5"/>
        <v>0.98873003963022588</v>
      </c>
      <c r="N46" s="129">
        <f t="shared" si="5"/>
        <v>0.98781106861343271</v>
      </c>
      <c r="O46" s="129">
        <f t="shared" si="5"/>
        <v>0.98779504858171951</v>
      </c>
      <c r="P46" s="129">
        <f t="shared" si="5"/>
        <v>0.98639111722232775</v>
      </c>
      <c r="Q46" s="129">
        <f t="shared" si="5"/>
        <v>0.98634239007643743</v>
      </c>
    </row>
    <row r="47" spans="1:17" ht="11.45" customHeight="1" x14ac:dyDescent="0.25">
      <c r="A47" s="116" t="s">
        <v>23</v>
      </c>
      <c r="B47" s="52">
        <f t="shared" ref="B47:Q47" si="6">IF(B9=0,0,B9/B$7)</f>
        <v>0.17396434950977949</v>
      </c>
      <c r="C47" s="52">
        <f t="shared" si="6"/>
        <v>0.17380220616883071</v>
      </c>
      <c r="D47" s="52">
        <f t="shared" si="6"/>
        <v>0.17199100163881792</v>
      </c>
      <c r="E47" s="52">
        <f t="shared" si="6"/>
        <v>0.15371511103087201</v>
      </c>
      <c r="F47" s="52">
        <f t="shared" si="6"/>
        <v>0.14687464115854718</v>
      </c>
      <c r="G47" s="52">
        <f t="shared" si="6"/>
        <v>0.11890075897368446</v>
      </c>
      <c r="H47" s="52">
        <f t="shared" si="6"/>
        <v>9.361912386730728E-2</v>
      </c>
      <c r="I47" s="52">
        <f t="shared" si="6"/>
        <v>9.870457392752624E-2</v>
      </c>
      <c r="J47" s="52">
        <f t="shared" si="6"/>
        <v>7.5145219176484992E-2</v>
      </c>
      <c r="K47" s="52">
        <f t="shared" si="6"/>
        <v>7.5579885328124388E-2</v>
      </c>
      <c r="L47" s="52">
        <f t="shared" si="6"/>
        <v>7.8237815897030258E-2</v>
      </c>
      <c r="M47" s="52">
        <f t="shared" si="6"/>
        <v>8.7122103733803857E-2</v>
      </c>
      <c r="N47" s="52">
        <f t="shared" si="6"/>
        <v>0.11549774024514216</v>
      </c>
      <c r="O47" s="52">
        <f t="shared" si="6"/>
        <v>8.6892786751170653E-2</v>
      </c>
      <c r="P47" s="52">
        <f t="shared" si="6"/>
        <v>8.9040855526715243E-2</v>
      </c>
      <c r="Q47" s="52">
        <f t="shared" si="6"/>
        <v>8.5794179875031643E-2</v>
      </c>
    </row>
    <row r="48" spans="1:17" ht="11.45" customHeight="1" x14ac:dyDescent="0.25">
      <c r="A48" s="116" t="s">
        <v>127</v>
      </c>
      <c r="B48" s="52">
        <f t="shared" ref="B48:Q48" si="7">IF(B10=0,0,B10/B$7)</f>
        <v>0.52673279198654099</v>
      </c>
      <c r="C48" s="52">
        <f t="shared" si="7"/>
        <v>0.55501816371447532</v>
      </c>
      <c r="D48" s="52">
        <f t="shared" si="7"/>
        <v>0.55461596055201878</v>
      </c>
      <c r="E48" s="52">
        <f t="shared" si="7"/>
        <v>0.55364758525309643</v>
      </c>
      <c r="F48" s="52">
        <f t="shared" si="7"/>
        <v>0.5892088844603639</v>
      </c>
      <c r="G48" s="52">
        <f t="shared" si="7"/>
        <v>0.64496186192595117</v>
      </c>
      <c r="H48" s="52">
        <f t="shared" si="7"/>
        <v>0.63364209445662933</v>
      </c>
      <c r="I48" s="52">
        <f t="shared" si="7"/>
        <v>0.63353754391376838</v>
      </c>
      <c r="J48" s="52">
        <f t="shared" si="7"/>
        <v>0.62223454174799864</v>
      </c>
      <c r="K48" s="52">
        <f t="shared" si="7"/>
        <v>0.60581554373580726</v>
      </c>
      <c r="L48" s="52">
        <f t="shared" si="7"/>
        <v>0.57556838696834445</v>
      </c>
      <c r="M48" s="52">
        <f t="shared" si="7"/>
        <v>0.58859154426899507</v>
      </c>
      <c r="N48" s="52">
        <f t="shared" si="7"/>
        <v>0.5649071364975633</v>
      </c>
      <c r="O48" s="52">
        <f t="shared" si="7"/>
        <v>0.59878452956734629</v>
      </c>
      <c r="P48" s="52">
        <f t="shared" si="7"/>
        <v>0.57867136293825261</v>
      </c>
      <c r="Q48" s="52">
        <f t="shared" si="7"/>
        <v>0.60766518809869063</v>
      </c>
    </row>
    <row r="49" spans="1:17" ht="11.45" customHeight="1" x14ac:dyDescent="0.25">
      <c r="A49" s="116" t="s">
        <v>125</v>
      </c>
      <c r="B49" s="52">
        <f t="shared" ref="B49:Q49" si="8">IF(B11=0,0,B11/B$7)</f>
        <v>0.27019872928138872</v>
      </c>
      <c r="C49" s="52">
        <f t="shared" si="8"/>
        <v>0.24618702621745805</v>
      </c>
      <c r="D49" s="52">
        <f t="shared" si="8"/>
        <v>0.24718347583301886</v>
      </c>
      <c r="E49" s="52">
        <f t="shared" si="8"/>
        <v>0.26765035876921106</v>
      </c>
      <c r="F49" s="52">
        <f t="shared" si="8"/>
        <v>0.24455694800648592</v>
      </c>
      <c r="G49" s="52">
        <f t="shared" si="8"/>
        <v>0.21966411746694703</v>
      </c>
      <c r="H49" s="52">
        <f t="shared" si="8"/>
        <v>0.25900087442257125</v>
      </c>
      <c r="I49" s="52">
        <f t="shared" si="8"/>
        <v>0.25465151350520981</v>
      </c>
      <c r="J49" s="52">
        <f t="shared" si="8"/>
        <v>0.28857764931607421</v>
      </c>
      <c r="K49" s="52">
        <f t="shared" si="8"/>
        <v>0.30481095614067605</v>
      </c>
      <c r="L49" s="52">
        <f t="shared" si="8"/>
        <v>0.33481558469091738</v>
      </c>
      <c r="M49" s="52">
        <f t="shared" si="8"/>
        <v>0.31301639162742684</v>
      </c>
      <c r="N49" s="52">
        <f t="shared" si="8"/>
        <v>0.30740619187072721</v>
      </c>
      <c r="O49" s="52">
        <f t="shared" si="8"/>
        <v>0.30211773226320254</v>
      </c>
      <c r="P49" s="52">
        <f t="shared" si="8"/>
        <v>0.31867889875735983</v>
      </c>
      <c r="Q49" s="52">
        <f t="shared" si="8"/>
        <v>0.29288302210271516</v>
      </c>
    </row>
    <row r="50" spans="1:17" ht="11.45" customHeight="1" x14ac:dyDescent="0.25">
      <c r="A50" s="128" t="s">
        <v>18</v>
      </c>
      <c r="B50" s="127">
        <f t="shared" ref="B50:Q50" si="9">IF(B12=0,0,B12/B$7)</f>
        <v>2.9104129222290866E-2</v>
      </c>
      <c r="C50" s="127">
        <f t="shared" si="9"/>
        <v>2.4992603899235941E-2</v>
      </c>
      <c r="D50" s="127">
        <f t="shared" si="9"/>
        <v>2.6209561976144363E-2</v>
      </c>
      <c r="E50" s="127">
        <f t="shared" si="9"/>
        <v>2.4986944946820515E-2</v>
      </c>
      <c r="F50" s="127">
        <f t="shared" si="9"/>
        <v>1.9359526374602816E-2</v>
      </c>
      <c r="G50" s="127">
        <f t="shared" si="9"/>
        <v>1.6473261633417349E-2</v>
      </c>
      <c r="H50" s="127">
        <f t="shared" si="9"/>
        <v>1.3737907253492063E-2</v>
      </c>
      <c r="I50" s="127">
        <f t="shared" si="9"/>
        <v>1.3106368653495511E-2</v>
      </c>
      <c r="J50" s="127">
        <f t="shared" si="9"/>
        <v>1.4042589759442191E-2</v>
      </c>
      <c r="K50" s="127">
        <f t="shared" si="9"/>
        <v>1.3793614795392308E-2</v>
      </c>
      <c r="L50" s="127">
        <f t="shared" si="9"/>
        <v>1.1378212443707951E-2</v>
      </c>
      <c r="M50" s="127">
        <f t="shared" si="9"/>
        <v>1.126996036977416E-2</v>
      </c>
      <c r="N50" s="127">
        <f t="shared" si="9"/>
        <v>1.2188931386567238E-2</v>
      </c>
      <c r="O50" s="127">
        <f t="shared" si="9"/>
        <v>1.2204951418280378E-2</v>
      </c>
      <c r="P50" s="127">
        <f t="shared" si="9"/>
        <v>1.3608882777672266E-2</v>
      </c>
      <c r="Q50" s="127">
        <f t="shared" si="9"/>
        <v>1.3657609923562491E-2</v>
      </c>
    </row>
    <row r="51" spans="1:17" ht="11.45" customHeight="1" x14ac:dyDescent="0.25">
      <c r="A51" s="95" t="s">
        <v>126</v>
      </c>
      <c r="B51" s="48">
        <f t="shared" ref="B51:Q51" si="10">IF(B13=0,0,B13/B$7)</f>
        <v>2.0521217665864681E-2</v>
      </c>
      <c r="C51" s="48">
        <f t="shared" si="10"/>
        <v>1.5935610028268651E-2</v>
      </c>
      <c r="D51" s="48">
        <f t="shared" si="10"/>
        <v>1.7431340116348941E-2</v>
      </c>
      <c r="E51" s="48">
        <f t="shared" si="10"/>
        <v>1.6812545943936771E-2</v>
      </c>
      <c r="F51" s="48">
        <f t="shared" si="10"/>
        <v>1.1736087579760964E-2</v>
      </c>
      <c r="G51" s="48">
        <f t="shared" si="10"/>
        <v>1.0881147508114626E-2</v>
      </c>
      <c r="H51" s="48">
        <f t="shared" si="10"/>
        <v>9.3869516570189351E-3</v>
      </c>
      <c r="I51" s="48">
        <f t="shared" si="10"/>
        <v>8.6626951809900439E-3</v>
      </c>
      <c r="J51" s="48">
        <f t="shared" si="10"/>
        <v>9.3231706456980337E-3</v>
      </c>
      <c r="K51" s="48">
        <f t="shared" si="10"/>
        <v>9.1933558473470834E-3</v>
      </c>
      <c r="L51" s="48">
        <f t="shared" si="10"/>
        <v>5.5234457764539498E-3</v>
      </c>
      <c r="M51" s="48">
        <f t="shared" si="10"/>
        <v>5.3748061068672791E-3</v>
      </c>
      <c r="N51" s="48">
        <f t="shared" si="10"/>
        <v>5.5691196639225836E-3</v>
      </c>
      <c r="O51" s="48">
        <f t="shared" si="10"/>
        <v>5.2416544347324611E-3</v>
      </c>
      <c r="P51" s="48">
        <f t="shared" si="10"/>
        <v>4.4479034794783949E-3</v>
      </c>
      <c r="Q51" s="48">
        <f t="shared" si="10"/>
        <v>4.4909459497268949E-3</v>
      </c>
    </row>
    <row r="52" spans="1:17" ht="11.45" customHeight="1" x14ac:dyDescent="0.25">
      <c r="A52" s="93" t="s">
        <v>125</v>
      </c>
      <c r="B52" s="46">
        <f t="shared" ref="B52:Q52" si="11">IF(B14=0,0,B14/B$7)</f>
        <v>8.5829115564261815E-3</v>
      </c>
      <c r="C52" s="46">
        <f t="shared" si="11"/>
        <v>9.0569938709672889E-3</v>
      </c>
      <c r="D52" s="46">
        <f t="shared" si="11"/>
        <v>8.7782218597954181E-3</v>
      </c>
      <c r="E52" s="46">
        <f t="shared" si="11"/>
        <v>8.1743990028837425E-3</v>
      </c>
      <c r="F52" s="46">
        <f t="shared" si="11"/>
        <v>7.6234387948418527E-3</v>
      </c>
      <c r="G52" s="46">
        <f t="shared" si="11"/>
        <v>5.5921141253027253E-3</v>
      </c>
      <c r="H52" s="46">
        <f t="shared" si="11"/>
        <v>4.3509555964731279E-3</v>
      </c>
      <c r="I52" s="46">
        <f t="shared" si="11"/>
        <v>4.4436734725054675E-3</v>
      </c>
      <c r="J52" s="46">
        <f t="shared" si="11"/>
        <v>4.7194191137441572E-3</v>
      </c>
      <c r="K52" s="46">
        <f t="shared" si="11"/>
        <v>4.600258948045226E-3</v>
      </c>
      <c r="L52" s="46">
        <f t="shared" si="11"/>
        <v>5.854766667254002E-3</v>
      </c>
      <c r="M52" s="46">
        <f t="shared" si="11"/>
        <v>5.8951542629068817E-3</v>
      </c>
      <c r="N52" s="46">
        <f t="shared" si="11"/>
        <v>6.6198117226446548E-3</v>
      </c>
      <c r="O52" s="46">
        <f t="shared" si="11"/>
        <v>6.9632969835479166E-3</v>
      </c>
      <c r="P52" s="46">
        <f t="shared" si="11"/>
        <v>9.1609792981938703E-3</v>
      </c>
      <c r="Q52" s="46">
        <f t="shared" si="11"/>
        <v>9.1666639738355975E-3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420.21619635488992</v>
      </c>
      <c r="C54" s="68">
        <f>IF(TrAvia_act!C39=0,"",(SUMPRODUCT(C56:C58,TrAvia_act!C14:C16)+SUMPRODUCT(C60:C61,TrAvia_act!C18:C19))/TrAvia_act!C12)</f>
        <v>401.51926485967437</v>
      </c>
      <c r="D54" s="68">
        <f>IF(TrAvia_act!D39=0,"",(SUMPRODUCT(D56:D58,TrAvia_act!D14:D16)+SUMPRODUCT(D60:D61,TrAvia_act!D18:D19))/TrAvia_act!D12)</f>
        <v>401.25926419162442</v>
      </c>
      <c r="E54" s="68">
        <f>IF(TrAvia_act!E39=0,"",(SUMPRODUCT(E56:E58,TrAvia_act!E14:E16)+SUMPRODUCT(E60:E61,TrAvia_act!E18:E19))/TrAvia_act!E12)</f>
        <v>391.65529548013302</v>
      </c>
      <c r="F54" s="68">
        <f>IF(TrAvia_act!F39=0,"",(SUMPRODUCT(F56:F58,TrAvia_act!F14:F16)+SUMPRODUCT(F60:F61,TrAvia_act!F18:F19))/TrAvia_act!F12)</f>
        <v>382.6352519091248</v>
      </c>
      <c r="G54" s="68">
        <f>IF(TrAvia_act!G39=0,"",(SUMPRODUCT(G56:G58,TrAvia_act!G14:G16)+SUMPRODUCT(G60:G61,TrAvia_act!G18:G19))/TrAvia_act!G12)</f>
        <v>369.17466245872237</v>
      </c>
      <c r="H54" s="68">
        <f>IF(TrAvia_act!H39=0,"",(SUMPRODUCT(H56:H58,TrAvia_act!H14:H16)+SUMPRODUCT(H60:H61,TrAvia_act!H18:H19))/TrAvia_act!H12)</f>
        <v>363.40372518194317</v>
      </c>
      <c r="I54" s="68">
        <f>IF(TrAvia_act!I39=0,"",(SUMPRODUCT(I56:I58,TrAvia_act!I14:I16)+SUMPRODUCT(I60:I61,TrAvia_act!I18:I19))/TrAvia_act!I12)</f>
        <v>358.94248371838154</v>
      </c>
      <c r="J54" s="68">
        <f>IF(TrAvia_act!J39=0,"",(SUMPRODUCT(J56:J58,TrAvia_act!J14:J16)+SUMPRODUCT(J60:J61,TrAvia_act!J18:J19))/TrAvia_act!J12)</f>
        <v>352.47236123711315</v>
      </c>
      <c r="K54" s="68">
        <f>IF(TrAvia_act!K39=0,"",(SUMPRODUCT(K56:K58,TrAvia_act!K14:K16)+SUMPRODUCT(K60:K61,TrAvia_act!K18:K19))/TrAvia_act!K12)</f>
        <v>355.41823420738325</v>
      </c>
      <c r="L54" s="68">
        <f>IF(TrAvia_act!L39=0,"",(SUMPRODUCT(L56:L58,TrAvia_act!L14:L16)+SUMPRODUCT(L60:L61,TrAvia_act!L18:L19))/TrAvia_act!L12)</f>
        <v>368.24104334204065</v>
      </c>
      <c r="M54" s="68">
        <f>IF(TrAvia_act!M39=0,"",(SUMPRODUCT(M56:M58,TrAvia_act!M14:M16)+SUMPRODUCT(M60:M61,TrAvia_act!M18:M19))/TrAvia_act!M12)</f>
        <v>365.47990962506219</v>
      </c>
      <c r="N54" s="68">
        <f>IF(TrAvia_act!N39=0,"",(SUMPRODUCT(N56:N58,TrAvia_act!N14:N16)+SUMPRODUCT(N60:N61,TrAvia_act!N18:N19))/TrAvia_act!N12)</f>
        <v>375.03499663060751</v>
      </c>
      <c r="O54" s="68">
        <f>IF(TrAvia_act!O39=0,"",(SUMPRODUCT(O56:O58,TrAvia_act!O14:O16)+SUMPRODUCT(O60:O61,TrAvia_act!O18:O19))/TrAvia_act!O12)</f>
        <v>372.17519352092916</v>
      </c>
      <c r="P54" s="68">
        <f>IF(TrAvia_act!P39=0,"",(SUMPRODUCT(P56:P58,TrAvia_act!P14:P16)+SUMPRODUCT(P60:P61,TrAvia_act!P18:P19))/TrAvia_act!P12)</f>
        <v>374.66906449209341</v>
      </c>
      <c r="Q54" s="68">
        <f>IF(TrAvia_act!Q39=0,"",(SUMPRODUCT(Q56:Q58,TrAvia_act!Q14:Q16)+SUMPRODUCT(Q60:Q61,TrAvia_act!Q18:Q19))/TrAvia_act!Q12)</f>
        <v>373.94781315748241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418.52995472696739</v>
      </c>
      <c r="C55" s="134">
        <f>IF(TrAvia_act!C40=0,"",SUMPRODUCT(C56:C58,TrAvia_act!C14:C16)/TrAvia_act!C13)</f>
        <v>399.99346092660801</v>
      </c>
      <c r="D55" s="134">
        <f>IF(TrAvia_act!D40=0,"",SUMPRODUCT(D56:D58,TrAvia_act!D14:D16)/TrAvia_act!D13)</f>
        <v>399.7023068304411</v>
      </c>
      <c r="E55" s="134">
        <f>IF(TrAvia_act!E40=0,"",SUMPRODUCT(E56:E58,TrAvia_act!E14:E16)/TrAvia_act!E13)</f>
        <v>390.11349647094124</v>
      </c>
      <c r="F55" s="134">
        <f>IF(TrAvia_act!F40=0,"",SUMPRODUCT(F56:F58,TrAvia_act!F14:F16)/TrAvia_act!F13)</f>
        <v>381.6311478721002</v>
      </c>
      <c r="G55" s="134">
        <f>IF(TrAvia_act!G40=0,"",SUMPRODUCT(G56:G58,TrAvia_act!G14:G16)/TrAvia_act!G13)</f>
        <v>368.16793749763059</v>
      </c>
      <c r="H55" s="134">
        <f>IF(TrAvia_act!H40=0,"",SUMPRODUCT(H56:H58,TrAvia_act!H14:H16)/TrAvia_act!H13)</f>
        <v>362.45939767868663</v>
      </c>
      <c r="I55" s="134">
        <f>IF(TrAvia_act!I40=0,"",SUMPRODUCT(I56:I58,TrAvia_act!I14:I16)/TrAvia_act!I13)</f>
        <v>358.09891251178198</v>
      </c>
      <c r="J55" s="134">
        <f>IF(TrAvia_act!J40=0,"",SUMPRODUCT(J56:J58,TrAvia_act!J14:J16)/TrAvia_act!J13)</f>
        <v>351.51710111024096</v>
      </c>
      <c r="K55" s="134">
        <f>IF(TrAvia_act!K40=0,"",SUMPRODUCT(K56:K58,TrAvia_act!K14:K16)/TrAvia_act!K13)</f>
        <v>354.59106346552761</v>
      </c>
      <c r="L55" s="134">
        <f>IF(TrAvia_act!L40=0,"",SUMPRODUCT(L56:L58,TrAvia_act!L14:L16)/TrAvia_act!L13)</f>
        <v>367.99166443827346</v>
      </c>
      <c r="M55" s="134">
        <f>IF(TrAvia_act!M40=0,"",SUMPRODUCT(M56:M58,TrAvia_act!M14:M16)/TrAvia_act!M13)</f>
        <v>365.33289563877435</v>
      </c>
      <c r="N55" s="134">
        <f>IF(TrAvia_act!N40=0,"",SUMPRODUCT(N56:N58,TrAvia_act!N14:N16)/TrAvia_act!N13)</f>
        <v>375.01683520158849</v>
      </c>
      <c r="O55" s="134">
        <f>IF(TrAvia_act!O40=0,"",SUMPRODUCT(O56:O58,TrAvia_act!O14:O16)/TrAvia_act!O13)</f>
        <v>372.18926655771645</v>
      </c>
      <c r="P55" s="134">
        <f>IF(TrAvia_act!P40=0,"",SUMPRODUCT(P56:P58,TrAvia_act!P14:P16)/TrAvia_act!P13)</f>
        <v>374.88094217149785</v>
      </c>
      <c r="Q55" s="134">
        <f>IF(TrAvia_act!Q40=0,"",SUMPRODUCT(Q56:Q58,TrAvia_act!Q14:Q16)/TrAvia_act!Q13)</f>
        <v>374.17030502282103</v>
      </c>
    </row>
    <row r="56" spans="1:17" ht="11.45" customHeight="1" x14ac:dyDescent="0.25">
      <c r="A56" s="116" t="s">
        <v>23</v>
      </c>
      <c r="B56" s="77">
        <v>788.41020616449134</v>
      </c>
      <c r="C56" s="77">
        <v>770.25034389663404</v>
      </c>
      <c r="D56" s="77">
        <v>768.00566403434584</v>
      </c>
      <c r="E56" s="77">
        <v>768.68630052371338</v>
      </c>
      <c r="F56" s="77">
        <v>763.01525557392495</v>
      </c>
      <c r="G56" s="77">
        <v>751.1396968967307</v>
      </c>
      <c r="H56" s="77">
        <v>747.27568405611078</v>
      </c>
      <c r="I56" s="77">
        <v>750.02099299834754</v>
      </c>
      <c r="J56" s="77">
        <v>752.2668671867383</v>
      </c>
      <c r="K56" s="77">
        <v>749.2873083966914</v>
      </c>
      <c r="L56" s="77">
        <v>764.8683068399904</v>
      </c>
      <c r="M56" s="77">
        <v>742.38593342340653</v>
      </c>
      <c r="N56" s="77">
        <v>751.81556541201758</v>
      </c>
      <c r="O56" s="77">
        <v>757.76172438871242</v>
      </c>
      <c r="P56" s="77">
        <v>794.06313946266891</v>
      </c>
      <c r="Q56" s="77">
        <v>810.44467130760631</v>
      </c>
    </row>
    <row r="57" spans="1:17" ht="11.45" customHeight="1" x14ac:dyDescent="0.25">
      <c r="A57" s="116" t="s">
        <v>127</v>
      </c>
      <c r="B57" s="77">
        <v>350.19132067093074</v>
      </c>
      <c r="C57" s="77">
        <v>349.20644253715466</v>
      </c>
      <c r="D57" s="77">
        <v>352.86595802697639</v>
      </c>
      <c r="E57" s="77">
        <v>349.08449581936469</v>
      </c>
      <c r="F57" s="77">
        <v>340.64097274423142</v>
      </c>
      <c r="G57" s="77">
        <v>338.27029158936472</v>
      </c>
      <c r="H57" s="77">
        <v>340.76589903081538</v>
      </c>
      <c r="I57" s="77">
        <v>340.04274066929548</v>
      </c>
      <c r="J57" s="77">
        <v>329.26854993940765</v>
      </c>
      <c r="K57" s="77">
        <v>334.43035443255729</v>
      </c>
      <c r="L57" s="77">
        <v>351.56106106778913</v>
      </c>
      <c r="M57" s="77">
        <v>352.93879918297068</v>
      </c>
      <c r="N57" s="77">
        <v>353.07255378617498</v>
      </c>
      <c r="O57" s="77">
        <v>356.80780917341207</v>
      </c>
      <c r="P57" s="77">
        <v>356.79955042997722</v>
      </c>
      <c r="Q57" s="77">
        <v>354.75791837572592</v>
      </c>
    </row>
    <row r="58" spans="1:17" ht="11.45" customHeight="1" x14ac:dyDescent="0.25">
      <c r="A58" s="116" t="s">
        <v>125</v>
      </c>
      <c r="B58" s="77">
        <v>408.45702919774436</v>
      </c>
      <c r="C58" s="77">
        <v>348.53695707362476</v>
      </c>
      <c r="D58" s="77">
        <v>345.39333404728319</v>
      </c>
      <c r="E58" s="77">
        <v>340.07459697445614</v>
      </c>
      <c r="F58" s="77">
        <v>346.15034806177522</v>
      </c>
      <c r="G58" s="77">
        <v>346.2432206918333</v>
      </c>
      <c r="H58" s="77">
        <v>345.36077937727458</v>
      </c>
      <c r="I58" s="77">
        <v>337.97918444437488</v>
      </c>
      <c r="J58" s="77">
        <v>353.4320363562237</v>
      </c>
      <c r="K58" s="77">
        <v>349.86897330023714</v>
      </c>
      <c r="L58" s="77">
        <v>352.40980664493361</v>
      </c>
      <c r="M58" s="77">
        <v>341.80578042658635</v>
      </c>
      <c r="N58" s="77">
        <v>347.22296150711628</v>
      </c>
      <c r="O58" s="77">
        <v>354.01670418469081</v>
      </c>
      <c r="P58" s="77">
        <v>355.62291028523441</v>
      </c>
      <c r="Q58" s="77">
        <v>357.55659789331315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490.11557187711259</v>
      </c>
      <c r="C59" s="133">
        <f>IF(TrAvia_act!C44=0,"",SUMPRODUCT(C60:C61,TrAvia_act!C18:C19)/TrAvia_act!C17)</f>
        <v>477.68992583397744</v>
      </c>
      <c r="D59" s="133">
        <f>IF(TrAvia_act!D44=0,"",SUMPRODUCT(D60:D61,TrAvia_act!D18:D19)/TrAvia_act!D17)</f>
        <v>474.31501616241189</v>
      </c>
      <c r="E59" s="133">
        <f>IF(TrAvia_act!E44=0,"",SUMPRODUCT(E60:E61,TrAvia_act!E18:E19)/TrAvia_act!E17)</f>
        <v>468.17987219440948</v>
      </c>
      <c r="F59" s="133">
        <f>IF(TrAvia_act!F44=0,"",SUMPRODUCT(F60:F61,TrAvia_act!F18:F19)/TrAvia_act!F17)</f>
        <v>444.61868278628071</v>
      </c>
      <c r="G59" s="133">
        <f>IF(TrAvia_act!G44=0,"",SUMPRODUCT(G60:G61,TrAvia_act!G18:G19)/TrAvia_act!G17)</f>
        <v>442.97813854847232</v>
      </c>
      <c r="H59" s="133">
        <f>IF(TrAvia_act!H44=0,"",SUMPRODUCT(H60:H61,TrAvia_act!H18:H19)/TrAvia_act!H17)</f>
        <v>448.01805196931991</v>
      </c>
      <c r="I59" s="133">
        <f>IF(TrAvia_act!I44=0,"",SUMPRODUCT(I60:I61,TrAvia_act!I18:I19)/TrAvia_act!I17)</f>
        <v>435.83477916489318</v>
      </c>
      <c r="J59" s="133">
        <f>IF(TrAvia_act!J44=0,"",SUMPRODUCT(J60:J61,TrAvia_act!J18:J19)/TrAvia_act!J17)</f>
        <v>435.67092659276142</v>
      </c>
      <c r="K59" s="133">
        <f>IF(TrAvia_act!K44=0,"",SUMPRODUCT(K60:K61,TrAvia_act!K18:K19)/TrAvia_act!K17)</f>
        <v>426.69764570165989</v>
      </c>
      <c r="L59" s="133">
        <f>IF(TrAvia_act!L44=0,"",SUMPRODUCT(L60:L61,TrAvia_act!L18:L19)/TrAvia_act!L17)</f>
        <v>391.33301470882992</v>
      </c>
      <c r="M59" s="133">
        <f>IF(TrAvia_act!M44=0,"",SUMPRODUCT(M60:M61,TrAvia_act!M18:M19)/TrAvia_act!M17)</f>
        <v>378.79890484397919</v>
      </c>
      <c r="N59" s="133">
        <f>IF(TrAvia_act!N44=0,"",SUMPRODUCT(N60:N61,TrAvia_act!N18:N19)/TrAvia_act!N17)</f>
        <v>376.51818708989259</v>
      </c>
      <c r="O59" s="133">
        <f>IF(TrAvia_act!O44=0,"",SUMPRODUCT(O60:O61,TrAvia_act!O18:O19)/TrAvia_act!O17)</f>
        <v>371.04623951624109</v>
      </c>
      <c r="P59" s="133">
        <f>IF(TrAvia_act!P44=0,"",SUMPRODUCT(P60:P61,TrAvia_act!P18:P19)/TrAvia_act!P17)</f>
        <v>359.93603818535627</v>
      </c>
      <c r="Q59" s="133">
        <f>IF(TrAvia_act!Q44=0,"",SUMPRODUCT(Q60:Q61,TrAvia_act!Q18:Q19)/TrAvia_act!Q17)</f>
        <v>358.53159878409735</v>
      </c>
    </row>
    <row r="60" spans="1:17" ht="11.45" customHeight="1" x14ac:dyDescent="0.25">
      <c r="A60" s="95" t="s">
        <v>126</v>
      </c>
      <c r="B60" s="75">
        <v>522.73580184175796</v>
      </c>
      <c r="C60" s="75">
        <v>514.62438366756396</v>
      </c>
      <c r="D60" s="75">
        <v>506.61628897879422</v>
      </c>
      <c r="E60" s="75">
        <v>499.04895562757582</v>
      </c>
      <c r="F60" s="75">
        <v>472.47837103018355</v>
      </c>
      <c r="G60" s="75">
        <v>466.22090118886695</v>
      </c>
      <c r="H60" s="75">
        <v>472.45893394377327</v>
      </c>
      <c r="I60" s="75">
        <v>454.78141641715177</v>
      </c>
      <c r="J60" s="75">
        <v>468.33565116083207</v>
      </c>
      <c r="K60" s="75">
        <v>463.06426079047338</v>
      </c>
      <c r="L60" s="75">
        <v>448.35042728788716</v>
      </c>
      <c r="M60" s="75">
        <v>441.01209463603055</v>
      </c>
      <c r="N60" s="75">
        <v>433.55724392939629</v>
      </c>
      <c r="O60" s="75">
        <v>430.28335899841682</v>
      </c>
      <c r="P60" s="75">
        <v>425.40013640061733</v>
      </c>
      <c r="Q60" s="75">
        <v>421.9512603240309</v>
      </c>
    </row>
    <row r="61" spans="1:17" ht="11.45" customHeight="1" x14ac:dyDescent="0.25">
      <c r="A61" s="93" t="s">
        <v>125</v>
      </c>
      <c r="B61" s="74">
        <v>426.4835724519524</v>
      </c>
      <c r="C61" s="74">
        <v>424.13164098622485</v>
      </c>
      <c r="D61" s="74">
        <v>421.01119375819451</v>
      </c>
      <c r="E61" s="74">
        <v>415.33997459582503</v>
      </c>
      <c r="F61" s="74">
        <v>407.61719086006707</v>
      </c>
      <c r="G61" s="74">
        <v>403.80680862588639</v>
      </c>
      <c r="H61" s="74">
        <v>403.0362501570429</v>
      </c>
      <c r="I61" s="74">
        <v>403.09695289936406</v>
      </c>
      <c r="J61" s="74">
        <v>382.91201134901149</v>
      </c>
      <c r="K61" s="74">
        <v>368.81343205017652</v>
      </c>
      <c r="L61" s="74">
        <v>349.41230592533981</v>
      </c>
      <c r="M61" s="74">
        <v>335.63093895968905</v>
      </c>
      <c r="N61" s="74">
        <v>338.99808232617357</v>
      </c>
      <c r="O61" s="74">
        <v>336.20475137472334</v>
      </c>
      <c r="P61" s="74">
        <v>334.91241109825086</v>
      </c>
      <c r="Q61" s="74">
        <v>333.94159132078107</v>
      </c>
    </row>
    <row r="63" spans="1:17" ht="11.45" customHeight="1" x14ac:dyDescent="0.25">
      <c r="A63" s="27" t="s">
        <v>141</v>
      </c>
      <c r="B63" s="26">
        <f t="shared" ref="B63:Q63" si="12">IF(B7=0,"",B18/B54)</f>
        <v>1.2688056436275752</v>
      </c>
      <c r="C63" s="26">
        <f t="shared" si="12"/>
        <v>1.3088106135168056</v>
      </c>
      <c r="D63" s="26">
        <f t="shared" si="12"/>
        <v>1.2819958545962489</v>
      </c>
      <c r="E63" s="26">
        <f t="shared" si="12"/>
        <v>1.3030475767728329</v>
      </c>
      <c r="F63" s="26">
        <f t="shared" si="12"/>
        <v>1.2490512327383065</v>
      </c>
      <c r="G63" s="26">
        <f t="shared" si="12"/>
        <v>1.1472465146659232</v>
      </c>
      <c r="H63" s="26">
        <f t="shared" si="12"/>
        <v>1.0923770614759791</v>
      </c>
      <c r="I63" s="26">
        <f t="shared" si="12"/>
        <v>0.95074870494829489</v>
      </c>
      <c r="J63" s="26">
        <f t="shared" si="12"/>
        <v>1.011253059605004</v>
      </c>
      <c r="K63" s="26">
        <f t="shared" si="12"/>
        <v>1.017961625274699</v>
      </c>
      <c r="L63" s="26">
        <f t="shared" si="12"/>
        <v>1.0255471631700745</v>
      </c>
      <c r="M63" s="26">
        <f t="shared" si="12"/>
        <v>0.95699477984981129</v>
      </c>
      <c r="N63" s="26">
        <f t="shared" si="12"/>
        <v>1.0276129986732638</v>
      </c>
      <c r="O63" s="26">
        <f t="shared" si="12"/>
        <v>0.93997917168165457</v>
      </c>
      <c r="P63" s="26">
        <f t="shared" si="12"/>
        <v>0.99074136416657033</v>
      </c>
      <c r="Q63" s="26">
        <f t="shared" si="12"/>
        <v>1.0129296147568361</v>
      </c>
    </row>
    <row r="64" spans="1:17" ht="11.45" customHeight="1" x14ac:dyDescent="0.25">
      <c r="A64" s="130" t="s">
        <v>39</v>
      </c>
      <c r="B64" s="137">
        <f t="shared" ref="B64:Q64" si="13">IF(B8=0,"",B19/B55)</f>
        <v>1.2666787192936575</v>
      </c>
      <c r="C64" s="137">
        <f t="shared" si="13"/>
        <v>1.3066273648476294</v>
      </c>
      <c r="D64" s="137">
        <f t="shared" si="13"/>
        <v>1.2799674905755802</v>
      </c>
      <c r="E64" s="137">
        <f t="shared" si="13"/>
        <v>1.3012082630216899</v>
      </c>
      <c r="F64" s="137">
        <f t="shared" si="13"/>
        <v>1.2479874899496517</v>
      </c>
      <c r="G64" s="137">
        <f t="shared" si="13"/>
        <v>1.1468664408210572</v>
      </c>
      <c r="H64" s="137">
        <f t="shared" si="13"/>
        <v>1.0922321736496465</v>
      </c>
      <c r="I64" s="137">
        <f t="shared" si="13"/>
        <v>0.95081619233893011</v>
      </c>
      <c r="J64" s="137">
        <f t="shared" si="13"/>
        <v>1.0112409298967961</v>
      </c>
      <c r="K64" s="137">
        <f t="shared" si="13"/>
        <v>1.0179394387463052</v>
      </c>
      <c r="L64" s="137">
        <f t="shared" si="13"/>
        <v>1.0255220237290235</v>
      </c>
      <c r="M64" s="137">
        <f t="shared" si="13"/>
        <v>0.95703863797303179</v>
      </c>
      <c r="N64" s="137">
        <f t="shared" si="13"/>
        <v>1.0275668386253591</v>
      </c>
      <c r="O64" s="137">
        <f t="shared" si="13"/>
        <v>0.94004557670949163</v>
      </c>
      <c r="P64" s="137">
        <f t="shared" si="13"/>
        <v>0.9907522932545908</v>
      </c>
      <c r="Q64" s="137">
        <f t="shared" si="13"/>
        <v>1.0129120266872935</v>
      </c>
    </row>
    <row r="65" spans="1:17" ht="11.45" customHeight="1" x14ac:dyDescent="0.25">
      <c r="A65" s="116" t="s">
        <v>23</v>
      </c>
      <c r="B65" s="108">
        <f t="shared" ref="B65:Q65" si="14">IF(B9=0,"",B20/B56)</f>
        <v>1.002235296721137</v>
      </c>
      <c r="C65" s="108">
        <f t="shared" si="14"/>
        <v>0.99919282112142238</v>
      </c>
      <c r="D65" s="108">
        <f t="shared" si="14"/>
        <v>0.99886417271560424</v>
      </c>
      <c r="E65" s="108">
        <f t="shared" si="14"/>
        <v>0.99952019665579195</v>
      </c>
      <c r="F65" s="108">
        <f t="shared" si="14"/>
        <v>0.99861110958327548</v>
      </c>
      <c r="G65" s="108">
        <f t="shared" si="14"/>
        <v>1.0005438383674738</v>
      </c>
      <c r="H65" s="108">
        <f t="shared" si="14"/>
        <v>1.0001613499016699</v>
      </c>
      <c r="I65" s="108">
        <f t="shared" si="14"/>
        <v>0.99952839773056856</v>
      </c>
      <c r="J65" s="108">
        <f t="shared" si="14"/>
        <v>1.0008787236255399</v>
      </c>
      <c r="K65" s="108">
        <f t="shared" si="14"/>
        <v>0.99892228104703096</v>
      </c>
      <c r="L65" s="108">
        <f t="shared" si="14"/>
        <v>1.0004421239987344</v>
      </c>
      <c r="M65" s="108">
        <f t="shared" si="14"/>
        <v>0.99908312732970039</v>
      </c>
      <c r="N65" s="108">
        <f t="shared" si="14"/>
        <v>0.99974042080004644</v>
      </c>
      <c r="O65" s="108">
        <f t="shared" si="14"/>
        <v>1.0000616243205205</v>
      </c>
      <c r="P65" s="108">
        <f t="shared" si="14"/>
        <v>0.99891250208932758</v>
      </c>
      <c r="Q65" s="108">
        <f t="shared" si="14"/>
        <v>0.99957288735675631</v>
      </c>
    </row>
    <row r="66" spans="1:17" ht="11.45" customHeight="1" x14ac:dyDescent="0.25">
      <c r="A66" s="116" t="s">
        <v>127</v>
      </c>
      <c r="B66" s="108">
        <f t="shared" ref="B66:Q66" si="15">IF(B10=0,"",B21/B57)</f>
        <v>1.3440949983086867</v>
      </c>
      <c r="C66" s="108">
        <f t="shared" si="15"/>
        <v>1.4000745101149079</v>
      </c>
      <c r="D66" s="108">
        <f t="shared" si="15"/>
        <v>1.3621993646469337</v>
      </c>
      <c r="E66" s="108">
        <f t="shared" si="15"/>
        <v>1.3791164929184687</v>
      </c>
      <c r="F66" s="108">
        <f t="shared" si="15"/>
        <v>1.3054136528938907</v>
      </c>
      <c r="G66" s="108">
        <f t="shared" si="15"/>
        <v>1.170404332612931</v>
      </c>
      <c r="H66" s="108">
        <f t="shared" si="15"/>
        <v>1.1028801496866125</v>
      </c>
      <c r="I66" s="108">
        <f t="shared" si="15"/>
        <v>0.9456943605197794</v>
      </c>
      <c r="J66" s="108">
        <f t="shared" si="15"/>
        <v>1.0121054379729379</v>
      </c>
      <c r="K66" s="108">
        <f t="shared" si="15"/>
        <v>1.0195504128407602</v>
      </c>
      <c r="L66" s="108">
        <f t="shared" si="15"/>
        <v>1.0277361765139421</v>
      </c>
      <c r="M66" s="108">
        <f t="shared" si="15"/>
        <v>0.95316262617012493</v>
      </c>
      <c r="N66" s="108">
        <f t="shared" si="15"/>
        <v>1.0313677221825091</v>
      </c>
      <c r="O66" s="108">
        <f t="shared" si="15"/>
        <v>0.93463567924912605</v>
      </c>
      <c r="P66" s="108">
        <f t="shared" si="15"/>
        <v>0.98994984996590096</v>
      </c>
      <c r="Q66" s="108">
        <f t="shared" si="15"/>
        <v>1.0142014289230832</v>
      </c>
    </row>
    <row r="67" spans="1:17" ht="11.45" customHeight="1" x14ac:dyDescent="0.25">
      <c r="A67" s="116" t="s">
        <v>125</v>
      </c>
      <c r="B67" s="108">
        <f t="shared" ref="B67:Q67" si="16">IF(B11=0,"",B22/B58)</f>
        <v>1.3440949983086863</v>
      </c>
      <c r="C67" s="108">
        <f t="shared" si="16"/>
        <v>1.4000745101149079</v>
      </c>
      <c r="D67" s="108">
        <f t="shared" si="16"/>
        <v>1.3621993646469333</v>
      </c>
      <c r="E67" s="108">
        <f t="shared" si="16"/>
        <v>1.3791164929184685</v>
      </c>
      <c r="F67" s="108">
        <f t="shared" si="16"/>
        <v>1.3054136528938907</v>
      </c>
      <c r="G67" s="108">
        <f t="shared" si="16"/>
        <v>1.170404332612931</v>
      </c>
      <c r="H67" s="108">
        <f t="shared" si="16"/>
        <v>1.1028801496866125</v>
      </c>
      <c r="I67" s="108">
        <f t="shared" si="16"/>
        <v>0.94569436051977951</v>
      </c>
      <c r="J67" s="108">
        <f t="shared" si="16"/>
        <v>1.0121054379729384</v>
      </c>
      <c r="K67" s="108">
        <f t="shared" si="16"/>
        <v>1.01955041284076</v>
      </c>
      <c r="L67" s="108">
        <f t="shared" si="16"/>
        <v>1.0277361765139419</v>
      </c>
      <c r="M67" s="108">
        <f t="shared" si="16"/>
        <v>0.95316262617012537</v>
      </c>
      <c r="N67" s="108">
        <f t="shared" si="16"/>
        <v>1.0313677221825088</v>
      </c>
      <c r="O67" s="108">
        <f t="shared" si="16"/>
        <v>0.93463567924912616</v>
      </c>
      <c r="P67" s="108">
        <f t="shared" si="16"/>
        <v>0.98994984996590119</v>
      </c>
      <c r="Q67" s="108">
        <f t="shared" si="16"/>
        <v>1.014201428923083</v>
      </c>
    </row>
    <row r="68" spans="1:17" ht="11.45" customHeight="1" x14ac:dyDescent="0.25">
      <c r="A68" s="128" t="s">
        <v>18</v>
      </c>
      <c r="B68" s="136">
        <f t="shared" ref="B68:Q68" si="17">IF(B12=0,"",B23/B59)</f>
        <v>1.344094998308687</v>
      </c>
      <c r="C68" s="136">
        <f t="shared" si="17"/>
        <v>1.4000745101149077</v>
      </c>
      <c r="D68" s="136">
        <f t="shared" si="17"/>
        <v>1.3621993646469335</v>
      </c>
      <c r="E68" s="136">
        <f t="shared" si="17"/>
        <v>1.3791164929184685</v>
      </c>
      <c r="F68" s="136">
        <f t="shared" si="17"/>
        <v>1.3054136528938909</v>
      </c>
      <c r="G68" s="136">
        <f t="shared" si="17"/>
        <v>1.1704043326129305</v>
      </c>
      <c r="H68" s="136">
        <f t="shared" si="17"/>
        <v>1.1028801496866125</v>
      </c>
      <c r="I68" s="136">
        <f t="shared" si="17"/>
        <v>0.94569436051977962</v>
      </c>
      <c r="J68" s="136">
        <f t="shared" si="17"/>
        <v>1.0121054379729382</v>
      </c>
      <c r="K68" s="136">
        <f t="shared" si="17"/>
        <v>1.0195504128407602</v>
      </c>
      <c r="L68" s="136">
        <f t="shared" si="17"/>
        <v>1.0277361765139421</v>
      </c>
      <c r="M68" s="136">
        <f t="shared" si="17"/>
        <v>0.95316262617012526</v>
      </c>
      <c r="N68" s="136">
        <f t="shared" si="17"/>
        <v>1.0313677221825088</v>
      </c>
      <c r="O68" s="136">
        <f t="shared" si="17"/>
        <v>0.93463567924912627</v>
      </c>
      <c r="P68" s="136">
        <f t="shared" si="17"/>
        <v>0.98994984996590141</v>
      </c>
      <c r="Q68" s="136">
        <f t="shared" si="17"/>
        <v>1.014201428923083</v>
      </c>
    </row>
    <row r="69" spans="1:17" ht="11.45" customHeight="1" x14ac:dyDescent="0.25">
      <c r="A69" s="95" t="s">
        <v>126</v>
      </c>
      <c r="B69" s="106">
        <f t="shared" ref="B69:Q69" si="18">IF(B13=0,"",B24/B60)</f>
        <v>1.344094998308687</v>
      </c>
      <c r="C69" s="106">
        <f t="shared" si="18"/>
        <v>1.4000745101149079</v>
      </c>
      <c r="D69" s="106">
        <f t="shared" si="18"/>
        <v>1.3621993646469337</v>
      </c>
      <c r="E69" s="106">
        <f t="shared" si="18"/>
        <v>1.3791164929184685</v>
      </c>
      <c r="F69" s="106">
        <f t="shared" si="18"/>
        <v>1.3054136528938904</v>
      </c>
      <c r="G69" s="106">
        <f t="shared" si="18"/>
        <v>1.1704043326129312</v>
      </c>
      <c r="H69" s="106">
        <f t="shared" si="18"/>
        <v>1.1028801496866125</v>
      </c>
      <c r="I69" s="106">
        <f t="shared" si="18"/>
        <v>0.94569436051977951</v>
      </c>
      <c r="J69" s="106">
        <f t="shared" si="18"/>
        <v>1.0121054379729382</v>
      </c>
      <c r="K69" s="106">
        <f t="shared" si="18"/>
        <v>1.0195504128407602</v>
      </c>
      <c r="L69" s="106">
        <f t="shared" si="18"/>
        <v>1.0277361765139419</v>
      </c>
      <c r="M69" s="106">
        <f t="shared" si="18"/>
        <v>0.95316262617012526</v>
      </c>
      <c r="N69" s="106">
        <f t="shared" si="18"/>
        <v>1.0313677221825088</v>
      </c>
      <c r="O69" s="106">
        <f t="shared" si="18"/>
        <v>0.93463567924912605</v>
      </c>
      <c r="P69" s="106">
        <f t="shared" si="18"/>
        <v>0.98994984996590107</v>
      </c>
      <c r="Q69" s="106">
        <f t="shared" si="18"/>
        <v>1.014201428923083</v>
      </c>
    </row>
    <row r="70" spans="1:17" ht="11.45" customHeight="1" x14ac:dyDescent="0.25">
      <c r="A70" s="93" t="s">
        <v>125</v>
      </c>
      <c r="B70" s="105">
        <f t="shared" ref="B70:Q70" si="19">IF(B14=0,"",B25/B61)</f>
        <v>1.3440949983086863</v>
      </c>
      <c r="C70" s="105">
        <f t="shared" si="19"/>
        <v>1.4000745101149077</v>
      </c>
      <c r="D70" s="105">
        <f t="shared" si="19"/>
        <v>1.3621993646469335</v>
      </c>
      <c r="E70" s="105">
        <f t="shared" si="19"/>
        <v>1.3791164929184687</v>
      </c>
      <c r="F70" s="105">
        <f t="shared" si="19"/>
        <v>1.3054136528938909</v>
      </c>
      <c r="G70" s="105">
        <f t="shared" si="19"/>
        <v>1.170404332612931</v>
      </c>
      <c r="H70" s="105">
        <f t="shared" si="19"/>
        <v>1.1028801496866125</v>
      </c>
      <c r="I70" s="105">
        <f t="shared" si="19"/>
        <v>0.94569436051977962</v>
      </c>
      <c r="J70" s="105">
        <f t="shared" si="19"/>
        <v>1.0121054379729382</v>
      </c>
      <c r="K70" s="105">
        <f t="shared" si="19"/>
        <v>1.0195504128407604</v>
      </c>
      <c r="L70" s="105">
        <f t="shared" si="19"/>
        <v>1.0277361765139421</v>
      </c>
      <c r="M70" s="105">
        <f t="shared" si="19"/>
        <v>0.95316262617012515</v>
      </c>
      <c r="N70" s="105">
        <f t="shared" si="19"/>
        <v>1.0313677221825088</v>
      </c>
      <c r="O70" s="105">
        <f t="shared" si="19"/>
        <v>0.93463567924912627</v>
      </c>
      <c r="P70" s="105">
        <f t="shared" si="19"/>
        <v>0.9899498499659013</v>
      </c>
      <c r="Q70" s="105">
        <f t="shared" si="19"/>
        <v>1.014201428923083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1.3021055991972925</v>
      </c>
      <c r="C74" s="108">
        <v>1.2975748478474771</v>
      </c>
      <c r="D74" s="108">
        <v>1.2918472082830237</v>
      </c>
      <c r="E74" s="108">
        <v>1.2861470445225907</v>
      </c>
      <c r="F74" s="108">
        <v>1.2950710034430992</v>
      </c>
      <c r="G74" s="108">
        <v>1.2917458409519955</v>
      </c>
      <c r="H74" s="108">
        <v>1.2905573535680677</v>
      </c>
      <c r="I74" s="108">
        <v>1.2898515330080107</v>
      </c>
      <c r="J74" s="108">
        <v>1.2854708701272723</v>
      </c>
      <c r="K74" s="108">
        <v>1.278984464172896</v>
      </c>
      <c r="L74" s="108">
        <v>1.2808846639872107</v>
      </c>
      <c r="M74" s="108">
        <v>1.2833961673994976</v>
      </c>
      <c r="N74" s="108">
        <v>1.2810999286710913</v>
      </c>
      <c r="O74" s="108">
        <v>1.2779165513683746</v>
      </c>
      <c r="P74" s="108">
        <v>1.2788949518855</v>
      </c>
      <c r="Q74" s="108">
        <v>1.280495716936265</v>
      </c>
    </row>
    <row r="75" spans="1:17" ht="11.45" customHeight="1" x14ac:dyDescent="0.25">
      <c r="A75" s="116" t="s">
        <v>127</v>
      </c>
      <c r="B75" s="108">
        <v>1.0090334195842388</v>
      </c>
      <c r="C75" s="108">
        <v>1.0089784564937485</v>
      </c>
      <c r="D75" s="108">
        <v>1.000091047377611</v>
      </c>
      <c r="E75" s="108">
        <v>0.98850574006279512</v>
      </c>
      <c r="F75" s="108">
        <v>0.97537353276767003</v>
      </c>
      <c r="G75" s="108">
        <v>0.97281465931826705</v>
      </c>
      <c r="H75" s="108">
        <v>0.98275349221009345</v>
      </c>
      <c r="I75" s="108">
        <v>0.96830741820037158</v>
      </c>
      <c r="J75" s="108">
        <v>0.9478034003057616</v>
      </c>
      <c r="K75" s="108">
        <v>0.95953475994568838</v>
      </c>
      <c r="L75" s="108">
        <v>0.99858826559529068</v>
      </c>
      <c r="M75" s="108">
        <v>0.99787987207668005</v>
      </c>
      <c r="N75" s="108">
        <v>0.98906840505899185</v>
      </c>
      <c r="O75" s="108">
        <v>0.99415118353249543</v>
      </c>
      <c r="P75" s="108">
        <v>0.99309602001969299</v>
      </c>
      <c r="Q75" s="108">
        <v>0.9944965245579328</v>
      </c>
    </row>
    <row r="76" spans="1:17" ht="11.45" customHeight="1" x14ac:dyDescent="0.25">
      <c r="A76" s="116" t="s">
        <v>125</v>
      </c>
      <c r="B76" s="108">
        <v>1.3860972450596969</v>
      </c>
      <c r="C76" s="108">
        <v>1.4011152594333078</v>
      </c>
      <c r="D76" s="108">
        <v>1.4034906882358968</v>
      </c>
      <c r="E76" s="108">
        <v>1.4017586302981133</v>
      </c>
      <c r="F76" s="108">
        <v>1.4151344892283959</v>
      </c>
      <c r="G76" s="108">
        <v>1.4147731293965167</v>
      </c>
      <c r="H76" s="108">
        <v>1.4075801401199788</v>
      </c>
      <c r="I76" s="108">
        <v>1.4117257681489475</v>
      </c>
      <c r="J76" s="108">
        <v>1.4412903230922418</v>
      </c>
      <c r="K76" s="108">
        <v>1.3973997067082538</v>
      </c>
      <c r="L76" s="108">
        <v>1.359418860593036</v>
      </c>
      <c r="M76" s="108">
        <v>1.3591838454160097</v>
      </c>
      <c r="N76" s="108">
        <v>1.3613004931083299</v>
      </c>
      <c r="O76" s="108">
        <v>1.359854187045473</v>
      </c>
      <c r="P76" s="108">
        <v>1.3546463412547671</v>
      </c>
      <c r="Q76" s="108">
        <v>1.3546851998549312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1.0131875958012959</v>
      </c>
      <c r="C78" s="106">
        <v>1.0232557463851344</v>
      </c>
      <c r="D78" s="106">
        <v>1.0239575663099347</v>
      </c>
      <c r="E78" s="106">
        <v>1.0124342876580588</v>
      </c>
      <c r="F78" s="106">
        <v>0.96236992205979821</v>
      </c>
      <c r="G78" s="106">
        <v>0.96842937897155279</v>
      </c>
      <c r="H78" s="106">
        <v>0.9825482061673253</v>
      </c>
      <c r="I78" s="106">
        <v>0.95477604487477019</v>
      </c>
      <c r="J78" s="106">
        <v>0.99043817068614659</v>
      </c>
      <c r="K78" s="106">
        <v>0.99998364070689971</v>
      </c>
      <c r="L78" s="106">
        <v>0.97429656941435083</v>
      </c>
      <c r="M78" s="106">
        <v>0.95911057490195228</v>
      </c>
      <c r="N78" s="106">
        <v>0.95773095153265575</v>
      </c>
      <c r="O78" s="106">
        <v>0.96100924397279508</v>
      </c>
      <c r="P78" s="106">
        <v>0.97481018466906499</v>
      </c>
      <c r="Q78" s="106">
        <v>0.97621339846689048</v>
      </c>
    </row>
    <row r="79" spans="1:17" ht="11.45" customHeight="1" x14ac:dyDescent="0.25">
      <c r="A79" s="93" t="s">
        <v>125</v>
      </c>
      <c r="B79" s="105">
        <v>1.2627225068719126</v>
      </c>
      <c r="C79" s="105">
        <v>1.2625496810220278</v>
      </c>
      <c r="D79" s="105">
        <v>1.2632176031900366</v>
      </c>
      <c r="E79" s="105">
        <v>1.2611831742185315</v>
      </c>
      <c r="F79" s="105">
        <v>1.259818813664733</v>
      </c>
      <c r="G79" s="105">
        <v>1.2596601876662719</v>
      </c>
      <c r="H79" s="105">
        <v>1.2757762672238617</v>
      </c>
      <c r="I79" s="105">
        <v>1.2976460592125929</v>
      </c>
      <c r="J79" s="105">
        <v>1.2432995826336786</v>
      </c>
      <c r="K79" s="105">
        <v>1.2027749400752221</v>
      </c>
      <c r="L79" s="105">
        <v>1.1567614691620047</v>
      </c>
      <c r="M79" s="105">
        <v>1.1199857497365926</v>
      </c>
      <c r="N79" s="105">
        <v>1.1369780146601085</v>
      </c>
      <c r="O79" s="105">
        <v>1.133722386125567</v>
      </c>
      <c r="P79" s="105">
        <v>1.1255632672992506</v>
      </c>
      <c r="Q79" s="105">
        <v>1.1407304795951703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834.72338018226515</v>
      </c>
      <c r="C4" s="100">
        <v>822.46029864339607</v>
      </c>
      <c r="D4" s="100">
        <v>810.04152134019625</v>
      </c>
      <c r="E4" s="100">
        <v>875.05628533347613</v>
      </c>
      <c r="F4" s="100">
        <v>856.46872417924806</v>
      </c>
      <c r="G4" s="100">
        <v>970.7579426326123</v>
      </c>
      <c r="H4" s="100">
        <v>1292.3702270314202</v>
      </c>
      <c r="I4" s="100">
        <v>1347.6851527075562</v>
      </c>
      <c r="J4" s="100">
        <v>1614.1578025151521</v>
      </c>
      <c r="K4" s="100">
        <v>1465.3923649601761</v>
      </c>
      <c r="L4" s="100">
        <v>1542.710918201793</v>
      </c>
      <c r="M4" s="100">
        <v>1514.8798054874014</v>
      </c>
      <c r="N4" s="100">
        <v>1675.6427048338776</v>
      </c>
      <c r="O4" s="100">
        <v>1632.3701241168958</v>
      </c>
      <c r="P4" s="100">
        <v>1839.5050798720697</v>
      </c>
      <c r="Q4" s="100">
        <v>2009.5595590281187</v>
      </c>
    </row>
    <row r="5" spans="1:17" ht="11.45" customHeight="1" x14ac:dyDescent="0.25">
      <c r="A5" s="141" t="s">
        <v>91</v>
      </c>
      <c r="B5" s="140">
        <f t="shared" ref="B5:Q5" si="0">B4</f>
        <v>834.72338018226515</v>
      </c>
      <c r="C5" s="140">
        <f t="shared" si="0"/>
        <v>822.46029864339607</v>
      </c>
      <c r="D5" s="140">
        <f t="shared" si="0"/>
        <v>810.04152134019625</v>
      </c>
      <c r="E5" s="140">
        <f t="shared" si="0"/>
        <v>875.05628533347613</v>
      </c>
      <c r="F5" s="140">
        <f t="shared" si="0"/>
        <v>856.46872417924806</v>
      </c>
      <c r="G5" s="140">
        <f t="shared" si="0"/>
        <v>970.7579426326123</v>
      </c>
      <c r="H5" s="140">
        <f t="shared" si="0"/>
        <v>1292.3702270314202</v>
      </c>
      <c r="I5" s="140">
        <f t="shared" si="0"/>
        <v>1347.6851527075562</v>
      </c>
      <c r="J5" s="140">
        <f t="shared" si="0"/>
        <v>1614.1578025151521</v>
      </c>
      <c r="K5" s="140">
        <f t="shared" si="0"/>
        <v>1465.3923649601761</v>
      </c>
      <c r="L5" s="140">
        <f t="shared" si="0"/>
        <v>1542.710918201793</v>
      </c>
      <c r="M5" s="140">
        <f t="shared" si="0"/>
        <v>1514.8798054874014</v>
      </c>
      <c r="N5" s="140">
        <f t="shared" si="0"/>
        <v>1675.6427048338776</v>
      </c>
      <c r="O5" s="140">
        <f t="shared" si="0"/>
        <v>1632.3701241168958</v>
      </c>
      <c r="P5" s="140">
        <f t="shared" si="0"/>
        <v>1839.5050798720697</v>
      </c>
      <c r="Q5" s="140">
        <f t="shared" si="0"/>
        <v>2009.5595590281187</v>
      </c>
    </row>
    <row r="7" spans="1:17" ht="11.45" customHeight="1" x14ac:dyDescent="0.25">
      <c r="A7" s="27" t="s">
        <v>100</v>
      </c>
      <c r="B7" s="71">
        <f t="shared" ref="B7:Q7" si="1">SUM(B8,B12)</f>
        <v>834.72338018226503</v>
      </c>
      <c r="C7" s="71">
        <f t="shared" si="1"/>
        <v>822.46029864339596</v>
      </c>
      <c r="D7" s="71">
        <f t="shared" si="1"/>
        <v>810.04152134019637</v>
      </c>
      <c r="E7" s="71">
        <f t="shared" si="1"/>
        <v>875.05628533347601</v>
      </c>
      <c r="F7" s="71">
        <f t="shared" si="1"/>
        <v>856.46872417924806</v>
      </c>
      <c r="G7" s="71">
        <f t="shared" si="1"/>
        <v>970.75794263261264</v>
      </c>
      <c r="H7" s="71">
        <f t="shared" si="1"/>
        <v>1292.37022703142</v>
      </c>
      <c r="I7" s="71">
        <f t="shared" si="1"/>
        <v>1347.6851527075562</v>
      </c>
      <c r="J7" s="71">
        <f t="shared" si="1"/>
        <v>1614.1578025151518</v>
      </c>
      <c r="K7" s="71">
        <f t="shared" si="1"/>
        <v>1465.3923649601754</v>
      </c>
      <c r="L7" s="71">
        <f t="shared" si="1"/>
        <v>1542.710918201793</v>
      </c>
      <c r="M7" s="71">
        <f t="shared" si="1"/>
        <v>1514.8798054874014</v>
      </c>
      <c r="N7" s="71">
        <f t="shared" si="1"/>
        <v>1675.6427048338783</v>
      </c>
      <c r="O7" s="71">
        <f t="shared" si="1"/>
        <v>1632.3701241168965</v>
      </c>
      <c r="P7" s="71">
        <f t="shared" si="1"/>
        <v>1839.5050798720692</v>
      </c>
      <c r="Q7" s="71">
        <f t="shared" si="1"/>
        <v>2009.5595590281184</v>
      </c>
    </row>
    <row r="8" spans="1:17" ht="11.45" customHeight="1" x14ac:dyDescent="0.25">
      <c r="A8" s="130" t="s">
        <v>39</v>
      </c>
      <c r="B8" s="139">
        <f t="shared" ref="B8:Q8" si="2">SUM(B9:B11)</f>
        <v>810.42948306057292</v>
      </c>
      <c r="C8" s="139">
        <f t="shared" si="2"/>
        <v>801.90487417655424</v>
      </c>
      <c r="D8" s="139">
        <f t="shared" si="2"/>
        <v>788.81068788338018</v>
      </c>
      <c r="E8" s="139">
        <f t="shared" si="2"/>
        <v>853.19130210647916</v>
      </c>
      <c r="F8" s="139">
        <f t="shared" si="2"/>
        <v>839.88789532447743</v>
      </c>
      <c r="G8" s="139">
        <f t="shared" si="2"/>
        <v>954.7663930609076</v>
      </c>
      <c r="H8" s="139">
        <f t="shared" si="2"/>
        <v>1274.6157647152879</v>
      </c>
      <c r="I8" s="139">
        <f t="shared" si="2"/>
        <v>1330.0218942673287</v>
      </c>
      <c r="J8" s="139">
        <f t="shared" si="2"/>
        <v>1591.4908466874288</v>
      </c>
      <c r="K8" s="139">
        <f t="shared" si="2"/>
        <v>1445.1793071538059</v>
      </c>
      <c r="L8" s="139">
        <f t="shared" si="2"/>
        <v>1525.1576256352653</v>
      </c>
      <c r="M8" s="139">
        <f t="shared" si="2"/>
        <v>1497.8071701145873</v>
      </c>
      <c r="N8" s="139">
        <f t="shared" si="2"/>
        <v>1655.2184108762563</v>
      </c>
      <c r="O8" s="139">
        <f t="shared" si="2"/>
        <v>1612.4471260553973</v>
      </c>
      <c r="P8" s="139">
        <f t="shared" si="2"/>
        <v>1814.4714708711576</v>
      </c>
      <c r="Q8" s="139">
        <f t="shared" si="2"/>
        <v>1982.1137784527461</v>
      </c>
    </row>
    <row r="9" spans="1:17" ht="11.45" customHeight="1" x14ac:dyDescent="0.25">
      <c r="A9" s="116" t="s">
        <v>23</v>
      </c>
      <c r="B9" s="70">
        <v>145.21210985401208</v>
      </c>
      <c r="C9" s="70">
        <v>142.94541439049758</v>
      </c>
      <c r="D9" s="70">
        <v>139.31985262433227</v>
      </c>
      <c r="E9" s="70">
        <v>134.50937405829768</v>
      </c>
      <c r="F9" s="70">
        <v>125.79353652734579</v>
      </c>
      <c r="G9" s="70">
        <v>115.42385615875008</v>
      </c>
      <c r="H9" s="70">
        <v>120.99056836687457</v>
      </c>
      <c r="I9" s="70">
        <v>133.02268878645248</v>
      </c>
      <c r="J9" s="70">
        <v>121.29624185543447</v>
      </c>
      <c r="K9" s="70">
        <v>110.75418690439906</v>
      </c>
      <c r="L9" s="70">
        <v>120.69833280061039</v>
      </c>
      <c r="M9" s="70">
        <v>131.97951555791801</v>
      </c>
      <c r="N9" s="70">
        <v>193.53294586657071</v>
      </c>
      <c r="O9" s="70">
        <v>141.84118909387146</v>
      </c>
      <c r="P9" s="70">
        <v>163.79110605754769</v>
      </c>
      <c r="Q9" s="70">
        <v>172.40851427684768</v>
      </c>
    </row>
    <row r="10" spans="1:17" ht="11.45" customHeight="1" x14ac:dyDescent="0.25">
      <c r="A10" s="116" t="s">
        <v>127</v>
      </c>
      <c r="B10" s="70">
        <v>439.67617657984732</v>
      </c>
      <c r="C10" s="70">
        <v>456.48040468111657</v>
      </c>
      <c r="D10" s="70">
        <v>449.26195644511165</v>
      </c>
      <c r="E10" s="70">
        <v>484.47279933542347</v>
      </c>
      <c r="F10" s="70">
        <v>504.63898154884595</v>
      </c>
      <c r="G10" s="70">
        <v>626.10185015973548</v>
      </c>
      <c r="H10" s="70">
        <v>818.90017746957869</v>
      </c>
      <c r="I10" s="70">
        <v>853.80914161539704</v>
      </c>
      <c r="J10" s="70">
        <v>1004.3847405569719</v>
      </c>
      <c r="K10" s="70">
        <v>887.75747236464929</v>
      </c>
      <c r="L10" s="70">
        <v>887.93563474785958</v>
      </c>
      <c r="M10" s="70">
        <v>891.64544409374457</v>
      </c>
      <c r="N10" s="70">
        <v>946.58252218073801</v>
      </c>
      <c r="O10" s="70">
        <v>977.43797684912658</v>
      </c>
      <c r="P10" s="70">
        <v>1064.4689117014095</v>
      </c>
      <c r="Q10" s="70">
        <v>1221.1393874323435</v>
      </c>
    </row>
    <row r="11" spans="1:17" ht="11.45" customHeight="1" x14ac:dyDescent="0.25">
      <c r="A11" s="116" t="s">
        <v>125</v>
      </c>
      <c r="B11" s="70">
        <v>225.54119662671351</v>
      </c>
      <c r="C11" s="70">
        <v>202.4790551049401</v>
      </c>
      <c r="D11" s="70">
        <v>200.22887881393626</v>
      </c>
      <c r="E11" s="70">
        <v>234.20912871275797</v>
      </c>
      <c r="F11" s="70">
        <v>209.45537724828571</v>
      </c>
      <c r="G11" s="70">
        <v>213.24068674242204</v>
      </c>
      <c r="H11" s="70">
        <v>334.72501887883476</v>
      </c>
      <c r="I11" s="70">
        <v>343.19006386547903</v>
      </c>
      <c r="J11" s="70">
        <v>465.80986427502245</v>
      </c>
      <c r="K11" s="70">
        <v>446.66764788475763</v>
      </c>
      <c r="L11" s="70">
        <v>516.52365808679531</v>
      </c>
      <c r="M11" s="70">
        <v>474.18221046292467</v>
      </c>
      <c r="N11" s="70">
        <v>515.10294282894756</v>
      </c>
      <c r="O11" s="70">
        <v>493.16796011239927</v>
      </c>
      <c r="P11" s="70">
        <v>586.21145311220039</v>
      </c>
      <c r="Q11" s="70">
        <v>588.56587674355501</v>
      </c>
    </row>
    <row r="12" spans="1:17" ht="11.45" customHeight="1" x14ac:dyDescent="0.25">
      <c r="A12" s="128" t="s">
        <v>18</v>
      </c>
      <c r="B12" s="138">
        <f t="shared" ref="B12:Q12" si="3">SUM(B13:B14)</f>
        <v>24.293897121692062</v>
      </c>
      <c r="C12" s="138">
        <f t="shared" si="3"/>
        <v>20.555424466841693</v>
      </c>
      <c r="D12" s="138">
        <f t="shared" si="3"/>
        <v>21.230833456816143</v>
      </c>
      <c r="E12" s="138">
        <f t="shared" si="3"/>
        <v>21.864983226996827</v>
      </c>
      <c r="F12" s="138">
        <f t="shared" si="3"/>
        <v>16.58082885477058</v>
      </c>
      <c r="G12" s="138">
        <f t="shared" si="3"/>
        <v>15.991549571704979</v>
      </c>
      <c r="H12" s="138">
        <f t="shared" si="3"/>
        <v>17.754462316132134</v>
      </c>
      <c r="I12" s="138">
        <f t="shared" si="3"/>
        <v>17.663258440227626</v>
      </c>
      <c r="J12" s="138">
        <f t="shared" si="3"/>
        <v>22.666955827722983</v>
      </c>
      <c r="K12" s="138">
        <f t="shared" si="3"/>
        <v>20.213057806369605</v>
      </c>
      <c r="L12" s="138">
        <f t="shared" si="3"/>
        <v>17.553292566527762</v>
      </c>
      <c r="M12" s="138">
        <f t="shared" si="3"/>
        <v>17.072635372814204</v>
      </c>
      <c r="N12" s="138">
        <f t="shared" si="3"/>
        <v>20.424293957622083</v>
      </c>
      <c r="O12" s="138">
        <f t="shared" si="3"/>
        <v>19.92299806149903</v>
      </c>
      <c r="P12" s="138">
        <f t="shared" si="3"/>
        <v>25.03360900091165</v>
      </c>
      <c r="Q12" s="138">
        <f t="shared" si="3"/>
        <v>27.445780575372297</v>
      </c>
    </row>
    <row r="13" spans="1:17" ht="11.45" customHeight="1" x14ac:dyDescent="0.25">
      <c r="A13" s="95" t="s">
        <v>126</v>
      </c>
      <c r="B13" s="20">
        <v>17.129540175506577</v>
      </c>
      <c r="C13" s="20">
        <v>13.106406582914531</v>
      </c>
      <c r="D13" s="20">
        <v>14.120109266845695</v>
      </c>
      <c r="E13" s="20">
        <v>14.711924000699709</v>
      </c>
      <c r="F13" s="20">
        <v>10.051591956293795</v>
      </c>
      <c r="G13" s="20">
        <v>10.562960368459333</v>
      </c>
      <c r="H13" s="20">
        <v>12.131416844114529</v>
      </c>
      <c r="I13" s="20">
        <v>11.674585677851578</v>
      </c>
      <c r="J13" s="20">
        <v>15.049068641933708</v>
      </c>
      <c r="K13" s="20">
        <v>13.4718734670644</v>
      </c>
      <c r="L13" s="20">
        <v>8.5210801054310892</v>
      </c>
      <c r="M13" s="20">
        <v>8.1421852297036015</v>
      </c>
      <c r="N13" s="20">
        <v>9.3318547371987766</v>
      </c>
      <c r="O13" s="20">
        <v>8.5563201002021074</v>
      </c>
      <c r="P13" s="20">
        <v>8.1819410452811603</v>
      </c>
      <c r="Q13" s="20">
        <v>9.0248233623522953</v>
      </c>
    </row>
    <row r="14" spans="1:17" ht="11.45" customHeight="1" x14ac:dyDescent="0.25">
      <c r="A14" s="93" t="s">
        <v>125</v>
      </c>
      <c r="B14" s="69">
        <v>7.164356946185487</v>
      </c>
      <c r="C14" s="69">
        <v>7.449017883927163</v>
      </c>
      <c r="D14" s="69">
        <v>7.1107241899704494</v>
      </c>
      <c r="E14" s="69">
        <v>7.1530592262971178</v>
      </c>
      <c r="F14" s="69">
        <v>6.5292368984767872</v>
      </c>
      <c r="G14" s="69">
        <v>5.4285892032456458</v>
      </c>
      <c r="H14" s="69">
        <v>5.6230454720176049</v>
      </c>
      <c r="I14" s="69">
        <v>5.988672762376047</v>
      </c>
      <c r="J14" s="69">
        <v>7.6178871857892743</v>
      </c>
      <c r="K14" s="69">
        <v>6.7411843393052031</v>
      </c>
      <c r="L14" s="69">
        <v>9.0322124610966732</v>
      </c>
      <c r="M14" s="69">
        <v>8.9304501431106029</v>
      </c>
      <c r="N14" s="69">
        <v>11.092439220423305</v>
      </c>
      <c r="O14" s="69">
        <v>11.366677961296924</v>
      </c>
      <c r="P14" s="69">
        <v>16.851667955630489</v>
      </c>
      <c r="Q14" s="69">
        <v>18.420957213020003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3.0094049981920583</v>
      </c>
      <c r="C19" s="100">
        <f>IF(C4=0,0,C4/TrAvia_ene!C4)</f>
        <v>3.0093777786163236</v>
      </c>
      <c r="D19" s="100">
        <f>IF(D4=0,0,D4/TrAvia_ene!D4)</f>
        <v>3.0090680912382779</v>
      </c>
      <c r="E19" s="100">
        <f>IF(E4=0,0,E4/TrAvia_ene!E4)</f>
        <v>3.0091602759084108</v>
      </c>
      <c r="F19" s="100">
        <f>IF(F4=0,0,F4/TrAvia_ene!F4)</f>
        <v>3.009414749458033</v>
      </c>
      <c r="G19" s="100">
        <f>IF(G4=0,0,G4/TrAvia_ene!G4)</f>
        <v>3.0095316735718982</v>
      </c>
      <c r="H19" s="100">
        <f>IF(H4=0,0,H4/TrAvia_ene!H4)</f>
        <v>3.0097163797024473</v>
      </c>
      <c r="I19" s="100">
        <f>IF(I4=0,0,I4/TrAvia_ene!I4)</f>
        <v>3.0095630947161189</v>
      </c>
      <c r="J19" s="100">
        <f>IF(J4=0,0,J4/TrAvia_ene!J4)</f>
        <v>3.009834544676695</v>
      </c>
      <c r="K19" s="100">
        <f>IF(K4=0,0,K4/TrAvia_ene!K4)</f>
        <v>3.0096230084766002</v>
      </c>
      <c r="L19" s="100">
        <f>IF(L4=0,0,L4/TrAvia_ene!L4)</f>
        <v>3.0096568231671577</v>
      </c>
      <c r="M19" s="100">
        <f>IF(M4=0,0,M4/TrAvia_ene!M4)</f>
        <v>3.0094787962074552</v>
      </c>
      <c r="N19" s="100">
        <f>IF(N4=0,0,N4/TrAvia_ene!N4)</f>
        <v>3.0095584461069884</v>
      </c>
      <c r="O19" s="100">
        <f>IF(O4=0,0,O4/TrAvia_ene!O4)</f>
        <v>3.0096926479040085</v>
      </c>
      <c r="P19" s="100">
        <f>IF(P4=0,0,P4/TrAvia_ene!P4)</f>
        <v>3.0096253069184384</v>
      </c>
      <c r="Q19" s="100">
        <f>IF(Q4=0,0,Q4/TrAvia_ene!Q4)</f>
        <v>3.0098083536381202</v>
      </c>
    </row>
    <row r="20" spans="1:17" ht="11.45" customHeight="1" x14ac:dyDescent="0.25">
      <c r="A20" s="141" t="s">
        <v>91</v>
      </c>
      <c r="B20" s="140">
        <f t="shared" ref="B20:Q20" si="4">B19</f>
        <v>3.0094049981920583</v>
      </c>
      <c r="C20" s="140">
        <f t="shared" si="4"/>
        <v>3.0093777786163236</v>
      </c>
      <c r="D20" s="140">
        <f t="shared" si="4"/>
        <v>3.0090680912382779</v>
      </c>
      <c r="E20" s="140">
        <f t="shared" si="4"/>
        <v>3.0091602759084108</v>
      </c>
      <c r="F20" s="140">
        <f t="shared" si="4"/>
        <v>3.009414749458033</v>
      </c>
      <c r="G20" s="140">
        <f t="shared" si="4"/>
        <v>3.0095316735718982</v>
      </c>
      <c r="H20" s="140">
        <f t="shared" si="4"/>
        <v>3.0097163797024473</v>
      </c>
      <c r="I20" s="140">
        <f t="shared" si="4"/>
        <v>3.0095630947161189</v>
      </c>
      <c r="J20" s="140">
        <f t="shared" si="4"/>
        <v>3.009834544676695</v>
      </c>
      <c r="K20" s="140">
        <f t="shared" si="4"/>
        <v>3.0096230084766002</v>
      </c>
      <c r="L20" s="140">
        <f t="shared" si="4"/>
        <v>3.0096568231671577</v>
      </c>
      <c r="M20" s="140">
        <f t="shared" si="4"/>
        <v>3.0094787962074552</v>
      </c>
      <c r="N20" s="140">
        <f t="shared" si="4"/>
        <v>3.0095584461069884</v>
      </c>
      <c r="O20" s="140">
        <f t="shared" si="4"/>
        <v>3.0096926479040085</v>
      </c>
      <c r="P20" s="140">
        <f t="shared" si="4"/>
        <v>3.0096253069184384</v>
      </c>
      <c r="Q20" s="140">
        <f t="shared" si="4"/>
        <v>3.0098083536381202</v>
      </c>
    </row>
    <row r="22" spans="1:17" ht="11.45" customHeight="1" x14ac:dyDescent="0.25">
      <c r="A22" s="27" t="s">
        <v>123</v>
      </c>
      <c r="B22" s="68">
        <f>IF(TrAvia_act!B12=0,"",B7/TrAvia_act!B12*100)</f>
        <v>1604.5325325417562</v>
      </c>
      <c r="C22" s="68">
        <f>IF(TrAvia_act!C12=0,"",C7/TrAvia_act!C12*100)</f>
        <v>1581.4661676692053</v>
      </c>
      <c r="D22" s="68">
        <f>IF(TrAvia_act!D12=0,"",D7/TrAvia_act!D12*100)</f>
        <v>1547.9028813544537</v>
      </c>
      <c r="E22" s="68">
        <f>IF(TrAvia_act!E12=0,"",E7/TrAvia_act!E12*100)</f>
        <v>1535.7113565562611</v>
      </c>
      <c r="F22" s="68">
        <f>IF(TrAvia_act!F12=0,"",F7/TrAvia_act!F12*100)</f>
        <v>1438.2927001933999</v>
      </c>
      <c r="G22" s="68">
        <f>IF(TrAvia_act!G12=0,"",G7/TrAvia_act!G12*100)</f>
        <v>1274.6400255474184</v>
      </c>
      <c r="H22" s="68">
        <f>IF(TrAvia_act!H12=0,"",H7/TrAvia_act!H12*100)</f>
        <v>1194.7788294116835</v>
      </c>
      <c r="I22" s="68">
        <f>IF(TrAvia_act!I12=0,"",I7/TrAvia_act!I12*100)</f>
        <v>1027.0558455648245</v>
      </c>
      <c r="J22" s="68">
        <f>IF(TrAvia_act!J12=0,"",J7/TrAvia_act!J12*100)</f>
        <v>1072.8216740297289</v>
      </c>
      <c r="K22" s="68">
        <f>IF(TrAvia_act!K12=0,"",K7/TrAvia_act!K12*100)</f>
        <v>1088.887994937845</v>
      </c>
      <c r="L22" s="68">
        <f>IF(TrAvia_act!L12=0,"",L7/TrAvia_act!L12*100)</f>
        <v>1136.5925574244341</v>
      </c>
      <c r="M22" s="68">
        <f>IF(TrAvia_act!M12=0,"",M7/TrAvia_act!M12*100)</f>
        <v>1052.6024231385406</v>
      </c>
      <c r="N22" s="68">
        <f>IF(TrAvia_act!N12=0,"",N7/TrAvia_act!N12*100)</f>
        <v>1159.8562500353109</v>
      </c>
      <c r="O22" s="68">
        <f>IF(TrAvia_act!O12=0,"",O7/TrAvia_act!O12*100)</f>
        <v>1052.9016365663206</v>
      </c>
      <c r="P22" s="68">
        <f>IF(TrAvia_act!P12=0,"",P7/TrAvia_act!P12*100)</f>
        <v>1117.1733354740295</v>
      </c>
      <c r="Q22" s="68">
        <f>IF(TrAvia_act!Q12=0,"",Q7/TrAvia_act!Q12*100)</f>
        <v>1140.0636787572105</v>
      </c>
    </row>
    <row r="23" spans="1:17" ht="11.45" customHeight="1" x14ac:dyDescent="0.25">
      <c r="A23" s="130" t="s">
        <v>39</v>
      </c>
      <c r="B23" s="134">
        <f>IF(TrAvia_act!B13=0,"",B8/TrAvia_act!B13*100)</f>
        <v>1595.4149549534022</v>
      </c>
      <c r="C23" s="134">
        <f>IF(TrAvia_act!C13=0,"",C8/TrAvia_act!C13*100)</f>
        <v>1572.8284301600991</v>
      </c>
      <c r="D23" s="134">
        <f>IF(TrAvia_act!D13=0,"",D8/TrAvia_act!D13*100)</f>
        <v>1539.457165464185</v>
      </c>
      <c r="E23" s="134">
        <f>IF(TrAvia_act!E13=0,"",E8/TrAvia_act!E13*100)</f>
        <v>1527.5066446000787</v>
      </c>
      <c r="F23" s="134">
        <f>IF(TrAvia_act!F13=0,"",F8/TrAvia_act!F13*100)</f>
        <v>1433.2966661403505</v>
      </c>
      <c r="G23" s="134">
        <f>IF(TrAvia_act!G13=0,"",G8/TrAvia_act!G13*100)</f>
        <v>1270.7430049336278</v>
      </c>
      <c r="H23" s="134">
        <f>IF(TrAvia_act!H13=0,"",H8/TrAvia_act!H13*100)</f>
        <v>1191.5160631295123</v>
      </c>
      <c r="I23" s="134">
        <f>IF(TrAvia_act!I13=0,"",I8/TrAvia_act!I13*100)</f>
        <v>1024.7148356309442</v>
      </c>
      <c r="J23" s="134">
        <f>IF(TrAvia_act!J13=0,"",J8/TrAvia_act!J13*100)</f>
        <v>1069.9013112537355</v>
      </c>
      <c r="K23" s="134">
        <f>IF(TrAvia_act!K13=0,"",K8/TrAvia_act!K13*100)</f>
        <v>1086.3301307365925</v>
      </c>
      <c r="L23" s="134">
        <f>IF(TrAvia_act!L13=0,"",L8/TrAvia_act!L13*100)</f>
        <v>1135.7949955610889</v>
      </c>
      <c r="M23" s="134">
        <f>IF(TrAvia_act!M13=0,"",M8/TrAvia_act!M13*100)</f>
        <v>1052.2272350215032</v>
      </c>
      <c r="N23" s="134">
        <f>IF(TrAvia_act!N13=0,"",N8/TrAvia_act!N13*100)</f>
        <v>1159.7479850356517</v>
      </c>
      <c r="O23" s="134">
        <f>IF(TrAvia_act!O13=0,"",O8/TrAvia_act!O13*100)</f>
        <v>1053.0158351404825</v>
      </c>
      <c r="P23" s="134">
        <f>IF(TrAvia_act!P13=0,"",P8/TrAvia_act!P13*100)</f>
        <v>1117.817434679517</v>
      </c>
      <c r="Q23" s="134">
        <f>IF(TrAvia_act!Q13=0,"",Q8/TrAvia_act!Q13*100)</f>
        <v>1140.7221877023067</v>
      </c>
    </row>
    <row r="24" spans="1:17" ht="11.45" customHeight="1" x14ac:dyDescent="0.25">
      <c r="A24" s="116" t="s">
        <v>23</v>
      </c>
      <c r="B24" s="77">
        <f>IF(TrAvia_act!B14=0,"",B9/TrAvia_act!B14*100)</f>
        <v>2377.9491820208086</v>
      </c>
      <c r="C24" s="77">
        <f>IF(TrAvia_act!C14=0,"",C9/TrAvia_act!C14*100)</f>
        <v>2316.1032490231742</v>
      </c>
      <c r="D24" s="77">
        <f>IF(TrAvia_act!D14=0,"",D9/TrAvia_act!D14*100)</f>
        <v>2308.3564618791124</v>
      </c>
      <c r="E24" s="77">
        <f>IF(TrAvia_act!E14=0,"",E9/TrAvia_act!E14*100)</f>
        <v>2311.9904469210383</v>
      </c>
      <c r="F24" s="77">
        <f>IF(TrAvia_act!F14=0,"",F9/TrAvia_act!F14*100)</f>
        <v>2293.0401532271412</v>
      </c>
      <c r="G24" s="77">
        <f>IF(TrAvia_act!G14=0,"",G9/TrAvia_act!G14*100)</f>
        <v>2261.8080985226038</v>
      </c>
      <c r="H24" s="77">
        <f>IF(TrAvia_act!H14=0,"",H9/TrAvia_act!H14*100)</f>
        <v>2249.4507565631279</v>
      </c>
      <c r="I24" s="77">
        <f>IF(TrAvia_act!I14=0,"",I9/TrAvia_act!I14*100)</f>
        <v>2256.1709834053495</v>
      </c>
      <c r="J24" s="77">
        <f>IF(TrAvia_act!J14=0,"",J9/TrAvia_act!J14*100)</f>
        <v>2266.1884086560681</v>
      </c>
      <c r="K24" s="77">
        <f>IF(TrAvia_act!K14=0,"",K9/TrAvia_act!K14*100)</f>
        <v>2252.641989127037</v>
      </c>
      <c r="L24" s="77">
        <f>IF(TrAvia_act!L14=0,"",L9/TrAvia_act!L14*100)</f>
        <v>2303.0088840236531</v>
      </c>
      <c r="M24" s="77">
        <f>IF(TrAvia_act!M14=0,"",M9/TrAvia_act!M14*100)</f>
        <v>2232.1462531567208</v>
      </c>
      <c r="N24" s="77">
        <f>IF(TrAvia_act!N14=0,"",N9/TrAvia_act!N14*100)</f>
        <v>2262.0455523664132</v>
      </c>
      <c r="O24" s="77">
        <f>IF(TrAvia_act!O14=0,"",O9/TrAvia_act!O14*100)</f>
        <v>2280.7704330231481</v>
      </c>
      <c r="P24" s="77">
        <f>IF(TrAvia_act!P14=0,"",P9/TrAvia_act!P14*100)</f>
        <v>2387.2335819457949</v>
      </c>
      <c r="Q24" s="77">
        <f>IF(TrAvia_act!Q14=0,"",Q9/TrAvia_act!Q14*100)</f>
        <v>2438.2412931927929</v>
      </c>
    </row>
    <row r="25" spans="1:17" ht="11.45" customHeight="1" x14ac:dyDescent="0.25">
      <c r="A25" s="116" t="s">
        <v>127</v>
      </c>
      <c r="B25" s="77">
        <f>IF(TrAvia_act!B15=0,"",B10/TrAvia_act!B15*100)</f>
        <v>1416.4980500798763</v>
      </c>
      <c r="C25" s="77">
        <f>IF(TrAvia_act!C15=0,"",C10/TrAvia_act!C15*100)</f>
        <v>1471.3300538901267</v>
      </c>
      <c r="D25" s="77">
        <f>IF(TrAvia_act!D15=0,"",D10/TrAvia_act!D15*100)</f>
        <v>1446.380145217254</v>
      </c>
      <c r="E25" s="77">
        <f>IF(TrAvia_act!E15=0,"",E10/TrAvia_act!E15*100)</f>
        <v>1448.6945718300844</v>
      </c>
      <c r="F25" s="77">
        <f>IF(TrAvia_act!F15=0,"",F10/TrAvia_act!F15*100)</f>
        <v>1338.2186557560506</v>
      </c>
      <c r="G25" s="77">
        <f>IF(TrAvia_act!G15=0,"",G10/TrAvia_act!G15*100)</f>
        <v>1191.5127582319071</v>
      </c>
      <c r="H25" s="77">
        <f>IF(TrAvia_act!H15=0,"",H10/TrAvia_act!H15*100)</f>
        <v>1131.1234853515925</v>
      </c>
      <c r="I25" s="77">
        <f>IF(TrAvia_act!I15=0,"",I10/TrAvia_act!I15*100)</f>
        <v>967.8047731088169</v>
      </c>
      <c r="J25" s="77">
        <f>IF(TrAvia_act!J15=0,"",J10/TrAvia_act!J15*100)</f>
        <v>1003.0408760115096</v>
      </c>
      <c r="K25" s="77">
        <f>IF(TrAvia_act!K15=0,"",K10/TrAvia_act!K15*100)</f>
        <v>1026.1869615696883</v>
      </c>
      <c r="L25" s="77">
        <f>IF(TrAvia_act!L15=0,"",L10/TrAvia_act!L15*100)</f>
        <v>1087.4251884311761</v>
      </c>
      <c r="M25" s="77">
        <f>IF(TrAvia_act!M15=0,"",M10/TrAvia_act!M15*100)</f>
        <v>1012.4129616834406</v>
      </c>
      <c r="N25" s="77">
        <f>IF(TrAvia_act!N15=0,"",N10/TrAvia_act!N15*100)</f>
        <v>1095.9235922403482</v>
      </c>
      <c r="O25" s="77">
        <f>IF(TrAvia_act!O15=0,"",O10/TrAvia_act!O15*100)</f>
        <v>1003.6882829467048</v>
      </c>
      <c r="P25" s="77">
        <f>IF(TrAvia_act!P15=0,"",P10/TrAvia_act!P15*100)</f>
        <v>1063.0407741470856</v>
      </c>
      <c r="Q25" s="77">
        <f>IF(TrAvia_act!Q15=0,"",Q10/TrAvia_act!Q15*100)</f>
        <v>1082.9169695006347</v>
      </c>
    </row>
    <row r="26" spans="1:17" ht="11.45" customHeight="1" x14ac:dyDescent="0.25">
      <c r="A26" s="116" t="s">
        <v>125</v>
      </c>
      <c r="B26" s="77">
        <f>IF(TrAvia_act!B16=0,"",B11/TrAvia_act!B16*100)</f>
        <v>1652.1785414085266</v>
      </c>
      <c r="C26" s="77">
        <f>IF(TrAvia_act!C16=0,"",C11/TrAvia_act!C16*100)</f>
        <v>1468.5092752241396</v>
      </c>
      <c r="D26" s="77">
        <f>IF(TrAvia_act!D16=0,"",D11/TrAvia_act!D16*100)</f>
        <v>1415.7502283577865</v>
      </c>
      <c r="E26" s="77">
        <f>IF(TrAvia_act!E16=0,"",E11/TrAvia_act!E16*100)</f>
        <v>1411.3036486992237</v>
      </c>
      <c r="F26" s="77">
        <f>IF(TrAvia_act!F16=0,"",F11/TrAvia_act!F16*100)</f>
        <v>1359.8624080389995</v>
      </c>
      <c r="G26" s="77">
        <f>IF(TrAvia_act!G16=0,"",G11/TrAvia_act!G16*100)</f>
        <v>1219.5963558231551</v>
      </c>
      <c r="H26" s="77">
        <f>IF(TrAvia_act!H16=0,"",H11/TrAvia_act!H16*100)</f>
        <v>1146.3755310728413</v>
      </c>
      <c r="I26" s="77">
        <f>IF(TrAvia_act!I16=0,"",I11/TrAvia_act!I16*100)</f>
        <v>961.93163033821793</v>
      </c>
      <c r="J26" s="77">
        <f>IF(TrAvia_act!J16=0,"",J11/TrAvia_act!J16*100)</f>
        <v>1076.6493776053471</v>
      </c>
      <c r="K26" s="77">
        <f>IF(TrAvia_act!K16=0,"",K11/TrAvia_act!K16*100)</f>
        <v>1073.5597827764775</v>
      </c>
      <c r="L26" s="77">
        <f>IF(TrAvia_act!L16=0,"",L11/TrAvia_act!L16*100)</f>
        <v>1090.0504715508514</v>
      </c>
      <c r="M26" s="77">
        <f>IF(TrAvia_act!M16=0,"",M11/TrAvia_act!M16*100)</f>
        <v>980.47764451876401</v>
      </c>
      <c r="N26" s="77">
        <f>IF(TrAvia_act!N16=0,"",N11/TrAvia_act!N16*100)</f>
        <v>1077.7666833703092</v>
      </c>
      <c r="O26" s="77">
        <f>IF(TrAvia_act!O16=0,"",O11/TrAvia_act!O16*100)</f>
        <v>995.83699914172496</v>
      </c>
      <c r="P26" s="77">
        <f>IF(TrAvia_act!P16=0,"",P11/TrAvia_act!P16*100)</f>
        <v>1059.5351182435047</v>
      </c>
      <c r="Q26" s="77">
        <f>IF(TrAvia_act!Q16=0,"",Q11/TrAvia_act!Q16*100)</f>
        <v>1091.460084072017</v>
      </c>
    </row>
    <row r="27" spans="1:17" ht="11.45" customHeight="1" x14ac:dyDescent="0.25">
      <c r="A27" s="128" t="s">
        <v>18</v>
      </c>
      <c r="B27" s="133">
        <f>IF(TrAvia_act!B17=0,"",B12/TrAvia_act!B17*100)</f>
        <v>1982.4813206324066</v>
      </c>
      <c r="C27" s="133">
        <f>IF(TrAvia_act!C17=0,"",C12/TrAvia_act!C17*100)</f>
        <v>2012.6763389976584</v>
      </c>
      <c r="D27" s="133">
        <f>IF(TrAvia_act!D17=0,"",D12/TrAvia_act!D17*100)</f>
        <v>1944.1938400395823</v>
      </c>
      <c r="E27" s="133">
        <f>IF(TrAvia_act!E17=0,"",E12/TrAvia_act!E17*100)</f>
        <v>1942.9383075182659</v>
      </c>
      <c r="F27" s="133">
        <f>IF(TrAvia_act!F17=0,"",F12/TrAvia_act!F17*100)</f>
        <v>1746.6983234839247</v>
      </c>
      <c r="G27" s="133">
        <f>IF(TrAvia_act!G17=0,"",G12/TrAvia_act!G17*100)</f>
        <v>1560.332422981601</v>
      </c>
      <c r="H27" s="133">
        <f>IF(TrAvia_act!H17=0,"",H12/TrAvia_act!H17*100)</f>
        <v>1487.131611130319</v>
      </c>
      <c r="I27" s="133">
        <f>IF(TrAvia_act!I17=0,"",I12/TrAvia_act!I17*100)</f>
        <v>1240.4410655330832</v>
      </c>
      <c r="J27" s="133">
        <f>IF(TrAvia_act!J17=0,"",J12/TrAvia_act!J17*100)</f>
        <v>1327.1712343701395</v>
      </c>
      <c r="K27" s="133">
        <f>IF(TrAvia_act!K17=0,"",K12/TrAvia_act!K17*100)</f>
        <v>1309.3056738060804</v>
      </c>
      <c r="L27" s="133">
        <f>IF(TrAvia_act!L17=0,"",L12/TrAvia_act!L17*100)</f>
        <v>1210.4451385104749</v>
      </c>
      <c r="M27" s="133">
        <f>IF(TrAvia_act!M17=0,"",M12/TrAvia_act!M17*100)</f>
        <v>1086.5932621273585</v>
      </c>
      <c r="N27" s="133">
        <f>IF(TrAvia_act!N17=0,"",N12/TrAvia_act!N17*100)</f>
        <v>1168.6979339359111</v>
      </c>
      <c r="O27" s="133">
        <f>IF(TrAvia_act!O17=0,"",O12/TrAvia_act!O17*100)</f>
        <v>1043.7405052782649</v>
      </c>
      <c r="P27" s="133">
        <f>IF(TrAvia_act!P17=0,"",P12/TrAvia_act!P17*100)</f>
        <v>1072.3855571423644</v>
      </c>
      <c r="Q27" s="133">
        <f>IF(TrAvia_act!Q17=0,"",Q12/TrAvia_act!Q17*100)</f>
        <v>1094.4363249259004</v>
      </c>
    </row>
    <row r="28" spans="1:17" ht="11.45" customHeight="1" x14ac:dyDescent="0.25">
      <c r="A28" s="95" t="s">
        <v>126</v>
      </c>
      <c r="B28" s="75">
        <f>IF(TrAvia_act!B18=0,"",B13/TrAvia_act!B18*100)</f>
        <v>2114.4277436606831</v>
      </c>
      <c r="C28" s="75">
        <f>IF(TrAvia_act!C18=0,"",C13/TrAvia_act!C18*100)</f>
        <v>2168.2942521148016</v>
      </c>
      <c r="D28" s="75">
        <f>IF(TrAvia_act!D18=0,"",D13/TrAvia_act!D18*100)</f>
        <v>2076.5951629897822</v>
      </c>
      <c r="E28" s="75">
        <f>IF(TrAvia_act!E18=0,"",E13/TrAvia_act!E18*100)</f>
        <v>2071.044465604813</v>
      </c>
      <c r="F28" s="75">
        <f>IF(TrAvia_act!F18=0,"",F13/TrAvia_act!F18*100)</f>
        <v>1856.1459752187957</v>
      </c>
      <c r="G28" s="75">
        <f>IF(TrAvia_act!G18=0,"",G13/TrAvia_act!G18*100)</f>
        <v>1642.2020074859497</v>
      </c>
      <c r="H28" s="75">
        <f>IF(TrAvia_act!H18=0,"",H13/TrAvia_act!H18*100)</f>
        <v>1568.259610389161</v>
      </c>
      <c r="I28" s="75">
        <f>IF(TrAvia_act!I18=0,"",I13/TrAvia_act!I18*100)</f>
        <v>1294.3655984638724</v>
      </c>
      <c r="J28" s="75">
        <f>IF(TrAvia_act!J18=0,"",J13/TrAvia_act!J18*100)</f>
        <v>1426.6768019424494</v>
      </c>
      <c r="K28" s="75">
        <f>IF(TrAvia_act!K18=0,"",K13/TrAvia_act!K18*100)</f>
        <v>1420.8952641226788</v>
      </c>
      <c r="L28" s="75">
        <f>IF(TrAvia_act!L18=0,"",L13/TrAvia_act!L18*100)</f>
        <v>1386.8075901122579</v>
      </c>
      <c r="M28" s="75">
        <f>IF(TrAvia_act!M18=0,"",M13/TrAvia_act!M18*100)</f>
        <v>1265.0532100813714</v>
      </c>
      <c r="N28" s="75">
        <f>IF(TrAvia_act!N18=0,"",N13/TrAvia_act!N18*100)</f>
        <v>1345.7449669018529</v>
      </c>
      <c r="O28" s="75">
        <f>IF(TrAvia_act!O18=0,"",O13/TrAvia_act!O18*100)</f>
        <v>1210.3725161569218</v>
      </c>
      <c r="P28" s="75">
        <f>IF(TrAvia_act!P18=0,"",P13/TrAvia_act!P18*100)</f>
        <v>1267.4278590783622</v>
      </c>
      <c r="Q28" s="75">
        <f>IF(TrAvia_act!Q18=0,"",Q13/TrAvia_act!Q18*100)</f>
        <v>1288.0281353526473</v>
      </c>
    </row>
    <row r="29" spans="1:17" ht="11.45" customHeight="1" x14ac:dyDescent="0.25">
      <c r="A29" s="93" t="s">
        <v>125</v>
      </c>
      <c r="B29" s="74">
        <f>IF(TrAvia_act!B19=0,"",B14/TrAvia_act!B19*100)</f>
        <v>1725.094578620256</v>
      </c>
      <c r="C29" s="74">
        <f>IF(TrAvia_act!C19=0,"",C14/TrAvia_act!C19*100)</f>
        <v>1787.0163724782199</v>
      </c>
      <c r="D29" s="74">
        <f>IF(TrAvia_act!D19=0,"",D14/TrAvia_act!D19*100)</f>
        <v>1725.7041029713428</v>
      </c>
      <c r="E29" s="74">
        <f>IF(TrAvia_act!E19=0,"",E14/TrAvia_act!E19*100)</f>
        <v>1723.6536536769297</v>
      </c>
      <c r="F29" s="74">
        <f>IF(TrAvia_act!F19=0,"",F14/TrAvia_act!F19*100)</f>
        <v>1601.3368116623717</v>
      </c>
      <c r="G29" s="74">
        <f>IF(TrAvia_act!G19=0,"",G14/TrAvia_act!G19*100)</f>
        <v>1422.3565483034599</v>
      </c>
      <c r="H29" s="74">
        <f>IF(TrAvia_act!H19=0,"",H14/TrAvia_act!H19*100)</f>
        <v>1337.8209770909186</v>
      </c>
      <c r="I29" s="74">
        <f>IF(TrAvia_act!I19=0,"",I14/TrAvia_act!I19*100)</f>
        <v>1147.2650593092067</v>
      </c>
      <c r="J29" s="74">
        <f>IF(TrAvia_act!J19=0,"",J14/TrAvia_act!J19*100)</f>
        <v>1166.4533383753771</v>
      </c>
      <c r="K29" s="74">
        <f>IF(TrAvia_act!K19=0,"",K14/TrAvia_act!K19*100)</f>
        <v>1131.690141775045</v>
      </c>
      <c r="L29" s="74">
        <f>IF(TrAvia_act!L19=0,"",L14/TrAvia_act!L19*100)</f>
        <v>1080.7788025698594</v>
      </c>
      <c r="M29" s="74">
        <f>IF(TrAvia_act!M19=0,"",M14/TrAvia_act!M19*100)</f>
        <v>962.76497152305183</v>
      </c>
      <c r="N29" s="74">
        <f>IF(TrAvia_act!N19=0,"",N14/TrAvia_act!N19*100)</f>
        <v>1052.2369755494615</v>
      </c>
      <c r="O29" s="74">
        <f>IF(TrAvia_act!O19=0,"",O14/TrAvia_act!O19*100)</f>
        <v>945.73257913707403</v>
      </c>
      <c r="P29" s="74">
        <f>IF(TrAvia_act!P19=0,"",P14/TrAvia_act!P19*100)</f>
        <v>997.83071009004129</v>
      </c>
      <c r="Q29" s="74">
        <f>IF(TrAvia_act!Q19=0,"",Q14/TrAvia_act!Q19*100)</f>
        <v>1019.3740501101777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177.42898727419015</v>
      </c>
      <c r="C32" s="134">
        <f>IF(TrAvia_act!C4=0,"",C8/TrAvia_act!C4*1000)</f>
        <v>174.64869820382023</v>
      </c>
      <c r="D32" s="134">
        <f>IF(TrAvia_act!D4=0,"",D8/TrAvia_act!D4*1000)</f>
        <v>170.90689448766557</v>
      </c>
      <c r="E32" s="134">
        <f>IF(TrAvia_act!E4=0,"",E8/TrAvia_act!E4*1000)</f>
        <v>167.33240144403413</v>
      </c>
      <c r="F32" s="134">
        <f>IF(TrAvia_act!F4=0,"",F8/TrAvia_act!F4*1000)</f>
        <v>157.718145916438</v>
      </c>
      <c r="G32" s="134">
        <f>IF(TrAvia_act!G4=0,"",G8/TrAvia_act!G4*1000)</f>
        <v>135.77667047457032</v>
      </c>
      <c r="H32" s="134">
        <f>IF(TrAvia_act!H4=0,"",H8/TrAvia_act!H4*1000)</f>
        <v>119.82525933432468</v>
      </c>
      <c r="I32" s="134">
        <f>IF(TrAvia_act!I4=0,"",I8/TrAvia_act!I4*1000)</f>
        <v>99.048394877917033</v>
      </c>
      <c r="J32" s="134">
        <f>IF(TrAvia_act!J4=0,"",J8/TrAvia_act!J4*1000)</f>
        <v>104.70551103131849</v>
      </c>
      <c r="K32" s="134">
        <f>IF(TrAvia_act!K4=0,"",K8/TrAvia_act!K4*1000)</f>
        <v>103.26280459542039</v>
      </c>
      <c r="L32" s="134">
        <f>IF(TrAvia_act!L4=0,"",L8/TrAvia_act!L4*1000)</f>
        <v>105.14702094931742</v>
      </c>
      <c r="M32" s="134">
        <f>IF(TrAvia_act!M4=0,"",M8/TrAvia_act!M4*1000)</f>
        <v>93.744434636204346</v>
      </c>
      <c r="N32" s="134">
        <f>IF(TrAvia_act!N4=0,"",N8/TrAvia_act!N4*1000)</f>
        <v>97.355064211451065</v>
      </c>
      <c r="O32" s="134">
        <f>IF(TrAvia_act!O4=0,"",O8/TrAvia_act!O4*1000)</f>
        <v>88.994268601355074</v>
      </c>
      <c r="P32" s="134">
        <f>IF(TrAvia_act!P4=0,"",P8/TrAvia_act!P4*1000)</f>
        <v>90.119800722126428</v>
      </c>
      <c r="Q32" s="134">
        <f>IF(TrAvia_act!Q4=0,"",Q8/TrAvia_act!Q4*1000)</f>
        <v>89.694486479111589</v>
      </c>
    </row>
    <row r="33" spans="1:17" ht="11.45" customHeight="1" x14ac:dyDescent="0.25">
      <c r="A33" s="116" t="s">
        <v>23</v>
      </c>
      <c r="B33" s="77">
        <f>IF(TrAvia_act!B5=0,"",B9/TrAvia_act!B5*1000)</f>
        <v>413.34031981299853</v>
      </c>
      <c r="C33" s="77">
        <f>IF(TrAvia_act!C5=0,"",C9/TrAvia_act!C5*1000)</f>
        <v>408.81542415915112</v>
      </c>
      <c r="D33" s="77">
        <f>IF(TrAvia_act!D5=0,"",D9/TrAvia_act!D5*1000)</f>
        <v>405.00237879850647</v>
      </c>
      <c r="E33" s="77">
        <f>IF(TrAvia_act!E5=0,"",E9/TrAvia_act!E5*1000)</f>
        <v>398.50618667878075</v>
      </c>
      <c r="F33" s="77">
        <f>IF(TrAvia_act!F5=0,"",F9/TrAvia_act!F5*1000)</f>
        <v>395.5690919799784</v>
      </c>
      <c r="G33" s="77">
        <f>IF(TrAvia_act!G5=0,"",G9/TrAvia_act!G5*1000)</f>
        <v>375.69478337830685</v>
      </c>
      <c r="H33" s="77">
        <f>IF(TrAvia_act!H5=0,"",H9/TrAvia_act!H5*1000)</f>
        <v>364.67813721475488</v>
      </c>
      <c r="I33" s="77">
        <f>IF(TrAvia_act!I5=0,"",I9/TrAvia_act!I5*1000)</f>
        <v>350.57698121333823</v>
      </c>
      <c r="J33" s="77">
        <f>IF(TrAvia_act!J5=0,"",J9/TrAvia_act!J5*1000)</f>
        <v>364.10224952425432</v>
      </c>
      <c r="K33" s="77">
        <f>IF(TrAvia_act!K5=0,"",K9/TrAvia_act!K5*1000)</f>
        <v>355.42421661676639</v>
      </c>
      <c r="L33" s="77">
        <f>IF(TrAvia_act!L5=0,"",L9/TrAvia_act!L5*1000)</f>
        <v>347.48509739154014</v>
      </c>
      <c r="M33" s="77">
        <f>IF(TrAvia_act!M5=0,"",M9/TrAvia_act!M5*1000)</f>
        <v>324.92948884784209</v>
      </c>
      <c r="N33" s="77">
        <f>IF(TrAvia_act!N5=0,"",N9/TrAvia_act!N5*1000)</f>
        <v>303.50699171164104</v>
      </c>
      <c r="O33" s="77">
        <f>IF(TrAvia_act!O5=0,"",O9/TrAvia_act!O5*1000)</f>
        <v>325.79003418545892</v>
      </c>
      <c r="P33" s="77">
        <f>IF(TrAvia_act!P5=0,"",P9/TrAvia_act!P5*1000)</f>
        <v>310.16274720637347</v>
      </c>
      <c r="Q33" s="77">
        <f>IF(TrAvia_act!Q5=0,"",Q9/TrAvia_act!Q5*1000)</f>
        <v>307.80150652049991</v>
      </c>
    </row>
    <row r="34" spans="1:17" ht="11.45" customHeight="1" x14ac:dyDescent="0.25">
      <c r="A34" s="116" t="s">
        <v>127</v>
      </c>
      <c r="B34" s="77">
        <f>IF(TrAvia_act!B6=0,"",B10/TrAvia_act!B6*1000)</f>
        <v>180.68725977575474</v>
      </c>
      <c r="C34" s="77">
        <f>IF(TrAvia_act!C6=0,"",C10/TrAvia_act!C6*1000)</f>
        <v>187.53714692129765</v>
      </c>
      <c r="D34" s="77">
        <f>IF(TrAvia_act!D6=0,"",D10/TrAvia_act!D6*1000)</f>
        <v>182.68506985249894</v>
      </c>
      <c r="E34" s="77">
        <f>IF(TrAvia_act!E6=0,"",E10/TrAvia_act!E6*1000)</f>
        <v>181.60441658017834</v>
      </c>
      <c r="F34" s="77">
        <f>IF(TrAvia_act!F6=0,"",F10/TrAvia_act!F6*1000)</f>
        <v>167.12784571931942</v>
      </c>
      <c r="G34" s="77">
        <f>IF(TrAvia_act!G6=0,"",G10/TrAvia_act!G6*1000)</f>
        <v>138.62399232963321</v>
      </c>
      <c r="H34" s="77">
        <f>IF(TrAvia_act!H6=0,"",H10/TrAvia_act!H6*1000)</f>
        <v>122.33359354026049</v>
      </c>
      <c r="I34" s="77">
        <f>IF(TrAvia_act!I6=0,"",I10/TrAvia_act!I6*1000)</f>
        <v>99.272089453306833</v>
      </c>
      <c r="J34" s="77">
        <f>IF(TrAvia_act!J6=0,"",J10/TrAvia_act!J6*1000)</f>
        <v>105.08321742742875</v>
      </c>
      <c r="K34" s="77">
        <f>IF(TrAvia_act!K6=0,"",K10/TrAvia_act!K6*1000)</f>
        <v>104.93006927709543</v>
      </c>
      <c r="L34" s="77">
        <f>IF(TrAvia_act!L6=0,"",L10/TrAvia_act!L6*1000)</f>
        <v>106.98536711428946</v>
      </c>
      <c r="M34" s="77">
        <f>IF(TrAvia_act!M6=0,"",M10/TrAvia_act!M6*1000)</f>
        <v>93.29506715579069</v>
      </c>
      <c r="N34" s="77">
        <f>IF(TrAvia_act!N6=0,"",N10/TrAvia_act!N6*1000)</f>
        <v>97.262743275014472</v>
      </c>
      <c r="O34" s="77">
        <f>IF(TrAvia_act!O6=0,"",O10/TrAvia_act!O6*1000)</f>
        <v>91.015645575731767</v>
      </c>
      <c r="P34" s="77">
        <f>IF(TrAvia_act!P6=0,"",P10/TrAvia_act!P6*1000)</f>
        <v>91.580149342458427</v>
      </c>
      <c r="Q34" s="77">
        <f>IF(TrAvia_act!Q6=0,"",Q10/TrAvia_act!Q6*1000)</f>
        <v>91.265717583143839</v>
      </c>
    </row>
    <row r="35" spans="1:17" ht="11.45" customHeight="1" x14ac:dyDescent="0.25">
      <c r="A35" s="116" t="s">
        <v>125</v>
      </c>
      <c r="B35" s="77">
        <f>IF(TrAvia_act!B7=0,"",B11/TrAvia_act!B7*1000)</f>
        <v>126.49825254078415</v>
      </c>
      <c r="C35" s="77">
        <f>IF(TrAvia_act!C7=0,"",C11/TrAvia_act!C7*1000)</f>
        <v>112.00343438232363</v>
      </c>
      <c r="D35" s="77">
        <f>IF(TrAvia_act!D7=0,"",D11/TrAvia_act!D7*1000)</f>
        <v>110.48769376480601</v>
      </c>
      <c r="E35" s="77">
        <f>IF(TrAvia_act!E7=0,"",E11/TrAvia_act!E7*1000)</f>
        <v>111.87388135659248</v>
      </c>
      <c r="F35" s="77">
        <f>IF(TrAvia_act!F7=0,"",F11/TrAvia_act!F7*1000)</f>
        <v>105.37253930147337</v>
      </c>
      <c r="G35" s="77">
        <f>IF(TrAvia_act!G7=0,"",G11/TrAvia_act!G7*1000)</f>
        <v>96.571449985671549</v>
      </c>
      <c r="H35" s="77">
        <f>IF(TrAvia_act!H7=0,"",H11/TrAvia_act!H7*1000)</f>
        <v>92.682548422721595</v>
      </c>
      <c r="I35" s="77">
        <f>IF(TrAvia_act!I7=0,"",I11/TrAvia_act!I7*1000)</f>
        <v>77.158392189301253</v>
      </c>
      <c r="J35" s="77">
        <f>IF(TrAvia_act!J7=0,"",J11/TrAvia_act!J7*1000)</f>
        <v>87.747034353730882</v>
      </c>
      <c r="K35" s="77">
        <f>IF(TrAvia_act!K7=0,"",K11/TrAvia_act!K7*1000)</f>
        <v>85.518066744882489</v>
      </c>
      <c r="L35" s="77">
        <f>IF(TrAvia_act!L7=0,"",L11/TrAvia_act!L7*1000)</f>
        <v>88.173254188351066</v>
      </c>
      <c r="M35" s="77">
        <f>IF(TrAvia_act!M7=0,"",M11/TrAvia_act!M7*1000)</f>
        <v>78.844861007249577</v>
      </c>
      <c r="N35" s="77">
        <f>IF(TrAvia_act!N7=0,"",N11/TrAvia_act!N7*1000)</f>
        <v>77.669368928768009</v>
      </c>
      <c r="O35" s="77">
        <f>IF(TrAvia_act!O7=0,"",O11/TrAvia_act!O7*1000)</f>
        <v>71.021305666554454</v>
      </c>
      <c r="P35" s="77">
        <f>IF(TrAvia_act!P7=0,"",P11/TrAvia_act!P7*1000)</f>
        <v>73.43658158532044</v>
      </c>
      <c r="Q35" s="77">
        <f>IF(TrAvia_act!Q7=0,"",Q11/TrAvia_act!Q7*1000)</f>
        <v>72.142951385247869</v>
      </c>
    </row>
    <row r="36" spans="1:17" ht="11.45" customHeight="1" x14ac:dyDescent="0.25">
      <c r="A36" s="128" t="s">
        <v>33</v>
      </c>
      <c r="B36" s="133">
        <f>IF(TrAvia_act!B8=0,"",B12/TrAvia_act!B8*1000)</f>
        <v>625.21406128486467</v>
      </c>
      <c r="C36" s="133">
        <f>IF(TrAvia_act!C8=0,"",C12/TrAvia_act!C8*1000)</f>
        <v>587.84996119929224</v>
      </c>
      <c r="D36" s="133">
        <f>IF(TrAvia_act!D8=0,"",D12/TrAvia_act!D8*1000)</f>
        <v>577.41017982459482</v>
      </c>
      <c r="E36" s="133">
        <f>IF(TrAvia_act!E8=0,"",E12/TrAvia_act!E8*1000)</f>
        <v>581.22605924459185</v>
      </c>
      <c r="F36" s="133">
        <f>IF(TrAvia_act!F8=0,"",F12/TrAvia_act!F8*1000)</f>
        <v>487.0373438107739</v>
      </c>
      <c r="G36" s="133">
        <f>IF(TrAvia_act!G8=0,"",G12/TrAvia_act!G8*1000)</f>
        <v>457.93474528885764</v>
      </c>
      <c r="H36" s="133">
        <f>IF(TrAvia_act!H8=0,"",H12/TrAvia_act!H8*1000)</f>
        <v>455.35272430018631</v>
      </c>
      <c r="I36" s="133">
        <f>IF(TrAvia_act!I8=0,"",I12/TrAvia_act!I8*1000)</f>
        <v>375.65847848224212</v>
      </c>
      <c r="J36" s="133">
        <f>IF(TrAvia_act!J8=0,"",J12/TrAvia_act!J8*1000)</f>
        <v>400.49366451129515</v>
      </c>
      <c r="K36" s="133">
        <f>IF(TrAvia_act!K8=0,"",K12/TrAvia_act!K8*1000)</f>
        <v>394.15337791219235</v>
      </c>
      <c r="L36" s="133">
        <f>IF(TrAvia_act!L8=0,"",L12/TrAvia_act!L8*1000)</f>
        <v>297.53500513216488</v>
      </c>
      <c r="M36" s="133">
        <f>IF(TrAvia_act!M8=0,"",M12/TrAvia_act!M8*1000)</f>
        <v>265.48261657030889</v>
      </c>
      <c r="N36" s="133">
        <f>IF(TrAvia_act!N8=0,"",N12/TrAvia_act!N8*1000)</f>
        <v>288.66173286602941</v>
      </c>
      <c r="O36" s="133">
        <f>IF(TrAvia_act!O8=0,"",O12/TrAvia_act!O8*1000)</f>
        <v>261.39717146785347</v>
      </c>
      <c r="P36" s="133">
        <f>IF(TrAvia_act!P8=0,"",P12/TrAvia_act!P8*1000)</f>
        <v>238.99439511542582</v>
      </c>
      <c r="Q36" s="133">
        <f>IF(TrAvia_act!Q8=0,"",Q12/TrAvia_act!Q8*1000)</f>
        <v>253.50271718558548</v>
      </c>
    </row>
    <row r="37" spans="1:17" ht="11.45" customHeight="1" x14ac:dyDescent="0.25">
      <c r="A37" s="95" t="s">
        <v>126</v>
      </c>
      <c r="B37" s="75">
        <f>IF(TrAvia_act!B9=0,"",B13/TrAvia_act!B9*1000)</f>
        <v>1034.2806281253957</v>
      </c>
      <c r="C37" s="75">
        <f>IF(TrAvia_act!C9=0,"",C13/TrAvia_act!C9*1000)</f>
        <v>1034.2814792431523</v>
      </c>
      <c r="D37" s="75">
        <f>IF(TrAvia_act!D9=0,"",D13/TrAvia_act!D9*1000)</f>
        <v>975.44159736244148</v>
      </c>
      <c r="E37" s="75">
        <f>IF(TrAvia_act!E9=0,"",E13/TrAvia_act!E9*1000)</f>
        <v>959.24422941144917</v>
      </c>
      <c r="F37" s="75">
        <f>IF(TrAvia_act!F9=0,"",F13/TrAvia_act!F9*1000)</f>
        <v>848.79855597123344</v>
      </c>
      <c r="G37" s="75">
        <f>IF(TrAvia_act!G9=0,"",G13/TrAvia_act!G9*1000)</f>
        <v>758.86494360188692</v>
      </c>
      <c r="H37" s="75">
        <f>IF(TrAvia_act!H9=0,"",H13/TrAvia_act!H9*1000)</f>
        <v>754.68457716098544</v>
      </c>
      <c r="I37" s="75">
        <f>IF(TrAvia_act!I9=0,"",I13/TrAvia_act!I9*1000)</f>
        <v>629.92022589113105</v>
      </c>
      <c r="J37" s="75">
        <f>IF(TrAvia_act!J9=0,"",J13/TrAvia_act!J9*1000)</f>
        <v>710.62868125779016</v>
      </c>
      <c r="K37" s="75">
        <f>IF(TrAvia_act!K9=0,"",K13/TrAvia_act!K9*1000)</f>
        <v>697.203829045769</v>
      </c>
      <c r="L37" s="75">
        <f>IF(TrAvia_act!L9=0,"",L13/TrAvia_act!L9*1000)</f>
        <v>655.4028661749968</v>
      </c>
      <c r="M37" s="75">
        <f>IF(TrAvia_act!M9=0,"",M13/TrAvia_act!M9*1000)</f>
        <v>576.66172624413764</v>
      </c>
      <c r="N37" s="75">
        <f>IF(TrAvia_act!N9=0,"",N13/TrAvia_act!N9*1000)</f>
        <v>618.76677826041896</v>
      </c>
      <c r="O37" s="75">
        <f>IF(TrAvia_act!O9=0,"",O13/TrAvia_act!O9*1000)</f>
        <v>550.19412644055308</v>
      </c>
      <c r="P37" s="75">
        <f>IF(TrAvia_act!P9=0,"",P13/TrAvia_act!P9*1000)</f>
        <v>533.58004146097142</v>
      </c>
      <c r="Q37" s="75">
        <f>IF(TrAvia_act!Q9=0,"",Q13/TrAvia_act!Q9*1000)</f>
        <v>549.42382230315548</v>
      </c>
    </row>
    <row r="38" spans="1:17" ht="11.45" customHeight="1" x14ac:dyDescent="0.25">
      <c r="A38" s="93" t="s">
        <v>125</v>
      </c>
      <c r="B38" s="74">
        <f>IF(TrAvia_act!B10=0,"",B14/TrAvia_act!B10*1000)</f>
        <v>321.34171032869631</v>
      </c>
      <c r="C38" s="74">
        <f>IF(TrAvia_act!C10=0,"",C14/TrAvia_act!C10*1000)</f>
        <v>334.10956001636208</v>
      </c>
      <c r="D38" s="74">
        <f>IF(TrAvia_act!D10=0,"",D14/TrAvia_act!D10*1000)</f>
        <v>318.96010218608382</v>
      </c>
      <c r="E38" s="74">
        <f>IF(TrAvia_act!E10=0,"",E14/TrAvia_act!E10*1000)</f>
        <v>321.02800256177756</v>
      </c>
      <c r="F38" s="74">
        <f>IF(TrAvia_act!F10=0,"",F14/TrAvia_act!F10*1000)</f>
        <v>294.08161781165308</v>
      </c>
      <c r="G38" s="74">
        <f>IF(TrAvia_act!G10=0,"",G14/TrAvia_act!G10*1000)</f>
        <v>258.48453022311838</v>
      </c>
      <c r="H38" s="74">
        <f>IF(TrAvia_act!H10=0,"",H14/TrAvia_act!H10*1000)</f>
        <v>245.37904425071122</v>
      </c>
      <c r="I38" s="74">
        <f>IF(TrAvia_act!I10=0,"",I14/TrAvia_act!I10*1000)</f>
        <v>210.23196476013479</v>
      </c>
      <c r="J38" s="74">
        <f>IF(TrAvia_act!J10=0,"",J14/TrAvia_act!J10*1000)</f>
        <v>215.07049658165815</v>
      </c>
      <c r="K38" s="74">
        <f>IF(TrAvia_act!K10=0,"",K14/TrAvia_act!K10*1000)</f>
        <v>210.92899976261867</v>
      </c>
      <c r="L38" s="74">
        <f>IF(TrAvia_act!L10=0,"",L14/TrAvia_act!L10*1000)</f>
        <v>196.37619606900913</v>
      </c>
      <c r="M38" s="74">
        <f>IF(TrAvia_act!M10=0,"",M14/TrAvia_act!M10*1000)</f>
        <v>177.93851422237447</v>
      </c>
      <c r="N38" s="74">
        <f>IF(TrAvia_act!N10=0,"",N14/TrAvia_act!N10*1000)</f>
        <v>199.24006573561749</v>
      </c>
      <c r="O38" s="74">
        <f>IF(TrAvia_act!O10=0,"",O14/TrAvia_act!O10*1000)</f>
        <v>187.36523128254697</v>
      </c>
      <c r="P38" s="74">
        <f>IF(TrAvia_act!P10=0,"",P14/TrAvia_act!P10*1000)</f>
        <v>188.47306725174636</v>
      </c>
      <c r="Q38" s="74">
        <f>IF(TrAvia_act!Q10=0,"",Q14/TrAvia_act!Q10*1000)</f>
        <v>200.57609839161935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11608.908095580537</v>
      </c>
      <c r="C41" s="134">
        <f>IF(TrAvia_act!C22=0,"",1000000*C8/TrAvia_act!C22)</f>
        <v>11446.299839797799</v>
      </c>
      <c r="D41" s="134">
        <f>IF(TrAvia_act!D22=0,"",1000000*D8/TrAvia_act!D22)</f>
        <v>11239.661559159604</v>
      </c>
      <c r="E41" s="134">
        <f>IF(TrAvia_act!E22=0,"",1000000*E8/TrAvia_act!E22)</f>
        <v>11325.448032846778</v>
      </c>
      <c r="F41" s="134">
        <f>IF(TrAvia_act!F22=0,"",1000000*F8/TrAvia_act!F22)</f>
        <v>10359.266556372755</v>
      </c>
      <c r="G41" s="134">
        <f>IF(TrAvia_act!G22=0,"",1000000*G8/TrAvia_act!G22)</f>
        <v>9284.2692130352661</v>
      </c>
      <c r="H41" s="134">
        <f>IF(TrAvia_act!H22=0,"",1000000*H8/TrAvia_act!H22)</f>
        <v>8793.1824684577132</v>
      </c>
      <c r="I41" s="134">
        <f>IF(TrAvia_act!I22=0,"",1000000*I8/TrAvia_act!I22)</f>
        <v>7602.1668349061101</v>
      </c>
      <c r="J41" s="134">
        <f>IF(TrAvia_act!J22=0,"",1000000*J8/TrAvia_act!J22)</f>
        <v>8269.2461598960235</v>
      </c>
      <c r="K41" s="134">
        <f>IF(TrAvia_act!K22=0,"",1000000*K8/TrAvia_act!K22)</f>
        <v>8424.6874342215906</v>
      </c>
      <c r="L41" s="134">
        <f>IF(TrAvia_act!L22=0,"",1000000*L8/TrAvia_act!L22)</f>
        <v>8501.1517208748046</v>
      </c>
      <c r="M41" s="134">
        <f>IF(TrAvia_act!M22=0,"",1000000*M8/TrAvia_act!M22)</f>
        <v>7808.6843442028812</v>
      </c>
      <c r="N41" s="134">
        <f>IF(TrAvia_act!N22=0,"",1000000*N8/TrAvia_act!N22)</f>
        <v>8502.1646113983643</v>
      </c>
      <c r="O41" s="134">
        <f>IF(TrAvia_act!O22=0,"",1000000*O8/TrAvia_act!O22)</f>
        <v>7737.1960252559829</v>
      </c>
      <c r="P41" s="134">
        <f>IF(TrAvia_act!P22=0,"",1000000*P8/TrAvia_act!P22)</f>
        <v>8283.8204826156089</v>
      </c>
      <c r="Q41" s="134">
        <f>IF(TrAvia_act!Q22=0,"",1000000*Q8/TrAvia_act!Q22)</f>
        <v>8237.9037295061553</v>
      </c>
    </row>
    <row r="42" spans="1:17" ht="11.45" customHeight="1" x14ac:dyDescent="0.25">
      <c r="A42" s="116" t="s">
        <v>23</v>
      </c>
      <c r="B42" s="77">
        <f>IF(TrAvia_act!B23=0,"",1000000*B9/TrAvia_act!B23)</f>
        <v>10197.479624579499</v>
      </c>
      <c r="C42" s="77">
        <f>IF(TrAvia_act!C23=0,"",1000000*C9/TrAvia_act!C23)</f>
        <v>9887.6263671921952</v>
      </c>
      <c r="D42" s="77">
        <f>IF(TrAvia_act!D23=0,"",1000000*D9/TrAvia_act!D23)</f>
        <v>9650.1941278889153</v>
      </c>
      <c r="E42" s="77">
        <f>IF(TrAvia_act!E23=0,"",1000000*E9/TrAvia_act!E23)</f>
        <v>9054.821545492945</v>
      </c>
      <c r="F42" s="77">
        <f>IF(TrAvia_act!F23=0,"",1000000*F9/TrAvia_act!F23)</f>
        <v>7891.194813835129</v>
      </c>
      <c r="G42" s="77">
        <f>IF(TrAvia_act!G23=0,"",1000000*G9/TrAvia_act!G23)</f>
        <v>7805.237771081288</v>
      </c>
      <c r="H42" s="77">
        <f>IF(TrAvia_act!H23=0,"",1000000*H9/TrAvia_act!H23)</f>
        <v>7784.7489619659364</v>
      </c>
      <c r="I42" s="77">
        <f>IF(TrAvia_act!I23=0,"",1000000*I9/TrAvia_act!I23)</f>
        <v>7829.9304718613503</v>
      </c>
      <c r="J42" s="77">
        <f>IF(TrAvia_act!J23=0,"",1000000*J9/TrAvia_act!J23)</f>
        <v>7888.6733776947503</v>
      </c>
      <c r="K42" s="77">
        <f>IF(TrAvia_act!K23=0,"",1000000*K9/TrAvia_act!K23)</f>
        <v>7864.3887598096326</v>
      </c>
      <c r="L42" s="77">
        <f>IF(TrAvia_act!L23=0,"",1000000*L9/TrAvia_act!L23)</f>
        <v>8060.5271003479629</v>
      </c>
      <c r="M42" s="77">
        <f>IF(TrAvia_act!M23=0,"",1000000*M9/TrAvia_act!M23)</f>
        <v>7792.83866071788</v>
      </c>
      <c r="N42" s="77">
        <f>IF(TrAvia_act!N23=0,"",1000000*N9/TrAvia_act!N23)</f>
        <v>7877.1193726472675</v>
      </c>
      <c r="O42" s="77">
        <f>IF(TrAvia_act!O23=0,"",1000000*O9/TrAvia_act!O23)</f>
        <v>7922.3184257077455</v>
      </c>
      <c r="P42" s="77">
        <f>IF(TrAvia_act!P23=0,"",1000000*P9/TrAvia_act!P23)</f>
        <v>8270.6072539662546</v>
      </c>
      <c r="Q42" s="77">
        <f>IF(TrAvia_act!Q23=0,"",1000000*Q9/TrAvia_act!Q23)</f>
        <v>8425.3782083197821</v>
      </c>
    </row>
    <row r="43" spans="1:17" ht="11.45" customHeight="1" x14ac:dyDescent="0.25">
      <c r="A43" s="116" t="s">
        <v>127</v>
      </c>
      <c r="B43" s="77">
        <f>IF(TrAvia_act!B24=0,"",1000000*B10/TrAvia_act!B24)</f>
        <v>9495.8355271877535</v>
      </c>
      <c r="C43" s="77">
        <f>IF(TrAvia_act!C24=0,"",1000000*C10/TrAvia_act!C24)</f>
        <v>9872.6215948508034</v>
      </c>
      <c r="D43" s="77">
        <f>IF(TrAvia_act!D24=0,"",1000000*D10/TrAvia_act!D24)</f>
        <v>9737.5632669031711</v>
      </c>
      <c r="E43" s="77">
        <f>IF(TrAvia_act!E24=0,"",1000000*E10/TrAvia_act!E24)</f>
        <v>9846.2076118897548</v>
      </c>
      <c r="F43" s="77">
        <f>IF(TrAvia_act!F24=0,"",1000000*F10/TrAvia_act!F24)</f>
        <v>9237.5657901269642</v>
      </c>
      <c r="G43" s="77">
        <f>IF(TrAvia_act!G24=0,"",1000000*G10/TrAvia_act!G24)</f>
        <v>8224.8709346680425</v>
      </c>
      <c r="H43" s="77">
        <f>IF(TrAvia_act!H24=0,"",1000000*H10/TrAvia_act!H24)</f>
        <v>7478.7453306444813</v>
      </c>
      <c r="I43" s="77">
        <f>IF(TrAvia_act!I24=0,"",1000000*I10/TrAvia_act!I24)</f>
        <v>6389.4000674658728</v>
      </c>
      <c r="J43" s="77">
        <f>IF(TrAvia_act!J24=0,"",1000000*J10/TrAvia_act!J24)</f>
        <v>6919.2517157646971</v>
      </c>
      <c r="K43" s="77">
        <f>IF(TrAvia_act!K24=0,"",1000000*K10/TrAvia_act!K24)</f>
        <v>6903.9978875200204</v>
      </c>
      <c r="L43" s="77">
        <f>IF(TrAvia_act!L24=0,"",1000000*L10/TrAvia_act!L24)</f>
        <v>6762.4931246647802</v>
      </c>
      <c r="M43" s="77">
        <f>IF(TrAvia_act!M24=0,"",1000000*M10/TrAvia_act!M24)</f>
        <v>6321.2608138225833</v>
      </c>
      <c r="N43" s="77">
        <f>IF(TrAvia_act!N24=0,"",1000000*N10/TrAvia_act!N24)</f>
        <v>6925.5885847916506</v>
      </c>
      <c r="O43" s="77">
        <f>IF(TrAvia_act!O24=0,"",1000000*O10/TrAvia_act!O24)</f>
        <v>6271.899956681852</v>
      </c>
      <c r="P43" s="77">
        <f>IF(TrAvia_act!P24=0,"",1000000*P10/TrAvia_act!P24)</f>
        <v>6631.9158148953602</v>
      </c>
      <c r="Q43" s="77">
        <f>IF(TrAvia_act!Q24=0,"",1000000*Q10/TrAvia_act!Q24)</f>
        <v>6695.1734868077028</v>
      </c>
    </row>
    <row r="44" spans="1:17" ht="11.45" customHeight="1" x14ac:dyDescent="0.25">
      <c r="A44" s="116" t="s">
        <v>125</v>
      </c>
      <c r="B44" s="77">
        <f>IF(TrAvia_act!B25=0,"",1000000*B11/TrAvia_act!B25)</f>
        <v>24332.851076352737</v>
      </c>
      <c r="C44" s="77">
        <f>IF(TrAvia_act!C25=0,"",1000000*C11/TrAvia_act!C25)</f>
        <v>21623.137025303302</v>
      </c>
      <c r="D44" s="77">
        <f>IF(TrAvia_act!D25=0,"",1000000*D11/TrAvia_act!D25)</f>
        <v>20841.977601117545</v>
      </c>
      <c r="E44" s="77">
        <f>IF(TrAvia_act!E25=0,"",1000000*E11/TrAvia_act!E25)</f>
        <v>20772.428267206917</v>
      </c>
      <c r="F44" s="77">
        <f>IF(TrAvia_act!F25=0,"",1000000*F11/TrAvia_act!F25)</f>
        <v>19936.738744363764</v>
      </c>
      <c r="G44" s="77">
        <f>IF(TrAvia_act!G25=0,"",1000000*G11/TrAvia_act!G25)</f>
        <v>17880.319196916153</v>
      </c>
      <c r="H44" s="77">
        <f>IF(TrAvia_act!H25=0,"",1000000*H11/TrAvia_act!H25)</f>
        <v>16806.839670558082</v>
      </c>
      <c r="I44" s="77">
        <f>IF(TrAvia_act!I25=0,"",1000000*I11/TrAvia_act!I25)</f>
        <v>14102.735313970785</v>
      </c>
      <c r="J44" s="77">
        <f>IF(TrAvia_act!J25=0,"",1000000*J11/TrAvia_act!J25)</f>
        <v>14590.75534142592</v>
      </c>
      <c r="K44" s="77">
        <f>IF(TrAvia_act!K25=0,"",1000000*K11/TrAvia_act!K25)</f>
        <v>15470.616787363451</v>
      </c>
      <c r="L44" s="77">
        <f>IF(TrAvia_act!L25=0,"",1000000*L11/TrAvia_act!L25)</f>
        <v>15591.284315457615</v>
      </c>
      <c r="M44" s="77">
        <f>IF(TrAvia_act!M25=0,"",1000000*M11/TrAvia_act!M25)</f>
        <v>14019.934080270967</v>
      </c>
      <c r="N44" s="77">
        <f>IF(TrAvia_act!N25=0,"",1000000*N11/TrAvia_act!N25)</f>
        <v>15406.560472242254</v>
      </c>
      <c r="O44" s="77">
        <f>IF(TrAvia_act!O25=0,"",1000000*O11/TrAvia_act!O25)</f>
        <v>14231.198710463417</v>
      </c>
      <c r="P44" s="77">
        <f>IF(TrAvia_act!P25=0,"",1000000*P11/TrAvia_act!P25)</f>
        <v>15137.022054695701</v>
      </c>
      <c r="Q44" s="77">
        <f>IF(TrAvia_act!Q25=0,"",1000000*Q11/TrAvia_act!Q25)</f>
        <v>15589.084273435437</v>
      </c>
    </row>
    <row r="45" spans="1:17" ht="11.45" customHeight="1" x14ac:dyDescent="0.25">
      <c r="A45" s="128" t="s">
        <v>18</v>
      </c>
      <c r="B45" s="133">
        <f>IF(TrAvia_act!B26=0,"",1000000*B12/TrAvia_act!B26)</f>
        <v>15836.96031401047</v>
      </c>
      <c r="C45" s="133">
        <f>IF(TrAvia_act!C26=0,"",1000000*C12/TrAvia_act!C26)</f>
        <v>17002.005348917861</v>
      </c>
      <c r="D45" s="133">
        <f>IF(TrAvia_act!D26=0,"",1000000*D12/TrAvia_act!D26)</f>
        <v>16011.1866190167</v>
      </c>
      <c r="E45" s="133">
        <f>IF(TrAvia_act!E26=0,"",1000000*E12/TrAvia_act!E26)</f>
        <v>15890.249438224439</v>
      </c>
      <c r="F45" s="133">
        <f>IF(TrAvia_act!F26=0,"",1000000*F12/TrAvia_act!F26)</f>
        <v>16239.793197620549</v>
      </c>
      <c r="G45" s="133">
        <f>IF(TrAvia_act!G26=0,"",1000000*G12/TrAvia_act!G26)</f>
        <v>13893.613876372701</v>
      </c>
      <c r="H45" s="133">
        <f>IF(TrAvia_act!H26=0,"",1000000*H12/TrAvia_act!H26)</f>
        <v>12269.84265109339</v>
      </c>
      <c r="I45" s="133">
        <f>IF(TrAvia_act!I26=0,"",1000000*I12/TrAvia_act!I26)</f>
        <v>10849.667346577166</v>
      </c>
      <c r="J45" s="133">
        <f>IF(TrAvia_act!J26=0,"",1000000*J12/TrAvia_act!J26)</f>
        <v>11062.447939347478</v>
      </c>
      <c r="K45" s="133">
        <f>IF(TrAvia_act!K26=0,"",1000000*K12/TrAvia_act!K26)</f>
        <v>11106.075717785498</v>
      </c>
      <c r="L45" s="133">
        <f>IF(TrAvia_act!L26=0,"",1000000*L12/TrAvia_act!L26)</f>
        <v>13267.794834866032</v>
      </c>
      <c r="M45" s="133">
        <f>IF(TrAvia_act!M26=0,"",1000000*M12/TrAvia_act!M26)</f>
        <v>12479.996617554243</v>
      </c>
      <c r="N45" s="133">
        <f>IF(TrAvia_act!N26=0,"",1000000*N12/TrAvia_act!N26)</f>
        <v>13616.195971748057</v>
      </c>
      <c r="O45" s="133">
        <f>IF(TrAvia_act!O26=0,"",1000000*O12/TrAvia_act!O26)</f>
        <v>12514.446018529541</v>
      </c>
      <c r="P45" s="133">
        <f>IF(TrAvia_act!P26=0,"",1000000*P12/TrAvia_act!P26)</f>
        <v>14537.519745012572</v>
      </c>
      <c r="Q45" s="133">
        <f>IF(TrAvia_act!Q26=0,"",1000000*Q12/TrAvia_act!Q26)</f>
        <v>14567.824084592514</v>
      </c>
    </row>
    <row r="46" spans="1:17" ht="11.45" customHeight="1" x14ac:dyDescent="0.25">
      <c r="A46" s="95" t="s">
        <v>126</v>
      </c>
      <c r="B46" s="75">
        <f>IF(TrAvia_act!B27=0,"",1000000*B13/TrAvia_act!B27)</f>
        <v>13320.015688574322</v>
      </c>
      <c r="C46" s="75">
        <f>IF(TrAvia_act!C27=0,"",1000000*C13/TrAvia_act!C27)</f>
        <v>13652.506857202638</v>
      </c>
      <c r="D46" s="75">
        <f>IF(TrAvia_act!D27=0,"",1000000*D13/TrAvia_act!D27)</f>
        <v>13074.175247079347</v>
      </c>
      <c r="E46" s="75">
        <f>IF(TrAvia_act!E27=0,"",1000000*E13/TrAvia_act!E27)</f>
        <v>13042.485816223145</v>
      </c>
      <c r="F46" s="75">
        <f>IF(TrAvia_act!F27=0,"",1000000*F13/TrAvia_act!F27)</f>
        <v>12919.784005519017</v>
      </c>
      <c r="G46" s="75">
        <f>IF(TrAvia_act!G27=0,"",1000000*G13/TrAvia_act!G27)</f>
        <v>11431.775290540403</v>
      </c>
      <c r="H46" s="75">
        <f>IF(TrAvia_act!H27=0,"",1000000*H13/TrAvia_act!H27)</f>
        <v>10211.630340163745</v>
      </c>
      <c r="I46" s="75">
        <f>IF(TrAvia_act!I27=0,"",1000000*I13/TrAvia_act!I27)</f>
        <v>9008.1679613052293</v>
      </c>
      <c r="J46" s="75">
        <f>IF(TrAvia_act!J27=0,"",1000000*J13/TrAvia_act!J27)</f>
        <v>8984.5185921992288</v>
      </c>
      <c r="K46" s="75">
        <f>IF(TrAvia_act!K27=0,"",1000000*K13/TrAvia_act!K27)</f>
        <v>8945.4671096045149</v>
      </c>
      <c r="L46" s="75">
        <f>IF(TrAvia_act!L27=0,"",1000000*L13/TrAvia_act!L27)</f>
        <v>9192.103673604197</v>
      </c>
      <c r="M46" s="75">
        <f>IF(TrAvia_act!M27=0,"",1000000*M13/TrAvia_act!M27)</f>
        <v>8481.4429476079185</v>
      </c>
      <c r="N46" s="75">
        <f>IF(TrAvia_act!N27=0,"",1000000*N13/TrAvia_act!N27)</f>
        <v>9139.9164908900839</v>
      </c>
      <c r="O46" s="75">
        <f>IF(TrAvia_act!O27=0,"",1000000*O13/TrAvia_act!O27)</f>
        <v>8133.3841256674032</v>
      </c>
      <c r="P46" s="75">
        <f>IF(TrAvia_act!P27=0,"",1000000*P13/TrAvia_act!P27)</f>
        <v>8505.1362217059886</v>
      </c>
      <c r="Q46" s="75">
        <f>IF(TrAvia_act!Q27=0,"",1000000*Q13/TrAvia_act!Q27)</f>
        <v>8578.7294318938166</v>
      </c>
    </row>
    <row r="47" spans="1:17" ht="11.45" customHeight="1" x14ac:dyDescent="0.25">
      <c r="A47" s="93" t="s">
        <v>125</v>
      </c>
      <c r="B47" s="74">
        <f>IF(TrAvia_act!B28=0,"",1000000*B14/TrAvia_act!B28)</f>
        <v>28888.536073328578</v>
      </c>
      <c r="C47" s="74">
        <f>IF(TrAvia_act!C28=0,"",1000000*C14/TrAvia_act!C28)</f>
        <v>29915.734473603065</v>
      </c>
      <c r="D47" s="74">
        <f>IF(TrAvia_act!D28=0,"",1000000*D14/TrAvia_act!D28)</f>
        <v>28905.382886058738</v>
      </c>
      <c r="E47" s="74">
        <f>IF(TrAvia_act!E28=0,"",1000000*E14/TrAvia_act!E28)</f>
        <v>28842.980751198054</v>
      </c>
      <c r="F47" s="74">
        <f>IF(TrAvia_act!F28=0,"",1000000*F14/TrAvia_act!F28)</f>
        <v>26869.287648052621</v>
      </c>
      <c r="G47" s="74">
        <f>IF(TrAvia_act!G28=0,"",1000000*G14/TrAvia_act!G28)</f>
        <v>23914.489882139405</v>
      </c>
      <c r="H47" s="74">
        <f>IF(TrAvia_act!H28=0,"",1000000*H14/TrAvia_act!H28)</f>
        <v>21710.60027806025</v>
      </c>
      <c r="I47" s="74">
        <f>IF(TrAvia_act!I28=0,"",1000000*I14/TrAvia_act!I28)</f>
        <v>18038.17097101219</v>
      </c>
      <c r="J47" s="74">
        <f>IF(TrAvia_act!J28=0,"",1000000*J14/TrAvia_act!J28)</f>
        <v>20368.682314944585</v>
      </c>
      <c r="K47" s="74">
        <f>IF(TrAvia_act!K28=0,"",1000000*K14/TrAvia_act!K28)</f>
        <v>21468.73993409301</v>
      </c>
      <c r="L47" s="74">
        <f>IF(TrAvia_act!L28=0,"",1000000*L14/TrAvia_act!L28)</f>
        <v>22808.617326001699</v>
      </c>
      <c r="M47" s="74">
        <f>IF(TrAvia_act!M28=0,"",1000000*M14/TrAvia_act!M28)</f>
        <v>21888.358193898537</v>
      </c>
      <c r="N47" s="74">
        <f>IF(TrAvia_act!N28=0,"",1000000*N14/TrAvia_act!N28)</f>
        <v>23157.493153284562</v>
      </c>
      <c r="O47" s="74">
        <f>IF(TrAvia_act!O28=0,"",1000000*O14/TrAvia_act!O28)</f>
        <v>21049.403632031339</v>
      </c>
      <c r="P47" s="74">
        <f>IF(TrAvia_act!P28=0,"",1000000*P14/TrAvia_act!P28)</f>
        <v>22173.247310040118</v>
      </c>
      <c r="Q47" s="74">
        <f>IF(TrAvia_act!Q28=0,"",1000000*Q14/TrAvia_act!Q28)</f>
        <v>22140.573573341353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0.97089587077770911</v>
      </c>
      <c r="C50" s="129">
        <f t="shared" si="6"/>
        <v>0.97500739610076403</v>
      </c>
      <c r="D50" s="129">
        <f t="shared" si="6"/>
        <v>0.97379043802385556</v>
      </c>
      <c r="E50" s="129">
        <f t="shared" si="6"/>
        <v>0.97501305505317948</v>
      </c>
      <c r="F50" s="129">
        <f t="shared" si="6"/>
        <v>0.98064047362539708</v>
      </c>
      <c r="G50" s="129">
        <f t="shared" si="6"/>
        <v>0.98352673836658255</v>
      </c>
      <c r="H50" s="129">
        <f t="shared" si="6"/>
        <v>0.986262092746508</v>
      </c>
      <c r="I50" s="129">
        <f t="shared" si="6"/>
        <v>0.98689363134650454</v>
      </c>
      <c r="J50" s="129">
        <f t="shared" si="6"/>
        <v>0.98595741024055772</v>
      </c>
      <c r="K50" s="129">
        <f t="shared" si="6"/>
        <v>0.98620638520460768</v>
      </c>
      <c r="L50" s="129">
        <f t="shared" si="6"/>
        <v>0.98862178755629204</v>
      </c>
      <c r="M50" s="129">
        <f t="shared" si="6"/>
        <v>0.98873003963022588</v>
      </c>
      <c r="N50" s="129">
        <f t="shared" si="6"/>
        <v>0.98781106861343282</v>
      </c>
      <c r="O50" s="129">
        <f t="shared" si="6"/>
        <v>0.98779504858171951</v>
      </c>
      <c r="P50" s="129">
        <f t="shared" si="6"/>
        <v>0.98639111722232775</v>
      </c>
      <c r="Q50" s="129">
        <f t="shared" si="6"/>
        <v>0.98634239007643754</v>
      </c>
    </row>
    <row r="51" spans="1:17" ht="11.45" customHeight="1" x14ac:dyDescent="0.25">
      <c r="A51" s="116" t="s">
        <v>23</v>
      </c>
      <c r="B51" s="52">
        <f t="shared" ref="B51:Q51" si="7">IF(B9=0,0,B9/B$7)</f>
        <v>0.17396434950977949</v>
      </c>
      <c r="C51" s="52">
        <f t="shared" si="7"/>
        <v>0.17380220616883071</v>
      </c>
      <c r="D51" s="52">
        <f t="shared" si="7"/>
        <v>0.17199100163881792</v>
      </c>
      <c r="E51" s="52">
        <f t="shared" si="7"/>
        <v>0.15371511103087201</v>
      </c>
      <c r="F51" s="52">
        <f t="shared" si="7"/>
        <v>0.1468746411585472</v>
      </c>
      <c r="G51" s="52">
        <f t="shared" si="7"/>
        <v>0.11890075897368446</v>
      </c>
      <c r="H51" s="52">
        <f t="shared" si="7"/>
        <v>9.3619123867307308E-2</v>
      </c>
      <c r="I51" s="52">
        <f t="shared" si="7"/>
        <v>9.870457392752624E-2</v>
      </c>
      <c r="J51" s="52">
        <f t="shared" si="7"/>
        <v>7.5145219176484992E-2</v>
      </c>
      <c r="K51" s="52">
        <f t="shared" si="7"/>
        <v>7.5579885328124388E-2</v>
      </c>
      <c r="L51" s="52">
        <f t="shared" si="7"/>
        <v>7.8237815897030258E-2</v>
      </c>
      <c r="M51" s="52">
        <f t="shared" si="7"/>
        <v>8.7122103733803857E-2</v>
      </c>
      <c r="N51" s="52">
        <f t="shared" si="7"/>
        <v>0.11549774024514217</v>
      </c>
      <c r="O51" s="52">
        <f t="shared" si="7"/>
        <v>8.6892786751170653E-2</v>
      </c>
      <c r="P51" s="52">
        <f t="shared" si="7"/>
        <v>8.9040855526715243E-2</v>
      </c>
      <c r="Q51" s="52">
        <f t="shared" si="7"/>
        <v>8.5794179875031656E-2</v>
      </c>
    </row>
    <row r="52" spans="1:17" ht="11.45" customHeight="1" x14ac:dyDescent="0.25">
      <c r="A52" s="116" t="s">
        <v>127</v>
      </c>
      <c r="B52" s="52">
        <f t="shared" ref="B52:Q52" si="8">IF(B10=0,0,B10/B$7)</f>
        <v>0.52673279198654088</v>
      </c>
      <c r="C52" s="52">
        <f t="shared" si="8"/>
        <v>0.55501816371447532</v>
      </c>
      <c r="D52" s="52">
        <f t="shared" si="8"/>
        <v>0.55461596055201878</v>
      </c>
      <c r="E52" s="52">
        <f t="shared" si="8"/>
        <v>0.55364758525309632</v>
      </c>
      <c r="F52" s="52">
        <f t="shared" si="8"/>
        <v>0.58920888446036401</v>
      </c>
      <c r="G52" s="52">
        <f t="shared" si="8"/>
        <v>0.64496186192595106</v>
      </c>
      <c r="H52" s="52">
        <f t="shared" si="8"/>
        <v>0.63364209445662945</v>
      </c>
      <c r="I52" s="52">
        <f t="shared" si="8"/>
        <v>0.63353754391376838</v>
      </c>
      <c r="J52" s="52">
        <f t="shared" si="8"/>
        <v>0.62223454174799864</v>
      </c>
      <c r="K52" s="52">
        <f t="shared" si="8"/>
        <v>0.60581554373580737</v>
      </c>
      <c r="L52" s="52">
        <f t="shared" si="8"/>
        <v>0.57556838696834445</v>
      </c>
      <c r="M52" s="52">
        <f t="shared" si="8"/>
        <v>0.58859154426899518</v>
      </c>
      <c r="N52" s="52">
        <f t="shared" si="8"/>
        <v>0.56490713649756341</v>
      </c>
      <c r="O52" s="52">
        <f t="shared" si="8"/>
        <v>0.59878452956734629</v>
      </c>
      <c r="P52" s="52">
        <f t="shared" si="8"/>
        <v>0.57867136293825261</v>
      </c>
      <c r="Q52" s="52">
        <f t="shared" si="8"/>
        <v>0.60766518809869063</v>
      </c>
    </row>
    <row r="53" spans="1:17" ht="11.45" customHeight="1" x14ac:dyDescent="0.25">
      <c r="A53" s="116" t="s">
        <v>125</v>
      </c>
      <c r="B53" s="52">
        <f t="shared" ref="B53:Q53" si="9">IF(B11=0,0,B11/B$7)</f>
        <v>0.27019872928138866</v>
      </c>
      <c r="C53" s="52">
        <f t="shared" si="9"/>
        <v>0.24618702621745805</v>
      </c>
      <c r="D53" s="52">
        <f t="shared" si="9"/>
        <v>0.24718347583301886</v>
      </c>
      <c r="E53" s="52">
        <f t="shared" si="9"/>
        <v>0.26765035876921106</v>
      </c>
      <c r="F53" s="52">
        <f t="shared" si="9"/>
        <v>0.24455694800648595</v>
      </c>
      <c r="G53" s="52">
        <f t="shared" si="9"/>
        <v>0.21966411746694703</v>
      </c>
      <c r="H53" s="52">
        <f t="shared" si="9"/>
        <v>0.2590008744225713</v>
      </c>
      <c r="I53" s="52">
        <f t="shared" si="9"/>
        <v>0.25465151350520981</v>
      </c>
      <c r="J53" s="52">
        <f t="shared" si="9"/>
        <v>0.28857764931607421</v>
      </c>
      <c r="K53" s="52">
        <f t="shared" si="9"/>
        <v>0.3048109561406761</v>
      </c>
      <c r="L53" s="52">
        <f t="shared" si="9"/>
        <v>0.33481558469091738</v>
      </c>
      <c r="M53" s="52">
        <f t="shared" si="9"/>
        <v>0.31301639162742684</v>
      </c>
      <c r="N53" s="52">
        <f t="shared" si="9"/>
        <v>0.30740619187072726</v>
      </c>
      <c r="O53" s="52">
        <f t="shared" si="9"/>
        <v>0.30211773226320254</v>
      </c>
      <c r="P53" s="52">
        <f t="shared" si="9"/>
        <v>0.31867889875735989</v>
      </c>
      <c r="Q53" s="52">
        <f t="shared" si="9"/>
        <v>0.29288302210271522</v>
      </c>
    </row>
    <row r="54" spans="1:17" ht="11.45" customHeight="1" x14ac:dyDescent="0.25">
      <c r="A54" s="128" t="s">
        <v>18</v>
      </c>
      <c r="B54" s="127">
        <f t="shared" ref="B54:Q54" si="10">IF(B12=0,0,B12/B$7)</f>
        <v>2.9104129222290859E-2</v>
      </c>
      <c r="C54" s="127">
        <f t="shared" si="10"/>
        <v>2.4992603899235938E-2</v>
      </c>
      <c r="D54" s="127">
        <f t="shared" si="10"/>
        <v>2.6209561976144363E-2</v>
      </c>
      <c r="E54" s="127">
        <f t="shared" si="10"/>
        <v>2.4986944946820511E-2</v>
      </c>
      <c r="F54" s="127">
        <f t="shared" si="10"/>
        <v>1.9359526374602819E-2</v>
      </c>
      <c r="G54" s="127">
        <f t="shared" si="10"/>
        <v>1.6473261633417349E-2</v>
      </c>
      <c r="H54" s="127">
        <f t="shared" si="10"/>
        <v>1.3737907253492066E-2</v>
      </c>
      <c r="I54" s="127">
        <f t="shared" si="10"/>
        <v>1.3106368653495511E-2</v>
      </c>
      <c r="J54" s="127">
        <f t="shared" si="10"/>
        <v>1.4042589759442193E-2</v>
      </c>
      <c r="K54" s="127">
        <f t="shared" si="10"/>
        <v>1.379361479539231E-2</v>
      </c>
      <c r="L54" s="127">
        <f t="shared" si="10"/>
        <v>1.1378212443707953E-2</v>
      </c>
      <c r="M54" s="127">
        <f t="shared" si="10"/>
        <v>1.1269960369774162E-2</v>
      </c>
      <c r="N54" s="127">
        <f t="shared" si="10"/>
        <v>1.218893138656724E-2</v>
      </c>
      <c r="O54" s="127">
        <f t="shared" si="10"/>
        <v>1.2204951418280376E-2</v>
      </c>
      <c r="P54" s="127">
        <f t="shared" si="10"/>
        <v>1.3608882777672266E-2</v>
      </c>
      <c r="Q54" s="127">
        <f t="shared" si="10"/>
        <v>1.3657609923562493E-2</v>
      </c>
    </row>
    <row r="55" spans="1:17" ht="11.45" customHeight="1" x14ac:dyDescent="0.25">
      <c r="A55" s="95" t="s">
        <v>126</v>
      </c>
      <c r="B55" s="48">
        <f t="shared" ref="B55:Q55" si="11">IF(B13=0,0,B13/B$7)</f>
        <v>2.0521217665864681E-2</v>
      </c>
      <c r="C55" s="48">
        <f t="shared" si="11"/>
        <v>1.5935610028268651E-2</v>
      </c>
      <c r="D55" s="48">
        <f t="shared" si="11"/>
        <v>1.7431340116348944E-2</v>
      </c>
      <c r="E55" s="48">
        <f t="shared" si="11"/>
        <v>1.6812545943936771E-2</v>
      </c>
      <c r="F55" s="48">
        <f t="shared" si="11"/>
        <v>1.1736087579760968E-2</v>
      </c>
      <c r="G55" s="48">
        <f t="shared" si="11"/>
        <v>1.0881147508114624E-2</v>
      </c>
      <c r="H55" s="48">
        <f t="shared" si="11"/>
        <v>9.3869516570189385E-3</v>
      </c>
      <c r="I55" s="48">
        <f t="shared" si="11"/>
        <v>8.6626951809900439E-3</v>
      </c>
      <c r="J55" s="48">
        <f t="shared" si="11"/>
        <v>9.3231706456980337E-3</v>
      </c>
      <c r="K55" s="48">
        <f t="shared" si="11"/>
        <v>9.1933558473470834E-3</v>
      </c>
      <c r="L55" s="48">
        <f t="shared" si="11"/>
        <v>5.5234457764539507E-3</v>
      </c>
      <c r="M55" s="48">
        <f t="shared" si="11"/>
        <v>5.3748061068672791E-3</v>
      </c>
      <c r="N55" s="48">
        <f t="shared" si="11"/>
        <v>5.5691196639225836E-3</v>
      </c>
      <c r="O55" s="48">
        <f t="shared" si="11"/>
        <v>5.2416544347324602E-3</v>
      </c>
      <c r="P55" s="48">
        <f t="shared" si="11"/>
        <v>4.4479034794783949E-3</v>
      </c>
      <c r="Q55" s="48">
        <f t="shared" si="11"/>
        <v>4.4909459497268957E-3</v>
      </c>
    </row>
    <row r="56" spans="1:17" ht="11.45" customHeight="1" x14ac:dyDescent="0.25">
      <c r="A56" s="93" t="s">
        <v>125</v>
      </c>
      <c r="B56" s="46">
        <f t="shared" ref="B56:Q56" si="12">IF(B14=0,0,B14/B$7)</f>
        <v>8.5829115564261815E-3</v>
      </c>
      <c r="C56" s="46">
        <f t="shared" si="12"/>
        <v>9.0569938709672889E-3</v>
      </c>
      <c r="D56" s="46">
        <f t="shared" si="12"/>
        <v>8.7782218597954199E-3</v>
      </c>
      <c r="E56" s="46">
        <f t="shared" si="12"/>
        <v>8.1743990028837425E-3</v>
      </c>
      <c r="F56" s="46">
        <f t="shared" si="12"/>
        <v>7.6234387948418544E-3</v>
      </c>
      <c r="G56" s="46">
        <f t="shared" si="12"/>
        <v>5.5921141253027253E-3</v>
      </c>
      <c r="H56" s="46">
        <f t="shared" si="12"/>
        <v>4.3509555964731288E-3</v>
      </c>
      <c r="I56" s="46">
        <f t="shared" si="12"/>
        <v>4.4436734725054675E-3</v>
      </c>
      <c r="J56" s="46">
        <f t="shared" si="12"/>
        <v>4.7194191137441572E-3</v>
      </c>
      <c r="K56" s="46">
        <f t="shared" si="12"/>
        <v>4.6002589480452268E-3</v>
      </c>
      <c r="L56" s="46">
        <f t="shared" si="12"/>
        <v>5.854766667254002E-3</v>
      </c>
      <c r="M56" s="46">
        <f t="shared" si="12"/>
        <v>5.8951542629068817E-3</v>
      </c>
      <c r="N56" s="46">
        <f t="shared" si="12"/>
        <v>6.6198117226446548E-3</v>
      </c>
      <c r="O56" s="46">
        <f t="shared" si="12"/>
        <v>6.9632969835479166E-3</v>
      </c>
      <c r="P56" s="46">
        <f t="shared" si="12"/>
        <v>9.1609792981938703E-3</v>
      </c>
      <c r="Q56" s="46">
        <f t="shared" si="12"/>
        <v>9.1666639738355975E-3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9453303.4000000004</v>
      </c>
      <c r="C4" s="132">
        <f t="shared" si="0"/>
        <v>9473118.1999999993</v>
      </c>
      <c r="D4" s="132">
        <f t="shared" si="0"/>
        <v>9527790.4000000004</v>
      </c>
      <c r="E4" s="132">
        <f t="shared" si="0"/>
        <v>10332766.300000001</v>
      </c>
      <c r="F4" s="132">
        <f t="shared" si="0"/>
        <v>11116663.6</v>
      </c>
      <c r="G4" s="132">
        <f t="shared" si="0"/>
        <v>14188379.699999999</v>
      </c>
      <c r="H4" s="132">
        <f t="shared" si="0"/>
        <v>20249954.900000002</v>
      </c>
      <c r="I4" s="132">
        <f t="shared" si="0"/>
        <v>24715138.200000003</v>
      </c>
      <c r="J4" s="132">
        <f t="shared" si="0"/>
        <v>27597115.700000003</v>
      </c>
      <c r="K4" s="132">
        <f t="shared" si="0"/>
        <v>24947252.300000001</v>
      </c>
      <c r="L4" s="132">
        <f t="shared" si="0"/>
        <v>26635419.400000002</v>
      </c>
      <c r="M4" s="132">
        <f t="shared" si="0"/>
        <v>28532413.099999998</v>
      </c>
      <c r="N4" s="132">
        <f t="shared" si="0"/>
        <v>29015421.899999995</v>
      </c>
      <c r="O4" s="132">
        <f t="shared" si="0"/>
        <v>31652840.600000005</v>
      </c>
      <c r="P4" s="132">
        <f t="shared" si="0"/>
        <v>33695333.100000001</v>
      </c>
      <c r="Q4" s="132">
        <f t="shared" si="0"/>
        <v>37084597.199999996</v>
      </c>
    </row>
    <row r="5" spans="1:17" ht="11.45" customHeight="1" x14ac:dyDescent="0.25">
      <c r="A5" s="116" t="s">
        <v>23</v>
      </c>
      <c r="B5" s="42">
        <f>B13*TrAvia_act!B23</f>
        <v>1683168</v>
      </c>
      <c r="C5" s="42">
        <f>C13*TrAvia_act!C23</f>
        <v>1682794.8</v>
      </c>
      <c r="D5" s="42">
        <f>D13*TrAvia_act!D23</f>
        <v>1690572.7</v>
      </c>
      <c r="E5" s="42">
        <f>E13*TrAvia_act!E23</f>
        <v>1770716</v>
      </c>
      <c r="F5" s="42">
        <f>F13*TrAvia_act!F23</f>
        <v>1898573.0999999999</v>
      </c>
      <c r="G5" s="42">
        <f>G13*TrAvia_act!G23</f>
        <v>1747941.6</v>
      </c>
      <c r="H5" s="42">
        <f>H13*TrAvia_act!H23</f>
        <v>1840172.7999999998</v>
      </c>
      <c r="I5" s="42">
        <f>I13*TrAvia_act!I23</f>
        <v>2038680</v>
      </c>
      <c r="J5" s="42">
        <f>J13*TrAvia_act!J23</f>
        <v>1857420.8</v>
      </c>
      <c r="K5" s="42">
        <f>K13*TrAvia_act!K23</f>
        <v>1705451.3</v>
      </c>
      <c r="L5" s="42">
        <f>L13*TrAvia_act!L23</f>
        <v>1847791.6</v>
      </c>
      <c r="M5" s="42">
        <f>M13*TrAvia_act!M23</f>
        <v>2044175.2</v>
      </c>
      <c r="N5" s="42">
        <f>N13*TrAvia_act!N23</f>
        <v>3012159.4</v>
      </c>
      <c r="O5" s="42">
        <f>O13*TrAvia_act!O23</f>
        <v>2218305.6</v>
      </c>
      <c r="P5" s="42">
        <f>P13*TrAvia_act!P23</f>
        <v>2560657.2000000002</v>
      </c>
      <c r="Q5" s="42">
        <f>Q13*TrAvia_act!Q23</f>
        <v>2697023.4000000004</v>
      </c>
    </row>
    <row r="6" spans="1:17" ht="11.45" customHeight="1" x14ac:dyDescent="0.25">
      <c r="A6" s="116" t="s">
        <v>127</v>
      </c>
      <c r="B6" s="42">
        <f>B14*TrAvia_act!B24</f>
        <v>6060931.7999999998</v>
      </c>
      <c r="C6" s="42">
        <f>C14*TrAvia_act!C24</f>
        <v>6057047</v>
      </c>
      <c r="D6" s="42">
        <f>D14*TrAvia_act!D24</f>
        <v>6099311.3999999994</v>
      </c>
      <c r="E6" s="42">
        <f>E14*TrAvia_act!E24</f>
        <v>6553972.7999999998</v>
      </c>
      <c r="F6" s="42">
        <f>F14*TrAvia_act!F24</f>
        <v>7303897.2999999998</v>
      </c>
      <c r="G6" s="42">
        <f>G14*TrAvia_act!G24</f>
        <v>10284217.299999999</v>
      </c>
      <c r="H6" s="42">
        <f>H14*TrAvia_act!H24</f>
        <v>14814944.100000001</v>
      </c>
      <c r="I6" s="42">
        <f>I14*TrAvia_act!I24</f>
        <v>18347261.700000003</v>
      </c>
      <c r="J6" s="42">
        <f>J14*TrAvia_act!J24</f>
        <v>20002772.400000002</v>
      </c>
      <c r="K6" s="42">
        <f>K14*TrAvia_act!K24</f>
        <v>17912029.800000001</v>
      </c>
      <c r="L6" s="42">
        <f>L14*TrAvia_act!L24</f>
        <v>18592504.800000001</v>
      </c>
      <c r="M6" s="42">
        <f>M14*TrAvia_act!M24</f>
        <v>20156759.5</v>
      </c>
      <c r="N6" s="42">
        <f>N14*TrAvia_act!N24</f>
        <v>19640772.299999997</v>
      </c>
      <c r="O6" s="42">
        <f>O14*TrAvia_act!O24</f>
        <v>22722055.200000003</v>
      </c>
      <c r="P6" s="42">
        <f>P14*TrAvia_act!P24</f>
        <v>23594529</v>
      </c>
      <c r="Q6" s="42">
        <f>Q14*TrAvia_act!Q24</f>
        <v>26957389.799999997</v>
      </c>
    </row>
    <row r="7" spans="1:17" ht="11.45" customHeight="1" x14ac:dyDescent="0.25">
      <c r="A7" s="93" t="s">
        <v>125</v>
      </c>
      <c r="B7" s="36">
        <f>B15*TrAvia_act!B25</f>
        <v>1709203.6</v>
      </c>
      <c r="C7" s="36">
        <f>C15*TrAvia_act!C25</f>
        <v>1733276.4</v>
      </c>
      <c r="D7" s="36">
        <f>D15*TrAvia_act!D25</f>
        <v>1737906.3</v>
      </c>
      <c r="E7" s="36">
        <f>E15*TrAvia_act!E25</f>
        <v>2008077.5</v>
      </c>
      <c r="F7" s="36">
        <f>F15*TrAvia_act!F25</f>
        <v>1914193.2</v>
      </c>
      <c r="G7" s="36">
        <f>G15*TrAvia_act!G25</f>
        <v>2156220.8000000003</v>
      </c>
      <c r="H7" s="36">
        <f>H15*TrAvia_act!H25</f>
        <v>3594838</v>
      </c>
      <c r="I7" s="36">
        <f>I15*TrAvia_act!I25</f>
        <v>4329196.5</v>
      </c>
      <c r="J7" s="36">
        <f>J15*TrAvia_act!J25</f>
        <v>5736922.4999999991</v>
      </c>
      <c r="K7" s="36">
        <f>K15*TrAvia_act!K25</f>
        <v>5329771.2</v>
      </c>
      <c r="L7" s="36">
        <f>L15*TrAvia_act!L25</f>
        <v>6195123</v>
      </c>
      <c r="M7" s="36">
        <f>M15*TrAvia_act!M25</f>
        <v>6331478.3999999994</v>
      </c>
      <c r="N7" s="36">
        <f>N15*TrAvia_act!N25</f>
        <v>6362490.2000000002</v>
      </c>
      <c r="O7" s="36">
        <f>O15*TrAvia_act!O25</f>
        <v>6712479.7999999998</v>
      </c>
      <c r="P7" s="36">
        <f>P15*TrAvia_act!P25</f>
        <v>7540146.8999999994</v>
      </c>
      <c r="Q7" s="36">
        <f>Q15*TrAvia_act!Q25</f>
        <v>7430184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135.41280600478436</v>
      </c>
      <c r="C12" s="134">
        <f>IF(C4=0,0,C4/TrAvia_act!C22)</f>
        <v>135.21822204459161</v>
      </c>
      <c r="D12" s="134">
        <f>IF(D4=0,0,D4/TrAvia_act!D22)</f>
        <v>135.76025419985467</v>
      </c>
      <c r="E12" s="134">
        <f>IF(E4=0,0,E4/TrAvia_act!E22)</f>
        <v>137.15940080176281</v>
      </c>
      <c r="F12" s="134">
        <f>IF(F4=0,0,F4/TrAvia_act!F22)</f>
        <v>137.11411021757363</v>
      </c>
      <c r="G12" s="134">
        <f>IF(G4=0,0,G4/TrAvia_act!G22)</f>
        <v>137.96959946322821</v>
      </c>
      <c r="H12" s="134">
        <f>IF(H4=0,0,H4/TrAvia_act!H22)</f>
        <v>139.69821599806838</v>
      </c>
      <c r="I12" s="134">
        <f>IF(I4=0,0,I4/TrAvia_act!I22)</f>
        <v>141.26730150383247</v>
      </c>
      <c r="J12" s="134">
        <f>IF(J4=0,0,J4/TrAvia_act!J22)</f>
        <v>143.39218067224709</v>
      </c>
      <c r="K12" s="134">
        <f>IF(K4=0,0,K4/TrAvia_act!K22)</f>
        <v>145.43026040421825</v>
      </c>
      <c r="L12" s="134">
        <f>IF(L4=0,0,L4/TrAvia_act!L22)</f>
        <v>148.46448502279748</v>
      </c>
      <c r="M12" s="134">
        <f>IF(M4=0,0,M4/TrAvia_act!M22)</f>
        <v>148.75119569580789</v>
      </c>
      <c r="N12" s="134">
        <f>IF(N4=0,0,N4/TrAvia_act!N22)</f>
        <v>149.04008536998796</v>
      </c>
      <c r="O12" s="134">
        <f>IF(O4=0,0,O4/TrAvia_act!O22)</f>
        <v>151.88357405399182</v>
      </c>
      <c r="P12" s="134">
        <f>IF(P4=0,0,P4/TrAvia_act!P22)</f>
        <v>153.83327596124875</v>
      </c>
      <c r="Q12" s="134">
        <f>IF(Q4=0,0,Q4/TrAvia_act!Q22)</f>
        <v>154.12805506028454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0.59869939221457757</v>
      </c>
      <c r="C18" s="144">
        <f>IF(TrAvia_act!C31=0,0,TrAvia_act!C31/C4)</f>
        <v>0.5989928427157174</v>
      </c>
      <c r="D18" s="144">
        <f>IF(TrAvia_act!D31=0,0,TrAvia_act!D31/D4)</f>
        <v>0.59895146308004421</v>
      </c>
      <c r="E18" s="144">
        <f>IF(TrAvia_act!E31=0,0,TrAvia_act!E31/E4)</f>
        <v>0.60093210469688063</v>
      </c>
      <c r="F18" s="144">
        <f>IF(TrAvia_act!F31=0,0,TrAvia_act!F31/F4)</f>
        <v>0.59857239900647896</v>
      </c>
      <c r="G18" s="144">
        <f>IF(TrAvia_act!G31=0,0,TrAvia_act!G31/G4)</f>
        <v>0.63005115376211707</v>
      </c>
      <c r="H18" s="144">
        <f>IF(TrAvia_act!H31=0,0,TrAvia_act!H31/H4)</f>
        <v>0.66895916889177853</v>
      </c>
      <c r="I18" s="144">
        <f>IF(TrAvia_act!I31=0,0,TrAvia_act!I31/I4)</f>
        <v>0.69409638178757982</v>
      </c>
      <c r="J18" s="144">
        <f>IF(TrAvia_act!J31=0,0,TrAvia_act!J31/J4)</f>
        <v>0.6786872658580041</v>
      </c>
      <c r="K18" s="144">
        <f>IF(TrAvia_act!K31=0,0,TrAvia_act!K31/K4)</f>
        <v>0.68514142537452916</v>
      </c>
      <c r="L18" s="144">
        <f>IF(TrAvia_act!L31=0,0,TrAvia_act!L31/L4)</f>
        <v>0.69208536660023456</v>
      </c>
      <c r="M18" s="144">
        <f>IF(TrAvia_act!M31=0,0,TrAvia_act!M31/M4)</f>
        <v>0.72465987813698107</v>
      </c>
      <c r="N18" s="144">
        <f>IF(TrAvia_act!N31=0,0,TrAvia_act!N31/N4)</f>
        <v>0.75377418516875005</v>
      </c>
      <c r="O18" s="144">
        <f>IF(TrAvia_act!O31=0,0,TrAvia_act!O31/O4)</f>
        <v>0.73606044697296447</v>
      </c>
      <c r="P18" s="144">
        <f>IF(TrAvia_act!P31=0,0,TrAvia_act!P31/P4)</f>
        <v>0.76399366415522985</v>
      </c>
      <c r="Q18" s="144">
        <f>IF(TrAvia_act!Q31=0,0,TrAvia_act!Q31/Q4)</f>
        <v>0.78131224787848053</v>
      </c>
    </row>
    <row r="19" spans="1:17" ht="11.45" customHeight="1" x14ac:dyDescent="0.25">
      <c r="A19" s="116" t="s">
        <v>23</v>
      </c>
      <c r="B19" s="143">
        <v>0.48671790338219356</v>
      </c>
      <c r="C19" s="143">
        <v>0.48671828555686047</v>
      </c>
      <c r="D19" s="143">
        <v>0.48673032517323866</v>
      </c>
      <c r="E19" s="143">
        <v>0.48671497857363916</v>
      </c>
      <c r="F19" s="143">
        <v>0.48671815691479037</v>
      </c>
      <c r="G19" s="143">
        <v>0.5093345223890775</v>
      </c>
      <c r="H19" s="143">
        <v>0.52097281298799769</v>
      </c>
      <c r="I19" s="143">
        <v>0.53629946828339903</v>
      </c>
      <c r="J19" s="143">
        <v>0.51523542753478369</v>
      </c>
      <c r="K19" s="143">
        <v>0.52336059083012221</v>
      </c>
      <c r="L19" s="143">
        <v>0.53708654157752411</v>
      </c>
      <c r="M19" s="143">
        <v>0.56914935666962407</v>
      </c>
      <c r="N19" s="143">
        <v>0.60791404332718912</v>
      </c>
      <c r="O19" s="143">
        <v>0.56503125628858342</v>
      </c>
      <c r="P19" s="143">
        <v>0.59526007620231236</v>
      </c>
      <c r="Q19" s="143">
        <v>0.60102222324062882</v>
      </c>
    </row>
    <row r="20" spans="1:17" ht="11.45" customHeight="1" x14ac:dyDescent="0.25">
      <c r="A20" s="116" t="s">
        <v>127</v>
      </c>
      <c r="B20" s="143">
        <v>0.59889240133010568</v>
      </c>
      <c r="C20" s="143">
        <v>0.59889612875713194</v>
      </c>
      <c r="D20" s="143">
        <v>0.59889121253917288</v>
      </c>
      <c r="E20" s="143">
        <v>0.5988888144302339</v>
      </c>
      <c r="F20" s="143">
        <v>0.59888971878068442</v>
      </c>
      <c r="G20" s="143">
        <v>0.63621652568543063</v>
      </c>
      <c r="H20" s="143">
        <v>0.68338664875556299</v>
      </c>
      <c r="I20" s="143">
        <v>0.71005184386725118</v>
      </c>
      <c r="J20" s="143">
        <v>0.69268542994570081</v>
      </c>
      <c r="K20" s="143">
        <v>0.70206191818640229</v>
      </c>
      <c r="L20" s="143">
        <v>0.71781371813872008</v>
      </c>
      <c r="M20" s="143">
        <v>0.75939334395491498</v>
      </c>
      <c r="N20" s="143">
        <v>0.78411000162147393</v>
      </c>
      <c r="O20" s="143">
        <v>0.75635429316270653</v>
      </c>
      <c r="P20" s="143">
        <v>0.78964381954816731</v>
      </c>
      <c r="Q20" s="143">
        <v>0.80281051543054072</v>
      </c>
    </row>
    <row r="21" spans="1:17" ht="11.45" customHeight="1" x14ac:dyDescent="0.25">
      <c r="A21" s="93" t="s">
        <v>125</v>
      </c>
      <c r="B21" s="142">
        <v>0.708290691641417</v>
      </c>
      <c r="C21" s="142">
        <v>0.70833538147753017</v>
      </c>
      <c r="D21" s="142">
        <v>0.70832760086087487</v>
      </c>
      <c r="E21" s="142">
        <v>0.70831728357097778</v>
      </c>
      <c r="F21" s="142">
        <v>0.70830311172351879</v>
      </c>
      <c r="G21" s="142">
        <v>0.69850406785798558</v>
      </c>
      <c r="H21" s="142">
        <v>0.68525424511480071</v>
      </c>
      <c r="I21" s="142">
        <v>0.70078546908184924</v>
      </c>
      <c r="J21" s="142">
        <v>0.68280040387507424</v>
      </c>
      <c r="K21" s="142">
        <v>0.68004345102093688</v>
      </c>
      <c r="L21" s="142">
        <v>0.66110148256943402</v>
      </c>
      <c r="M21" s="142">
        <v>0.66429113933327166</v>
      </c>
      <c r="N21" s="142">
        <v>0.72918241980160536</v>
      </c>
      <c r="O21" s="142">
        <v>0.72388567932822689</v>
      </c>
      <c r="P21" s="142">
        <v>0.74103198175091256</v>
      </c>
      <c r="Q21" s="142">
        <v>0.76875660145159253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3.915013673233067E-2</v>
      </c>
      <c r="C24" s="137">
        <f>IF(TrAvia_ene!C8=0,0,TrAvia_ene!C8/(C12*TrAvia_act!C13))</f>
        <v>3.8651772956640608E-2</v>
      </c>
      <c r="D24" s="137">
        <f>IF(TrAvia_ene!D8=0,0,TrAvia_ene!D8/(D12*TrAvia_act!D13))</f>
        <v>3.7684516846726558E-2</v>
      </c>
      <c r="E24" s="137">
        <f>IF(TrAvia_ene!E8=0,0,TrAvia_ene!E8/(E12*TrAvia_act!E13))</f>
        <v>3.7009414021714475E-2</v>
      </c>
      <c r="F24" s="137">
        <f>IF(TrAvia_ene!F8=0,0,TrAvia_ene!F8/(F12*TrAvia_act!F13))</f>
        <v>3.473536732023836E-2</v>
      </c>
      <c r="G24" s="137">
        <f>IF(TrAvia_ene!G8=0,0,TrAvia_ene!G8/(G12*TrAvia_act!G13))</f>
        <v>3.0603803573038036E-2</v>
      </c>
      <c r="H24" s="137">
        <f>IF(TrAvia_ene!H8=0,0,TrAvia_ene!H8/(H12*TrAvia_act!H13))</f>
        <v>2.8338931385623961E-2</v>
      </c>
      <c r="I24" s="137">
        <f>IF(TrAvia_ene!I8=0,0,TrAvia_ene!I8/(I12*TrAvia_act!I13))</f>
        <v>2.410226859652494E-2</v>
      </c>
      <c r="J24" s="137">
        <f>IF(TrAvia_ene!J8=0,0,TrAvia_ene!J8/(J12*TrAvia_act!J13))</f>
        <v>2.4789948694193022E-2</v>
      </c>
      <c r="K24" s="137">
        <f>IF(TrAvia_ene!K8=0,0,TrAvia_ene!K8/(K12*TrAvia_act!K13))</f>
        <v>2.4819609558925405E-2</v>
      </c>
      <c r="L24" s="137">
        <f>IF(TrAvia_ene!L8=0,0,TrAvia_ene!L8/(L12*TrAvia_act!L13))</f>
        <v>2.541911328976763E-2</v>
      </c>
      <c r="M24" s="137">
        <f>IF(TrAvia_ene!M8=0,0,TrAvia_ene!M8/(M12*TrAvia_act!M13))</f>
        <v>2.3504866311385882E-2</v>
      </c>
      <c r="N24" s="137">
        <f>IF(TrAvia_ene!N8=0,0,TrAvia_ene!N8/(N12*TrAvia_act!N13))</f>
        <v>2.5855786570622968E-2</v>
      </c>
      <c r="O24" s="137">
        <f>IF(TrAvia_ene!O8=0,0,TrAvia_ene!O8/(O12*TrAvia_act!O13))</f>
        <v>2.3035728248135455E-2</v>
      </c>
      <c r="P24" s="137">
        <f>IF(TrAvia_ene!P8=0,0,TrAvia_ene!P8/(P12*TrAvia_act!P13))</f>
        <v>2.4143940953803386E-2</v>
      </c>
      <c r="Q24" s="137">
        <f>IF(TrAvia_ene!Q8=0,0,TrAvia_ene!Q8/(Q12*TrAvia_act!Q13))</f>
        <v>2.4590046363631102E-2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6.6850468435976459E-2</v>
      </c>
      <c r="C25" s="108">
        <f>IF(TrAvia_ene!C9=0,0,TrAvia_ene!C9/(C13*TrAvia_act!C14))</f>
        <v>6.6119296742940162E-2</v>
      </c>
      <c r="D25" s="108">
        <f>IF(TrAvia_ene!D9=0,0,TrAvia_ene!D9/(D13*TrAvia_act!D14))</f>
        <v>6.5510960055214798E-2</v>
      </c>
      <c r="E25" s="108">
        <f>IF(TrAvia_ene!E9=0,0,TrAvia_ene!E9/(E13*TrAvia_act!E14))</f>
        <v>6.4456164619637185E-2</v>
      </c>
      <c r="F25" s="108">
        <f>IF(TrAvia_ene!F9=0,0,TrAvia_ene!F9/(F13*TrAvia_act!F14))</f>
        <v>6.397611343389116E-2</v>
      </c>
      <c r="G25" s="108">
        <f>IF(TrAvia_ene!G9=0,0,TrAvia_ene!G9/(G13*TrAvia_act!G14))</f>
        <v>6.3582757655096092E-2</v>
      </c>
      <c r="H25" s="108">
        <f>IF(TrAvia_ene!H9=0,0,TrAvia_ene!H9/(H13*TrAvia_act!H14))</f>
        <v>6.3124683861001146E-2</v>
      </c>
      <c r="I25" s="108">
        <f>IF(TrAvia_ene!I9=0,0,TrAvia_ene!I9/(I13*TrAvia_act!I14))</f>
        <v>6.2472273449660692E-2</v>
      </c>
      <c r="J25" s="108">
        <f>IF(TrAvia_ene!J9=0,0,TrAvia_ene!J9/(J13*TrAvia_act!J14))</f>
        <v>6.2328468696659457E-2</v>
      </c>
      <c r="K25" s="108">
        <f>IF(TrAvia_ene!K9=0,0,TrAvia_ene!K9/(K13*TrAvia_act!K14))</f>
        <v>6.1806753696384241E-2</v>
      </c>
      <c r="L25" s="108">
        <f>IF(TrAvia_ene!L9=0,0,TrAvia_ene!L9/(L13*TrAvia_act!L14))</f>
        <v>6.2010249065989918E-2</v>
      </c>
      <c r="M25" s="108">
        <f>IF(TrAvia_ene!M9=0,0,TrAvia_ene!M9/(M13*TrAvia_act!M14))</f>
        <v>6.1450311520317803E-2</v>
      </c>
      <c r="N25" s="108">
        <f>IF(TrAvia_ene!N9=0,0,TrAvia_ene!N9/(N13*TrAvia_act!N14))</f>
        <v>6.1306721837604841E-2</v>
      </c>
      <c r="O25" s="108">
        <f>IF(TrAvia_ene!O9=0,0,TrAvia_ene!O9/(O13*TrAvia_act!O14))</f>
        <v>6.1162907259087518E-2</v>
      </c>
      <c r="P25" s="108">
        <f>IF(TrAvia_ene!P9=0,0,TrAvia_ene!P9/(P13*TrAvia_act!P14))</f>
        <v>6.1345676524173338E-2</v>
      </c>
      <c r="Q25" s="108">
        <f>IF(TrAvia_ene!Q9=0,0,TrAvia_ene!Q9/(Q13*TrAvia_act!Q14))</f>
        <v>6.1464227628364287E-2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3.5958013946899264E-2</v>
      </c>
      <c r="C26" s="106">
        <f>IF(TrAvia_ene!C10=0,0,TrAvia_ene!C10/(C14*TrAvia_act!C15))</f>
        <v>3.7321758699555459E-2</v>
      </c>
      <c r="D26" s="106">
        <f>IF(TrAvia_ene!D10=0,0,TrAvia_ene!D10/(D14*TrAvia_act!D15))</f>
        <v>3.6359590304831983E-2</v>
      </c>
      <c r="E26" s="106">
        <f>IF(TrAvia_ene!E10=0,0,TrAvia_ene!E10/(E14*TrAvia_act!E15))</f>
        <v>3.6143257177673735E-2</v>
      </c>
      <c r="F26" s="106">
        <f>IF(TrAvia_ene!F10=0,0,TrAvia_ene!F10/(F14*TrAvia_act!F15))</f>
        <v>3.3259340056497791E-2</v>
      </c>
      <c r="G26" s="106">
        <f>IF(TrAvia_ene!G10=0,0,TrAvia_ene!G10/(G14*TrAvia_act!G15))</f>
        <v>2.930518244784841E-2</v>
      </c>
      <c r="H26" s="106">
        <f>IF(TrAvia_ene!H10=0,0,TrAvia_ene!H10/(H14*TrAvia_act!H15))</f>
        <v>2.777708394169983E-2</v>
      </c>
      <c r="I26" s="106">
        <f>IF(TrAvia_ene!I10=0,0,TrAvia_ene!I10/(I14*TrAvia_act!I15))</f>
        <v>2.3421449540177899E-2</v>
      </c>
      <c r="J26" s="106">
        <f>IF(TrAvia_ene!J10=0,0,TrAvia_ene!J10/(J14*TrAvia_act!J15))</f>
        <v>2.418392525015518E-2</v>
      </c>
      <c r="K26" s="106">
        <f>IF(TrAvia_ene!K10=0,0,TrAvia_ene!K10/(K14*TrAvia_act!K15))</f>
        <v>2.4477286857731193E-2</v>
      </c>
      <c r="L26" s="106">
        <f>IF(TrAvia_ene!L10=0,0,TrAvia_ene!L10/(L14*TrAvia_act!L15))</f>
        <v>2.5516385643573031E-2</v>
      </c>
      <c r="M26" s="106">
        <f>IF(TrAvia_ene!M10=0,0,TrAvia_ene!M10/(M14*TrAvia_act!M15))</f>
        <v>2.354150263866835E-2</v>
      </c>
      <c r="N26" s="106">
        <f>IF(TrAvia_ene!N10=0,0,TrAvia_ene!N10/(N14*TrAvia_act!N15))</f>
        <v>2.5340823630035397E-2</v>
      </c>
      <c r="O26" s="106">
        <f>IF(TrAvia_ene!O10=0,0,TrAvia_ene!O10/(O14*TrAvia_act!O15))</f>
        <v>2.2872792118531177E-2</v>
      </c>
      <c r="P26" s="106">
        <f>IF(TrAvia_ene!P10=0,0,TrAvia_ene!P10/(P14*TrAvia_act!P15))</f>
        <v>2.4028140232384823E-2</v>
      </c>
      <c r="Q26" s="106">
        <f>IF(TrAvia_ene!Q10=0,0,TrAvia_ene!Q10/(Q14*TrAvia_act!Q15))</f>
        <v>2.434343624752637E-2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2.9772508132793557E-2</v>
      </c>
      <c r="C27" s="105">
        <f>IF(TrAvia_ene!C11=0,0,TrAvia_ene!C11/(C15*TrAvia_act!C16))</f>
        <v>2.636292325401382E-2</v>
      </c>
      <c r="D27" s="105">
        <f>IF(TrAvia_ene!D11=0,0,TrAvia_ene!D11/(D15*TrAvia_act!D16))</f>
        <v>2.6008545063156176E-2</v>
      </c>
      <c r="E27" s="105">
        <f>IF(TrAvia_ene!E11=0,0,TrAvia_ene!E11/(E15*TrAvia_act!E16))</f>
        <v>2.6333660051099023E-2</v>
      </c>
      <c r="F27" s="105">
        <f>IF(TrAvia_ene!F11=0,0,TrAvia_ene!F11/(F15*TrAvia_act!F16))</f>
        <v>2.4800734923919519E-2</v>
      </c>
      <c r="G27" s="105">
        <f>IF(TrAvia_ene!G11=0,0,TrAvia_ene!G11/(G15*TrAvia_act!G16))</f>
        <v>2.2413969338250937E-2</v>
      </c>
      <c r="H27" s="105">
        <f>IF(TrAvia_ene!H11=0,0,TrAvia_ene!H11/(H15*TrAvia_act!H16))</f>
        <v>2.1102024823019046E-2</v>
      </c>
      <c r="I27" s="105">
        <f>IF(TrAvia_ene!I11=0,0,TrAvia_ene!I11/(I15*TrAvia_act!I16))</f>
        <v>1.7966554733115217E-2</v>
      </c>
      <c r="J27" s="105">
        <f>IF(TrAvia_ene!J11=0,0,TrAvia_ene!J11/(J15*TrAvia_act!J16))</f>
        <v>1.9905981410683546E-2</v>
      </c>
      <c r="K27" s="105">
        <f>IF(TrAvia_ene!K11=0,0,TrAvia_ene!K11/(K15*TrAvia_act!K16))</f>
        <v>1.9323350821691745E-2</v>
      </c>
      <c r="L27" s="105">
        <f>IF(TrAvia_ene!L11=0,0,TrAvia_ene!L11/(L15*TrAvia_act!L16))</f>
        <v>1.9368144772581905E-2</v>
      </c>
      <c r="M27" s="105">
        <f>IF(TrAvia_ene!M11=0,0,TrAvia_ene!M11/(M15*TrAvia_act!M16))</f>
        <v>1.7403658937581959E-2</v>
      </c>
      <c r="N27" s="105">
        <f>IF(TrAvia_ene!N11=0,0,TrAvia_ene!N11/(N15*TrAvia_act!N16))</f>
        <v>1.8818421171784522E-2</v>
      </c>
      <c r="O27" s="105">
        <f>IF(TrAvia_ene!O11=0,0,TrAvia_ene!O11/(O15*TrAvia_act!O16))</f>
        <v>1.7081912378998219E-2</v>
      </c>
      <c r="P27" s="105">
        <f>IF(TrAvia_ene!P11=0,0,TrAvia_ene!P11/(P15*TrAvia_act!P16))</f>
        <v>1.8081604862932973E-2</v>
      </c>
      <c r="Q27" s="105">
        <f>IF(TrAvia_ene!Q11=0,0,TrAvia_ene!Q11/(Q15*TrAvia_act!Q16))</f>
        <v>1.842654535082695E-2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1224.8117566635669</v>
      </c>
      <c r="C3" s="68">
        <f t="shared" si="0"/>
        <v>1314.3329531977183</v>
      </c>
      <c r="D3" s="68">
        <f t="shared" si="0"/>
        <v>1178.449798514228</v>
      </c>
      <c r="E3" s="68">
        <f t="shared" si="0"/>
        <v>927.50931262776874</v>
      </c>
      <c r="F3" s="68">
        <f t="shared" si="0"/>
        <v>424.21694211281573</v>
      </c>
      <c r="G3" s="68">
        <f t="shared" si="0"/>
        <v>385.39256935273295</v>
      </c>
      <c r="H3" s="68">
        <f t="shared" si="0"/>
        <v>371.50353421226174</v>
      </c>
      <c r="I3" s="68">
        <f t="shared" si="0"/>
        <v>346.18324847066486</v>
      </c>
      <c r="J3" s="68">
        <f t="shared" si="0"/>
        <v>352.78979733327651</v>
      </c>
      <c r="K3" s="68">
        <f t="shared" si="0"/>
        <v>270.57337069655529</v>
      </c>
      <c r="L3" s="68">
        <f t="shared" si="0"/>
        <v>181.35024068772483</v>
      </c>
      <c r="M3" s="68">
        <f t="shared" si="0"/>
        <v>210.9743087404768</v>
      </c>
      <c r="N3" s="68">
        <f t="shared" si="0"/>
        <v>181.8202708409446</v>
      </c>
      <c r="O3" s="68">
        <f t="shared" si="0"/>
        <v>146.04421409818414</v>
      </c>
      <c r="P3" s="68">
        <f t="shared" si="0"/>
        <v>168.47127337144681</v>
      </c>
      <c r="Q3" s="68">
        <f t="shared" si="0"/>
        <v>147.07262084771665</v>
      </c>
    </row>
    <row r="4" spans="1:17" ht="11.45" customHeight="1" x14ac:dyDescent="0.25">
      <c r="A4" s="148" t="s">
        <v>147</v>
      </c>
      <c r="B4" s="77">
        <v>51.811756663566996</v>
      </c>
      <c r="C4" s="77">
        <v>50.332953197718354</v>
      </c>
      <c r="D4" s="77">
        <v>52.44979851422805</v>
      </c>
      <c r="E4" s="77">
        <v>55.509312627768779</v>
      </c>
      <c r="F4" s="77">
        <v>54.216942112815744</v>
      </c>
      <c r="G4" s="77">
        <v>58.39256935273292</v>
      </c>
      <c r="H4" s="77">
        <v>82.503534212261727</v>
      </c>
      <c r="I4" s="77">
        <v>69.18324847066485</v>
      </c>
      <c r="J4" s="77">
        <v>75.78979733327651</v>
      </c>
      <c r="K4" s="77">
        <v>68.573370696555301</v>
      </c>
      <c r="L4" s="77">
        <v>51.350240687724842</v>
      </c>
      <c r="M4" s="77">
        <v>49.974308740476793</v>
      </c>
      <c r="N4" s="77">
        <v>50.820270840944588</v>
      </c>
      <c r="O4" s="77">
        <v>55.044214098184142</v>
      </c>
      <c r="P4" s="77">
        <v>58.471273371446806</v>
      </c>
      <c r="Q4" s="77">
        <v>59.072620847716649</v>
      </c>
    </row>
    <row r="5" spans="1:17" ht="11.45" customHeight="1" x14ac:dyDescent="0.25">
      <c r="A5" s="147" t="s">
        <v>146</v>
      </c>
      <c r="B5" s="74">
        <v>1173</v>
      </c>
      <c r="C5" s="74">
        <v>1264</v>
      </c>
      <c r="D5" s="74">
        <v>1126</v>
      </c>
      <c r="E5" s="74">
        <v>872</v>
      </c>
      <c r="F5" s="74">
        <v>370</v>
      </c>
      <c r="G5" s="74">
        <v>327</v>
      </c>
      <c r="H5" s="74">
        <v>289</v>
      </c>
      <c r="I5" s="74">
        <v>277</v>
      </c>
      <c r="J5" s="74">
        <v>277</v>
      </c>
      <c r="K5" s="74">
        <v>202</v>
      </c>
      <c r="L5" s="74">
        <v>130</v>
      </c>
      <c r="M5" s="74">
        <v>161</v>
      </c>
      <c r="N5" s="74">
        <v>131</v>
      </c>
      <c r="O5" s="74">
        <v>91</v>
      </c>
      <c r="P5" s="74">
        <v>110</v>
      </c>
      <c r="Q5" s="74">
        <v>88</v>
      </c>
    </row>
    <row r="7" spans="1:17" ht="11.45" customHeight="1" x14ac:dyDescent="0.25">
      <c r="A7" s="27" t="s">
        <v>115</v>
      </c>
      <c r="B7" s="26">
        <f t="shared" ref="B7:Q7" si="1">SUM(B8:B9)</f>
        <v>0.72330050612925911</v>
      </c>
      <c r="C7" s="26">
        <f t="shared" si="1"/>
        <v>0.72864839749456145</v>
      </c>
      <c r="D7" s="26">
        <f t="shared" si="1"/>
        <v>0.61119381178051591</v>
      </c>
      <c r="E7" s="26">
        <f t="shared" si="1"/>
        <v>0.85032102373601792</v>
      </c>
      <c r="F7" s="26">
        <f t="shared" si="1"/>
        <v>0.67141718272480166</v>
      </c>
      <c r="G7" s="26">
        <f t="shared" si="1"/>
        <v>0.54880793706918674</v>
      </c>
      <c r="H7" s="26">
        <f t="shared" si="1"/>
        <v>0.60529289809740572</v>
      </c>
      <c r="I7" s="26">
        <f t="shared" si="1"/>
        <v>0.51979000417831445</v>
      </c>
      <c r="J7" s="26">
        <f t="shared" si="1"/>
        <v>0.51142504687724888</v>
      </c>
      <c r="K7" s="26">
        <f t="shared" si="1"/>
        <v>0.2973538940561341</v>
      </c>
      <c r="L7" s="26">
        <f t="shared" si="1"/>
        <v>0.28756479973719173</v>
      </c>
      <c r="M7" s="26">
        <f t="shared" si="1"/>
        <v>0.30440227784873397</v>
      </c>
      <c r="N7" s="26">
        <f t="shared" si="1"/>
        <v>0.29198405804882699</v>
      </c>
      <c r="O7" s="26">
        <f t="shared" si="1"/>
        <v>0.26003502269720835</v>
      </c>
      <c r="P7" s="26">
        <f t="shared" si="1"/>
        <v>0.29665155684076666</v>
      </c>
      <c r="Q7" s="26">
        <f t="shared" si="1"/>
        <v>0.2173539809768151</v>
      </c>
    </row>
    <row r="8" spans="1:17" ht="11.45" customHeight="1" x14ac:dyDescent="0.25">
      <c r="A8" s="148" t="s">
        <v>147</v>
      </c>
      <c r="B8" s="108">
        <v>5.1913412173589567E-3</v>
      </c>
      <c r="C8" s="108">
        <v>4.7178045306118001E-3</v>
      </c>
      <c r="D8" s="108">
        <v>4.6238409597144708E-3</v>
      </c>
      <c r="E8" s="108">
        <v>8.7634103413617853E-3</v>
      </c>
      <c r="F8" s="108">
        <v>1.5711072673448803E-2</v>
      </c>
      <c r="G8" s="108">
        <v>1.556404283784075E-2</v>
      </c>
      <c r="H8" s="108">
        <v>2.6974404511685729E-2</v>
      </c>
      <c r="I8" s="108">
        <v>2.0371331429431407E-2</v>
      </c>
      <c r="J8" s="108">
        <v>2.1867135157637361E-2</v>
      </c>
      <c r="K8" s="108">
        <v>1.5607819124616212E-2</v>
      </c>
      <c r="L8" s="108">
        <v>1.7406861250076216E-2</v>
      </c>
      <c r="M8" s="108">
        <v>1.4664042631867932E-2</v>
      </c>
      <c r="N8" s="108">
        <v>1.7369792554420407E-2</v>
      </c>
      <c r="O8" s="108">
        <v>2.3342117712794389E-2</v>
      </c>
      <c r="P8" s="108">
        <v>2.3731831207905063E-2</v>
      </c>
      <c r="Q8" s="108">
        <v>2.1639456593265067E-2</v>
      </c>
    </row>
    <row r="9" spans="1:17" ht="11.45" customHeight="1" x14ac:dyDescent="0.25">
      <c r="A9" s="147" t="s">
        <v>146</v>
      </c>
      <c r="B9" s="105">
        <v>0.71810916491190013</v>
      </c>
      <c r="C9" s="105">
        <v>0.72393059296394968</v>
      </c>
      <c r="D9" s="105">
        <v>0.60656997082080144</v>
      </c>
      <c r="E9" s="105">
        <v>0.84155761339465618</v>
      </c>
      <c r="F9" s="105">
        <v>0.65570611005135282</v>
      </c>
      <c r="G9" s="105">
        <v>0.53324389423134599</v>
      </c>
      <c r="H9" s="105">
        <v>0.57831849358571996</v>
      </c>
      <c r="I9" s="105">
        <v>0.49941867274888307</v>
      </c>
      <c r="J9" s="105">
        <v>0.48955791171961155</v>
      </c>
      <c r="K9" s="105">
        <v>0.28174607493151788</v>
      </c>
      <c r="L9" s="105">
        <v>0.2701579384871155</v>
      </c>
      <c r="M9" s="105">
        <v>0.28973823521686604</v>
      </c>
      <c r="N9" s="105">
        <v>0.2746142654944066</v>
      </c>
      <c r="O9" s="105">
        <v>0.23669290498441395</v>
      </c>
      <c r="P9" s="105">
        <v>0.2729197256328616</v>
      </c>
      <c r="Q9" s="105">
        <v>0.19571452438355003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1693.364993228256</v>
      </c>
      <c r="C13" s="68">
        <f t="shared" si="2"/>
        <v>1803.7958468268343</v>
      </c>
      <c r="D13" s="68">
        <f t="shared" si="2"/>
        <v>1928.1114693900365</v>
      </c>
      <c r="E13" s="68">
        <f t="shared" si="2"/>
        <v>1090.7754680139649</v>
      </c>
      <c r="F13" s="68">
        <f t="shared" si="2"/>
        <v>631.82318389771149</v>
      </c>
      <c r="G13" s="68">
        <f t="shared" si="2"/>
        <v>702.23577926160272</v>
      </c>
      <c r="H13" s="68">
        <f t="shared" si="2"/>
        <v>613.75829020957417</v>
      </c>
      <c r="I13" s="68">
        <f t="shared" si="2"/>
        <v>666.00597488963331</v>
      </c>
      <c r="J13" s="68">
        <f t="shared" si="2"/>
        <v>689.81720681731167</v>
      </c>
      <c r="K13" s="68">
        <f t="shared" si="2"/>
        <v>909.93720312765356</v>
      </c>
      <c r="L13" s="68">
        <f t="shared" si="2"/>
        <v>630.64130538043105</v>
      </c>
      <c r="M13" s="68">
        <f t="shared" si="2"/>
        <v>693.07729965580563</v>
      </c>
      <c r="N13" s="68">
        <f t="shared" si="2"/>
        <v>622.70615750720106</v>
      </c>
      <c r="O13" s="68">
        <f t="shared" si="2"/>
        <v>561.63286230963547</v>
      </c>
      <c r="P13" s="68">
        <f t="shared" si="2"/>
        <v>567.90962152906195</v>
      </c>
      <c r="Q13" s="68">
        <f t="shared" si="2"/>
        <v>676.65022829006625</v>
      </c>
    </row>
    <row r="14" spans="1:17" ht="11.45" customHeight="1" x14ac:dyDescent="0.25">
      <c r="A14" s="148" t="s">
        <v>147</v>
      </c>
      <c r="B14" s="77">
        <f t="shared" ref="B14:Q14" si="3">IF(B4=0,"",B4/B8)</f>
        <v>9980.418256907742</v>
      </c>
      <c r="C14" s="77">
        <f t="shared" si="3"/>
        <v>10668.723740275696</v>
      </c>
      <c r="D14" s="77">
        <f t="shared" si="3"/>
        <v>11343.339654456217</v>
      </c>
      <c r="E14" s="77">
        <f t="shared" si="3"/>
        <v>6334.2135613317569</v>
      </c>
      <c r="F14" s="77">
        <f t="shared" si="3"/>
        <v>3450.8746308863174</v>
      </c>
      <c r="G14" s="77">
        <f t="shared" si="3"/>
        <v>3751.761027717263</v>
      </c>
      <c r="H14" s="77">
        <f t="shared" si="3"/>
        <v>3058.5859338069881</v>
      </c>
      <c r="I14" s="77">
        <f t="shared" si="3"/>
        <v>3396.1083353988638</v>
      </c>
      <c r="J14" s="77">
        <f t="shared" si="3"/>
        <v>3465.9225722490678</v>
      </c>
      <c r="K14" s="77">
        <f t="shared" si="3"/>
        <v>4393.5267412474886</v>
      </c>
      <c r="L14" s="77">
        <f t="shared" si="3"/>
        <v>2950.0000000000005</v>
      </c>
      <c r="M14" s="77">
        <f t="shared" si="3"/>
        <v>3407.9489534402001</v>
      </c>
      <c r="N14" s="77">
        <f t="shared" si="3"/>
        <v>2925.7845585502646</v>
      </c>
      <c r="O14" s="77">
        <f t="shared" si="3"/>
        <v>2358.1499663165973</v>
      </c>
      <c r="P14" s="77">
        <f t="shared" si="3"/>
        <v>2463.8331892386818</v>
      </c>
      <c r="Q14" s="77">
        <f t="shared" si="3"/>
        <v>2729.8569441019167</v>
      </c>
    </row>
    <row r="15" spans="1:17" ht="11.45" customHeight="1" x14ac:dyDescent="0.25">
      <c r="A15" s="147" t="s">
        <v>146</v>
      </c>
      <c r="B15" s="74">
        <f t="shared" ref="B15:Q15" si="4">IF(B5=0,"",B5/B9)</f>
        <v>1633.4563842308116</v>
      </c>
      <c r="C15" s="74">
        <f t="shared" si="4"/>
        <v>1746.0237380283563</v>
      </c>
      <c r="D15" s="74">
        <f t="shared" si="4"/>
        <v>1856.3398357427975</v>
      </c>
      <c r="E15" s="74">
        <f t="shared" si="4"/>
        <v>1036.1738591877815</v>
      </c>
      <c r="F15" s="74">
        <f t="shared" si="4"/>
        <v>564.27718810035606</v>
      </c>
      <c r="G15" s="74">
        <f t="shared" si="4"/>
        <v>613.22783727577416</v>
      </c>
      <c r="H15" s="74">
        <f t="shared" si="4"/>
        <v>499.72463824929304</v>
      </c>
      <c r="I15" s="74">
        <f t="shared" si="4"/>
        <v>554.64486034401989</v>
      </c>
      <c r="J15" s="74">
        <f t="shared" si="4"/>
        <v>565.81661406924309</v>
      </c>
      <c r="K15" s="74">
        <f t="shared" si="4"/>
        <v>716.95763658499516</v>
      </c>
      <c r="L15" s="74">
        <f t="shared" si="4"/>
        <v>481.2000000000001</v>
      </c>
      <c r="M15" s="74">
        <f t="shared" si="4"/>
        <v>555.67398579442988</v>
      </c>
      <c r="N15" s="74">
        <f t="shared" si="4"/>
        <v>477.03275634334528</v>
      </c>
      <c r="O15" s="74">
        <f t="shared" si="4"/>
        <v>384.46441817084582</v>
      </c>
      <c r="P15" s="74">
        <f t="shared" si="4"/>
        <v>403.0489175706366</v>
      </c>
      <c r="Q15" s="74">
        <f t="shared" si="4"/>
        <v>449.63448817698719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4.2301811998199754E-2</v>
      </c>
      <c r="C18" s="115">
        <f t="shared" si="6"/>
        <v>3.8295435776193799E-2</v>
      </c>
      <c r="D18" s="115">
        <f t="shared" si="6"/>
        <v>4.450745257061945E-2</v>
      </c>
      <c r="E18" s="115">
        <f t="shared" si="6"/>
        <v>5.9847714596528226E-2</v>
      </c>
      <c r="F18" s="115">
        <f t="shared" si="6"/>
        <v>0.12780475443245584</v>
      </c>
      <c r="G18" s="115">
        <f t="shared" si="6"/>
        <v>0.15151451791300302</v>
      </c>
      <c r="H18" s="115">
        <f t="shared" si="6"/>
        <v>0.22208007896130169</v>
      </c>
      <c r="I18" s="115">
        <f t="shared" si="6"/>
        <v>0.19984574290147189</v>
      </c>
      <c r="J18" s="115">
        <f t="shared" si="6"/>
        <v>0.21482990127880244</v>
      </c>
      <c r="K18" s="115">
        <f t="shared" si="6"/>
        <v>0.25343724890598895</v>
      </c>
      <c r="L18" s="115">
        <f t="shared" si="6"/>
        <v>0.28315507326040518</v>
      </c>
      <c r="M18" s="115">
        <f t="shared" si="6"/>
        <v>0.23687390677483422</v>
      </c>
      <c r="N18" s="115">
        <f t="shared" si="6"/>
        <v>0.27950827817983998</v>
      </c>
      <c r="O18" s="115">
        <f t="shared" si="6"/>
        <v>0.37690102574812334</v>
      </c>
      <c r="P18" s="115">
        <f t="shared" si="6"/>
        <v>0.34706969444297409</v>
      </c>
      <c r="Q18" s="115">
        <f t="shared" si="6"/>
        <v>0.40165613767692487</v>
      </c>
    </row>
    <row r="19" spans="1:17" ht="11.45" customHeight="1" x14ac:dyDescent="0.25">
      <c r="A19" s="147" t="s">
        <v>146</v>
      </c>
      <c r="B19" s="28">
        <f t="shared" ref="B19:Q19" si="7">IF(B5=0,0,B5/B$3)</f>
        <v>0.95769818800180029</v>
      </c>
      <c r="C19" s="28">
        <f t="shared" si="7"/>
        <v>0.96170456422380624</v>
      </c>
      <c r="D19" s="28">
        <f t="shared" si="7"/>
        <v>0.95549254742938061</v>
      </c>
      <c r="E19" s="28">
        <f t="shared" si="7"/>
        <v>0.94015228540347184</v>
      </c>
      <c r="F19" s="28">
        <f t="shared" si="7"/>
        <v>0.87219524556754424</v>
      </c>
      <c r="G19" s="28">
        <f t="shared" si="7"/>
        <v>0.84848548208699692</v>
      </c>
      <c r="H19" s="28">
        <f t="shared" si="7"/>
        <v>0.77791992103869834</v>
      </c>
      <c r="I19" s="28">
        <f t="shared" si="7"/>
        <v>0.80015425709852805</v>
      </c>
      <c r="J19" s="28">
        <f t="shared" si="7"/>
        <v>0.78517009872119758</v>
      </c>
      <c r="K19" s="28">
        <f t="shared" si="7"/>
        <v>0.74656275109401105</v>
      </c>
      <c r="L19" s="28">
        <f t="shared" si="7"/>
        <v>0.71684492673959488</v>
      </c>
      <c r="M19" s="28">
        <f t="shared" si="7"/>
        <v>0.76312609322516578</v>
      </c>
      <c r="N19" s="28">
        <f t="shared" si="7"/>
        <v>0.72049172182015997</v>
      </c>
      <c r="O19" s="28">
        <f t="shared" si="7"/>
        <v>0.62309897425187666</v>
      </c>
      <c r="P19" s="28">
        <f t="shared" si="7"/>
        <v>0.6529303055570258</v>
      </c>
      <c r="Q19" s="28">
        <f t="shared" si="7"/>
        <v>0.59834386232307513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7.1772951537672864E-3</v>
      </c>
      <c r="C22" s="115">
        <f t="shared" si="9"/>
        <v>6.4747339688577482E-3</v>
      </c>
      <c r="D22" s="115">
        <f t="shared" si="9"/>
        <v>7.5652614123241898E-3</v>
      </c>
      <c r="E22" s="115">
        <f t="shared" si="9"/>
        <v>1.0306002200037788E-2</v>
      </c>
      <c r="F22" s="115">
        <f t="shared" si="9"/>
        <v>2.3399866845362532E-2</v>
      </c>
      <c r="G22" s="115">
        <f t="shared" si="9"/>
        <v>2.83597262112458E-2</v>
      </c>
      <c r="H22" s="115">
        <f t="shared" si="9"/>
        <v>4.456421774726476E-2</v>
      </c>
      <c r="I22" s="115">
        <f t="shared" si="9"/>
        <v>3.9191464371529164E-2</v>
      </c>
      <c r="J22" s="115">
        <f t="shared" si="9"/>
        <v>4.2757262850456099E-2</v>
      </c>
      <c r="K22" s="115">
        <f t="shared" si="9"/>
        <v>5.248903557883048E-2</v>
      </c>
      <c r="L22" s="115">
        <f t="shared" si="9"/>
        <v>6.0531961025774073E-2</v>
      </c>
      <c r="M22" s="115">
        <f t="shared" si="9"/>
        <v>4.8173235547057588E-2</v>
      </c>
      <c r="N22" s="115">
        <f t="shared" si="9"/>
        <v>5.9488838775970936E-2</v>
      </c>
      <c r="O22" s="115">
        <f t="shared" si="9"/>
        <v>8.9765284193947081E-2</v>
      </c>
      <c r="P22" s="115">
        <f t="shared" si="9"/>
        <v>7.9999011165289693E-2</v>
      </c>
      <c r="Q22" s="115">
        <f t="shared" si="9"/>
        <v>9.955859329566788E-2</v>
      </c>
    </row>
    <row r="23" spans="1:17" ht="11.45" customHeight="1" x14ac:dyDescent="0.25">
      <c r="A23" s="147" t="s">
        <v>146</v>
      </c>
      <c r="B23" s="28">
        <f t="shared" ref="B23:Q23" si="10">IF(B9=0,0,B9/B$7)</f>
        <v>0.9928227048462327</v>
      </c>
      <c r="C23" s="28">
        <f t="shared" si="10"/>
        <v>0.99352526603114233</v>
      </c>
      <c r="D23" s="28">
        <f t="shared" si="10"/>
        <v>0.99243473858767584</v>
      </c>
      <c r="E23" s="28">
        <f t="shared" si="10"/>
        <v>0.98969399779996226</v>
      </c>
      <c r="F23" s="28">
        <f t="shared" si="10"/>
        <v>0.97660013315463745</v>
      </c>
      <c r="G23" s="28">
        <f t="shared" si="10"/>
        <v>0.97164027378875417</v>
      </c>
      <c r="H23" s="28">
        <f t="shared" si="10"/>
        <v>0.95543578225273518</v>
      </c>
      <c r="I23" s="28">
        <f t="shared" si="10"/>
        <v>0.96080853562847091</v>
      </c>
      <c r="J23" s="28">
        <f t="shared" si="10"/>
        <v>0.957242737149544</v>
      </c>
      <c r="K23" s="28">
        <f t="shared" si="10"/>
        <v>0.94751096442116944</v>
      </c>
      <c r="L23" s="28">
        <f t="shared" si="10"/>
        <v>0.93946803897422582</v>
      </c>
      <c r="M23" s="28">
        <f t="shared" si="10"/>
        <v>0.95182676445294245</v>
      </c>
      <c r="N23" s="28">
        <f t="shared" si="10"/>
        <v>0.94051116122402911</v>
      </c>
      <c r="O23" s="28">
        <f t="shared" si="10"/>
        <v>0.91023471580605286</v>
      </c>
      <c r="P23" s="28">
        <f t="shared" si="10"/>
        <v>0.92000098883471026</v>
      </c>
      <c r="Q23" s="28">
        <f t="shared" si="10"/>
        <v>0.90044140670433204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6.1383523420339401</v>
      </c>
      <c r="C4" s="100">
        <v>6.10006</v>
      </c>
      <c r="D4" s="100">
        <v>5.0999600000000003</v>
      </c>
      <c r="E4" s="100">
        <v>7.2000200000000003</v>
      </c>
      <c r="F4" s="100">
        <v>6.1000399999999999</v>
      </c>
      <c r="G4" s="100">
        <v>5.1113003245727233</v>
      </c>
      <c r="H4" s="100">
        <v>6.0999499999999998</v>
      </c>
      <c r="I4" s="100">
        <v>5.1000800000000002</v>
      </c>
      <c r="J4" s="100">
        <v>5.09999</v>
      </c>
      <c r="K4" s="100">
        <v>3.1000399999999999</v>
      </c>
      <c r="L4" s="100">
        <v>3.1049939176367727</v>
      </c>
      <c r="M4" s="100">
        <v>3.1049950602956393</v>
      </c>
      <c r="N4" s="100">
        <v>3.1050030525112664</v>
      </c>
      <c r="O4" s="100">
        <v>3.10499792058667</v>
      </c>
      <c r="P4" s="100">
        <v>3.1049971002754635</v>
      </c>
      <c r="Q4" s="100">
        <v>2.054075732928994</v>
      </c>
    </row>
    <row r="5" spans="1:17" ht="11.45" customHeight="1" x14ac:dyDescent="0.25">
      <c r="A5" s="95" t="s">
        <v>120</v>
      </c>
      <c r="B5" s="20">
        <v>6.1383523420339401</v>
      </c>
      <c r="C5" s="20">
        <v>6.10006</v>
      </c>
      <c r="D5" s="20">
        <v>5.0999600000000003</v>
      </c>
      <c r="E5" s="20">
        <v>7.2000200000000003</v>
      </c>
      <c r="F5" s="20">
        <v>6.1000399999999999</v>
      </c>
      <c r="G5" s="20">
        <v>5.1113003245727233</v>
      </c>
      <c r="H5" s="20">
        <v>6.0999499999999998</v>
      </c>
      <c r="I5" s="20">
        <v>5.1000800000000002</v>
      </c>
      <c r="J5" s="20">
        <v>5.09999</v>
      </c>
      <c r="K5" s="20">
        <v>3.1000399999999999</v>
      </c>
      <c r="L5" s="20">
        <v>3.1049939176367727</v>
      </c>
      <c r="M5" s="20">
        <v>3.1049950602956393</v>
      </c>
      <c r="N5" s="20">
        <v>3.1050030525112664</v>
      </c>
      <c r="O5" s="20">
        <v>3.10499792058667</v>
      </c>
      <c r="P5" s="20">
        <v>3.1049971002754635</v>
      </c>
      <c r="Q5" s="20">
        <v>2.054075732928994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6.1383523420339401</v>
      </c>
      <c r="C9" s="20">
        <v>6.10006</v>
      </c>
      <c r="D9" s="20">
        <v>5.0999600000000003</v>
      </c>
      <c r="E9" s="20">
        <v>7.2000200000000003</v>
      </c>
      <c r="F9" s="20">
        <v>6.1000399999999999</v>
      </c>
      <c r="G9" s="20">
        <v>5.1113003245727233</v>
      </c>
      <c r="H9" s="20">
        <v>6.0999499999999998</v>
      </c>
      <c r="I9" s="20">
        <v>5.1000800000000002</v>
      </c>
      <c r="J9" s="20">
        <v>5.09999</v>
      </c>
      <c r="K9" s="20">
        <v>3.1000399999999999</v>
      </c>
      <c r="L9" s="20">
        <v>3.1049939176367727</v>
      </c>
      <c r="M9" s="20">
        <v>3.1049950602956393</v>
      </c>
      <c r="N9" s="20">
        <v>3.1050030525112664</v>
      </c>
      <c r="O9" s="20">
        <v>3.10499792058667</v>
      </c>
      <c r="P9" s="20">
        <v>3.1049971002754635</v>
      </c>
      <c r="Q9" s="20">
        <v>2.054075732928994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6.1383523420339401</v>
      </c>
      <c r="C19" s="71">
        <f t="shared" si="0"/>
        <v>6.1000599999999991</v>
      </c>
      <c r="D19" s="71">
        <f t="shared" si="0"/>
        <v>5.0999600000000012</v>
      </c>
      <c r="E19" s="71">
        <f t="shared" si="0"/>
        <v>7.2000199999999994</v>
      </c>
      <c r="F19" s="71">
        <f t="shared" si="0"/>
        <v>6.100039999999999</v>
      </c>
      <c r="G19" s="71">
        <f t="shared" si="0"/>
        <v>5.1113003245727242</v>
      </c>
      <c r="H19" s="71">
        <f t="shared" si="0"/>
        <v>6.0999499999999998</v>
      </c>
      <c r="I19" s="71">
        <f t="shared" si="0"/>
        <v>5.1000800000000002</v>
      </c>
      <c r="J19" s="71">
        <f t="shared" si="0"/>
        <v>5.09999</v>
      </c>
      <c r="K19" s="71">
        <f t="shared" si="0"/>
        <v>3.1000399999999999</v>
      </c>
      <c r="L19" s="71">
        <f t="shared" si="0"/>
        <v>3.1049939176367731</v>
      </c>
      <c r="M19" s="71">
        <f t="shared" si="0"/>
        <v>3.1049950602956393</v>
      </c>
      <c r="N19" s="71">
        <f t="shared" si="0"/>
        <v>3.1050030525112664</v>
      </c>
      <c r="O19" s="71">
        <f t="shared" si="0"/>
        <v>3.10499792058667</v>
      </c>
      <c r="P19" s="71">
        <f t="shared" si="0"/>
        <v>3.1049971002754635</v>
      </c>
      <c r="Q19" s="71">
        <f t="shared" si="0"/>
        <v>2.054075732928994</v>
      </c>
    </row>
    <row r="20" spans="1:17" ht="11.45" customHeight="1" x14ac:dyDescent="0.25">
      <c r="A20" s="148" t="s">
        <v>147</v>
      </c>
      <c r="B20" s="70">
        <v>0.29597910891831719</v>
      </c>
      <c r="C20" s="70">
        <v>0.26631771288699968</v>
      </c>
      <c r="D20" s="70">
        <v>0.25842922393208762</v>
      </c>
      <c r="E20" s="70">
        <v>0.48930291814829757</v>
      </c>
      <c r="F20" s="70">
        <v>0.87634763331790222</v>
      </c>
      <c r="G20" s="70">
        <v>0.86727917964556989</v>
      </c>
      <c r="H20" s="70">
        <v>1.5016001106764505</v>
      </c>
      <c r="I20" s="70">
        <v>1.1328900506896322</v>
      </c>
      <c r="J20" s="70">
        <v>1.2148597960500596</v>
      </c>
      <c r="K20" s="70">
        <v>0.86624834265556239</v>
      </c>
      <c r="L20" s="70">
        <v>0.96513170657189151</v>
      </c>
      <c r="M20" s="70">
        <v>0.81224258029741703</v>
      </c>
      <c r="N20" s="70">
        <v>0.95258841663179239</v>
      </c>
      <c r="O20" s="70">
        <v>1.2674462347306255</v>
      </c>
      <c r="P20" s="70">
        <v>1.1714610581850848</v>
      </c>
      <c r="Q20" s="70">
        <v>0.89014695414839096</v>
      </c>
    </row>
    <row r="21" spans="1:17" ht="11.45" customHeight="1" x14ac:dyDescent="0.25">
      <c r="A21" s="147" t="s">
        <v>146</v>
      </c>
      <c r="B21" s="69">
        <v>5.8423732331156231</v>
      </c>
      <c r="C21" s="69">
        <v>5.8337422871129991</v>
      </c>
      <c r="D21" s="69">
        <v>4.8415307760679136</v>
      </c>
      <c r="E21" s="69">
        <v>6.7107170818517021</v>
      </c>
      <c r="F21" s="69">
        <v>5.2236923666820969</v>
      </c>
      <c r="G21" s="69">
        <v>4.2440211449271539</v>
      </c>
      <c r="H21" s="69">
        <v>4.5983498893235497</v>
      </c>
      <c r="I21" s="69">
        <v>3.9671899493103684</v>
      </c>
      <c r="J21" s="69">
        <v>3.8851302039499407</v>
      </c>
      <c r="K21" s="69">
        <v>2.2337916573444376</v>
      </c>
      <c r="L21" s="69">
        <v>2.1398622110648815</v>
      </c>
      <c r="M21" s="69">
        <v>2.2927524799982222</v>
      </c>
      <c r="N21" s="69">
        <v>2.1524146358794738</v>
      </c>
      <c r="O21" s="69">
        <v>1.8375516858560443</v>
      </c>
      <c r="P21" s="69">
        <v>1.9335360420903789</v>
      </c>
      <c r="Q21" s="69">
        <v>1.163928778780603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848.65865432381872</v>
      </c>
      <c r="C25" s="68">
        <f>IF(C19=0,"",C19/TrNavi_act!C7*100)</f>
        <v>837.17469508955173</v>
      </c>
      <c r="D25" s="68">
        <f>IF(D19=0,"",D19/TrNavi_act!D7*100)</f>
        <v>834.42598758369525</v>
      </c>
      <c r="E25" s="68">
        <f>IF(E19=0,"",E19/TrNavi_act!E7*100)</f>
        <v>846.74138343252889</v>
      </c>
      <c r="F25" s="68">
        <f>IF(F19=0,"",F19/TrNavi_act!F7*100)</f>
        <v>908.53200617301809</v>
      </c>
      <c r="G25" s="68">
        <f>IF(G19=0,"",G19/TrNavi_act!G7*100)</f>
        <v>931.34591891449929</v>
      </c>
      <c r="H25" s="68">
        <f>IF(H19=0,"",H19/TrNavi_act!H7*100)</f>
        <v>1007.7683083964379</v>
      </c>
      <c r="I25" s="68">
        <f>IF(I19=0,"",I19/TrNavi_act!I7*100)</f>
        <v>981.18085361457099</v>
      </c>
      <c r="J25" s="68">
        <f>IF(J19=0,"",J19/TrNavi_act!J7*100)</f>
        <v>997.21162096781097</v>
      </c>
      <c r="K25" s="68">
        <f>IF(K19=0,"",K19/TrNavi_act!K7*100)</f>
        <v>1042.542257548098</v>
      </c>
      <c r="L25" s="68">
        <f>IF(L19=0,"",L19/TrNavi_act!L7*100)</f>
        <v>1079.7545181032092</v>
      </c>
      <c r="M25" s="68">
        <f>IF(M19=0,"",M19/TrNavi_act!M7*100)</f>
        <v>1020.0301660812796</v>
      </c>
      <c r="N25" s="68">
        <f>IF(N19=0,"",N19/TrNavi_act!N7*100)</f>
        <v>1063.4152676897288</v>
      </c>
      <c r="O25" s="68">
        <f>IF(O19=0,"",O19/TrNavi_act!O7*100)</f>
        <v>1194.0691251432741</v>
      </c>
      <c r="P25" s="68">
        <f>IF(P19=0,"",P19/TrNavi_act!P7*100)</f>
        <v>1046.6815456296863</v>
      </c>
      <c r="Q25" s="68">
        <f>IF(Q19=0,"",Q19/TrNavi_act!Q7*100)</f>
        <v>945.03708820870406</v>
      </c>
    </row>
    <row r="26" spans="1:17" ht="11.45" customHeight="1" x14ac:dyDescent="0.25">
      <c r="A26" s="148" t="s">
        <v>147</v>
      </c>
      <c r="B26" s="77">
        <f>IF(B20=0,"",B20/TrNavi_act!B8*100)</f>
        <v>5701.3996292251741</v>
      </c>
      <c r="C26" s="77">
        <f>IF(C20=0,"",C20/TrNavi_act!C8*100)</f>
        <v>5644.9501279457181</v>
      </c>
      <c r="D26" s="77">
        <f>IF(D20=0,"",D20/TrNavi_act!D8*100)</f>
        <v>5589.0595326195216</v>
      </c>
      <c r="E26" s="77">
        <f>IF(E20=0,"",E20/TrNavi_act!E8*100)</f>
        <v>5583.4760565629595</v>
      </c>
      <c r="F26" s="77">
        <f>IF(F20=0,"",F20/TrNavi_act!F8*100)</f>
        <v>5577.8981584045559</v>
      </c>
      <c r="G26" s="77">
        <f>IF(G20=0,"",G20/TrNavi_act!G8*100)</f>
        <v>5572.3258325719844</v>
      </c>
      <c r="H26" s="77">
        <f>IF(H20=0,"",H20/TrNavi_act!H8*100)</f>
        <v>5566.7590734984869</v>
      </c>
      <c r="I26" s="77">
        <f>IF(I20=0,"",I20/TrNavi_act!I8*100)</f>
        <v>5561.1978756228646</v>
      </c>
      <c r="J26" s="77">
        <f>IF(J20=0,"",J20/TrNavi_act!J8*100)</f>
        <v>5555.6422333894761</v>
      </c>
      <c r="K26" s="77">
        <f>IF(K20=0,"",K20/TrNavi_act!K8*100)</f>
        <v>5550.0921412482285</v>
      </c>
      <c r="L26" s="77">
        <f>IF(L20=0,"",L20/TrNavi_act!L8*100)</f>
        <v>5544.5475936545745</v>
      </c>
      <c r="M26" s="77">
        <f>IF(M20=0,"",M20/TrNavi_act!M8*100)</f>
        <v>5539.0085850695059</v>
      </c>
      <c r="N26" s="77">
        <f>IF(N20=0,"",N20/TrNavi_act!N8*100)</f>
        <v>5484.1669159104031</v>
      </c>
      <c r="O26" s="77">
        <f>IF(O20=0,"",O20/TrNavi_act!O8*100)</f>
        <v>5429.8682335746553</v>
      </c>
      <c r="P26" s="77">
        <f>IF(P20=0,"",P20/TrNavi_act!P8*100)</f>
        <v>4936.2438487042318</v>
      </c>
      <c r="Q26" s="77">
        <f>IF(Q20=0,"",Q20/TrNavi_act!Q8*100)</f>
        <v>4113.5365405868597</v>
      </c>
    </row>
    <row r="27" spans="1:17" ht="11.45" customHeight="1" x14ac:dyDescent="0.25">
      <c r="A27" s="147" t="s">
        <v>146</v>
      </c>
      <c r="B27" s="74">
        <f>IF(B21=0,"",B21/TrNavi_act!B9*100)</f>
        <v>813.57731088592686</v>
      </c>
      <c r="C27" s="74">
        <f>IF(C21=0,"",C21/TrNavi_act!C9*100)</f>
        <v>805.8427622499313</v>
      </c>
      <c r="D27" s="74">
        <f>IF(D21=0,"",D21/TrNavi_act!D9*100)</f>
        <v>798.18174472376643</v>
      </c>
      <c r="E27" s="74">
        <f>IF(E21=0,"",E21/TrNavi_act!E9*100)</f>
        <v>797.41624043803279</v>
      </c>
      <c r="F27" s="74">
        <f>IF(F21=0,"",F21/TrNavi_act!F9*100)</f>
        <v>796.65147031693721</v>
      </c>
      <c r="G27" s="74">
        <f>IF(G21=0,"",G21/TrNavi_act!G9*100)</f>
        <v>795.88743365637117</v>
      </c>
      <c r="H27" s="74">
        <f>IF(H21=0,"",H21/TrNavi_act!H9*100)</f>
        <v>795.12412975290226</v>
      </c>
      <c r="I27" s="74">
        <f>IF(I21=0,"",I21/TrNavi_act!I9*100)</f>
        <v>794.361557903772</v>
      </c>
      <c r="J27" s="74">
        <f>IF(J21=0,"",J21/TrNavi_act!J9*100)</f>
        <v>793.59971740689639</v>
      </c>
      <c r="K27" s="74">
        <f>IF(K21=0,"",K21/TrNavi_act!K9*100)</f>
        <v>792.83860756086494</v>
      </c>
      <c r="L27" s="74">
        <f>IF(L21=0,"",L21/TrNavi_act!L9*100)</f>
        <v>792.07822766493928</v>
      </c>
      <c r="M27" s="74">
        <f>IF(M21=0,"",M21/TrNavi_act!M9*100)</f>
        <v>791.31857701905335</v>
      </c>
      <c r="N27" s="74">
        <f>IF(N21=0,"",N21/TrNavi_act!N9*100)</f>
        <v>783.7956385857583</v>
      </c>
      <c r="O27" s="74">
        <f>IF(O21=0,"",O21/TrNavi_act!O9*100)</f>
        <v>776.34421951813295</v>
      </c>
      <c r="P27" s="74">
        <f>IF(P21=0,"",P21/TrNavi_act!P9*100)</f>
        <v>708.46328077121825</v>
      </c>
      <c r="Q27" s="74">
        <f>IF(Q21=0,"",Q21/TrNavi_act!Q9*100)</f>
        <v>594.70740991077514</v>
      </c>
    </row>
    <row r="29" spans="1:17" ht="11.45" customHeight="1" x14ac:dyDescent="0.25">
      <c r="A29" s="27" t="s">
        <v>151</v>
      </c>
      <c r="B29" s="68">
        <f>IF(B19=0,"",B19/TrNavi_act!B3*1000)</f>
        <v>5.0116700045034195</v>
      </c>
      <c r="C29" s="68">
        <f>IF(C19=0,"",C19/TrNavi_act!C3*1000)</f>
        <v>4.6411831835752144</v>
      </c>
      <c r="D29" s="68">
        <f>IF(D19=0,"",D19/TrNavi_act!D3*1000)</f>
        <v>4.3276854104688676</v>
      </c>
      <c r="E29" s="68">
        <f>IF(E19=0,"",E19/TrNavi_act!E3*1000)</f>
        <v>7.7627468554480554</v>
      </c>
      <c r="F29" s="68">
        <f>IF(F19=0,"",F19/TrNavi_act!F3*1000)</f>
        <v>14.379529421004978</v>
      </c>
      <c r="G29" s="68">
        <f>IF(G19=0,"",G19/TrNavi_act!G3*1000)</f>
        <v>13.262581406686579</v>
      </c>
      <c r="H29" s="68">
        <f>IF(H19=0,"",H19/TrNavi_act!H3*1000)</f>
        <v>16.419628451003486</v>
      </c>
      <c r="I29" s="68">
        <f>IF(I19=0,"",I19/TrNavi_act!I3*1000)</f>
        <v>14.732313081382893</v>
      </c>
      <c r="J29" s="68">
        <f>IF(J19=0,"",J19/TrNavi_act!J3*1000)</f>
        <v>14.456172028076248</v>
      </c>
      <c r="K29" s="68">
        <f>IF(K19=0,"",K19/TrNavi_act!K3*1000)</f>
        <v>11.457298964858802</v>
      </c>
      <c r="L29" s="68">
        <f>IF(L19=0,"",L19/TrNavi_act!L3*1000)</f>
        <v>17.121531826270925</v>
      </c>
      <c r="M29" s="68">
        <f>IF(M19=0,"",M19/TrNavi_act!M3*1000)</f>
        <v>14.717408384141921</v>
      </c>
      <c r="N29" s="68">
        <f>IF(N19=0,"",N19/TrNavi_act!N3*1000)</f>
        <v>17.077320576799199</v>
      </c>
      <c r="O29" s="68">
        <f>IF(O19=0,"",O19/TrNavi_act!O3*1000)</f>
        <v>21.260670542546858</v>
      </c>
      <c r="P29" s="68">
        <f>IF(P19=0,"",P19/TrNavi_act!P3*1000)</f>
        <v>18.430424594877614</v>
      </c>
      <c r="Q29" s="68">
        <f>IF(Q19=0,"",Q19/TrNavi_act!Q3*1000)</f>
        <v>13.966404631191315</v>
      </c>
    </row>
    <row r="30" spans="1:17" ht="11.45" customHeight="1" x14ac:dyDescent="0.25">
      <c r="A30" s="148" t="s">
        <v>147</v>
      </c>
      <c r="B30" s="77">
        <f>IF(B20=0,"",B20/TrNavi_act!B4*1000)</f>
        <v>5.712585868111355</v>
      </c>
      <c r="C30" s="77">
        <f>IF(C20=0,"",C20/TrNavi_act!C4*1000)</f>
        <v>5.2911203489461087</v>
      </c>
      <c r="D30" s="77">
        <f>IF(D20=0,"",D20/TrNavi_act!D4*1000)</f>
        <v>4.927172863437856</v>
      </c>
      <c r="E30" s="77">
        <f>IF(E20=0,"",E20/TrNavi_act!E4*1000)</f>
        <v>8.8147897169874447</v>
      </c>
      <c r="F30" s="77">
        <f>IF(F20=0,"",F20/TrNavi_act!F4*1000)</f>
        <v>16.163722983387366</v>
      </c>
      <c r="G30" s="77">
        <f>IF(G20=0,"",G20/TrNavi_act!G4*1000)</f>
        <v>14.852560681250088</v>
      </c>
      <c r="H30" s="77">
        <f>IF(H20=0,"",H20/TrNavi_act!H4*1000)</f>
        <v>18.200433775517968</v>
      </c>
      <c r="I30" s="77">
        <f>IF(I20=0,"",I20/TrNavi_act!I4*1000)</f>
        <v>16.375207521080792</v>
      </c>
      <c r="J30" s="77">
        <f>IF(J20=0,"",J20/TrNavi_act!J4*1000)</f>
        <v>16.029331635600762</v>
      </c>
      <c r="K30" s="77">
        <f>IF(K20=0,"",K20/TrNavi_act!K4*1000)</f>
        <v>12.632430546382304</v>
      </c>
      <c r="L30" s="77">
        <f>IF(L20=0,"",L20/TrNavi_act!L4*1000)</f>
        <v>18.795076588659573</v>
      </c>
      <c r="M30" s="77">
        <f>IF(M20=0,"",M20/TrNavi_act!M4*1000)</f>
        <v>16.253202911029753</v>
      </c>
      <c r="N30" s="77">
        <f>IF(N20=0,"",N20/TrNavi_act!N4*1000)</f>
        <v>18.744260919292785</v>
      </c>
      <c r="O30" s="77">
        <f>IF(O20=0,"",O20/TrNavi_act!O4*1000)</f>
        <v>23.025966588783351</v>
      </c>
      <c r="P30" s="77">
        <f>IF(P20=0,"",P20/TrNavi_act!P4*1000)</f>
        <v>20.034813518481418</v>
      </c>
      <c r="Q30" s="77">
        <f>IF(Q20=0,"",Q20/TrNavi_act!Q4*1000)</f>
        <v>15.068689036890735</v>
      </c>
    </row>
    <row r="31" spans="1:17" ht="11.45" customHeight="1" x14ac:dyDescent="0.25">
      <c r="A31" s="147" t="s">
        <v>146</v>
      </c>
      <c r="B31" s="74">
        <f>IF(B21=0,"",B21/TrNavi_act!B5*1000)</f>
        <v>4.9807103436620821</v>
      </c>
      <c r="C31" s="74">
        <f>IF(C21=0,"",C21/TrNavi_act!C5*1000)</f>
        <v>4.6153024423362332</v>
      </c>
      <c r="D31" s="74">
        <f>IF(D21=0,"",D21/TrNavi_act!D5*1000)</f>
        <v>4.2997609023693721</v>
      </c>
      <c r="E31" s="74">
        <f>IF(E21=0,"",E21/TrNavi_act!E5*1000)</f>
        <v>7.6957764700134206</v>
      </c>
      <c r="F31" s="74">
        <f>IF(F21=0,"",F21/TrNavi_act!F5*1000)</f>
        <v>14.118087477519181</v>
      </c>
      <c r="G31" s="74">
        <f>IF(G21=0,"",G21/TrNavi_act!G5*1000)</f>
        <v>12.978657935557045</v>
      </c>
      <c r="H31" s="74">
        <f>IF(H21=0,"",H21/TrNavi_act!H5*1000)</f>
        <v>15.911245291776989</v>
      </c>
      <c r="I31" s="74">
        <f>IF(I21=0,"",I21/TrNavi_act!I5*1000)</f>
        <v>14.321985376571728</v>
      </c>
      <c r="J31" s="74">
        <f>IF(J21=0,"",J21/TrNavi_act!J5*1000)</f>
        <v>14.02574080848354</v>
      </c>
      <c r="K31" s="74">
        <f>IF(K21=0,"",K21/TrNavi_act!K5*1000)</f>
        <v>11.058374541309098</v>
      </c>
      <c r="L31" s="74">
        <f>IF(L21=0,"",L21/TrNavi_act!L5*1000)</f>
        <v>16.460478546652936</v>
      </c>
      <c r="M31" s="74">
        <f>IF(M21=0,"",M21/TrNavi_act!M5*1000)</f>
        <v>14.24069863352933</v>
      </c>
      <c r="N31" s="74">
        <f>IF(N21=0,"",N21/TrNavi_act!N5*1000)</f>
        <v>16.430646075415829</v>
      </c>
      <c r="O31" s="74">
        <f>IF(O21=0,"",O21/TrNavi_act!O5*1000)</f>
        <v>20.192875668747739</v>
      </c>
      <c r="P31" s="74">
        <f>IF(P21=0,"",P21/TrNavi_act!P5*1000)</f>
        <v>17.577600382639808</v>
      </c>
      <c r="Q31" s="74">
        <f>IF(Q21=0,"",Q21/TrNavi_act!Q5*1000)</f>
        <v>13.226463395234124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4.8218005814284141E-2</v>
      </c>
      <c r="C34" s="52">
        <f t="shared" si="2"/>
        <v>4.3658212031848824E-2</v>
      </c>
      <c r="D34" s="52">
        <f t="shared" si="2"/>
        <v>5.0672794283109585E-2</v>
      </c>
      <c r="E34" s="52">
        <f t="shared" si="2"/>
        <v>6.7958549857958392E-2</v>
      </c>
      <c r="F34" s="52">
        <f t="shared" si="2"/>
        <v>0.14366260439569287</v>
      </c>
      <c r="G34" s="52">
        <f t="shared" si="2"/>
        <v>0.1696787753746537</v>
      </c>
      <c r="H34" s="52">
        <f t="shared" si="2"/>
        <v>0.24616597032376503</v>
      </c>
      <c r="I34" s="52">
        <f t="shared" si="2"/>
        <v>0.22213181963609044</v>
      </c>
      <c r="J34" s="52">
        <f t="shared" si="2"/>
        <v>0.23820827022211016</v>
      </c>
      <c r="K34" s="52">
        <f t="shared" si="2"/>
        <v>0.27943134367800493</v>
      </c>
      <c r="L34" s="52">
        <f t="shared" si="2"/>
        <v>0.31083207638179794</v>
      </c>
      <c r="M34" s="52">
        <f t="shared" si="2"/>
        <v>0.26159222946399152</v>
      </c>
      <c r="N34" s="52">
        <f t="shared" si="2"/>
        <v>0.30679145898467225</v>
      </c>
      <c r="O34" s="52">
        <f t="shared" si="2"/>
        <v>0.40819551804760934</v>
      </c>
      <c r="P34" s="52">
        <f t="shared" si="2"/>
        <v>0.37728249668289782</v>
      </c>
      <c r="Q34" s="52">
        <f t="shared" si="2"/>
        <v>0.43335644342533197</v>
      </c>
    </row>
    <row r="35" spans="1:17" ht="11.45" customHeight="1" x14ac:dyDescent="0.25">
      <c r="A35" s="147" t="s">
        <v>146</v>
      </c>
      <c r="B35" s="46">
        <f t="shared" ref="B35:Q35" si="3">IF(B21=0,0,B21/B$19)</f>
        <v>0.95178199418571585</v>
      </c>
      <c r="C35" s="46">
        <f t="shared" si="3"/>
        <v>0.95634178796815117</v>
      </c>
      <c r="D35" s="46">
        <f t="shared" si="3"/>
        <v>0.94932720571689044</v>
      </c>
      <c r="E35" s="46">
        <f t="shared" si="3"/>
        <v>0.93204145014204165</v>
      </c>
      <c r="F35" s="46">
        <f t="shared" si="3"/>
        <v>0.85633739560430711</v>
      </c>
      <c r="G35" s="46">
        <f t="shared" si="3"/>
        <v>0.83032122462534619</v>
      </c>
      <c r="H35" s="46">
        <f t="shared" si="3"/>
        <v>0.75383402967623503</v>
      </c>
      <c r="I35" s="46">
        <f t="shared" si="3"/>
        <v>0.77786818036390959</v>
      </c>
      <c r="J35" s="46">
        <f t="shared" si="3"/>
        <v>0.76179172977788989</v>
      </c>
      <c r="K35" s="46">
        <f t="shared" si="3"/>
        <v>0.72056865632199507</v>
      </c>
      <c r="L35" s="46">
        <f t="shared" si="3"/>
        <v>0.68916792361820201</v>
      </c>
      <c r="M35" s="46">
        <f t="shared" si="3"/>
        <v>0.73840777053600848</v>
      </c>
      <c r="N35" s="46">
        <f t="shared" si="3"/>
        <v>0.69320854101532769</v>
      </c>
      <c r="O35" s="46">
        <f t="shared" si="3"/>
        <v>0.59180448195239066</v>
      </c>
      <c r="P35" s="46">
        <f t="shared" si="3"/>
        <v>0.62271750331710229</v>
      </c>
      <c r="Q35" s="46">
        <f t="shared" si="3"/>
        <v>0.56664355657466792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19.043739706950127</v>
      </c>
      <c r="C4" s="100">
        <v>18.924940825128001</v>
      </c>
      <c r="D4" s="100">
        <v>15.822211783248001</v>
      </c>
      <c r="E4" s="100">
        <v>22.337477408376003</v>
      </c>
      <c r="F4" s="100">
        <v>18.924878776751999</v>
      </c>
      <c r="G4" s="100">
        <v>15.85739421940052</v>
      </c>
      <c r="H4" s="100">
        <v>18.924599559059999</v>
      </c>
      <c r="I4" s="100">
        <v>15.822584073504002</v>
      </c>
      <c r="J4" s="100">
        <v>15.822304855812002</v>
      </c>
      <c r="K4" s="100">
        <v>9.6176223767519993</v>
      </c>
      <c r="L4" s="100">
        <v>9.6329915039619749</v>
      </c>
      <c r="M4" s="100">
        <v>9.6329950489683256</v>
      </c>
      <c r="N4" s="100">
        <v>9.6330198441683397</v>
      </c>
      <c r="O4" s="100">
        <v>9.6330039227889923</v>
      </c>
      <c r="P4" s="100">
        <v>9.6330013778400829</v>
      </c>
      <c r="Q4" s="100">
        <v>6.3726031704626909</v>
      </c>
    </row>
    <row r="5" spans="1:17" ht="11.45" customHeight="1" x14ac:dyDescent="0.25">
      <c r="A5" s="141" t="s">
        <v>91</v>
      </c>
      <c r="B5" s="140">
        <f t="shared" ref="B5:Q5" si="0">B4</f>
        <v>19.043739706950127</v>
      </c>
      <c r="C5" s="140">
        <f t="shared" si="0"/>
        <v>18.924940825128001</v>
      </c>
      <c r="D5" s="140">
        <f t="shared" si="0"/>
        <v>15.822211783248001</v>
      </c>
      <c r="E5" s="140">
        <f t="shared" si="0"/>
        <v>22.337477408376003</v>
      </c>
      <c r="F5" s="140">
        <f t="shared" si="0"/>
        <v>18.924878776751999</v>
      </c>
      <c r="G5" s="140">
        <f t="shared" si="0"/>
        <v>15.85739421940052</v>
      </c>
      <c r="H5" s="140">
        <f t="shared" si="0"/>
        <v>18.924599559059999</v>
      </c>
      <c r="I5" s="140">
        <f t="shared" si="0"/>
        <v>15.822584073504002</v>
      </c>
      <c r="J5" s="140">
        <f t="shared" si="0"/>
        <v>15.822304855812002</v>
      </c>
      <c r="K5" s="140">
        <f t="shared" si="0"/>
        <v>9.6176223767519993</v>
      </c>
      <c r="L5" s="140">
        <f t="shared" si="0"/>
        <v>9.6329915039619749</v>
      </c>
      <c r="M5" s="140">
        <f t="shared" si="0"/>
        <v>9.6329950489683256</v>
      </c>
      <c r="N5" s="140">
        <f t="shared" si="0"/>
        <v>9.6330198441683397</v>
      </c>
      <c r="O5" s="140">
        <f t="shared" si="0"/>
        <v>9.6330039227889923</v>
      </c>
      <c r="P5" s="140">
        <f t="shared" si="0"/>
        <v>9.6330013778400829</v>
      </c>
      <c r="Q5" s="140">
        <f t="shared" si="0"/>
        <v>6.3726031704626909</v>
      </c>
    </row>
    <row r="7" spans="1:17" ht="11.45" customHeight="1" x14ac:dyDescent="0.25">
      <c r="A7" s="27" t="s">
        <v>100</v>
      </c>
      <c r="B7" s="71">
        <f t="shared" ref="B7:Q7" si="1">SUM(B8:B9)</f>
        <v>19.043739706950127</v>
      </c>
      <c r="C7" s="71">
        <f t="shared" si="1"/>
        <v>18.924940825127997</v>
      </c>
      <c r="D7" s="71">
        <f t="shared" si="1"/>
        <v>15.822211783248004</v>
      </c>
      <c r="E7" s="71">
        <f t="shared" si="1"/>
        <v>22.337477408376003</v>
      </c>
      <c r="F7" s="71">
        <f t="shared" si="1"/>
        <v>18.924878776751996</v>
      </c>
      <c r="G7" s="71">
        <f t="shared" si="1"/>
        <v>15.85739421940052</v>
      </c>
      <c r="H7" s="71">
        <f t="shared" si="1"/>
        <v>18.924599559060002</v>
      </c>
      <c r="I7" s="71">
        <f t="shared" si="1"/>
        <v>15.822584073504004</v>
      </c>
      <c r="J7" s="71">
        <f t="shared" si="1"/>
        <v>15.822304855812002</v>
      </c>
      <c r="K7" s="71">
        <f t="shared" si="1"/>
        <v>9.6176223767519993</v>
      </c>
      <c r="L7" s="71">
        <f t="shared" si="1"/>
        <v>9.6329915039619767</v>
      </c>
      <c r="M7" s="71">
        <f t="shared" si="1"/>
        <v>9.6329950489683256</v>
      </c>
      <c r="N7" s="71">
        <f t="shared" si="1"/>
        <v>9.6330198441683379</v>
      </c>
      <c r="O7" s="71">
        <f t="shared" si="1"/>
        <v>9.6330039227889905</v>
      </c>
      <c r="P7" s="71">
        <f t="shared" si="1"/>
        <v>9.6330013778400847</v>
      </c>
      <c r="Q7" s="71">
        <f t="shared" si="1"/>
        <v>6.3726031704626891</v>
      </c>
    </row>
    <row r="8" spans="1:17" ht="11.45" customHeight="1" x14ac:dyDescent="0.25">
      <c r="A8" s="148" t="s">
        <v>147</v>
      </c>
      <c r="B8" s="70">
        <v>0.91825115191543494</v>
      </c>
      <c r="C8" s="70">
        <v>0.82622907923363009</v>
      </c>
      <c r="D8" s="70">
        <v>0.80175568279631859</v>
      </c>
      <c r="E8" s="70">
        <v>1.5180225721581397</v>
      </c>
      <c r="F8" s="70">
        <v>2.7187973729409665</v>
      </c>
      <c r="G8" s="70">
        <v>2.6906632317809933</v>
      </c>
      <c r="H8" s="70">
        <v>4.6585924134447012</v>
      </c>
      <c r="I8" s="70">
        <v>3.514699391592468</v>
      </c>
      <c r="J8" s="70">
        <v>3.7690038706298705</v>
      </c>
      <c r="K8" s="70">
        <v>2.6874651437234585</v>
      </c>
      <c r="L8" s="70">
        <v>2.99424275094472</v>
      </c>
      <c r="M8" s="70">
        <v>2.5199166512752162</v>
      </c>
      <c r="N8" s="70">
        <v>2.9553282124207052</v>
      </c>
      <c r="O8" s="70">
        <v>3.9321490266175054</v>
      </c>
      <c r="P8" s="70">
        <v>3.634362810381301</v>
      </c>
      <c r="Q8" s="70">
        <v>2.7616086453127058</v>
      </c>
    </row>
    <row r="9" spans="1:17" ht="11.45" customHeight="1" x14ac:dyDescent="0.25">
      <c r="A9" s="147" t="s">
        <v>146</v>
      </c>
      <c r="B9" s="69">
        <v>18.125488555034693</v>
      </c>
      <c r="C9" s="69">
        <v>18.098711745894366</v>
      </c>
      <c r="D9" s="69">
        <v>15.020456100451685</v>
      </c>
      <c r="E9" s="69">
        <v>20.819454836217862</v>
      </c>
      <c r="F9" s="69">
        <v>16.20608140381103</v>
      </c>
      <c r="G9" s="69">
        <v>13.166730987619527</v>
      </c>
      <c r="H9" s="69">
        <v>14.266007145615301</v>
      </c>
      <c r="I9" s="69">
        <v>12.307884681911535</v>
      </c>
      <c r="J9" s="69">
        <v>12.053300985182132</v>
      </c>
      <c r="K9" s="69">
        <v>6.9301572330285408</v>
      </c>
      <c r="L9" s="69">
        <v>6.6387487530172571</v>
      </c>
      <c r="M9" s="69">
        <v>7.1130783976931085</v>
      </c>
      <c r="N9" s="69">
        <v>6.6776916317476331</v>
      </c>
      <c r="O9" s="69">
        <v>5.700854896171486</v>
      </c>
      <c r="P9" s="69">
        <v>5.9986385674587828</v>
      </c>
      <c r="Q9" s="69">
        <v>3.6109945251499838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3.1024188000000001</v>
      </c>
      <c r="C14" s="100">
        <f>IF(C4=0,0,C4/TrNavi_ene!C4)</f>
        <v>3.1024188000000001</v>
      </c>
      <c r="D14" s="100">
        <f>IF(D4=0,0,D4/TrNavi_ene!D4)</f>
        <v>3.1024188000000001</v>
      </c>
      <c r="E14" s="100">
        <f>IF(E4=0,0,E4/TrNavi_ene!E4)</f>
        <v>3.1024188000000001</v>
      </c>
      <c r="F14" s="100">
        <f>IF(F4=0,0,F4/TrNavi_ene!F4)</f>
        <v>3.1024188000000001</v>
      </c>
      <c r="G14" s="100">
        <f>IF(G4=0,0,G4/TrNavi_ene!G4)</f>
        <v>3.1024188000000001</v>
      </c>
      <c r="H14" s="100">
        <f>IF(H4=0,0,H4/TrNavi_ene!H4)</f>
        <v>3.1024188000000001</v>
      </c>
      <c r="I14" s="100">
        <f>IF(I4=0,0,I4/TrNavi_ene!I4)</f>
        <v>3.1024188000000001</v>
      </c>
      <c r="J14" s="100">
        <f>IF(J4=0,0,J4/TrNavi_ene!J4)</f>
        <v>3.1024188000000001</v>
      </c>
      <c r="K14" s="100">
        <f>IF(K4=0,0,K4/TrNavi_ene!K4)</f>
        <v>3.1024187999999997</v>
      </c>
      <c r="L14" s="100">
        <f>IF(L4=0,0,L4/TrNavi_ene!L4)</f>
        <v>3.1024188000000001</v>
      </c>
      <c r="M14" s="100">
        <f>IF(M4=0,0,M4/TrNavi_ene!M4)</f>
        <v>3.1024188000000001</v>
      </c>
      <c r="N14" s="100">
        <f>IF(N4=0,0,N4/TrNavi_ene!N4)</f>
        <v>3.1024187999999997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3.1024188000000001</v>
      </c>
      <c r="C15" s="140">
        <f t="shared" si="2"/>
        <v>3.1024188000000001</v>
      </c>
      <c r="D15" s="140">
        <f t="shared" si="2"/>
        <v>3.1024188000000001</v>
      </c>
      <c r="E15" s="140">
        <f t="shared" si="2"/>
        <v>3.1024188000000001</v>
      </c>
      <c r="F15" s="140">
        <f t="shared" si="2"/>
        <v>3.1024188000000001</v>
      </c>
      <c r="G15" s="140">
        <f t="shared" si="2"/>
        <v>3.1024188000000001</v>
      </c>
      <c r="H15" s="140">
        <f t="shared" si="2"/>
        <v>3.1024188000000001</v>
      </c>
      <c r="I15" s="140">
        <f t="shared" si="2"/>
        <v>3.1024188000000001</v>
      </c>
      <c r="J15" s="140">
        <f t="shared" si="2"/>
        <v>3.1024188000000001</v>
      </c>
      <c r="K15" s="140">
        <f t="shared" si="2"/>
        <v>3.1024187999999997</v>
      </c>
      <c r="L15" s="140">
        <f t="shared" si="2"/>
        <v>3.1024188000000001</v>
      </c>
      <c r="M15" s="140">
        <f t="shared" si="2"/>
        <v>3.1024188000000001</v>
      </c>
      <c r="N15" s="140">
        <f t="shared" si="2"/>
        <v>3.1024187999999997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2632.8945639569165</v>
      </c>
      <c r="C17" s="68">
        <f>IF(C7=0,"",C7/TrNavi_act!C7*100)</f>
        <v>2597.2665129300926</v>
      </c>
      <c r="D17" s="68">
        <f>IF(D7=0,"",D7/TrNavi_act!D7*100)</f>
        <v>2588.7388710882228</v>
      </c>
      <c r="E17" s="68">
        <f>IF(E7=0,"",E7/TrNavi_act!E7*100)</f>
        <v>2626.9463866990864</v>
      </c>
      <c r="F17" s="68">
        <f>IF(F7=0,"",F7/TrNavi_act!F7*100)</f>
        <v>2818.6467763528872</v>
      </c>
      <c r="G17" s="68">
        <f>IF(G7=0,"",G7/TrNavi_act!G7*100)</f>
        <v>2889.4250881436178</v>
      </c>
      <c r="H17" s="68">
        <f>IF(H7=0,"",H7/TrNavi_act!H7*100)</f>
        <v>3126.5193460133069</v>
      </c>
      <c r="I17" s="68">
        <f>IF(I7=0,"",I7/TrNavi_act!I7*100)</f>
        <v>3044.0339264538939</v>
      </c>
      <c r="J17" s="68">
        <f>IF(J7=0,"",J7/TrNavi_act!J7*100)</f>
        <v>3093.7680804690112</v>
      </c>
      <c r="K17" s="68">
        <f>IF(K7=0,"",K7/TrNavi_act!K7*100)</f>
        <v>3234.4026996116609</v>
      </c>
      <c r="L17" s="68">
        <f>IF(L7=0,"",L7/TrNavi_act!L7*100)</f>
        <v>3349.8507163483368</v>
      </c>
      <c r="M17" s="68">
        <f>IF(M7=0,"",M7/TrNavi_act!M7*100)</f>
        <v>3164.5607638176843</v>
      </c>
      <c r="N17" s="68">
        <f>IF(N7=0,"",N7/TrNavi_act!N7*100)</f>
        <v>3299.1595186876461</v>
      </c>
      <c r="O17" s="68">
        <f>IF(O7=0,"",O7/TrNavi_act!O7*100)</f>
        <v>3704.5025023440458</v>
      </c>
      <c r="P17" s="68">
        <f>IF(P7=0,"",P7/TrNavi_act!P7*100)</f>
        <v>3247.2445047745964</v>
      </c>
      <c r="Q17" s="68">
        <f>IF(Q7=0,"",Q7/TrNavi_act!Q7*100)</f>
        <v>2931.9008291559412</v>
      </c>
    </row>
    <row r="18" spans="1:17" ht="11.45" customHeight="1" x14ac:dyDescent="0.25">
      <c r="A18" s="148" t="s">
        <v>147</v>
      </c>
      <c r="B18" s="77">
        <f>IF(B8=0,"",B8/TrNavi_act!B8*100)</f>
        <v>17688.12939602121</v>
      </c>
      <c r="C18" s="77">
        <f>IF(C8=0,"",C8/TrNavi_act!C8*100)</f>
        <v>17512.999402001198</v>
      </c>
      <c r="D18" s="77">
        <f>IF(D8=0,"",D8/TrNavi_act!D8*100)</f>
        <v>17339.603368318018</v>
      </c>
      <c r="E18" s="77">
        <f>IF(E8=0,"",E8/TrNavi_act!E8*100)</f>
        <v>17322.281087230789</v>
      </c>
      <c r="F18" s="77">
        <f>IF(F8=0,"",F8/TrNavi_act!F8*100)</f>
        <v>17304.976111119675</v>
      </c>
      <c r="G18" s="77">
        <f>IF(G8=0,"",G8/TrNavi_act!G8*100)</f>
        <v>17287.688422696978</v>
      </c>
      <c r="H18" s="77">
        <f>IF(H8=0,"",H8/TrNavi_act!H8*100)</f>
        <v>17270.418004692288</v>
      </c>
      <c r="I18" s="77">
        <f>IF(I8=0,"",I8/TrNavi_act!I8*100)</f>
        <v>17253.164839852438</v>
      </c>
      <c r="J18" s="77">
        <f>IF(J8=0,"",J8/TrNavi_act!J8*100)</f>
        <v>17235.9289109415</v>
      </c>
      <c r="K18" s="77">
        <f>IF(K8=0,"",K8/TrNavi_act!K8*100)</f>
        <v>17218.710200740759</v>
      </c>
      <c r="L18" s="77">
        <f>IF(L8=0,"",L8/TrNavi_act!L8*100)</f>
        <v>17201.508692048716</v>
      </c>
      <c r="M18" s="77">
        <f>IF(M8=0,"",M8/TrNavi_act!M8*100)</f>
        <v>17184.324367681034</v>
      </c>
      <c r="N18" s="77">
        <f>IF(N8=0,"",N8/TrNavi_act!N8*100)</f>
        <v>17014.182542258452</v>
      </c>
      <c r="O18" s="77">
        <f>IF(O8=0,"",O8/TrNavi_act!O8*100)</f>
        <v>16845.7252893648</v>
      </c>
      <c r="P18" s="77">
        <f>IF(P8=0,"",P8/TrNavi_act!P8*100)</f>
        <v>15314.295717604364</v>
      </c>
      <c r="Q18" s="77">
        <f>IF(Q8=0,"",Q8/TrNavi_act!Q8*100)</f>
        <v>12761.913098003635</v>
      </c>
    </row>
    <row r="19" spans="1:17" ht="11.45" customHeight="1" x14ac:dyDescent="0.25">
      <c r="A19" s="147" t="s">
        <v>146</v>
      </c>
      <c r="B19" s="74">
        <f>IF(B9=0,"",B9/TrNavi_act!B9*100)</f>
        <v>2524.0575445459444</v>
      </c>
      <c r="C19" s="74">
        <f>IF(C9=0,"",C9/TrNavi_act!C9*100)</f>
        <v>2500.0617354481174</v>
      </c>
      <c r="D19" s="74">
        <f>IF(D9=0,"",D9/TrNavi_act!D9*100)</f>
        <v>2476.2940506478139</v>
      </c>
      <c r="E19" s="74">
        <f>IF(E9=0,"",E9/TrNavi_act!E9*100)</f>
        <v>2473.9191357602735</v>
      </c>
      <c r="F19" s="74">
        <f>IF(F9=0,"",F9/TrNavi_act!F9*100)</f>
        <v>2471.5464985589078</v>
      </c>
      <c r="G19" s="74">
        <f>IF(G9=0,"",G9/TrNavi_act!G9*100)</f>
        <v>2469.1761368592788</v>
      </c>
      <c r="H19" s="74">
        <f>IF(H9=0,"",H9/TrNavi_act!H9*100)</f>
        <v>2466.8080484790435</v>
      </c>
      <c r="I19" s="74">
        <f>IF(I9=0,"",I9/TrNavi_act!I9*100)</f>
        <v>2464.4422312379511</v>
      </c>
      <c r="J19" s="74">
        <f>IF(J9=0,"",J9/TrNavi_act!J9*100)</f>
        <v>2462.0786829578428</v>
      </c>
      <c r="K19" s="74">
        <f>IF(K9=0,"",K9/TrNavi_act!K9*100)</f>
        <v>2459.7174014626498</v>
      </c>
      <c r="L19" s="74">
        <f>IF(L9=0,"",L9/TrNavi_act!L9*100)</f>
        <v>2457.3583845783883</v>
      </c>
      <c r="M19" s="74">
        <f>IF(M9=0,"",M9/TrNavi_act!M9*100)</f>
        <v>2455.0016301331593</v>
      </c>
      <c r="N19" s="74">
        <f>IF(N9=0,"",N9/TrNavi_act!N9*100)</f>
        <v>2431.6623245064616</v>
      </c>
      <c r="O19" s="74">
        <f>IF(O9=0,"",O9/TrNavi_act!O9*100)</f>
        <v>2408.5449019043826</v>
      </c>
      <c r="P19" s="74">
        <f>IF(P9=0,"",P9/TrNavi_act!P9*100)</f>
        <v>2197.9498013743059</v>
      </c>
      <c r="Q19" s="74">
        <f>IF(Q9=0,"",Q9/TrNavi_act!Q9*100)</f>
        <v>1845.0314490064954</v>
      </c>
    </row>
    <row r="21" spans="1:17" ht="11.45" customHeight="1" x14ac:dyDescent="0.25">
      <c r="A21" s="27" t="s">
        <v>155</v>
      </c>
      <c r="B21" s="68">
        <f>IF(B7=0,"",B7/TrNavi_act!B3*1000)</f>
        <v>15.548299241367495</v>
      </c>
      <c r="C21" s="68">
        <f>IF(C7=0,"",C7/TrNavi_act!C3*1000)</f>
        <v>14.398893962967596</v>
      </c>
      <c r="D21" s="68">
        <f>IF(D7=0,"",D7/TrNavi_act!D3*1000)</f>
        <v>13.426292577924333</v>
      </c>
      <c r="E21" s="68">
        <f>IF(E7=0,"",E7/TrNavi_act!E3*1000)</f>
        <v>24.083291783982936</v>
      </c>
      <c r="F21" s="68">
        <f>IF(F7=0,"",F7/TrNavi_act!F3*1000)</f>
        <v>44.611322410878948</v>
      </c>
      <c r="G21" s="68">
        <f>IF(G7=0,"",G7/TrNavi_act!G3*1000)</f>
        <v>41.146081892634889</v>
      </c>
      <c r="H21" s="68">
        <f>IF(H7=0,"",H7/TrNavi_act!H3*1000)</f>
        <v>50.940563995408105</v>
      </c>
      <c r="I21" s="68">
        <f>IF(I7=0,"",I7/TrNavi_act!I3*1000)</f>
        <v>45.705805071168228</v>
      </c>
      <c r="J21" s="68">
        <f>IF(J7=0,"",J7/TrNavi_act!J3*1000)</f>
        <v>44.849099875937881</v>
      </c>
      <c r="K21" s="68">
        <f>IF(K7=0,"",K7/TrNavi_act!K3*1000)</f>
        <v>35.545339705798483</v>
      </c>
      <c r="L21" s="68">
        <f>IF(L7=0,"",L7/TrNavi_act!L3*1000)</f>
        <v>53.118162222621251</v>
      </c>
      <c r="M21" s="68">
        <f>IF(M7=0,"",M7/TrNavi_act!M3*1000)</f>
        <v>45.659564458239515</v>
      </c>
      <c r="N21" s="68">
        <f>IF(N7=0,"",N7/TrNavi_act!N3*1000)</f>
        <v>52.981000411088665</v>
      </c>
      <c r="O21" s="68">
        <f>IF(O7=0,"",O7/TrNavi_act!O3*1000)</f>
        <v>65.959503991803558</v>
      </c>
      <c r="P21" s="68">
        <f>IF(P7=0,"",P7/TrNavi_act!P3*1000)</f>
        <v>57.178895755130704</v>
      </c>
      <c r="Q21" s="68">
        <f>IF(Q7=0,"",Q7/TrNavi_act!Q3*1000)</f>
        <v>43.329636296214993</v>
      </c>
    </row>
    <row r="22" spans="1:17" ht="11.45" customHeight="1" x14ac:dyDescent="0.25">
      <c r="A22" s="148" t="s">
        <v>147</v>
      </c>
      <c r="B22" s="77">
        <f>IF(B8=0,"",B8/TrNavi_act!B4*1000)</f>
        <v>17.722833793842991</v>
      </c>
      <c r="C22" s="77">
        <f>IF(C8=0,"",C8/TrNavi_act!C4*1000)</f>
        <v>16.415271243632965</v>
      </c>
      <c r="D22" s="77">
        <f>IF(D8=0,"",D8/TrNavi_act!D4*1000)</f>
        <v>15.286153722379439</v>
      </c>
      <c r="E22" s="77">
        <f>IF(E8=0,"",E8/TrNavi_act!E4*1000)</f>
        <v>27.347169336028532</v>
      </c>
      <c r="F22" s="77">
        <f>IF(F8=0,"",F8/TrNavi_act!F4*1000)</f>
        <v>50.146638061653057</v>
      </c>
      <c r="G22" s="77">
        <f>IF(G8=0,"",G8/TrNavi_act!G4*1000)</f>
        <v>46.078863485651077</v>
      </c>
      <c r="H22" s="77">
        <f>IF(H8=0,"",H8/TrNavi_act!H4*1000)</f>
        <v>56.465367913321927</v>
      </c>
      <c r="I22" s="77">
        <f>IF(I8=0,"",I8/TrNavi_act!I4*1000)</f>
        <v>50.802751667302445</v>
      </c>
      <c r="J22" s="77">
        <f>IF(J8=0,"",J8/TrNavi_act!J4*1000)</f>
        <v>49.729699817722562</v>
      </c>
      <c r="K22" s="77">
        <f>IF(K8=0,"",K8/TrNavi_act!K4*1000)</f>
        <v>39.191090016790731</v>
      </c>
      <c r="L22" s="77">
        <f>IF(L8=0,"",L8/TrNavi_act!L4*1000)</f>
        <v>58.310198956097331</v>
      </c>
      <c r="M22" s="77">
        <f>IF(M8=0,"",M8/TrNavi_act!M4*1000)</f>
        <v>50.424242271393439</v>
      </c>
      <c r="N22" s="77">
        <f>IF(N8=0,"",N8/TrNavi_act!N4*1000)</f>
        <v>58.152547468119224</v>
      </c>
      <c r="O22" s="77">
        <f>IF(O8=0,"",O8/TrNavi_act!O4*1000)</f>
        <v>71.43619163321334</v>
      </c>
      <c r="P22" s="77">
        <f>IF(P8=0,"",P8/TrNavi_act!P4*1000)</f>
        <v>62.156382114230887</v>
      </c>
      <c r="Q22" s="77">
        <f>IF(Q8=0,"",Q8/TrNavi_act!Q4*1000)</f>
        <v>46.749384159403704</v>
      </c>
    </row>
    <row r="23" spans="1:17" ht="11.45" customHeight="1" x14ac:dyDescent="0.25">
      <c r="A23" s="147" t="s">
        <v>146</v>
      </c>
      <c r="B23" s="74">
        <f>IF(B9=0,"",B9/TrNavi_act!B5*1000)</f>
        <v>15.452249407531708</v>
      </c>
      <c r="C23" s="74">
        <f>IF(C9=0,"",C9/TrNavi_act!C5*1000)</f>
        <v>14.318601064789847</v>
      </c>
      <c r="D23" s="74">
        <f>IF(D9=0,"",D9/TrNavi_act!D5*1000)</f>
        <v>13.339659059015705</v>
      </c>
      <c r="E23" s="74">
        <f>IF(E9=0,"",E9/TrNavi_act!E5*1000)</f>
        <v>23.875521601167272</v>
      </c>
      <c r="F23" s="74">
        <f>IF(F9=0,"",F9/TrNavi_act!F5*1000)</f>
        <v>43.80022001030008</v>
      </c>
      <c r="G23" s="74">
        <f>IF(G9=0,"",G9/TrNavi_act!G5*1000)</f>
        <v>40.265232378041368</v>
      </c>
      <c r="H23" s="74">
        <f>IF(H9=0,"",H9/TrNavi_act!H5*1000)</f>
        <v>49.363346524620418</v>
      </c>
      <c r="I23" s="74">
        <f>IF(I9=0,"",I9/TrNavi_act!I5*1000)</f>
        <v>44.432796685601211</v>
      </c>
      <c r="J23" s="74">
        <f>IF(J9=0,"",J9/TrNavi_act!J5*1000)</f>
        <v>43.513721968166536</v>
      </c>
      <c r="K23" s="74">
        <f>IF(K9=0,"",K9/TrNavi_act!K5*1000)</f>
        <v>34.307709074398716</v>
      </c>
      <c r="L23" s="74">
        <f>IF(L9=0,"",L9/TrNavi_act!L5*1000)</f>
        <v>51.067298100132746</v>
      </c>
      <c r="M23" s="74">
        <f>IF(M9=0,"",M9/TrNavi_act!M5*1000)</f>
        <v>44.180611165795703</v>
      </c>
      <c r="N23" s="74">
        <f>IF(N9=0,"",N9/TrNavi_act!N5*1000)</f>
        <v>50.974745280516288</v>
      </c>
      <c r="O23" s="74">
        <f>IF(O9=0,"",O9/TrNavi_act!O5*1000)</f>
        <v>62.646757100785557</v>
      </c>
      <c r="P23" s="74">
        <f>IF(P9=0,"",P9/TrNavi_act!P5*1000)</f>
        <v>54.533077885988931</v>
      </c>
      <c r="Q23" s="74">
        <f>IF(Q9=0,"",Q9/TrNavi_act!Q5*1000)</f>
        <v>41.034028694886175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4.8218005814284134E-2</v>
      </c>
      <c r="C26" s="52">
        <f t="shared" si="4"/>
        <v>4.3658212031848824E-2</v>
      </c>
      <c r="D26" s="52">
        <f t="shared" si="4"/>
        <v>5.0672794283109585E-2</v>
      </c>
      <c r="E26" s="52">
        <f t="shared" si="4"/>
        <v>6.7958549857958392E-2</v>
      </c>
      <c r="F26" s="52">
        <f t="shared" si="4"/>
        <v>0.14366260439569289</v>
      </c>
      <c r="G26" s="52">
        <f t="shared" si="4"/>
        <v>0.16967877537465373</v>
      </c>
      <c r="H26" s="52">
        <f t="shared" si="4"/>
        <v>0.24616597032376503</v>
      </c>
      <c r="I26" s="52">
        <f t="shared" si="4"/>
        <v>0.22213181963609041</v>
      </c>
      <c r="J26" s="52">
        <f t="shared" si="4"/>
        <v>0.23820827022211014</v>
      </c>
      <c r="K26" s="52">
        <f t="shared" si="4"/>
        <v>0.27943134367800493</v>
      </c>
      <c r="L26" s="52">
        <f t="shared" si="4"/>
        <v>0.31083207638179799</v>
      </c>
      <c r="M26" s="52">
        <f t="shared" si="4"/>
        <v>0.26159222946399152</v>
      </c>
      <c r="N26" s="52">
        <f t="shared" si="4"/>
        <v>0.30679145898467231</v>
      </c>
      <c r="O26" s="52">
        <f t="shared" si="4"/>
        <v>0.4081955180476094</v>
      </c>
      <c r="P26" s="52">
        <f t="shared" si="4"/>
        <v>0.37728249668289771</v>
      </c>
      <c r="Q26" s="52">
        <f t="shared" si="4"/>
        <v>0.43335644342533203</v>
      </c>
    </row>
    <row r="27" spans="1:17" ht="11.45" customHeight="1" x14ac:dyDescent="0.25">
      <c r="A27" s="147" t="s">
        <v>146</v>
      </c>
      <c r="B27" s="46">
        <f t="shared" ref="B27:Q27" si="5">IF(B9=0,0,B9/B$7)</f>
        <v>0.95178199418571585</v>
      </c>
      <c r="C27" s="46">
        <f t="shared" si="5"/>
        <v>0.95634178796815117</v>
      </c>
      <c r="D27" s="46">
        <f t="shared" si="5"/>
        <v>0.94932720571689033</v>
      </c>
      <c r="E27" s="46">
        <f t="shared" si="5"/>
        <v>0.93204145014204154</v>
      </c>
      <c r="F27" s="46">
        <f t="shared" si="5"/>
        <v>0.85633739560430711</v>
      </c>
      <c r="G27" s="46">
        <f t="shared" si="5"/>
        <v>0.8303212246253463</v>
      </c>
      <c r="H27" s="46">
        <f t="shared" si="5"/>
        <v>0.75383402967623503</v>
      </c>
      <c r="I27" s="46">
        <f t="shared" si="5"/>
        <v>0.77786818036390959</v>
      </c>
      <c r="J27" s="46">
        <f t="shared" si="5"/>
        <v>0.76179172977788989</v>
      </c>
      <c r="K27" s="46">
        <f t="shared" si="5"/>
        <v>0.72056865632199507</v>
      </c>
      <c r="L27" s="46">
        <f t="shared" si="5"/>
        <v>0.68916792361820212</v>
      </c>
      <c r="M27" s="46">
        <f t="shared" si="5"/>
        <v>0.73840777053600837</v>
      </c>
      <c r="N27" s="46">
        <f t="shared" si="5"/>
        <v>0.69320854101532769</v>
      </c>
      <c r="O27" s="46">
        <f t="shared" si="5"/>
        <v>0.59180448195239066</v>
      </c>
      <c r="P27" s="46">
        <f t="shared" si="5"/>
        <v>0.62271750331710218</v>
      </c>
      <c r="Q27" s="46">
        <f t="shared" si="5"/>
        <v>0.56664355657466803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PL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225172.37391345436</v>
      </c>
      <c r="C4" s="40">
        <f t="shared" si="0"/>
        <v>221651.97167090612</v>
      </c>
      <c r="D4" s="40">
        <f t="shared" si="0"/>
        <v>219915.28898647963</v>
      </c>
      <c r="E4" s="40">
        <f t="shared" si="0"/>
        <v>224100.57156665655</v>
      </c>
      <c r="F4" s="40">
        <f t="shared" si="0"/>
        <v>228023.3481619189</v>
      </c>
      <c r="G4" s="40">
        <f t="shared" si="0"/>
        <v>232886.88442766614</v>
      </c>
      <c r="H4" s="40">
        <f t="shared" si="0"/>
        <v>240827.10495613539</v>
      </c>
      <c r="I4" s="40">
        <f t="shared" si="0"/>
        <v>249941.18811568187</v>
      </c>
      <c r="J4" s="40">
        <f t="shared" si="0"/>
        <v>262277.6292219797</v>
      </c>
      <c r="K4" s="40">
        <f t="shared" si="0"/>
        <v>265766.66054109653</v>
      </c>
      <c r="L4" s="40">
        <f t="shared" si="0"/>
        <v>269710.44825310941</v>
      </c>
      <c r="M4" s="40">
        <f t="shared" si="0"/>
        <v>270081.74130221125</v>
      </c>
      <c r="N4" s="40">
        <f t="shared" si="0"/>
        <v>270692.07097580779</v>
      </c>
      <c r="O4" s="40">
        <f t="shared" si="0"/>
        <v>272811.58253016917</v>
      </c>
      <c r="P4" s="40">
        <f t="shared" si="0"/>
        <v>279278.27062786202</v>
      </c>
      <c r="Q4" s="40">
        <f t="shared" si="0"/>
        <v>284666.19037250255</v>
      </c>
    </row>
    <row r="5" spans="1:17" ht="11.45" customHeight="1" x14ac:dyDescent="0.25">
      <c r="A5" s="23" t="s">
        <v>50</v>
      </c>
      <c r="B5" s="39">
        <f t="shared" ref="B5:Q5" si="1">B6+B7+B8</f>
        <v>191811.7466304999</v>
      </c>
      <c r="C5" s="39">
        <f t="shared" si="1"/>
        <v>189941.44088697375</v>
      </c>
      <c r="D5" s="39">
        <f t="shared" si="1"/>
        <v>189930.84798716812</v>
      </c>
      <c r="E5" s="39">
        <f t="shared" si="1"/>
        <v>194863.79036980725</v>
      </c>
      <c r="F5" s="39">
        <f t="shared" si="1"/>
        <v>199768.1023543156</v>
      </c>
      <c r="G5" s="39">
        <f t="shared" si="1"/>
        <v>203572.99603532464</v>
      </c>
      <c r="H5" s="39">
        <f t="shared" si="1"/>
        <v>207499.81719397014</v>
      </c>
      <c r="I5" s="39">
        <f t="shared" si="1"/>
        <v>212389.18763261841</v>
      </c>
      <c r="J5" s="39">
        <f t="shared" si="1"/>
        <v>222715.94363703093</v>
      </c>
      <c r="K5" s="39">
        <f t="shared" si="1"/>
        <v>229323.50214097404</v>
      </c>
      <c r="L5" s="39">
        <f t="shared" si="1"/>
        <v>233380.44742792755</v>
      </c>
      <c r="M5" s="39">
        <f t="shared" si="1"/>
        <v>232067.47021639251</v>
      </c>
      <c r="N5" s="39">
        <f t="shared" si="1"/>
        <v>231623.95304378835</v>
      </c>
      <c r="O5" s="39">
        <f t="shared" si="1"/>
        <v>233933.8713971304</v>
      </c>
      <c r="P5" s="39">
        <f t="shared" si="1"/>
        <v>239022.07829989036</v>
      </c>
      <c r="Q5" s="39">
        <f t="shared" si="1"/>
        <v>241107.28987528689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2511.7466304999107</v>
      </c>
      <c r="C6" s="37">
        <f>TrRoad_act!C$5</f>
        <v>2241.4408869737663</v>
      </c>
      <c r="D6" s="37">
        <f>TrRoad_act!D$5</f>
        <v>2130.8479871681316</v>
      </c>
      <c r="E6" s="37">
        <f>TrRoad_act!E$5</f>
        <v>1963.7903698072346</v>
      </c>
      <c r="F6" s="37">
        <f>TrRoad_act!F$5</f>
        <v>1868.1023543155984</v>
      </c>
      <c r="G6" s="37">
        <f>TrRoad_act!G$5</f>
        <v>2072.9960353246452</v>
      </c>
      <c r="H6" s="37">
        <f>TrRoad_act!H$5</f>
        <v>2199.817193970151</v>
      </c>
      <c r="I6" s="37">
        <f>TrRoad_act!I$5</f>
        <v>2389.1876326184133</v>
      </c>
      <c r="J6" s="37">
        <f>TrRoad_act!J$5</f>
        <v>2415.9436370309381</v>
      </c>
      <c r="K6" s="37">
        <f>TrRoad_act!K$5</f>
        <v>2665.5021409740575</v>
      </c>
      <c r="L6" s="37">
        <f>TrRoad_act!L$5</f>
        <v>2870.4474279275346</v>
      </c>
      <c r="M6" s="37">
        <f>TrRoad_act!M$5</f>
        <v>2864.4702163925226</v>
      </c>
      <c r="N6" s="37">
        <f>TrRoad_act!N$5</f>
        <v>2880.9530437883459</v>
      </c>
      <c r="O6" s="37">
        <f>TrRoad_act!O$5</f>
        <v>2797.871397130421</v>
      </c>
      <c r="P6" s="37">
        <f>TrRoad_act!P$5</f>
        <v>2832.0782998903342</v>
      </c>
      <c r="Q6" s="37">
        <f>TrRoad_act!Q$5</f>
        <v>2957.2898752869046</v>
      </c>
    </row>
    <row r="7" spans="1:17" ht="11.45" customHeight="1" x14ac:dyDescent="0.25">
      <c r="A7" s="17" t="str">
        <f>TrRoad_act!$A$6</f>
        <v>Passenger cars</v>
      </c>
      <c r="B7" s="37">
        <f>TrRoad_act!B$6</f>
        <v>130100</v>
      </c>
      <c r="C7" s="37">
        <f>TrRoad_act!C$6</f>
        <v>132300</v>
      </c>
      <c r="D7" s="37">
        <f>TrRoad_act!D$6</f>
        <v>135800</v>
      </c>
      <c r="E7" s="37">
        <f>TrRoad_act!E$6</f>
        <v>141300</v>
      </c>
      <c r="F7" s="37">
        <f>TrRoad_act!F$6</f>
        <v>146800</v>
      </c>
      <c r="G7" s="37">
        <f>TrRoad_act!G$6</f>
        <v>152300</v>
      </c>
      <c r="H7" s="37">
        <f>TrRoad_act!H$6</f>
        <v>156600</v>
      </c>
      <c r="I7" s="37">
        <f>TrRoad_act!I$6</f>
        <v>162300</v>
      </c>
      <c r="J7" s="37">
        <f>TrRoad_act!J$6</f>
        <v>172600</v>
      </c>
      <c r="K7" s="37">
        <f>TrRoad_act!K$6</f>
        <v>182758</v>
      </c>
      <c r="L7" s="37">
        <f>TrRoad_act!L$6</f>
        <v>188810</v>
      </c>
      <c r="M7" s="37">
        <f>TrRoad_act!M$6</f>
        <v>189103</v>
      </c>
      <c r="N7" s="37">
        <f>TrRoad_act!N$6</f>
        <v>189324</v>
      </c>
      <c r="O7" s="37">
        <f>TrRoad_act!O$6</f>
        <v>193335.99999999997</v>
      </c>
      <c r="P7" s="37">
        <f>TrRoad_act!P$6</f>
        <v>197032.00000000003</v>
      </c>
      <c r="Q7" s="37">
        <f>TrRoad_act!Q$6</f>
        <v>200570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59200</v>
      </c>
      <c r="C8" s="37">
        <f>TrRoad_act!C$13</f>
        <v>55400</v>
      </c>
      <c r="D8" s="37">
        <f>TrRoad_act!D$13</f>
        <v>52000.000000000007</v>
      </c>
      <c r="E8" s="37">
        <f>TrRoad_act!E$13</f>
        <v>51600</v>
      </c>
      <c r="F8" s="37">
        <f>TrRoad_act!F$13</f>
        <v>51100</v>
      </c>
      <c r="G8" s="37">
        <f>TrRoad_act!G$13</f>
        <v>49199.999999999993</v>
      </c>
      <c r="H8" s="37">
        <f>TrRoad_act!H$13</f>
        <v>48700</v>
      </c>
      <c r="I8" s="37">
        <f>TrRoad_act!I$13</f>
        <v>47700</v>
      </c>
      <c r="J8" s="37">
        <f>TrRoad_act!J$13</f>
        <v>47700</v>
      </c>
      <c r="K8" s="37">
        <f>TrRoad_act!K$13</f>
        <v>43899.999999999993</v>
      </c>
      <c r="L8" s="37">
        <f>TrRoad_act!L$13</f>
        <v>41700</v>
      </c>
      <c r="M8" s="37">
        <f>TrRoad_act!M$13</f>
        <v>40100</v>
      </c>
      <c r="N8" s="37">
        <f>TrRoad_act!N$13</f>
        <v>39419</v>
      </c>
      <c r="O8" s="37">
        <f>TrRoad_act!O$13</f>
        <v>37800</v>
      </c>
      <c r="P8" s="37">
        <f>TrRoad_act!P$13</f>
        <v>39158</v>
      </c>
      <c r="Q8" s="37">
        <f>TrRoad_act!Q$13</f>
        <v>37580</v>
      </c>
    </row>
    <row r="9" spans="1:17" ht="11.45" customHeight="1" x14ac:dyDescent="0.25">
      <c r="A9" s="19" t="s">
        <v>52</v>
      </c>
      <c r="B9" s="38">
        <f t="shared" ref="B9:Q9" si="2">B10+B11+B12</f>
        <v>28793</v>
      </c>
      <c r="C9" s="38">
        <f t="shared" si="2"/>
        <v>27119</v>
      </c>
      <c r="D9" s="38">
        <f t="shared" si="2"/>
        <v>25369</v>
      </c>
      <c r="E9" s="38">
        <f t="shared" si="2"/>
        <v>24138</v>
      </c>
      <c r="F9" s="38">
        <f t="shared" si="2"/>
        <v>22930</v>
      </c>
      <c r="G9" s="38">
        <f t="shared" si="2"/>
        <v>22282</v>
      </c>
      <c r="H9" s="38">
        <f t="shared" si="2"/>
        <v>22690</v>
      </c>
      <c r="I9" s="38">
        <f t="shared" si="2"/>
        <v>24124</v>
      </c>
      <c r="J9" s="38">
        <f t="shared" si="2"/>
        <v>24362</v>
      </c>
      <c r="K9" s="38">
        <f t="shared" si="2"/>
        <v>22448</v>
      </c>
      <c r="L9" s="38">
        <f t="shared" si="2"/>
        <v>21825</v>
      </c>
      <c r="M9" s="38">
        <f t="shared" si="2"/>
        <v>22036.712781401457</v>
      </c>
      <c r="N9" s="38">
        <f t="shared" si="2"/>
        <v>22066.245206824664</v>
      </c>
      <c r="O9" s="38">
        <f t="shared" si="2"/>
        <v>20759.160900570823</v>
      </c>
      <c r="P9" s="38">
        <f t="shared" si="2"/>
        <v>20122.198951023754</v>
      </c>
      <c r="Q9" s="38">
        <f t="shared" si="2"/>
        <v>21460.398613107649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4700</v>
      </c>
      <c r="C10" s="37">
        <f>TrRail_act!C$5</f>
        <v>4650</v>
      </c>
      <c r="D10" s="37">
        <f>TrRail_act!D$5</f>
        <v>4620</v>
      </c>
      <c r="E10" s="37">
        <f>TrRail_act!E$5</f>
        <v>4500</v>
      </c>
      <c r="F10" s="37">
        <f>TrRail_act!F$5</f>
        <v>4500</v>
      </c>
      <c r="G10" s="37">
        <f>TrRail_act!G$5</f>
        <v>4400</v>
      </c>
      <c r="H10" s="37">
        <f>TrRail_act!H$5</f>
        <v>4450</v>
      </c>
      <c r="I10" s="37">
        <f>TrRail_act!I$5</f>
        <v>4600</v>
      </c>
      <c r="J10" s="37">
        <f>TrRail_act!J$5</f>
        <v>4600</v>
      </c>
      <c r="K10" s="37">
        <f>TrRail_act!K$5</f>
        <v>4320</v>
      </c>
      <c r="L10" s="37">
        <f>TrRail_act!L$5</f>
        <v>4340</v>
      </c>
      <c r="M10" s="37">
        <f>TrRail_act!M$5</f>
        <v>4403.7127814014557</v>
      </c>
      <c r="N10" s="37">
        <f>TrRail_act!N$5</f>
        <v>4392.2452068246657</v>
      </c>
      <c r="O10" s="37">
        <f>TrRail_act!O$5</f>
        <v>4100.1609005708251</v>
      </c>
      <c r="P10" s="37">
        <f>TrRail_act!P$5</f>
        <v>4237.1989510237545</v>
      </c>
      <c r="Q10" s="37">
        <f>TrRail_act!Q$5</f>
        <v>4220.3986131076499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24093</v>
      </c>
      <c r="C11" s="37">
        <f>TrRail_act!C$6</f>
        <v>22469</v>
      </c>
      <c r="D11" s="37">
        <f>TrRail_act!D$6</f>
        <v>20749</v>
      </c>
      <c r="E11" s="37">
        <f>TrRail_act!E$6</f>
        <v>19638</v>
      </c>
      <c r="F11" s="37">
        <f>TrRail_act!F$6</f>
        <v>18430</v>
      </c>
      <c r="G11" s="37">
        <f>TrRail_act!G$6</f>
        <v>17882</v>
      </c>
      <c r="H11" s="37">
        <f>TrRail_act!H$6</f>
        <v>18240</v>
      </c>
      <c r="I11" s="37">
        <f>TrRail_act!I$6</f>
        <v>19524</v>
      </c>
      <c r="J11" s="37">
        <f>TrRail_act!J$6</f>
        <v>19762</v>
      </c>
      <c r="K11" s="37">
        <f>TrRail_act!K$6</f>
        <v>18128</v>
      </c>
      <c r="L11" s="37">
        <f>TrRail_act!L$6</f>
        <v>17485</v>
      </c>
      <c r="M11" s="37">
        <f>TrRail_act!M$6</f>
        <v>17633</v>
      </c>
      <c r="N11" s="37">
        <f>TrRail_act!N$6</f>
        <v>17674</v>
      </c>
      <c r="O11" s="37">
        <f>TrRail_act!O$6</f>
        <v>16659</v>
      </c>
      <c r="P11" s="37">
        <f>TrRail_act!P$6</f>
        <v>15885</v>
      </c>
      <c r="Q11" s="37">
        <f>TrRail_act!Q$6</f>
        <v>16773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467</v>
      </c>
    </row>
    <row r="13" spans="1:17" ht="11.45" customHeight="1" x14ac:dyDescent="0.25">
      <c r="A13" s="19" t="s">
        <v>48</v>
      </c>
      <c r="B13" s="38">
        <f t="shared" ref="B13:Q13" si="3">B14+B15+B16</f>
        <v>4567.6272829544732</v>
      </c>
      <c r="C13" s="38">
        <f t="shared" si="3"/>
        <v>4591.5307839323677</v>
      </c>
      <c r="D13" s="38">
        <f t="shared" si="3"/>
        <v>4615.4409993115223</v>
      </c>
      <c r="E13" s="38">
        <f t="shared" si="3"/>
        <v>5098.7811968492952</v>
      </c>
      <c r="F13" s="38">
        <f t="shared" si="3"/>
        <v>5325.2458076033026</v>
      </c>
      <c r="G13" s="38">
        <f t="shared" si="3"/>
        <v>7031.8883923414978</v>
      </c>
      <c r="H13" s="38">
        <f t="shared" si="3"/>
        <v>10637.287762165239</v>
      </c>
      <c r="I13" s="38">
        <f t="shared" si="3"/>
        <v>13428.000483063444</v>
      </c>
      <c r="J13" s="38">
        <f t="shared" si="3"/>
        <v>15199.685584948795</v>
      </c>
      <c r="K13" s="38">
        <f t="shared" si="3"/>
        <v>13995.158400122498</v>
      </c>
      <c r="L13" s="38">
        <f t="shared" si="3"/>
        <v>14505.000825181876</v>
      </c>
      <c r="M13" s="38">
        <f t="shared" si="3"/>
        <v>15977.558304417256</v>
      </c>
      <c r="N13" s="38">
        <f t="shared" si="3"/>
        <v>17001.872725194778</v>
      </c>
      <c r="O13" s="38">
        <f t="shared" si="3"/>
        <v>18118.550232467951</v>
      </c>
      <c r="P13" s="38">
        <f t="shared" si="3"/>
        <v>20133.993376947896</v>
      </c>
      <c r="Q13" s="38">
        <f t="shared" si="3"/>
        <v>22098.501884107991</v>
      </c>
    </row>
    <row r="14" spans="1:17" ht="11.45" customHeight="1" x14ac:dyDescent="0.25">
      <c r="A14" s="17" t="str">
        <f>TrAvia_act!$A$5</f>
        <v>Domestic</v>
      </c>
      <c r="B14" s="37">
        <f>TrAvia_act!B$5</f>
        <v>351.31368243898459</v>
      </c>
      <c r="C14" s="37">
        <f>TrAvia_act!C$5</f>
        <v>349.65758614540232</v>
      </c>
      <c r="D14" s="37">
        <f>TrAvia_act!D$5</f>
        <v>343.9976156131309</v>
      </c>
      <c r="E14" s="37">
        <f>TrAvia_act!E$5</f>
        <v>337.53396698636476</v>
      </c>
      <c r="F14" s="37">
        <f>TrAvia_act!F$5</f>
        <v>318.00648503071818</v>
      </c>
      <c r="G14" s="37">
        <f>TrAvia_act!G$5</f>
        <v>307.22773183284721</v>
      </c>
      <c r="H14" s="37">
        <f>TrAvia_act!H$5</f>
        <v>331.7735724190797</v>
      </c>
      <c r="I14" s="37">
        <f>TrAvia_act!I$5</f>
        <v>379.43931266127129</v>
      </c>
      <c r="J14" s="37">
        <f>TrAvia_act!J$5</f>
        <v>333.13785348462795</v>
      </c>
      <c r="K14" s="37">
        <f>TrAvia_act!K$5</f>
        <v>311.61125698933165</v>
      </c>
      <c r="L14" s="37">
        <f>TrAvia_act!L$5</f>
        <v>347.34822789999998</v>
      </c>
      <c r="M14" s="37">
        <f>TrAvia_act!M$5</f>
        <v>406.17894062462682</v>
      </c>
      <c r="N14" s="37">
        <f>TrAvia_act!N$5</f>
        <v>637.65564270903008</v>
      </c>
      <c r="O14" s="37">
        <f>TrAvia_act!O$5</f>
        <v>435.37608339832479</v>
      </c>
      <c r="P14" s="37">
        <f>TrAvia_act!P$5</f>
        <v>528.08116878254805</v>
      </c>
      <c r="Q14" s="37">
        <f>TrAvia_act!Q$5</f>
        <v>560.12888379207811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2433.3546102006062</v>
      </c>
      <c r="C15" s="37">
        <f>TrAvia_act!C$6</f>
        <v>2434.0799258969446</v>
      </c>
      <c r="D15" s="37">
        <f>TrAvia_act!D$6</f>
        <v>2459.2155057216692</v>
      </c>
      <c r="E15" s="37">
        <f>TrAvia_act!E$6</f>
        <v>2667.7368780925476</v>
      </c>
      <c r="F15" s="37">
        <f>TrAvia_act!F$6</f>
        <v>3019.4787671490421</v>
      </c>
      <c r="G15" s="37">
        <f>TrAvia_act!G$6</f>
        <v>4516.5475300331227</v>
      </c>
      <c r="H15" s="37">
        <f>TrAvia_act!H$6</f>
        <v>6693.9926619590005</v>
      </c>
      <c r="I15" s="37">
        <f>TrAvia_act!I$6</f>
        <v>8600.6967952154446</v>
      </c>
      <c r="J15" s="37">
        <f>TrAvia_act!J$6</f>
        <v>9557.9937990631806</v>
      </c>
      <c r="K15" s="37">
        <f>TrAvia_act!K$6</f>
        <v>8460.4677999429532</v>
      </c>
      <c r="L15" s="37">
        <f>TrAvia_act!L$6</f>
        <v>8299.5988956069377</v>
      </c>
      <c r="M15" s="37">
        <f>TrAvia_act!M$6</f>
        <v>9557.262471388889</v>
      </c>
      <c r="N15" s="37">
        <f>TrAvia_act!N$6</f>
        <v>9732.2210983113691</v>
      </c>
      <c r="O15" s="37">
        <f>TrAvia_act!O$6</f>
        <v>10739.2302792142</v>
      </c>
      <c r="P15" s="37">
        <f>TrAvia_act!P$6</f>
        <v>11623.358548159738</v>
      </c>
      <c r="Q15" s="37">
        <f>TrAvia_act!Q$6</f>
        <v>13380.044772231975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1782.9589903148826</v>
      </c>
      <c r="C16" s="37">
        <f>TrAvia_act!C$7</f>
        <v>1807.7932718900208</v>
      </c>
      <c r="D16" s="37">
        <f>TrAvia_act!D$7</f>
        <v>1812.2278779767219</v>
      </c>
      <c r="E16" s="37">
        <f>TrAvia_act!E$7</f>
        <v>2093.5103517703828</v>
      </c>
      <c r="F16" s="37">
        <f>TrAvia_act!F$7</f>
        <v>1987.7605554235422</v>
      </c>
      <c r="G16" s="37">
        <f>TrAvia_act!G$7</f>
        <v>2208.1131304755277</v>
      </c>
      <c r="H16" s="37">
        <f>TrAvia_act!H$7</f>
        <v>3611.521527787158</v>
      </c>
      <c r="I16" s="37">
        <f>TrAvia_act!I$7</f>
        <v>4447.8643751867294</v>
      </c>
      <c r="J16" s="37">
        <f>TrAvia_act!J$7</f>
        <v>5308.553932400986</v>
      </c>
      <c r="K16" s="37">
        <f>TrAvia_act!K$7</f>
        <v>5223.079343190213</v>
      </c>
      <c r="L16" s="37">
        <f>TrAvia_act!L$7</f>
        <v>5858.0537016749395</v>
      </c>
      <c r="M16" s="37">
        <f>TrAvia_act!M$7</f>
        <v>6014.1168924037402</v>
      </c>
      <c r="N16" s="37">
        <f>TrAvia_act!N$7</f>
        <v>6631.9959841743766</v>
      </c>
      <c r="O16" s="37">
        <f>TrAvia_act!O$7</f>
        <v>6943.9438698554268</v>
      </c>
      <c r="P16" s="37">
        <f>TrAvia_act!P$7</f>
        <v>7982.5536600056112</v>
      </c>
      <c r="Q16" s="37">
        <f>TrAvia_act!Q$7</f>
        <v>8158.3282280839385</v>
      </c>
    </row>
    <row r="17" spans="1:17" ht="11.45" customHeight="1" x14ac:dyDescent="0.25">
      <c r="A17" s="25" t="s">
        <v>51</v>
      </c>
      <c r="B17" s="40">
        <f t="shared" ref="B17:Q17" si="4">B18+B21+B22+B25</f>
        <v>126193.13011584304</v>
      </c>
      <c r="C17" s="40">
        <f t="shared" si="4"/>
        <v>122119.84773154416</v>
      </c>
      <c r="D17" s="40">
        <f t="shared" si="4"/>
        <v>123720.12005256506</v>
      </c>
      <c r="E17" s="40">
        <f t="shared" si="4"/>
        <v>127252.47195460835</v>
      </c>
      <c r="F17" s="40">
        <f t="shared" si="4"/>
        <v>140734.07215832479</v>
      </c>
      <c r="G17" s="40">
        <f t="shared" si="4"/>
        <v>141406.52832332847</v>
      </c>
      <c r="H17" s="40">
        <f t="shared" si="4"/>
        <v>149472.10728619387</v>
      </c>
      <c r="I17" s="40">
        <f t="shared" si="4"/>
        <v>154628.25850501485</v>
      </c>
      <c r="J17" s="40">
        <f t="shared" si="4"/>
        <v>159063.44098053186</v>
      </c>
      <c r="K17" s="40">
        <f t="shared" si="4"/>
        <v>156385.26587840979</v>
      </c>
      <c r="L17" s="40">
        <f t="shared" si="4"/>
        <v>170788.38085804178</v>
      </c>
      <c r="M17" s="40">
        <f t="shared" si="4"/>
        <v>185542.0481252484</v>
      </c>
      <c r="N17" s="40">
        <f t="shared" si="4"/>
        <v>182954.62610726684</v>
      </c>
      <c r="O17" s="40">
        <f t="shared" si="4"/>
        <v>198764.85514836665</v>
      </c>
      <c r="P17" s="40">
        <f t="shared" si="4"/>
        <v>195011.97585701846</v>
      </c>
      <c r="Q17" s="40">
        <f t="shared" si="4"/>
        <v>204441.84355177355</v>
      </c>
    </row>
    <row r="18" spans="1:17" ht="11.45" customHeight="1" x14ac:dyDescent="0.25">
      <c r="A18" s="23" t="s">
        <v>50</v>
      </c>
      <c r="B18" s="39">
        <f t="shared" ref="B18:Q18" si="5">B19+B20</f>
        <v>70929.461432206721</v>
      </c>
      <c r="C18" s="39">
        <f t="shared" si="5"/>
        <v>73070.547650977896</v>
      </c>
      <c r="D18" s="39">
        <f t="shared" si="5"/>
        <v>75904.901187278825</v>
      </c>
      <c r="E18" s="39">
        <f t="shared" si="5"/>
        <v>78880.343917081336</v>
      </c>
      <c r="F18" s="39">
        <f t="shared" si="5"/>
        <v>87943.810950273284</v>
      </c>
      <c r="G18" s="39">
        <f t="shared" si="5"/>
        <v>91014.214731414715</v>
      </c>
      <c r="H18" s="39">
        <f t="shared" si="5"/>
        <v>95439.613181883615</v>
      </c>
      <c r="I18" s="39">
        <f t="shared" si="5"/>
        <v>99982.055797508976</v>
      </c>
      <c r="J18" s="39">
        <f t="shared" si="5"/>
        <v>106611.05364412046</v>
      </c>
      <c r="K18" s="39">
        <f t="shared" si="5"/>
        <v>112618.41029388714</v>
      </c>
      <c r="L18" s="39">
        <f t="shared" si="5"/>
        <v>121843.03489495584</v>
      </c>
      <c r="M18" s="39">
        <f t="shared" si="5"/>
        <v>131520.76589460566</v>
      </c>
      <c r="N18" s="39">
        <f t="shared" si="5"/>
        <v>133799.05072193657</v>
      </c>
      <c r="O18" s="39">
        <f t="shared" si="5"/>
        <v>147661.59359056264</v>
      </c>
      <c r="P18" s="39">
        <f t="shared" si="5"/>
        <v>144665.75899332124</v>
      </c>
      <c r="Q18" s="39">
        <f t="shared" si="5"/>
        <v>153583.50471240131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3869.1154587522142</v>
      </c>
      <c r="C19" s="37">
        <f>TrRoad_act!C$20</f>
        <v>3792.6540508980656</v>
      </c>
      <c r="D19" s="37">
        <f>TrRoad_act!D$20</f>
        <v>3989.2869630346099</v>
      </c>
      <c r="E19" s="37">
        <f>TrRoad_act!E$20</f>
        <v>4131.9963086666576</v>
      </c>
      <c r="F19" s="37">
        <f>TrRoad_act!F$20</f>
        <v>4054.3197530436855</v>
      </c>
      <c r="G19" s="37">
        <f>TrRoad_act!G$20</f>
        <v>4202.6749026788402</v>
      </c>
      <c r="H19" s="37">
        <f>TrRoad_act!H$20</f>
        <v>4439.4903178175573</v>
      </c>
      <c r="I19" s="37">
        <f>TrRoad_act!I$20</f>
        <v>4647.2083811668754</v>
      </c>
      <c r="J19" s="37">
        <f>TrRoad_act!J$20</f>
        <v>4974.4094593712143</v>
      </c>
      <c r="K19" s="37">
        <f>TrRoad_act!K$20</f>
        <v>5262.5354835893204</v>
      </c>
      <c r="L19" s="37">
        <f>TrRoad_act!L$20</f>
        <v>5626.0372920469017</v>
      </c>
      <c r="M19" s="37">
        <f>TrRoad_act!M$20</f>
        <v>5918.8960183949921</v>
      </c>
      <c r="N19" s="37">
        <f>TrRoad_act!N$20</f>
        <v>5922.5100610189775</v>
      </c>
      <c r="O19" s="37">
        <f>TrRoad_act!O$20</f>
        <v>6119.3768060422581</v>
      </c>
      <c r="P19" s="37">
        <f>TrRoad_act!P$20</f>
        <v>6127.7777340486518</v>
      </c>
      <c r="Q19" s="37">
        <f>TrRoad_act!Q$20</f>
        <v>6213.9130106012253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67060.345973454503</v>
      </c>
      <c r="C20" s="37">
        <f>TrRoad_act!C$26</f>
        <v>69277.893600079828</v>
      </c>
      <c r="D20" s="37">
        <f>TrRoad_act!D$26</f>
        <v>71915.614224244215</v>
      </c>
      <c r="E20" s="37">
        <f>TrRoad_act!E$26</f>
        <v>74748.347608414682</v>
      </c>
      <c r="F20" s="37">
        <f>TrRoad_act!F$26</f>
        <v>83889.491197229596</v>
      </c>
      <c r="G20" s="37">
        <f>TrRoad_act!G$26</f>
        <v>86811.539828735869</v>
      </c>
      <c r="H20" s="37">
        <f>TrRoad_act!H$26</f>
        <v>91000.122864066056</v>
      </c>
      <c r="I20" s="37">
        <f>TrRoad_act!I$26</f>
        <v>95334.847416342105</v>
      </c>
      <c r="J20" s="37">
        <f>TrRoad_act!J$26</f>
        <v>101636.64418474924</v>
      </c>
      <c r="K20" s="37">
        <f>TrRoad_act!K$26</f>
        <v>107355.87481029781</v>
      </c>
      <c r="L20" s="37">
        <f>TrRoad_act!L$26</f>
        <v>116216.99760290893</v>
      </c>
      <c r="M20" s="37">
        <f>TrRoad_act!M$26</f>
        <v>125601.86987621068</v>
      </c>
      <c r="N20" s="37">
        <f>TrRoad_act!N$26</f>
        <v>127876.54066091758</v>
      </c>
      <c r="O20" s="37">
        <f>TrRoad_act!O$26</f>
        <v>141542.21678452039</v>
      </c>
      <c r="P20" s="37">
        <f>TrRoad_act!P$26</f>
        <v>138537.98125927258</v>
      </c>
      <c r="Q20" s="37">
        <f>TrRoad_act!Q$26</f>
        <v>147369.59170180009</v>
      </c>
    </row>
    <row r="21" spans="1:17" ht="11.45" customHeight="1" x14ac:dyDescent="0.25">
      <c r="A21" s="19" t="s">
        <v>49</v>
      </c>
      <c r="B21" s="38">
        <f>TrRail_act!B$10</f>
        <v>54000</v>
      </c>
      <c r="C21" s="38">
        <f>TrRail_act!C$10</f>
        <v>47700</v>
      </c>
      <c r="D21" s="38">
        <f>TrRail_act!D$10</f>
        <v>46600</v>
      </c>
      <c r="E21" s="38">
        <f>TrRail_act!E$10</f>
        <v>47407</v>
      </c>
      <c r="F21" s="38">
        <f>TrRail_act!F$10</f>
        <v>52332</v>
      </c>
      <c r="G21" s="38">
        <f>TrRail_act!G$10</f>
        <v>49972</v>
      </c>
      <c r="H21" s="38">
        <f>TrRail_act!H$10</f>
        <v>53622</v>
      </c>
      <c r="I21" s="38">
        <f>TrRail_act!I$10</f>
        <v>54253</v>
      </c>
      <c r="J21" s="38">
        <f>TrRail_act!J$10</f>
        <v>52043</v>
      </c>
      <c r="K21" s="38">
        <f>TrRail_act!K$10</f>
        <v>43445</v>
      </c>
      <c r="L21" s="38">
        <f>TrRail_act!L$10</f>
        <v>48705</v>
      </c>
      <c r="M21" s="38">
        <f>TrRail_act!M$10</f>
        <v>53746</v>
      </c>
      <c r="N21" s="38">
        <f>TrRail_act!N$10</f>
        <v>48903</v>
      </c>
      <c r="O21" s="38">
        <f>TrRail_act!O$10</f>
        <v>50881</v>
      </c>
      <c r="P21" s="38">
        <f>TrRail_act!P$10</f>
        <v>50073</v>
      </c>
      <c r="Q21" s="38">
        <f>TrRail_act!Q$10</f>
        <v>50603</v>
      </c>
    </row>
    <row r="22" spans="1:17" ht="11.45" customHeight="1" x14ac:dyDescent="0.25">
      <c r="A22" s="19" t="s">
        <v>48</v>
      </c>
      <c r="B22" s="38">
        <f t="shared" ref="B22:Q22" si="6">B23+B24</f>
        <v>38.856926972765407</v>
      </c>
      <c r="C22" s="38">
        <f t="shared" si="6"/>
        <v>34.96712736853106</v>
      </c>
      <c r="D22" s="38">
        <f t="shared" si="6"/>
        <v>36.769066772022668</v>
      </c>
      <c r="E22" s="38">
        <f t="shared" si="6"/>
        <v>37.618724899248875</v>
      </c>
      <c r="F22" s="38">
        <f t="shared" si="6"/>
        <v>34.044265938696981</v>
      </c>
      <c r="G22" s="38">
        <f t="shared" si="6"/>
        <v>34.92102256101527</v>
      </c>
      <c r="H22" s="38">
        <f t="shared" si="6"/>
        <v>38.990570097979031</v>
      </c>
      <c r="I22" s="38">
        <f t="shared" si="6"/>
        <v>47.019459035216727</v>
      </c>
      <c r="J22" s="38">
        <f t="shared" si="6"/>
        <v>56.597539078133671</v>
      </c>
      <c r="K22" s="38">
        <f t="shared" si="6"/>
        <v>51.282213826092274</v>
      </c>
      <c r="L22" s="38">
        <f t="shared" si="6"/>
        <v>58.995722398211932</v>
      </c>
      <c r="M22" s="38">
        <f t="shared" si="6"/>
        <v>64.307921902271829</v>
      </c>
      <c r="N22" s="38">
        <f t="shared" si="6"/>
        <v>70.75511448932231</v>
      </c>
      <c r="O22" s="38">
        <f t="shared" si="6"/>
        <v>76.217343705837123</v>
      </c>
      <c r="P22" s="38">
        <f t="shared" si="6"/>
        <v>104.74559032575348</v>
      </c>
      <c r="Q22" s="38">
        <f t="shared" si="6"/>
        <v>108.26621852451252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16.561791558015919</v>
      </c>
      <c r="C23" s="37">
        <f>TrAvia_act!C$9</f>
        <v>12.671991953781575</v>
      </c>
      <c r="D23" s="37">
        <f>TrAvia_act!D$9</f>
        <v>14.475607053283309</v>
      </c>
      <c r="E23" s="37">
        <f>TrAvia_act!E$9</f>
        <v>15.336995052580415</v>
      </c>
      <c r="F23" s="37">
        <f>TrAvia_act!F$9</f>
        <v>11.84214073596333</v>
      </c>
      <c r="G23" s="37">
        <f>TrAvia_act!G$9</f>
        <v>13.919420652538189</v>
      </c>
      <c r="H23" s="37">
        <f>TrAvia_act!H$9</f>
        <v>16.074817494947585</v>
      </c>
      <c r="I23" s="37">
        <f>TrAvia_act!I$9</f>
        <v>18.533435184329665</v>
      </c>
      <c r="J23" s="37">
        <f>TrAvia_act!J$9</f>
        <v>21.177119695334184</v>
      </c>
      <c r="K23" s="37">
        <f>TrAvia_act!K$9</f>
        <v>19.322718702653624</v>
      </c>
      <c r="L23" s="37">
        <f>TrAvia_act!L$9</f>
        <v>13.001285995529818</v>
      </c>
      <c r="M23" s="37">
        <f>TrAvia_act!M$9</f>
        <v>14.119517316910496</v>
      </c>
      <c r="N23" s="37">
        <f>TrAvia_act!N$9</f>
        <v>15.081376481513848</v>
      </c>
      <c r="O23" s="37">
        <f>TrAvia_act!O$9</f>
        <v>15.55145663868986</v>
      </c>
      <c r="P23" s="37">
        <f>TrAvia_act!P$9</f>
        <v>15.334046271443281</v>
      </c>
      <c r="Q23" s="37">
        <f>TrAvia_act!Q$9</f>
        <v>16.425977535012436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22.295135414749485</v>
      </c>
      <c r="C24" s="37">
        <f>TrAvia_act!C$10</f>
        <v>22.295135414749485</v>
      </c>
      <c r="D24" s="37">
        <f>TrAvia_act!D$10</f>
        <v>22.293459718739356</v>
      </c>
      <c r="E24" s="37">
        <f>TrAvia_act!E$10</f>
        <v>22.281729846668462</v>
      </c>
      <c r="F24" s="37">
        <f>TrAvia_act!F$10</f>
        <v>22.202125202733647</v>
      </c>
      <c r="G24" s="37">
        <f>TrAvia_act!G$10</f>
        <v>21.001601908477081</v>
      </c>
      <c r="H24" s="37">
        <f>TrAvia_act!H$10</f>
        <v>22.91575260303145</v>
      </c>
      <c r="I24" s="37">
        <f>TrAvia_act!I$10</f>
        <v>28.486023850887058</v>
      </c>
      <c r="J24" s="37">
        <f>TrAvia_act!J$10</f>
        <v>35.420419382799487</v>
      </c>
      <c r="K24" s="37">
        <f>TrAvia_act!K$10</f>
        <v>31.959495123438646</v>
      </c>
      <c r="L24" s="37">
        <f>TrAvia_act!L$10</f>
        <v>45.994436402682112</v>
      </c>
      <c r="M24" s="37">
        <f>TrAvia_act!M$10</f>
        <v>50.18840458536134</v>
      </c>
      <c r="N24" s="37">
        <f>TrAvia_act!N$10</f>
        <v>55.673738007808467</v>
      </c>
      <c r="O24" s="37">
        <f>TrAvia_act!O$10</f>
        <v>60.665887067147267</v>
      </c>
      <c r="P24" s="37">
        <f>TrAvia_act!P$10</f>
        <v>89.411544054310198</v>
      </c>
      <c r="Q24" s="37">
        <f>TrAvia_act!Q$10</f>
        <v>91.840240989500089</v>
      </c>
    </row>
    <row r="25" spans="1:17" ht="11.45" customHeight="1" x14ac:dyDescent="0.25">
      <c r="A25" s="19" t="s">
        <v>32</v>
      </c>
      <c r="B25" s="38">
        <f t="shared" ref="B25:Q25" si="7">B26+B27</f>
        <v>1224.8117566635669</v>
      </c>
      <c r="C25" s="38">
        <f t="shared" si="7"/>
        <v>1314.3329531977183</v>
      </c>
      <c r="D25" s="38">
        <f t="shared" si="7"/>
        <v>1178.449798514228</v>
      </c>
      <c r="E25" s="38">
        <f t="shared" si="7"/>
        <v>927.50931262776874</v>
      </c>
      <c r="F25" s="38">
        <f t="shared" si="7"/>
        <v>424.21694211281573</v>
      </c>
      <c r="G25" s="38">
        <f t="shared" si="7"/>
        <v>385.39256935273295</v>
      </c>
      <c r="H25" s="38">
        <f t="shared" si="7"/>
        <v>371.50353421226174</v>
      </c>
      <c r="I25" s="38">
        <f t="shared" si="7"/>
        <v>346.18324847066486</v>
      </c>
      <c r="J25" s="38">
        <f t="shared" si="7"/>
        <v>352.78979733327651</v>
      </c>
      <c r="K25" s="38">
        <f t="shared" si="7"/>
        <v>270.57337069655529</v>
      </c>
      <c r="L25" s="38">
        <f t="shared" si="7"/>
        <v>181.35024068772483</v>
      </c>
      <c r="M25" s="38">
        <f t="shared" si="7"/>
        <v>210.9743087404768</v>
      </c>
      <c r="N25" s="38">
        <f t="shared" si="7"/>
        <v>181.8202708409446</v>
      </c>
      <c r="O25" s="38">
        <f t="shared" si="7"/>
        <v>146.04421409818414</v>
      </c>
      <c r="P25" s="38">
        <f t="shared" si="7"/>
        <v>168.47127337144681</v>
      </c>
      <c r="Q25" s="38">
        <f t="shared" si="7"/>
        <v>147.07262084771665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51.811756663566996</v>
      </c>
      <c r="C26" s="37">
        <f>TrNavi_act!C4</f>
        <v>50.332953197718354</v>
      </c>
      <c r="D26" s="37">
        <f>TrNavi_act!D4</f>
        <v>52.44979851422805</v>
      </c>
      <c r="E26" s="37">
        <f>TrNavi_act!E4</f>
        <v>55.509312627768779</v>
      </c>
      <c r="F26" s="37">
        <f>TrNavi_act!F4</f>
        <v>54.216942112815744</v>
      </c>
      <c r="G26" s="37">
        <f>TrNavi_act!G4</f>
        <v>58.39256935273292</v>
      </c>
      <c r="H26" s="37">
        <f>TrNavi_act!H4</f>
        <v>82.503534212261727</v>
      </c>
      <c r="I26" s="37">
        <f>TrNavi_act!I4</f>
        <v>69.18324847066485</v>
      </c>
      <c r="J26" s="37">
        <f>TrNavi_act!J4</f>
        <v>75.78979733327651</v>
      </c>
      <c r="K26" s="37">
        <f>TrNavi_act!K4</f>
        <v>68.573370696555301</v>
      </c>
      <c r="L26" s="37">
        <f>TrNavi_act!L4</f>
        <v>51.350240687724842</v>
      </c>
      <c r="M26" s="37">
        <f>TrNavi_act!M4</f>
        <v>49.974308740476793</v>
      </c>
      <c r="N26" s="37">
        <f>TrNavi_act!N4</f>
        <v>50.820270840944588</v>
      </c>
      <c r="O26" s="37">
        <f>TrNavi_act!O4</f>
        <v>55.044214098184142</v>
      </c>
      <c r="P26" s="37">
        <f>TrNavi_act!P4</f>
        <v>58.471273371446806</v>
      </c>
      <c r="Q26" s="37">
        <f>TrNavi_act!Q4</f>
        <v>59.072620847716649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1173</v>
      </c>
      <c r="C27" s="36">
        <f>TrNavi_act!C5</f>
        <v>1264</v>
      </c>
      <c r="D27" s="36">
        <f>TrNavi_act!D5</f>
        <v>1126</v>
      </c>
      <c r="E27" s="36">
        <f>TrNavi_act!E5</f>
        <v>872</v>
      </c>
      <c r="F27" s="36">
        <f>TrNavi_act!F5</f>
        <v>370</v>
      </c>
      <c r="G27" s="36">
        <f>TrNavi_act!G5</f>
        <v>327</v>
      </c>
      <c r="H27" s="36">
        <f>TrNavi_act!H5</f>
        <v>289</v>
      </c>
      <c r="I27" s="36">
        <f>TrNavi_act!I5</f>
        <v>277</v>
      </c>
      <c r="J27" s="36">
        <f>TrNavi_act!J5</f>
        <v>277</v>
      </c>
      <c r="K27" s="36">
        <f>TrNavi_act!K5</f>
        <v>202</v>
      </c>
      <c r="L27" s="36">
        <f>TrNavi_act!L5</f>
        <v>130</v>
      </c>
      <c r="M27" s="36">
        <f>TrNavi_act!M5</f>
        <v>161</v>
      </c>
      <c r="N27" s="36">
        <f>TrNavi_act!N5</f>
        <v>131</v>
      </c>
      <c r="O27" s="36">
        <f>TrNavi_act!O5</f>
        <v>91</v>
      </c>
      <c r="P27" s="36">
        <f>TrNavi_act!P5</f>
        <v>110</v>
      </c>
      <c r="Q27" s="36">
        <f>TrNavi_act!Q5</f>
        <v>88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9831.7103138386174</v>
      </c>
      <c r="C29" s="41">
        <f t="shared" si="8"/>
        <v>9750.384272592024</v>
      </c>
      <c r="D29" s="41">
        <f t="shared" si="8"/>
        <v>9453.0029932599336</v>
      </c>
      <c r="E29" s="41">
        <f t="shared" si="8"/>
        <v>10281.407430758809</v>
      </c>
      <c r="F29" s="41">
        <f t="shared" si="8"/>
        <v>11459.280183859442</v>
      </c>
      <c r="G29" s="41">
        <f t="shared" si="8"/>
        <v>12270.752770566633</v>
      </c>
      <c r="H29" s="41">
        <f t="shared" si="8"/>
        <v>13572.923580714072</v>
      </c>
      <c r="I29" s="41">
        <f t="shared" si="8"/>
        <v>14955.771192060878</v>
      </c>
      <c r="J29" s="41">
        <f t="shared" si="8"/>
        <v>15971.685026676369</v>
      </c>
      <c r="K29" s="41">
        <f t="shared" si="8"/>
        <v>16353.002641897321</v>
      </c>
      <c r="L29" s="41">
        <f t="shared" si="8"/>
        <v>17447.049973086698</v>
      </c>
      <c r="M29" s="41">
        <f t="shared" si="8"/>
        <v>17658.533086873653</v>
      </c>
      <c r="N29" s="41">
        <f t="shared" si="8"/>
        <v>16936.643092416602</v>
      </c>
      <c r="O29" s="41">
        <f t="shared" si="8"/>
        <v>15880.114337043804</v>
      </c>
      <c r="P29" s="41">
        <f t="shared" si="8"/>
        <v>15986.258245468098</v>
      </c>
      <c r="Q29" s="41">
        <f t="shared" si="8"/>
        <v>16876.6367596032</v>
      </c>
    </row>
    <row r="30" spans="1:17" ht="11.45" customHeight="1" x14ac:dyDescent="0.25">
      <c r="A30" s="25" t="s">
        <v>39</v>
      </c>
      <c r="B30" s="40">
        <f t="shared" ref="B30:Q30" si="9">B31+B35+B39</f>
        <v>6963.4905257122236</v>
      </c>
      <c r="C30" s="40">
        <f t="shared" si="9"/>
        <v>6811.7208276863239</v>
      </c>
      <c r="D30" s="40">
        <f t="shared" si="9"/>
        <v>6691.7831651250126</v>
      </c>
      <c r="E30" s="40">
        <f t="shared" si="9"/>
        <v>6946.5359409251587</v>
      </c>
      <c r="F30" s="40">
        <f t="shared" si="9"/>
        <v>7598.3871524009328</v>
      </c>
      <c r="G30" s="40">
        <f t="shared" si="9"/>
        <v>7755.3584416292852</v>
      </c>
      <c r="H30" s="40">
        <f t="shared" si="9"/>
        <v>8430.8174431943644</v>
      </c>
      <c r="I30" s="40">
        <f t="shared" si="9"/>
        <v>9107.2651270227761</v>
      </c>
      <c r="J30" s="40">
        <f t="shared" si="9"/>
        <v>9740.5134592787417</v>
      </c>
      <c r="K30" s="40">
        <f t="shared" si="9"/>
        <v>9791.6915083105832</v>
      </c>
      <c r="L30" s="40">
        <f t="shared" si="9"/>
        <v>10495.396273748438</v>
      </c>
      <c r="M30" s="40">
        <f t="shared" si="9"/>
        <v>10511.340942301571</v>
      </c>
      <c r="N30" s="40">
        <f t="shared" si="9"/>
        <v>10331.138464139569</v>
      </c>
      <c r="O30" s="40">
        <f t="shared" si="9"/>
        <v>9947.0975665299866</v>
      </c>
      <c r="P30" s="40">
        <f t="shared" si="9"/>
        <v>10007.181357403548</v>
      </c>
      <c r="Q30" s="40">
        <f t="shared" si="9"/>
        <v>10717.663085421837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6401.489990883817</v>
      </c>
      <c r="C31" s="39">
        <f t="shared" si="10"/>
        <v>6233.5056675895685</v>
      </c>
      <c r="D31" s="39">
        <f t="shared" si="10"/>
        <v>6110.8804978381149</v>
      </c>
      <c r="E31" s="39">
        <f t="shared" si="10"/>
        <v>6339.1462841561079</v>
      </c>
      <c r="F31" s="39">
        <f t="shared" si="10"/>
        <v>7042.0478736328832</v>
      </c>
      <c r="G31" s="39">
        <f t="shared" si="10"/>
        <v>7169.0000732689823</v>
      </c>
      <c r="H31" s="39">
        <f t="shared" si="10"/>
        <v>7799.3348872152474</v>
      </c>
      <c r="I31" s="39">
        <f t="shared" si="10"/>
        <v>8432.8242031909085</v>
      </c>
      <c r="J31" s="39">
        <f t="shared" si="10"/>
        <v>8993.9070233467464</v>
      </c>
      <c r="K31" s="39">
        <f t="shared" si="10"/>
        <v>9092.1185551610743</v>
      </c>
      <c r="L31" s="39">
        <f t="shared" si="10"/>
        <v>9787.652071695562</v>
      </c>
      <c r="M31" s="39">
        <f t="shared" si="10"/>
        <v>9819.5583162380462</v>
      </c>
      <c r="N31" s="39">
        <f t="shared" si="10"/>
        <v>9577.0219663486678</v>
      </c>
      <c r="O31" s="39">
        <f t="shared" si="10"/>
        <v>9214.9952620759013</v>
      </c>
      <c r="P31" s="39">
        <f t="shared" si="10"/>
        <v>9222.0610075297573</v>
      </c>
      <c r="Q31" s="39">
        <f t="shared" si="10"/>
        <v>9870.7394267717646</v>
      </c>
    </row>
    <row r="32" spans="1:17" ht="11.45" customHeight="1" x14ac:dyDescent="0.25">
      <c r="A32" s="17" t="str">
        <f>$A$6</f>
        <v>Powered 2-wheelers</v>
      </c>
      <c r="B32" s="37">
        <f>TrRoad_ene!B$19</f>
        <v>102.4113817672206</v>
      </c>
      <c r="C32" s="37">
        <f>TrRoad_ene!C$19</f>
        <v>92.319048177147465</v>
      </c>
      <c r="D32" s="37">
        <f>TrRoad_ene!D$19</f>
        <v>86.738582588968683</v>
      </c>
      <c r="E32" s="37">
        <f>TrRoad_ene!E$19</f>
        <v>78.857181295710646</v>
      </c>
      <c r="F32" s="37">
        <f>TrRoad_ene!F$19</f>
        <v>75.980290210321584</v>
      </c>
      <c r="G32" s="37">
        <f>TrRoad_ene!G$19</f>
        <v>81.690799102857369</v>
      </c>
      <c r="H32" s="37">
        <f>TrRoad_ene!H$19</f>
        <v>85.123408275188879</v>
      </c>
      <c r="I32" s="37">
        <f>TrRoad_ene!I$19</f>
        <v>90.732683019287165</v>
      </c>
      <c r="J32" s="37">
        <f>TrRoad_ene!J$19</f>
        <v>91.210397781160111</v>
      </c>
      <c r="K32" s="37">
        <f>TrRoad_ene!K$19</f>
        <v>95.937823391288248</v>
      </c>
      <c r="L32" s="37">
        <f>TrRoad_ene!L$19</f>
        <v>102.33926797904088</v>
      </c>
      <c r="M32" s="37">
        <f>TrRoad_ene!M$19</f>
        <v>101.35968726699562</v>
      </c>
      <c r="N32" s="37">
        <f>TrRoad_ene!N$19</f>
        <v>99.967341650158161</v>
      </c>
      <c r="O32" s="37">
        <f>TrRoad_ene!O$19</f>
        <v>95.888733629974624</v>
      </c>
      <c r="P32" s="37">
        <f>TrRoad_ene!P$19</f>
        <v>94.539173249361411</v>
      </c>
      <c r="Q32" s="37">
        <f>TrRoad_ene!Q$19</f>
        <v>100.94310419962538</v>
      </c>
    </row>
    <row r="33" spans="1:17" ht="11.45" customHeight="1" x14ac:dyDescent="0.25">
      <c r="A33" s="17" t="str">
        <f>$A$7</f>
        <v>Passenger cars</v>
      </c>
      <c r="B33" s="37">
        <f>TrRoad_ene!B$21</f>
        <v>5306.8510551647851</v>
      </c>
      <c r="C33" s="37">
        <f>TrRoad_ene!C$21</f>
        <v>5201.3708758125813</v>
      </c>
      <c r="D33" s="37">
        <f>TrRoad_ene!D$21</f>
        <v>5104.1843254906162</v>
      </c>
      <c r="E33" s="37">
        <f>TrRoad_ene!E$21</f>
        <v>5374.4908776608645</v>
      </c>
      <c r="F33" s="37">
        <f>TrRoad_ene!F$21</f>
        <v>6030.6457656222328</v>
      </c>
      <c r="G33" s="37">
        <f>TrRoad_ene!G$21</f>
        <v>6175.6606632458534</v>
      </c>
      <c r="H33" s="37">
        <f>TrRoad_ene!H$21</f>
        <v>6852.8475006741346</v>
      </c>
      <c r="I33" s="37">
        <f>TrRoad_ene!I$21</f>
        <v>7479.9639076944295</v>
      </c>
      <c r="J33" s="37">
        <f>TrRoad_ene!J$21</f>
        <v>8074.4872705728812</v>
      </c>
      <c r="K33" s="37">
        <f>TrRoad_ene!K$21</f>
        <v>8169.4886376421373</v>
      </c>
      <c r="L33" s="37">
        <f>TrRoad_ene!L$21</f>
        <v>8862.1698665776512</v>
      </c>
      <c r="M33" s="37">
        <f>TrRoad_ene!M$21</f>
        <v>8886.3877204539021</v>
      </c>
      <c r="N33" s="37">
        <f>TrRoad_ene!N$21</f>
        <v>8666.2171514191887</v>
      </c>
      <c r="O33" s="37">
        <f>TrRoad_ene!O$21</f>
        <v>8306.0405616955431</v>
      </c>
      <c r="P33" s="37">
        <f>TrRoad_ene!P$21</f>
        <v>8301.6370447570425</v>
      </c>
      <c r="Q33" s="37">
        <f>TrRoad_ene!Q$21</f>
        <v>8820.6045760269953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992.22755395181173</v>
      </c>
      <c r="C34" s="37">
        <f>TrRoad_ene!C$33</f>
        <v>939.81574359983961</v>
      </c>
      <c r="D34" s="37">
        <f>TrRoad_ene!D$33</f>
        <v>919.95758975853005</v>
      </c>
      <c r="E34" s="37">
        <f>TrRoad_ene!E$33</f>
        <v>885.79822519953268</v>
      </c>
      <c r="F34" s="37">
        <f>TrRoad_ene!F$33</f>
        <v>935.42181780032854</v>
      </c>
      <c r="G34" s="37">
        <f>TrRoad_ene!G$33</f>
        <v>911.64861092027172</v>
      </c>
      <c r="H34" s="37">
        <f>TrRoad_ene!H$33</f>
        <v>861.36397826592383</v>
      </c>
      <c r="I34" s="37">
        <f>TrRoad_ene!I$33</f>
        <v>862.12761247719266</v>
      </c>
      <c r="J34" s="37">
        <f>TrRoad_ene!J$33</f>
        <v>828.20935499270422</v>
      </c>
      <c r="K34" s="37">
        <f>TrRoad_ene!K$33</f>
        <v>826.69209412764974</v>
      </c>
      <c r="L34" s="37">
        <f>TrRoad_ene!L$33</f>
        <v>823.14293713886946</v>
      </c>
      <c r="M34" s="37">
        <f>TrRoad_ene!M$33</f>
        <v>831.81090851714998</v>
      </c>
      <c r="N34" s="37">
        <f>TrRoad_ene!N$33</f>
        <v>810.83747327932235</v>
      </c>
      <c r="O34" s="37">
        <f>TrRoad_ene!O$33</f>
        <v>813.06596675038418</v>
      </c>
      <c r="P34" s="37">
        <f>TrRoad_ene!P$33</f>
        <v>825.88478952335311</v>
      </c>
      <c r="Q34" s="37">
        <f>TrRoad_ene!Q$33</f>
        <v>949.19174654514438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292.70162572595916</v>
      </c>
      <c r="C35" s="38">
        <f t="shared" si="11"/>
        <v>311.74649674892504</v>
      </c>
      <c r="D35" s="38">
        <f t="shared" si="11"/>
        <v>318.75815477811858</v>
      </c>
      <c r="E35" s="38">
        <f t="shared" si="11"/>
        <v>323.85829789222441</v>
      </c>
      <c r="F35" s="38">
        <f t="shared" si="11"/>
        <v>277.25249105434835</v>
      </c>
      <c r="G35" s="38">
        <f t="shared" si="11"/>
        <v>269.1108705369187</v>
      </c>
      <c r="H35" s="38">
        <f t="shared" si="11"/>
        <v>207.98226428674886</v>
      </c>
      <c r="I35" s="38">
        <f t="shared" si="11"/>
        <v>232.50903790382623</v>
      </c>
      <c r="J35" s="38">
        <f t="shared" si="11"/>
        <v>217.84287000701832</v>
      </c>
      <c r="K35" s="38">
        <f t="shared" si="11"/>
        <v>219.38679591870002</v>
      </c>
      <c r="L35" s="38">
        <f t="shared" si="11"/>
        <v>200.98954022724899</v>
      </c>
      <c r="M35" s="38">
        <f t="shared" si="11"/>
        <v>194.08609070260934</v>
      </c>
      <c r="N35" s="38">
        <f t="shared" si="11"/>
        <v>204.12936827781257</v>
      </c>
      <c r="O35" s="38">
        <f t="shared" si="11"/>
        <v>196.35087907902997</v>
      </c>
      <c r="P35" s="38">
        <f t="shared" si="11"/>
        <v>182.23085838124248</v>
      </c>
      <c r="Q35" s="38">
        <f t="shared" si="11"/>
        <v>188.37216780287042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24.403330776554732</v>
      </c>
      <c r="C36" s="37">
        <f>TrRail_ene!C$18</f>
        <v>24.010491654083769</v>
      </c>
      <c r="D36" s="37">
        <f>TrRail_ene!D$18</f>
        <v>23.985386550957063</v>
      </c>
      <c r="E36" s="37">
        <f>TrRail_ene!E$18</f>
        <v>23.117156762348287</v>
      </c>
      <c r="F36" s="37">
        <f>TrRail_ene!F$18</f>
        <v>22.432836567500853</v>
      </c>
      <c r="G36" s="37">
        <f>TrRail_ene!G$18</f>
        <v>21.301332038294824</v>
      </c>
      <c r="H36" s="37">
        <f>TrRail_ene!H$18</f>
        <v>21.525461495741343</v>
      </c>
      <c r="I36" s="37">
        <f>TrRail_ene!I$18</f>
        <v>21.66544309650023</v>
      </c>
      <c r="J36" s="37">
        <f>TrRail_ene!J$18</f>
        <v>21.941317897246595</v>
      </c>
      <c r="K36" s="37">
        <f>TrRail_ene!K$18</f>
        <v>20.484247966089729</v>
      </c>
      <c r="L36" s="37">
        <f>TrRail_ene!L$18</f>
        <v>20.678732325325871</v>
      </c>
      <c r="M36" s="37">
        <f>TrRail_ene!M$18</f>
        <v>20.619917392570411</v>
      </c>
      <c r="N36" s="37">
        <f>TrRail_ene!N$18</f>
        <v>21.262016019103122</v>
      </c>
      <c r="O36" s="37">
        <f>TrRail_ene!O$18</f>
        <v>18.961654557624673</v>
      </c>
      <c r="P36" s="37">
        <f>TrRail_ene!P$18</f>
        <v>19.128559806383816</v>
      </c>
      <c r="Q36" s="37">
        <f>TrRail_ene!Q$18</f>
        <v>18.692437393205648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268.29829494940441</v>
      </c>
      <c r="C37" s="37">
        <f>TrRail_ene!C$19</f>
        <v>287.73600509484129</v>
      </c>
      <c r="D37" s="37">
        <f>TrRail_ene!D$19</f>
        <v>294.77276822716152</v>
      </c>
      <c r="E37" s="37">
        <f>TrRail_ene!E$19</f>
        <v>300.7411411298761</v>
      </c>
      <c r="F37" s="37">
        <f>TrRail_ene!F$19</f>
        <v>254.81965448684753</v>
      </c>
      <c r="G37" s="37">
        <f>TrRail_ene!G$19</f>
        <v>247.80953849862385</v>
      </c>
      <c r="H37" s="37">
        <f>TrRail_ene!H$19</f>
        <v>186.4568027910075</v>
      </c>
      <c r="I37" s="37">
        <f>TrRail_ene!I$19</f>
        <v>210.84359480732599</v>
      </c>
      <c r="J37" s="37">
        <f>TrRail_ene!J$19</f>
        <v>195.90155210977173</v>
      </c>
      <c r="K37" s="37">
        <f>TrRail_ene!K$19</f>
        <v>198.90254795261029</v>
      </c>
      <c r="L37" s="37">
        <f>TrRail_ene!L$19</f>
        <v>180.31080790192311</v>
      </c>
      <c r="M37" s="37">
        <f>TrRail_ene!M$19</f>
        <v>173.46617331003893</v>
      </c>
      <c r="N37" s="37">
        <f>TrRail_ene!N$19</f>
        <v>182.86735225870945</v>
      </c>
      <c r="O37" s="37">
        <f>TrRail_ene!O$19</f>
        <v>177.38922452140528</v>
      </c>
      <c r="P37" s="37">
        <f>TrRail_ene!P$19</f>
        <v>163.10229857485868</v>
      </c>
      <c r="Q37" s="37">
        <f>TrRail_ene!Q$19</f>
        <v>165.45505623643271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4.2246741732320654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269.29890910244706</v>
      </c>
      <c r="C39" s="38">
        <f t="shared" si="12"/>
        <v>266.46866334783022</v>
      </c>
      <c r="D39" s="38">
        <f t="shared" si="12"/>
        <v>262.14451250877892</v>
      </c>
      <c r="E39" s="38">
        <f t="shared" si="12"/>
        <v>283.53135887682691</v>
      </c>
      <c r="F39" s="38">
        <f t="shared" si="12"/>
        <v>279.08678771370194</v>
      </c>
      <c r="G39" s="38">
        <f t="shared" si="12"/>
        <v>317.24749782338449</v>
      </c>
      <c r="H39" s="38">
        <f t="shared" si="12"/>
        <v>423.50029169236927</v>
      </c>
      <c r="I39" s="38">
        <f t="shared" si="12"/>
        <v>441.93188592804188</v>
      </c>
      <c r="J39" s="38">
        <f t="shared" si="12"/>
        <v>528.763565924977</v>
      </c>
      <c r="K39" s="38">
        <f t="shared" si="12"/>
        <v>480.18615723080927</v>
      </c>
      <c r="L39" s="38">
        <f t="shared" si="12"/>
        <v>506.75466182562747</v>
      </c>
      <c r="M39" s="38">
        <f t="shared" si="12"/>
        <v>497.69653536091494</v>
      </c>
      <c r="N39" s="38">
        <f t="shared" si="12"/>
        <v>549.98712951308937</v>
      </c>
      <c r="O39" s="38">
        <f t="shared" si="12"/>
        <v>535.75142537505542</v>
      </c>
      <c r="P39" s="38">
        <f t="shared" si="12"/>
        <v>602.88949149254688</v>
      </c>
      <c r="Q39" s="38">
        <f t="shared" si="12"/>
        <v>658.55149084720188</v>
      </c>
    </row>
    <row r="40" spans="1:17" ht="11.45" customHeight="1" x14ac:dyDescent="0.25">
      <c r="A40" s="17" t="str">
        <f>$A$14</f>
        <v>Domestic</v>
      </c>
      <c r="B40" s="37">
        <f>TrAvia_ene!B$9</f>
        <v>48.252764231218549</v>
      </c>
      <c r="C40" s="37">
        <f>TrAvia_ene!C$9</f>
        <v>47.499989999999997</v>
      </c>
      <c r="D40" s="37">
        <f>TrAvia_ene!D$9</f>
        <v>46.300000000000004</v>
      </c>
      <c r="E40" s="37">
        <f>TrAvia_ene!E$9</f>
        <v>44.69997</v>
      </c>
      <c r="F40" s="37">
        <f>TrAvia_ene!F$9</f>
        <v>41.800000000000004</v>
      </c>
      <c r="G40" s="37">
        <f>TrAvia_ene!G$9</f>
        <v>38.352763379213052</v>
      </c>
      <c r="H40" s="37">
        <f>TrAvia_ene!H$9</f>
        <v>40.199989999999993</v>
      </c>
      <c r="I40" s="37">
        <f>TrAvia_ene!I$9</f>
        <v>44.2</v>
      </c>
      <c r="J40" s="37">
        <f>TrAvia_ene!J$9</f>
        <v>40.299970000000002</v>
      </c>
      <c r="K40" s="37">
        <f>TrAvia_ene!K$9</f>
        <v>36.800020000000004</v>
      </c>
      <c r="L40" s="37">
        <f>TrAvia_ene!L$9</f>
        <v>40.103686198214348</v>
      </c>
      <c r="M40" s="37">
        <f>TrAvia_ene!M$9</f>
        <v>43.854608885843817</v>
      </c>
      <c r="N40" s="37">
        <f>TrAvia_ene!N$9</f>
        <v>64.306093180185641</v>
      </c>
      <c r="O40" s="37">
        <f>TrAvia_ene!O$9</f>
        <v>47.128130904878816</v>
      </c>
      <c r="P40" s="37">
        <f>TrAvia_ene!P$9</f>
        <v>54.422424506143507</v>
      </c>
      <c r="Q40" s="37">
        <f>TrAvia_ene!Q$9</f>
        <v>57.282223324434618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146.10069992041247</v>
      </c>
      <c r="C41" s="37">
        <f>TrAvia_ene!C$10</f>
        <v>151.68597572718201</v>
      </c>
      <c r="D41" s="37">
        <f>TrAvia_ene!D$10</f>
        <v>149.30268868067836</v>
      </c>
      <c r="E41" s="37">
        <f>TrAvia_ene!E$10</f>
        <v>160.99933367263728</v>
      </c>
      <c r="F41" s="37">
        <f>TrAvia_ene!F$10</f>
        <v>167.6867509337909</v>
      </c>
      <c r="G41" s="37">
        <f>TrAvia_ene!G$10</f>
        <v>208.03962811151911</v>
      </c>
      <c r="H41" s="37">
        <f>TrAvia_ene!H$10</f>
        <v>272.0854971558943</v>
      </c>
      <c r="I41" s="37">
        <f>TrAvia_ene!I$10</f>
        <v>283.69870135450134</v>
      </c>
      <c r="J41" s="37">
        <f>TrAvia_ene!J$10</f>
        <v>333.70098111650822</v>
      </c>
      <c r="K41" s="37">
        <f>TrAvia_ene!K$10</f>
        <v>294.97298162071502</v>
      </c>
      <c r="L41" s="37">
        <f>TrAvia_ene!L$10</f>
        <v>295.0288643917404</v>
      </c>
      <c r="M41" s="37">
        <f>TrAvia_ene!M$10</f>
        <v>296.27902519778377</v>
      </c>
      <c r="N41" s="37">
        <f>TrAvia_ene!N$10</f>
        <v>314.52538275346967</v>
      </c>
      <c r="O41" s="37">
        <f>TrAvia_ene!O$10</f>
        <v>324.76338656368381</v>
      </c>
      <c r="P41" s="37">
        <f>TrAvia_ene!P$10</f>
        <v>353.68818478979415</v>
      </c>
      <c r="Q41" s="37">
        <f>TrAvia_ene!Q$10</f>
        <v>405.71998079422082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74.945444950816025</v>
      </c>
      <c r="C42" s="37">
        <f>TrAvia_ene!C$11</f>
        <v>67.282697620648207</v>
      </c>
      <c r="D42" s="37">
        <f>TrAvia_ene!D$11</f>
        <v>66.541823828100547</v>
      </c>
      <c r="E42" s="37">
        <f>TrAvia_ene!E$11</f>
        <v>77.832055204189643</v>
      </c>
      <c r="F42" s="37">
        <f>TrAvia_ene!F$11</f>
        <v>69.600036779910994</v>
      </c>
      <c r="G42" s="37">
        <f>TrAvia_ene!G$11</f>
        <v>70.85510633265234</v>
      </c>
      <c r="H42" s="37">
        <f>TrAvia_ene!H$11</f>
        <v>111.21480453647497</v>
      </c>
      <c r="I42" s="37">
        <f>TrAvia_ene!I$11</f>
        <v>114.03318457354052</v>
      </c>
      <c r="J42" s="37">
        <f>TrAvia_ene!J$11</f>
        <v>154.76261480846881</v>
      </c>
      <c r="K42" s="37">
        <f>TrAvia_ene!K$11</f>
        <v>148.41315561009424</v>
      </c>
      <c r="L42" s="37">
        <f>TrAvia_ene!L$11</f>
        <v>171.62211123567272</v>
      </c>
      <c r="M42" s="37">
        <f>TrAvia_ene!M$11</f>
        <v>157.5629012772873</v>
      </c>
      <c r="N42" s="37">
        <f>TrAvia_ene!N$11</f>
        <v>171.15565357943404</v>
      </c>
      <c r="O42" s="37">
        <f>TrAvia_ene!O$11</f>
        <v>163.85990790649279</v>
      </c>
      <c r="P42" s="37">
        <f>TrAvia_ene!P$11</f>
        <v>194.7788821966092</v>
      </c>
      <c r="Q42" s="37">
        <f>TrAvia_ene!Q$11</f>
        <v>195.54928672854643</v>
      </c>
    </row>
    <row r="43" spans="1:17" ht="11.45" customHeight="1" x14ac:dyDescent="0.25">
      <c r="A43" s="25" t="s">
        <v>18</v>
      </c>
      <c r="B43" s="40">
        <f t="shared" ref="B43:Q43" si="13">B44+B47+B48+B51</f>
        <v>2868.2197881263933</v>
      </c>
      <c r="C43" s="40">
        <f t="shared" si="13"/>
        <v>2938.6634449057005</v>
      </c>
      <c r="D43" s="40">
        <f t="shared" si="13"/>
        <v>2761.2198281349215</v>
      </c>
      <c r="E43" s="40">
        <f t="shared" si="13"/>
        <v>3334.8714898336511</v>
      </c>
      <c r="F43" s="40">
        <f t="shared" si="13"/>
        <v>3860.8930314585086</v>
      </c>
      <c r="G43" s="40">
        <f t="shared" si="13"/>
        <v>4515.3943289373465</v>
      </c>
      <c r="H43" s="40">
        <f t="shared" si="13"/>
        <v>5142.1061375197069</v>
      </c>
      <c r="I43" s="40">
        <f t="shared" si="13"/>
        <v>5848.506065038101</v>
      </c>
      <c r="J43" s="40">
        <f t="shared" si="13"/>
        <v>6231.1715673976278</v>
      </c>
      <c r="K43" s="40">
        <f t="shared" si="13"/>
        <v>6561.3111335867388</v>
      </c>
      <c r="L43" s="40">
        <f t="shared" si="13"/>
        <v>6951.6536993382588</v>
      </c>
      <c r="M43" s="40">
        <f t="shared" si="13"/>
        <v>7147.1921445720809</v>
      </c>
      <c r="N43" s="40">
        <f t="shared" si="13"/>
        <v>6605.5046282770318</v>
      </c>
      <c r="O43" s="40">
        <f t="shared" si="13"/>
        <v>5933.0167705138183</v>
      </c>
      <c r="P43" s="40">
        <f t="shared" si="13"/>
        <v>5979.0768880645501</v>
      </c>
      <c r="Q43" s="40">
        <f t="shared" si="13"/>
        <v>6158.9736741813631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2607.1272053500834</v>
      </c>
      <c r="C44" s="39">
        <f t="shared" si="14"/>
        <v>2705.5778250024555</v>
      </c>
      <c r="D44" s="39">
        <f t="shared" si="14"/>
        <v>2541.8204354218187</v>
      </c>
      <c r="E44" s="39">
        <f t="shared" si="14"/>
        <v>3103.7691166027025</v>
      </c>
      <c r="F44" s="39">
        <f t="shared" si="14"/>
        <v>3628.2694402265588</v>
      </c>
      <c r="G44" s="39">
        <f t="shared" si="14"/>
        <v>4307.0312980342705</v>
      </c>
      <c r="H44" s="39">
        <f t="shared" si="14"/>
        <v>4922.6902534988258</v>
      </c>
      <c r="I44" s="39">
        <f t="shared" si="14"/>
        <v>5643.8300488699688</v>
      </c>
      <c r="J44" s="39">
        <f t="shared" si="14"/>
        <v>6036.0926333296238</v>
      </c>
      <c r="K44" s="39">
        <f t="shared" si="14"/>
        <v>6400.9796767362477</v>
      </c>
      <c r="L44" s="39">
        <f t="shared" si="14"/>
        <v>6774.0587614507767</v>
      </c>
      <c r="M44" s="39">
        <f t="shared" si="14"/>
        <v>6958.9763325424101</v>
      </c>
      <c r="N44" s="39">
        <f t="shared" si="14"/>
        <v>6442.141468521434</v>
      </c>
      <c r="O44" s="39">
        <f t="shared" si="14"/>
        <v>5771.9318913937796</v>
      </c>
      <c r="P44" s="39">
        <f t="shared" si="14"/>
        <v>5825.6751387490422</v>
      </c>
      <c r="Q44" s="39">
        <f t="shared" si="14"/>
        <v>6011.3682020396373</v>
      </c>
    </row>
    <row r="45" spans="1:17" ht="11.45" customHeight="1" x14ac:dyDescent="0.25">
      <c r="A45" s="17" t="str">
        <f>$A$19</f>
        <v>Light duty vehicles</v>
      </c>
      <c r="B45" s="37">
        <f>TrRoad_ene!B$43</f>
        <v>1675.4946747375275</v>
      </c>
      <c r="C45" s="37">
        <f>TrRoad_ene!C$43</f>
        <v>1605.0917466902547</v>
      </c>
      <c r="D45" s="37">
        <f>TrRoad_ene!D$43</f>
        <v>1647.5497381246807</v>
      </c>
      <c r="E45" s="37">
        <f>TrRoad_ene!E$43</f>
        <v>1685.7891783813382</v>
      </c>
      <c r="F45" s="37">
        <f>TrRoad_ene!F$43</f>
        <v>1625.5007945208311</v>
      </c>
      <c r="G45" s="37">
        <f>TrRoad_ene!G$43</f>
        <v>1643.371442529309</v>
      </c>
      <c r="H45" s="37">
        <f>TrRoad_ene!H$43</f>
        <v>1713.8218395720787</v>
      </c>
      <c r="I45" s="37">
        <f>TrRoad_ene!I$43</f>
        <v>1759.3023090235949</v>
      </c>
      <c r="J45" s="37">
        <f>TrRoad_ene!J$43</f>
        <v>1844.4695203755825</v>
      </c>
      <c r="K45" s="37">
        <f>TrRoad_ene!K$43</f>
        <v>1933.9734334996206</v>
      </c>
      <c r="L45" s="37">
        <f>TrRoad_ene!L$43</f>
        <v>2031.7239453275311</v>
      </c>
      <c r="M45" s="37">
        <f>TrRoad_ene!M$43</f>
        <v>2110.5413995219228</v>
      </c>
      <c r="N45" s="37">
        <f>TrRoad_ene!N$43</f>
        <v>2092.9975514385405</v>
      </c>
      <c r="O45" s="37">
        <f>TrRoad_ene!O$43</f>
        <v>2136.7458906610359</v>
      </c>
      <c r="P45" s="37">
        <f>TrRoad_ene!P$43</f>
        <v>2126.9800008553734</v>
      </c>
      <c r="Q45" s="37">
        <f>TrRoad_ene!Q$43</f>
        <v>2135.296669433339</v>
      </c>
    </row>
    <row r="46" spans="1:17" ht="11.45" customHeight="1" x14ac:dyDescent="0.25">
      <c r="A46" s="17" t="str">
        <f>$A$20</f>
        <v>Heavy duty vehicles</v>
      </c>
      <c r="B46" s="37">
        <f>TrRoad_ene!B$52</f>
        <v>931.63253061255591</v>
      </c>
      <c r="C46" s="37">
        <f>TrRoad_ene!C$52</f>
        <v>1100.4860783122008</v>
      </c>
      <c r="D46" s="37">
        <f>TrRoad_ene!D$52</f>
        <v>894.27069729713821</v>
      </c>
      <c r="E46" s="37">
        <f>TrRoad_ene!E$52</f>
        <v>1417.9799382213646</v>
      </c>
      <c r="F46" s="37">
        <f>TrRoad_ene!F$52</f>
        <v>2002.768645705728</v>
      </c>
      <c r="G46" s="37">
        <f>TrRoad_ene!G$52</f>
        <v>2663.6598555049613</v>
      </c>
      <c r="H46" s="37">
        <f>TrRoad_ene!H$52</f>
        <v>3208.8684139267471</v>
      </c>
      <c r="I46" s="37">
        <f>TrRoad_ene!I$52</f>
        <v>3884.5277398463741</v>
      </c>
      <c r="J46" s="37">
        <f>TrRoad_ene!J$52</f>
        <v>4191.6231129540411</v>
      </c>
      <c r="K46" s="37">
        <f>TrRoad_ene!K$52</f>
        <v>4467.0062432366276</v>
      </c>
      <c r="L46" s="37">
        <f>TrRoad_ene!L$52</f>
        <v>4742.3348161232452</v>
      </c>
      <c r="M46" s="37">
        <f>TrRoad_ene!M$52</f>
        <v>4848.4349330204868</v>
      </c>
      <c r="N46" s="37">
        <f>TrRoad_ene!N$52</f>
        <v>4349.1439170828935</v>
      </c>
      <c r="O46" s="37">
        <f>TrRoad_ene!O$52</f>
        <v>3635.1860007327437</v>
      </c>
      <c r="P46" s="37">
        <f>TrRoad_ene!P$52</f>
        <v>3698.6951378936692</v>
      </c>
      <c r="Q46" s="37">
        <f>TrRoad_ene!Q$52</f>
        <v>3876.0715326062987</v>
      </c>
    </row>
    <row r="47" spans="1:17" ht="11.45" customHeight="1" x14ac:dyDescent="0.25">
      <c r="A47" s="19" t="str">
        <f>$A$21</f>
        <v>Rail transport</v>
      </c>
      <c r="B47" s="38">
        <f>TrRail_ene!B$23</f>
        <v>246.88157250478866</v>
      </c>
      <c r="C47" s="38">
        <f>TrRail_ene!C$23</f>
        <v>220.15510325107499</v>
      </c>
      <c r="D47" s="38">
        <f>TrRail_ene!D$23</f>
        <v>207.24381522188145</v>
      </c>
      <c r="E47" s="38">
        <f>TrRail_ene!E$23</f>
        <v>216.63621210777558</v>
      </c>
      <c r="F47" s="38">
        <f>TrRail_ene!F$23</f>
        <v>221.01389894565165</v>
      </c>
      <c r="G47" s="38">
        <f>TrRail_ene!G$23</f>
        <v>197.93809666259057</v>
      </c>
      <c r="H47" s="38">
        <f>TrRail_ene!H$23</f>
        <v>207.41688571325108</v>
      </c>
      <c r="I47" s="38">
        <f>TrRail_ene!I$23</f>
        <v>193.70689209617376</v>
      </c>
      <c r="J47" s="38">
        <f>TrRail_ene!J$23</f>
        <v>182.44797999298169</v>
      </c>
      <c r="K47" s="38">
        <f>TrRail_ene!K$23</f>
        <v>150.51527408129996</v>
      </c>
      <c r="L47" s="38">
        <f>TrRail_ene!L$23</f>
        <v>168.65762035360802</v>
      </c>
      <c r="M47" s="38">
        <f>TrRail_ene!M$23</f>
        <v>179.43786277068486</v>
      </c>
      <c r="N47" s="38">
        <f>TrRail_ene!N$23</f>
        <v>153.47168143657652</v>
      </c>
      <c r="O47" s="38">
        <f>TrRail_ene!O$23</f>
        <v>151.36026903560773</v>
      </c>
      <c r="P47" s="38">
        <f>TrRail_ene!P$23</f>
        <v>141.97890316493155</v>
      </c>
      <c r="Q47" s="38">
        <f>TrRail_ene!Q$23</f>
        <v>136.43261629038943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8.0726579294867129</v>
      </c>
      <c r="C48" s="38">
        <f t="shared" si="15"/>
        <v>6.8304566521697501</v>
      </c>
      <c r="D48" s="38">
        <f t="shared" si="15"/>
        <v>7.0556174912211205</v>
      </c>
      <c r="E48" s="38">
        <f t="shared" si="15"/>
        <v>7.2661411231730373</v>
      </c>
      <c r="F48" s="38">
        <f t="shared" si="15"/>
        <v>5.5096522862980688</v>
      </c>
      <c r="G48" s="38">
        <f t="shared" si="15"/>
        <v>5.3136339159126429</v>
      </c>
      <c r="H48" s="38">
        <f t="shared" si="15"/>
        <v>5.8990483076307045</v>
      </c>
      <c r="I48" s="38">
        <f t="shared" si="15"/>
        <v>5.8690440719581378</v>
      </c>
      <c r="J48" s="38">
        <f t="shared" si="15"/>
        <v>7.5309640750228617</v>
      </c>
      <c r="K48" s="38">
        <f t="shared" si="15"/>
        <v>6.716142769190542</v>
      </c>
      <c r="L48" s="38">
        <f t="shared" si="15"/>
        <v>5.8323236162373728</v>
      </c>
      <c r="M48" s="38">
        <f t="shared" si="15"/>
        <v>5.6729541986901975</v>
      </c>
      <c r="N48" s="38">
        <f t="shared" si="15"/>
        <v>6.7864752665102444</v>
      </c>
      <c r="O48" s="38">
        <f t="shared" si="15"/>
        <v>6.6196121638445984</v>
      </c>
      <c r="P48" s="38">
        <f t="shared" si="15"/>
        <v>8.3178490503004223</v>
      </c>
      <c r="Q48" s="38">
        <f t="shared" si="15"/>
        <v>9.1187801184075656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5.6920023013842886</v>
      </c>
      <c r="C49" s="37">
        <f>TrAvia_ene!C$13</f>
        <v>4.3551881973889968</v>
      </c>
      <c r="D49" s="37">
        <f>TrAvia_ene!D$13</f>
        <v>4.6925190253953515</v>
      </c>
      <c r="E49" s="37">
        <f>TrAvia_ene!E$13</f>
        <v>4.8890463291319524</v>
      </c>
      <c r="F49" s="37">
        <f>TrAvia_ene!F$13</f>
        <v>3.340048744728187</v>
      </c>
      <c r="G49" s="37">
        <f>TrAvia_ene!G$13</f>
        <v>3.5098352548396865</v>
      </c>
      <c r="H49" s="37">
        <f>TrAvia_ene!H$13</f>
        <v>4.0307508461358372</v>
      </c>
      <c r="I49" s="37">
        <f>TrAvia_ene!I$13</f>
        <v>3.8791629583538598</v>
      </c>
      <c r="J49" s="37">
        <f>TrAvia_ene!J$13</f>
        <v>4.9999654195444228</v>
      </c>
      <c r="K49" s="37">
        <f>TrAvia_ene!K$13</f>
        <v>4.4762661067917415</v>
      </c>
      <c r="L49" s="37">
        <f>TrAvia_ene!L$13</f>
        <v>2.8312464198041307</v>
      </c>
      <c r="M49" s="37">
        <f>TrAvia_ene!M$13</f>
        <v>2.7055134064956308</v>
      </c>
      <c r="N49" s="37">
        <f>TrAvia_ene!N$13</f>
        <v>3.100738830731129</v>
      </c>
      <c r="O49" s="37">
        <f>TrAvia_ene!O$13</f>
        <v>2.8429215541862214</v>
      </c>
      <c r="P49" s="37">
        <f>TrAvia_ene!P$13</f>
        <v>2.7185912566832666</v>
      </c>
      <c r="Q49" s="37">
        <f>TrAvia_ene!Q$13</f>
        <v>2.9984710991460624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2.3806556281024234</v>
      </c>
      <c r="C50" s="37">
        <f>TrAvia_ene!C$14</f>
        <v>2.4752684547807533</v>
      </c>
      <c r="D50" s="37">
        <f>TrAvia_ene!D$14</f>
        <v>2.363098465825769</v>
      </c>
      <c r="E50" s="37">
        <f>TrAvia_ene!E$14</f>
        <v>2.3770947940410849</v>
      </c>
      <c r="F50" s="37">
        <f>TrAvia_ene!F$14</f>
        <v>2.1696035415698818</v>
      </c>
      <c r="G50" s="37">
        <f>TrAvia_ene!G$14</f>
        <v>1.8037986610729568</v>
      </c>
      <c r="H50" s="37">
        <f>TrAvia_ene!H$14</f>
        <v>1.8682974614948673</v>
      </c>
      <c r="I50" s="37">
        <f>TrAvia_ene!I$14</f>
        <v>1.9898811136042778</v>
      </c>
      <c r="J50" s="37">
        <f>TrAvia_ene!J$14</f>
        <v>2.5309986554784389</v>
      </c>
      <c r="K50" s="37">
        <f>TrAvia_ene!K$14</f>
        <v>2.2398766623988</v>
      </c>
      <c r="L50" s="37">
        <f>TrAvia_ene!L$14</f>
        <v>3.0010771964332426</v>
      </c>
      <c r="M50" s="37">
        <f>TrAvia_ene!M$14</f>
        <v>2.9674407921945671</v>
      </c>
      <c r="N50" s="37">
        <f>TrAvia_ene!N$14</f>
        <v>3.6857364357791158</v>
      </c>
      <c r="O50" s="37">
        <f>TrAvia_ene!O$14</f>
        <v>3.7766906096583766</v>
      </c>
      <c r="P50" s="37">
        <f>TrAvia_ene!P$14</f>
        <v>5.5992577936171557</v>
      </c>
      <c r="Q50" s="37">
        <f>TrAvia_ene!Q$14</f>
        <v>6.1203090192615033</v>
      </c>
    </row>
    <row r="51" spans="1:17" ht="11.45" customHeight="1" x14ac:dyDescent="0.25">
      <c r="A51" s="19" t="s">
        <v>32</v>
      </c>
      <c r="B51" s="38">
        <f t="shared" ref="B51:Q51" si="16">B52+B53</f>
        <v>6.1383523420339401</v>
      </c>
      <c r="C51" s="38">
        <f t="shared" si="16"/>
        <v>6.1000599999999991</v>
      </c>
      <c r="D51" s="38">
        <f t="shared" si="16"/>
        <v>5.0999600000000012</v>
      </c>
      <c r="E51" s="38">
        <f t="shared" si="16"/>
        <v>7.2000199999999994</v>
      </c>
      <c r="F51" s="38">
        <f t="shared" si="16"/>
        <v>6.100039999999999</v>
      </c>
      <c r="G51" s="38">
        <f t="shared" si="16"/>
        <v>5.1113003245727242</v>
      </c>
      <c r="H51" s="38">
        <f t="shared" si="16"/>
        <v>6.0999499999999998</v>
      </c>
      <c r="I51" s="38">
        <f t="shared" si="16"/>
        <v>5.1000800000000002</v>
      </c>
      <c r="J51" s="38">
        <f t="shared" si="16"/>
        <v>5.09999</v>
      </c>
      <c r="K51" s="38">
        <f t="shared" si="16"/>
        <v>3.1000399999999999</v>
      </c>
      <c r="L51" s="38">
        <f t="shared" si="16"/>
        <v>3.1049939176367731</v>
      </c>
      <c r="M51" s="38">
        <f t="shared" si="16"/>
        <v>3.1049950602956393</v>
      </c>
      <c r="N51" s="38">
        <f t="shared" si="16"/>
        <v>3.1050030525112664</v>
      </c>
      <c r="O51" s="38">
        <f t="shared" si="16"/>
        <v>3.10499792058667</v>
      </c>
      <c r="P51" s="38">
        <f t="shared" si="16"/>
        <v>3.1049971002754635</v>
      </c>
      <c r="Q51" s="38">
        <f t="shared" si="16"/>
        <v>2.054075732928994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0.29597910891831719</v>
      </c>
      <c r="C52" s="37">
        <f>TrNavi_ene!C20</f>
        <v>0.26631771288699968</v>
      </c>
      <c r="D52" s="37">
        <f>TrNavi_ene!D20</f>
        <v>0.25842922393208762</v>
      </c>
      <c r="E52" s="37">
        <f>TrNavi_ene!E20</f>
        <v>0.48930291814829757</v>
      </c>
      <c r="F52" s="37">
        <f>TrNavi_ene!F20</f>
        <v>0.87634763331790222</v>
      </c>
      <c r="G52" s="37">
        <f>TrNavi_ene!G20</f>
        <v>0.86727917964556989</v>
      </c>
      <c r="H52" s="37">
        <f>TrNavi_ene!H20</f>
        <v>1.5016001106764505</v>
      </c>
      <c r="I52" s="37">
        <f>TrNavi_ene!I20</f>
        <v>1.1328900506896322</v>
      </c>
      <c r="J52" s="37">
        <f>TrNavi_ene!J20</f>
        <v>1.2148597960500596</v>
      </c>
      <c r="K52" s="37">
        <f>TrNavi_ene!K20</f>
        <v>0.86624834265556239</v>
      </c>
      <c r="L52" s="37">
        <f>TrNavi_ene!L20</f>
        <v>0.96513170657189151</v>
      </c>
      <c r="M52" s="37">
        <f>TrNavi_ene!M20</f>
        <v>0.81224258029741703</v>
      </c>
      <c r="N52" s="37">
        <f>TrNavi_ene!N20</f>
        <v>0.95258841663179239</v>
      </c>
      <c r="O52" s="37">
        <f>TrNavi_ene!O20</f>
        <v>1.2674462347306255</v>
      </c>
      <c r="P52" s="37">
        <f>TrNavi_ene!P20</f>
        <v>1.1714610581850848</v>
      </c>
      <c r="Q52" s="37">
        <f>TrNavi_ene!Q20</f>
        <v>0.89014695414839096</v>
      </c>
    </row>
    <row r="53" spans="1:17" ht="11.45" customHeight="1" x14ac:dyDescent="0.25">
      <c r="A53" s="15" t="str">
        <f>$A$27</f>
        <v>Inland waterways</v>
      </c>
      <c r="B53" s="36">
        <f>TrNavi_ene!B21</f>
        <v>5.8423732331156231</v>
      </c>
      <c r="C53" s="36">
        <f>TrNavi_ene!C21</f>
        <v>5.8337422871129991</v>
      </c>
      <c r="D53" s="36">
        <f>TrNavi_ene!D21</f>
        <v>4.8415307760679136</v>
      </c>
      <c r="E53" s="36">
        <f>TrNavi_ene!E21</f>
        <v>6.7107170818517021</v>
      </c>
      <c r="F53" s="36">
        <f>TrNavi_ene!F21</f>
        <v>5.2236923666820969</v>
      </c>
      <c r="G53" s="36">
        <f>TrNavi_ene!G21</f>
        <v>4.2440211449271539</v>
      </c>
      <c r="H53" s="36">
        <f>TrNavi_ene!H21</f>
        <v>4.5983498893235497</v>
      </c>
      <c r="I53" s="36">
        <f>TrNavi_ene!I21</f>
        <v>3.9671899493103684</v>
      </c>
      <c r="J53" s="36">
        <f>TrNavi_ene!J21</f>
        <v>3.8851302039499407</v>
      </c>
      <c r="K53" s="36">
        <f>TrNavi_ene!K21</f>
        <v>2.2337916573444376</v>
      </c>
      <c r="L53" s="36">
        <f>TrNavi_ene!L21</f>
        <v>2.1398622110648815</v>
      </c>
      <c r="M53" s="36">
        <f>TrNavi_ene!M21</f>
        <v>2.2927524799982222</v>
      </c>
      <c r="N53" s="36">
        <f>TrNavi_ene!N21</f>
        <v>2.1524146358794738</v>
      </c>
      <c r="O53" s="36">
        <f>TrNavi_ene!O21</f>
        <v>1.8375516858560443</v>
      </c>
      <c r="P53" s="36">
        <f>TrNavi_ene!P21</f>
        <v>1.9335360420903789</v>
      </c>
      <c r="Q53" s="36">
        <f>TrNavi_ene!Q21</f>
        <v>1.163928778780603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28033.359489850336</v>
      </c>
      <c r="C55" s="41">
        <f t="shared" si="17"/>
        <v>27787.847872685401</v>
      </c>
      <c r="D55" s="41">
        <f t="shared" si="17"/>
        <v>26818.872548311512</v>
      </c>
      <c r="E55" s="41">
        <f t="shared" si="17"/>
        <v>29201.051339799698</v>
      </c>
      <c r="F55" s="41">
        <f t="shared" si="17"/>
        <v>32883.393524399537</v>
      </c>
      <c r="G55" s="41">
        <f t="shared" si="17"/>
        <v>35283.255717669374</v>
      </c>
      <c r="H55" s="41">
        <f t="shared" si="17"/>
        <v>39208.909391503919</v>
      </c>
      <c r="I55" s="41">
        <f t="shared" si="17"/>
        <v>43415.053011617289</v>
      </c>
      <c r="J55" s="41">
        <f t="shared" si="17"/>
        <v>45559.134829688795</v>
      </c>
      <c r="K55" s="41">
        <f t="shared" si="17"/>
        <v>46235.109727268064</v>
      </c>
      <c r="L55" s="41">
        <f t="shared" si="17"/>
        <v>48887.577105462275</v>
      </c>
      <c r="M55" s="41">
        <f t="shared" si="17"/>
        <v>49469.25549690194</v>
      </c>
      <c r="N55" s="41">
        <f t="shared" si="17"/>
        <v>47620.529837749957</v>
      </c>
      <c r="O55" s="41">
        <f t="shared" si="17"/>
        <v>44577.160519673867</v>
      </c>
      <c r="P55" s="41">
        <f t="shared" si="17"/>
        <v>45099.211307288548</v>
      </c>
      <c r="Q55" s="41">
        <f t="shared" si="17"/>
        <v>47582.963849767315</v>
      </c>
    </row>
    <row r="56" spans="1:17" ht="11.45" customHeight="1" x14ac:dyDescent="0.25">
      <c r="A56" s="25" t="s">
        <v>39</v>
      </c>
      <c r="B56" s="40">
        <f t="shared" ref="B56:Q56" si="18">B57+B61+B65</f>
        <v>19893.950262546783</v>
      </c>
      <c r="C56" s="40">
        <f t="shared" si="18"/>
        <v>19369.307337330421</v>
      </c>
      <c r="D56" s="40">
        <f t="shared" si="18"/>
        <v>18905.015417593124</v>
      </c>
      <c r="E56" s="40">
        <f t="shared" si="18"/>
        <v>19520.141172686028</v>
      </c>
      <c r="F56" s="40">
        <f t="shared" si="18"/>
        <v>21500.701126000269</v>
      </c>
      <c r="G56" s="40">
        <f t="shared" si="18"/>
        <v>21860.846874482992</v>
      </c>
      <c r="H56" s="40">
        <f t="shared" si="18"/>
        <v>23857.295148103309</v>
      </c>
      <c r="I56" s="40">
        <f t="shared" si="18"/>
        <v>25857.905880655366</v>
      </c>
      <c r="J56" s="40">
        <f t="shared" si="18"/>
        <v>27348.737025546288</v>
      </c>
      <c r="K56" s="40">
        <f t="shared" si="18"/>
        <v>27259.720879567842</v>
      </c>
      <c r="L56" s="40">
        <f t="shared" si="18"/>
        <v>29098.520892563618</v>
      </c>
      <c r="M56" s="40">
        <f t="shared" si="18"/>
        <v>29170.352958577008</v>
      </c>
      <c r="N56" s="40">
        <f t="shared" si="18"/>
        <v>28763.506895395396</v>
      </c>
      <c r="O56" s="40">
        <f t="shared" si="18"/>
        <v>27643.951594794304</v>
      </c>
      <c r="P56" s="40">
        <f t="shared" si="18"/>
        <v>27946.285818404776</v>
      </c>
      <c r="Q56" s="40">
        <f t="shared" si="18"/>
        <v>29921.178763301239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18772.209926733325</v>
      </c>
      <c r="C57" s="39">
        <f t="shared" si="19"/>
        <v>18241.769023505345</v>
      </c>
      <c r="D57" s="39">
        <f t="shared" si="19"/>
        <v>17810.416346147285</v>
      </c>
      <c r="E57" s="39">
        <f t="shared" si="19"/>
        <v>18366.759577288849</v>
      </c>
      <c r="F57" s="39">
        <f t="shared" si="19"/>
        <v>20419.647210771025</v>
      </c>
      <c r="G57" s="39">
        <f t="shared" si="19"/>
        <v>20637.217828921224</v>
      </c>
      <c r="H57" s="39">
        <f t="shared" si="19"/>
        <v>22412.685641305176</v>
      </c>
      <c r="I57" s="39">
        <f t="shared" si="19"/>
        <v>24308.786921028128</v>
      </c>
      <c r="J57" s="39">
        <f t="shared" si="19"/>
        <v>25581.823712034438</v>
      </c>
      <c r="K57" s="39">
        <f t="shared" si="19"/>
        <v>25627.053424939135</v>
      </c>
      <c r="L57" s="39">
        <f t="shared" si="19"/>
        <v>27454.704447689488</v>
      </c>
      <c r="M57" s="39">
        <f t="shared" si="19"/>
        <v>27554.345590388129</v>
      </c>
      <c r="N57" s="39">
        <f t="shared" si="19"/>
        <v>26969.935130008242</v>
      </c>
      <c r="O57" s="39">
        <f t="shared" si="19"/>
        <v>25920.065589708443</v>
      </c>
      <c r="P57" s="39">
        <f t="shared" si="19"/>
        <v>26032.220267437311</v>
      </c>
      <c r="Q57" s="39">
        <f t="shared" si="19"/>
        <v>27850.282337046272</v>
      </c>
    </row>
    <row r="58" spans="1:17" ht="11.45" customHeight="1" x14ac:dyDescent="0.25">
      <c r="A58" s="17" t="str">
        <f>$A$6</f>
        <v>Powered 2-wheelers</v>
      </c>
      <c r="B58" s="37">
        <f>TrRoad_emi!B$19</f>
        <v>297.14174941581848</v>
      </c>
      <c r="C58" s="37">
        <f>TrRoad_emi!C$19</f>
        <v>267.85932389930014</v>
      </c>
      <c r="D58" s="37">
        <f>TrRoad_emi!D$19</f>
        <v>251.66786862536142</v>
      </c>
      <c r="E58" s="37">
        <f>TrRoad_emi!E$19</f>
        <v>227.31483463499254</v>
      </c>
      <c r="F58" s="37">
        <f>TrRoad_emi!F$19</f>
        <v>219.78090397198187</v>
      </c>
      <c r="G58" s="37">
        <f>TrRoad_emi!G$19</f>
        <v>235.13600719108376</v>
      </c>
      <c r="H58" s="37">
        <f>TrRoad_emi!H$19</f>
        <v>243.88872970874286</v>
      </c>
      <c r="I58" s="37">
        <f>TrRoad_emi!I$19</f>
        <v>258.96982521448672</v>
      </c>
      <c r="J58" s="37">
        <f>TrRoad_emi!J$19</f>
        <v>257.02811463106889</v>
      </c>
      <c r="K58" s="37">
        <f>TrRoad_emi!K$19</f>
        <v>267.85578100878195</v>
      </c>
      <c r="L58" s="37">
        <f>TrRoad_emi!L$19</f>
        <v>285.5177098781017</v>
      </c>
      <c r="M58" s="37">
        <f>TrRoad_emi!M$19</f>
        <v>282.76813982694506</v>
      </c>
      <c r="N58" s="37">
        <f>TrRoad_emi!N$19</f>
        <v>279.96476203459883</v>
      </c>
      <c r="O58" s="37">
        <f>TrRoad_emi!O$19</f>
        <v>267.67384910088487</v>
      </c>
      <c r="P58" s="37">
        <f>TrRoad_emi!P$19</f>
        <v>264.36700066302751</v>
      </c>
      <c r="Q58" s="37">
        <f>TrRoad_emi!Q$19</f>
        <v>281.07597084216172</v>
      </c>
    </row>
    <row r="59" spans="1:17" ht="11.45" customHeight="1" x14ac:dyDescent="0.25">
      <c r="A59" s="17" t="str">
        <f>$A$7</f>
        <v>Passenger cars</v>
      </c>
      <c r="B59" s="37">
        <f>TrRoad_emi!B$20</f>
        <v>15409.983564840026</v>
      </c>
      <c r="C59" s="37">
        <f>TrRoad_emi!C$20</f>
        <v>15071.842263284954</v>
      </c>
      <c r="D59" s="37">
        <f>TrRoad_emi!D$20</f>
        <v>14718.14907156552</v>
      </c>
      <c r="E59" s="37">
        <f>TrRoad_emi!E$20</f>
        <v>15402.114385172727</v>
      </c>
      <c r="F59" s="37">
        <f>TrRoad_emi!F$20</f>
        <v>17312.606568889962</v>
      </c>
      <c r="G59" s="37">
        <f>TrRoad_emi!G$20</f>
        <v>17611.033312344498</v>
      </c>
      <c r="H59" s="37">
        <f>TrRoad_emi!H$20</f>
        <v>19538.582499082215</v>
      </c>
      <c r="I59" s="37">
        <f>TrRoad_emi!I$20</f>
        <v>21410.307473835099</v>
      </c>
      <c r="J59" s="37">
        <f>TrRoad_emi!J$20</f>
        <v>22869.535096950713</v>
      </c>
      <c r="K59" s="37">
        <f>TrRoad_emi!K$20</f>
        <v>22946.262340658464</v>
      </c>
      <c r="L59" s="37">
        <f>TrRoad_emi!L$20</f>
        <v>24808.204130370286</v>
      </c>
      <c r="M59" s="37">
        <f>TrRoad_emi!M$20</f>
        <v>24889.856042502914</v>
      </c>
      <c r="N59" s="37">
        <f>TrRoad_emi!N$20</f>
        <v>24356.537991542871</v>
      </c>
      <c r="O59" s="37">
        <f>TrRoad_emi!O$20</f>
        <v>23310.107299839226</v>
      </c>
      <c r="P59" s="37">
        <f>TrRoad_emi!P$20</f>
        <v>23376.799257781317</v>
      </c>
      <c r="Q59" s="37">
        <f>TrRoad_emi!Q$20</f>
        <v>24828.645281620255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3065.0846124774803</v>
      </c>
      <c r="C60" s="37">
        <f>TrRoad_emi!C$27</f>
        <v>2902.0674363210919</v>
      </c>
      <c r="D60" s="37">
        <f>TrRoad_emi!D$27</f>
        <v>2840.5994059564041</v>
      </c>
      <c r="E60" s="37">
        <f>TrRoad_emi!E$27</f>
        <v>2737.3303574811293</v>
      </c>
      <c r="F60" s="37">
        <f>TrRoad_emi!F$27</f>
        <v>2887.2597379090803</v>
      </c>
      <c r="G60" s="37">
        <f>TrRoad_emi!G$27</f>
        <v>2791.048509385646</v>
      </c>
      <c r="H60" s="37">
        <f>TrRoad_emi!H$27</f>
        <v>2630.2144125142181</v>
      </c>
      <c r="I60" s="37">
        <f>TrRoad_emi!I$27</f>
        <v>2639.5096219785419</v>
      </c>
      <c r="J60" s="37">
        <f>TrRoad_emi!J$27</f>
        <v>2455.2605004526549</v>
      </c>
      <c r="K60" s="37">
        <f>TrRoad_emi!K$27</f>
        <v>2412.9353032718909</v>
      </c>
      <c r="L60" s="37">
        <f>TrRoad_emi!L$27</f>
        <v>2360.9826074411012</v>
      </c>
      <c r="M60" s="37">
        <f>TrRoad_emi!M$27</f>
        <v>2381.7214080582694</v>
      </c>
      <c r="N60" s="37">
        <f>TrRoad_emi!N$27</f>
        <v>2333.432376430771</v>
      </c>
      <c r="O60" s="37">
        <f>TrRoad_emi!O$27</f>
        <v>2342.2844407683342</v>
      </c>
      <c r="P60" s="37">
        <f>TrRoad_emi!P$27</f>
        <v>2391.0540089929655</v>
      </c>
      <c r="Q60" s="37">
        <f>TrRoad_emi!Q$27</f>
        <v>2740.5610845838546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311.31085275288399</v>
      </c>
      <c r="C61" s="38">
        <f t="shared" si="20"/>
        <v>325.6334396485226</v>
      </c>
      <c r="D61" s="38">
        <f t="shared" si="20"/>
        <v>305.78838356245996</v>
      </c>
      <c r="E61" s="38">
        <f t="shared" si="20"/>
        <v>300.19029329069923</v>
      </c>
      <c r="F61" s="38">
        <f t="shared" si="20"/>
        <v>241.16601990476693</v>
      </c>
      <c r="G61" s="38">
        <f t="shared" si="20"/>
        <v>268.86265250085836</v>
      </c>
      <c r="H61" s="38">
        <f t="shared" si="20"/>
        <v>169.99374208284709</v>
      </c>
      <c r="I61" s="38">
        <f t="shared" si="20"/>
        <v>219.09706535991188</v>
      </c>
      <c r="J61" s="38">
        <f t="shared" si="20"/>
        <v>175.4224668244201</v>
      </c>
      <c r="K61" s="38">
        <f t="shared" si="20"/>
        <v>187.48814747490272</v>
      </c>
      <c r="L61" s="38">
        <f t="shared" si="20"/>
        <v>118.65881923886492</v>
      </c>
      <c r="M61" s="38">
        <f t="shared" si="20"/>
        <v>118.20019807429374</v>
      </c>
      <c r="N61" s="38">
        <f t="shared" si="20"/>
        <v>138.35335451089821</v>
      </c>
      <c r="O61" s="38">
        <f t="shared" si="20"/>
        <v>111.43887903046313</v>
      </c>
      <c r="P61" s="38">
        <f t="shared" si="20"/>
        <v>99.594080096307721</v>
      </c>
      <c r="Q61" s="38">
        <f t="shared" si="20"/>
        <v>88.782647802221206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311.31085275288399</v>
      </c>
      <c r="C63" s="37">
        <f>TrRail_emi!C$11</f>
        <v>325.6334396485226</v>
      </c>
      <c r="D63" s="37">
        <f>TrRail_emi!D$11</f>
        <v>305.78838356245996</v>
      </c>
      <c r="E63" s="37">
        <f>TrRail_emi!E$11</f>
        <v>300.19029329069923</v>
      </c>
      <c r="F63" s="37">
        <f>TrRail_emi!F$11</f>
        <v>241.16601990476693</v>
      </c>
      <c r="G63" s="37">
        <f>TrRail_emi!G$11</f>
        <v>268.86265250085836</v>
      </c>
      <c r="H63" s="37">
        <f>TrRail_emi!H$11</f>
        <v>169.99374208284709</v>
      </c>
      <c r="I63" s="37">
        <f>TrRail_emi!I$11</f>
        <v>219.09706535991188</v>
      </c>
      <c r="J63" s="37">
        <f>TrRail_emi!J$11</f>
        <v>175.4224668244201</v>
      </c>
      <c r="K63" s="37">
        <f>TrRail_emi!K$11</f>
        <v>187.48814747490272</v>
      </c>
      <c r="L63" s="37">
        <f>TrRail_emi!L$11</f>
        <v>118.65881923886492</v>
      </c>
      <c r="M63" s="37">
        <f>TrRail_emi!M$11</f>
        <v>118.20019807429374</v>
      </c>
      <c r="N63" s="37">
        <f>TrRail_emi!N$11</f>
        <v>138.35335451089821</v>
      </c>
      <c r="O63" s="37">
        <f>TrRail_emi!O$11</f>
        <v>111.43887903046313</v>
      </c>
      <c r="P63" s="37">
        <f>TrRail_emi!P$11</f>
        <v>99.594080096307721</v>
      </c>
      <c r="Q63" s="37">
        <f>TrRail_emi!Q$11</f>
        <v>88.782647802221206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810.42948306057292</v>
      </c>
      <c r="C65" s="38">
        <f t="shared" si="21"/>
        <v>801.90487417655424</v>
      </c>
      <c r="D65" s="38">
        <f t="shared" si="21"/>
        <v>788.81068788338018</v>
      </c>
      <c r="E65" s="38">
        <f t="shared" si="21"/>
        <v>853.19130210647916</v>
      </c>
      <c r="F65" s="38">
        <f t="shared" si="21"/>
        <v>839.88789532447743</v>
      </c>
      <c r="G65" s="38">
        <f t="shared" si="21"/>
        <v>954.7663930609076</v>
      </c>
      <c r="H65" s="38">
        <f t="shared" si="21"/>
        <v>1274.6157647152879</v>
      </c>
      <c r="I65" s="38">
        <f t="shared" si="21"/>
        <v>1330.0218942673287</v>
      </c>
      <c r="J65" s="38">
        <f t="shared" si="21"/>
        <v>1591.4908466874288</v>
      </c>
      <c r="K65" s="38">
        <f t="shared" si="21"/>
        <v>1445.1793071538059</v>
      </c>
      <c r="L65" s="38">
        <f t="shared" si="21"/>
        <v>1525.1576256352653</v>
      </c>
      <c r="M65" s="38">
        <f t="shared" si="21"/>
        <v>1497.8071701145873</v>
      </c>
      <c r="N65" s="38">
        <f t="shared" si="21"/>
        <v>1655.2184108762563</v>
      </c>
      <c r="O65" s="38">
        <f t="shared" si="21"/>
        <v>1612.4471260553973</v>
      </c>
      <c r="P65" s="38">
        <f t="shared" si="21"/>
        <v>1814.4714708711576</v>
      </c>
      <c r="Q65" s="38">
        <f t="shared" si="21"/>
        <v>1982.1137784527461</v>
      </c>
    </row>
    <row r="66" spans="1:17" ht="11.45" customHeight="1" x14ac:dyDescent="0.25">
      <c r="A66" s="17" t="str">
        <f>$A$14</f>
        <v>Domestic</v>
      </c>
      <c r="B66" s="37">
        <f>TrAvia_emi!B$9</f>
        <v>145.21210985401208</v>
      </c>
      <c r="C66" s="37">
        <f>TrAvia_emi!C$9</f>
        <v>142.94541439049758</v>
      </c>
      <c r="D66" s="37">
        <f>TrAvia_emi!D$9</f>
        <v>139.31985262433227</v>
      </c>
      <c r="E66" s="37">
        <f>TrAvia_emi!E$9</f>
        <v>134.50937405829768</v>
      </c>
      <c r="F66" s="37">
        <f>TrAvia_emi!F$9</f>
        <v>125.79353652734579</v>
      </c>
      <c r="G66" s="37">
        <f>TrAvia_emi!G$9</f>
        <v>115.42385615875008</v>
      </c>
      <c r="H66" s="37">
        <f>TrAvia_emi!H$9</f>
        <v>120.99056836687457</v>
      </c>
      <c r="I66" s="37">
        <f>TrAvia_emi!I$9</f>
        <v>133.02268878645248</v>
      </c>
      <c r="J66" s="37">
        <f>TrAvia_emi!J$9</f>
        <v>121.29624185543447</v>
      </c>
      <c r="K66" s="37">
        <f>TrAvia_emi!K$9</f>
        <v>110.75418690439906</v>
      </c>
      <c r="L66" s="37">
        <f>TrAvia_emi!L$9</f>
        <v>120.69833280061039</v>
      </c>
      <c r="M66" s="37">
        <f>TrAvia_emi!M$9</f>
        <v>131.97951555791801</v>
      </c>
      <c r="N66" s="37">
        <f>TrAvia_emi!N$9</f>
        <v>193.53294586657071</v>
      </c>
      <c r="O66" s="37">
        <f>TrAvia_emi!O$9</f>
        <v>141.84118909387146</v>
      </c>
      <c r="P66" s="37">
        <f>TrAvia_emi!P$9</f>
        <v>163.79110605754769</v>
      </c>
      <c r="Q66" s="37">
        <f>TrAvia_emi!Q$9</f>
        <v>172.40851427684768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439.67617657984732</v>
      </c>
      <c r="C67" s="37">
        <f>TrAvia_emi!C$10</f>
        <v>456.48040468111657</v>
      </c>
      <c r="D67" s="37">
        <f>TrAvia_emi!D$10</f>
        <v>449.26195644511165</v>
      </c>
      <c r="E67" s="37">
        <f>TrAvia_emi!E$10</f>
        <v>484.47279933542347</v>
      </c>
      <c r="F67" s="37">
        <f>TrAvia_emi!F$10</f>
        <v>504.63898154884595</v>
      </c>
      <c r="G67" s="37">
        <f>TrAvia_emi!G$10</f>
        <v>626.10185015973548</v>
      </c>
      <c r="H67" s="37">
        <f>TrAvia_emi!H$10</f>
        <v>818.90017746957869</v>
      </c>
      <c r="I67" s="37">
        <f>TrAvia_emi!I$10</f>
        <v>853.80914161539704</v>
      </c>
      <c r="J67" s="37">
        <f>TrAvia_emi!J$10</f>
        <v>1004.3847405569719</v>
      </c>
      <c r="K67" s="37">
        <f>TrAvia_emi!K$10</f>
        <v>887.75747236464929</v>
      </c>
      <c r="L67" s="37">
        <f>TrAvia_emi!L$10</f>
        <v>887.93563474785958</v>
      </c>
      <c r="M67" s="37">
        <f>TrAvia_emi!M$10</f>
        <v>891.64544409374457</v>
      </c>
      <c r="N67" s="37">
        <f>TrAvia_emi!N$10</f>
        <v>946.58252218073801</v>
      </c>
      <c r="O67" s="37">
        <f>TrAvia_emi!O$10</f>
        <v>977.43797684912658</v>
      </c>
      <c r="P67" s="37">
        <f>TrAvia_emi!P$10</f>
        <v>1064.4689117014095</v>
      </c>
      <c r="Q67" s="37">
        <f>TrAvia_emi!Q$10</f>
        <v>1221.1393874323435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225.54119662671351</v>
      </c>
      <c r="C68" s="37">
        <f>TrAvia_emi!C$11</f>
        <v>202.4790551049401</v>
      </c>
      <c r="D68" s="37">
        <f>TrAvia_emi!D$11</f>
        <v>200.22887881393626</v>
      </c>
      <c r="E68" s="37">
        <f>TrAvia_emi!E$11</f>
        <v>234.20912871275797</v>
      </c>
      <c r="F68" s="37">
        <f>TrAvia_emi!F$11</f>
        <v>209.45537724828571</v>
      </c>
      <c r="G68" s="37">
        <f>TrAvia_emi!G$11</f>
        <v>213.24068674242204</v>
      </c>
      <c r="H68" s="37">
        <f>TrAvia_emi!H$11</f>
        <v>334.72501887883476</v>
      </c>
      <c r="I68" s="37">
        <f>TrAvia_emi!I$11</f>
        <v>343.19006386547903</v>
      </c>
      <c r="J68" s="37">
        <f>TrAvia_emi!J$11</f>
        <v>465.80986427502245</v>
      </c>
      <c r="K68" s="37">
        <f>TrAvia_emi!K$11</f>
        <v>446.66764788475763</v>
      </c>
      <c r="L68" s="37">
        <f>TrAvia_emi!L$11</f>
        <v>516.52365808679531</v>
      </c>
      <c r="M68" s="37">
        <f>TrAvia_emi!M$11</f>
        <v>474.18221046292467</v>
      </c>
      <c r="N68" s="37">
        <f>TrAvia_emi!N$11</f>
        <v>515.10294282894756</v>
      </c>
      <c r="O68" s="37">
        <f>TrAvia_emi!O$11</f>
        <v>493.16796011239927</v>
      </c>
      <c r="P68" s="37">
        <f>TrAvia_emi!P$11</f>
        <v>586.21145311220039</v>
      </c>
      <c r="Q68" s="37">
        <f>TrAvia_emi!Q$11</f>
        <v>588.56587674355501</v>
      </c>
    </row>
    <row r="69" spans="1:17" ht="11.45" customHeight="1" x14ac:dyDescent="0.25">
      <c r="A69" s="25" t="s">
        <v>18</v>
      </c>
      <c r="B69" s="40">
        <f t="shared" ref="B69:Q69" si="22">B70+B73+B74+B77+B80</f>
        <v>8139.4092273035549</v>
      </c>
      <c r="C69" s="40">
        <f t="shared" si="22"/>
        <v>8418.5405353549795</v>
      </c>
      <c r="D69" s="40">
        <f t="shared" si="22"/>
        <v>7913.8571307183893</v>
      </c>
      <c r="E69" s="40">
        <f t="shared" si="22"/>
        <v>9680.9101671136686</v>
      </c>
      <c r="F69" s="40">
        <f t="shared" si="22"/>
        <v>11382.692398399266</v>
      </c>
      <c r="G69" s="40">
        <f t="shared" si="22"/>
        <v>13422.408843186382</v>
      </c>
      <c r="H69" s="40">
        <f t="shared" si="22"/>
        <v>15351.614243400611</v>
      </c>
      <c r="I69" s="40">
        <f t="shared" si="22"/>
        <v>17557.147130961923</v>
      </c>
      <c r="J69" s="40">
        <f t="shared" si="22"/>
        <v>18210.397804142507</v>
      </c>
      <c r="K69" s="40">
        <f t="shared" si="22"/>
        <v>18975.388847700218</v>
      </c>
      <c r="L69" s="40">
        <f t="shared" si="22"/>
        <v>19789.056212898653</v>
      </c>
      <c r="M69" s="40">
        <f t="shared" si="22"/>
        <v>20298.902538324928</v>
      </c>
      <c r="N69" s="40">
        <f t="shared" si="22"/>
        <v>18857.022942354564</v>
      </c>
      <c r="O69" s="40">
        <f t="shared" si="22"/>
        <v>16933.208924879564</v>
      </c>
      <c r="P69" s="40">
        <f t="shared" si="22"/>
        <v>17152.925488883771</v>
      </c>
      <c r="Q69" s="40">
        <f t="shared" si="22"/>
        <v>17661.785086466076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7882.8783322720337</v>
      </c>
      <c r="C70" s="39">
        <f t="shared" si="23"/>
        <v>8192.789512817264</v>
      </c>
      <c r="D70" s="39">
        <f t="shared" si="23"/>
        <v>7696.1368000065922</v>
      </c>
      <c r="E70" s="39">
        <f t="shared" si="23"/>
        <v>9425.0922495506857</v>
      </c>
      <c r="F70" s="39">
        <f t="shared" si="23"/>
        <v>11076.553103243426</v>
      </c>
      <c r="G70" s="39">
        <f t="shared" si="23"/>
        <v>13157.147249722277</v>
      </c>
      <c r="H70" s="39">
        <f t="shared" si="23"/>
        <v>15023.913492048518</v>
      </c>
      <c r="I70" s="39">
        <f t="shared" si="23"/>
        <v>17288.246553802983</v>
      </c>
      <c r="J70" s="39">
        <f t="shared" si="23"/>
        <v>17949.911596342026</v>
      </c>
      <c r="K70" s="39">
        <f t="shared" si="23"/>
        <v>18748.031022920979</v>
      </c>
      <c r="L70" s="39">
        <f t="shared" si="23"/>
        <v>19524.381450768098</v>
      </c>
      <c r="M70" s="39">
        <f t="shared" si="23"/>
        <v>20021.402890129193</v>
      </c>
      <c r="N70" s="39">
        <f t="shared" si="23"/>
        <v>18622.012975848043</v>
      </c>
      <c r="O70" s="39">
        <f t="shared" si="23"/>
        <v>16697.424972564229</v>
      </c>
      <c r="P70" s="39">
        <f t="shared" si="23"/>
        <v>16932.27151775367</v>
      </c>
      <c r="Q70" s="39">
        <f t="shared" si="23"/>
        <v>17455.472620533492</v>
      </c>
    </row>
    <row r="71" spans="1:17" ht="11.45" customHeight="1" x14ac:dyDescent="0.25">
      <c r="A71" s="17" t="str">
        <f>$A$19</f>
        <v>Light duty vehicles</v>
      </c>
      <c r="B71" s="37">
        <f>TrRoad_emi!B$34</f>
        <v>4992.5640546080649</v>
      </c>
      <c r="C71" s="37">
        <f>TrRoad_emi!C$34</f>
        <v>4778.6208143232197</v>
      </c>
      <c r="D71" s="37">
        <f>TrRoad_emi!D$34</f>
        <v>4921.7345764228412</v>
      </c>
      <c r="E71" s="37">
        <f>TrRoad_emi!E$34</f>
        <v>5025.924631189886</v>
      </c>
      <c r="F71" s="37">
        <f>TrRoad_emi!F$34</f>
        <v>4863.1260047554379</v>
      </c>
      <c r="G71" s="37">
        <f>TrRoad_emi!G$34</f>
        <v>4916.4842501893745</v>
      </c>
      <c r="H71" s="37">
        <f>TrRoad_emi!H$34</f>
        <v>5122.6063406247831</v>
      </c>
      <c r="I71" s="37">
        <f>TrRoad_emi!I$34</f>
        <v>5274.7261173481565</v>
      </c>
      <c r="J71" s="37">
        <f>TrRoad_emi!J$34</f>
        <v>5404.0103204278512</v>
      </c>
      <c r="K71" s="37">
        <f>TrRoad_emi!K$34</f>
        <v>5592.7314209758024</v>
      </c>
      <c r="L71" s="37">
        <f>TrRoad_emi!L$34</f>
        <v>5806.1079299485182</v>
      </c>
      <c r="M71" s="37">
        <f>TrRoad_emi!M$34</f>
        <v>6027.3715316603966</v>
      </c>
      <c r="N71" s="37">
        <f>TrRoad_emi!N$34</f>
        <v>6007.9063561753383</v>
      </c>
      <c r="O71" s="37">
        <f>TrRoad_emi!O$34</f>
        <v>6141.4197067890564</v>
      </c>
      <c r="P71" s="37">
        <f>TrRoad_emi!P$34</f>
        <v>6139.5666976031371</v>
      </c>
      <c r="Q71" s="37">
        <f>TrRoad_emi!Q$34</f>
        <v>6158.0662201682617</v>
      </c>
    </row>
    <row r="72" spans="1:17" ht="11.45" customHeight="1" x14ac:dyDescent="0.25">
      <c r="A72" s="17" t="str">
        <f>$A$20</f>
        <v>Heavy duty vehicles</v>
      </c>
      <c r="B72" s="37">
        <f>TrRoad_emi!B$40</f>
        <v>2890.3142776639688</v>
      </c>
      <c r="C72" s="37">
        <f>TrRoad_emi!C$40</f>
        <v>3414.1686984940443</v>
      </c>
      <c r="D72" s="37">
        <f>TrRoad_emi!D$40</f>
        <v>2774.402223583751</v>
      </c>
      <c r="E72" s="37">
        <f>TrRoad_emi!E$40</f>
        <v>4399.1676183608006</v>
      </c>
      <c r="F72" s="37">
        <f>TrRoad_emi!F$40</f>
        <v>6213.4270984879895</v>
      </c>
      <c r="G72" s="37">
        <f>TrRoad_emi!G$40</f>
        <v>8240.6629995329022</v>
      </c>
      <c r="H72" s="37">
        <f>TrRoad_emi!H$40</f>
        <v>9901.3071514237345</v>
      </c>
      <c r="I72" s="37">
        <f>TrRoad_emi!I$40</f>
        <v>12013.520436454826</v>
      </c>
      <c r="J72" s="37">
        <f>TrRoad_emi!J$40</f>
        <v>12545.901275914177</v>
      </c>
      <c r="K72" s="37">
        <f>TrRoad_emi!K$40</f>
        <v>13155.299601945177</v>
      </c>
      <c r="L72" s="37">
        <f>TrRoad_emi!L$40</f>
        <v>13718.273520819581</v>
      </c>
      <c r="M72" s="37">
        <f>TrRoad_emi!M$40</f>
        <v>13994.031358468797</v>
      </c>
      <c r="N72" s="37">
        <f>TrRoad_emi!N$40</f>
        <v>12614.106619672704</v>
      </c>
      <c r="O72" s="37">
        <f>TrRoad_emi!O$40</f>
        <v>10556.005265775171</v>
      </c>
      <c r="P72" s="37">
        <f>TrRoad_emi!P$40</f>
        <v>10792.704820150533</v>
      </c>
      <c r="Q72" s="37">
        <f>TrRoad_emi!Q$40</f>
        <v>11297.406400365231</v>
      </c>
    </row>
    <row r="73" spans="1:17" ht="11.45" customHeight="1" x14ac:dyDescent="0.25">
      <c r="A73" s="19" t="str">
        <f>$A$21</f>
        <v>Rail transport</v>
      </c>
      <c r="B73" s="38">
        <f>TrRail_emi!B$15</f>
        <v>213.19325820287949</v>
      </c>
      <c r="C73" s="38">
        <f>TrRail_emi!C$15</f>
        <v>186.2706572457455</v>
      </c>
      <c r="D73" s="38">
        <f>TrRail_emi!D$15</f>
        <v>180.66728547173221</v>
      </c>
      <c r="E73" s="38">
        <f>TrRail_emi!E$15</f>
        <v>211.6154569276087</v>
      </c>
      <c r="F73" s="38">
        <f>TrRail_emi!F$15</f>
        <v>270.63358752431714</v>
      </c>
      <c r="G73" s="38">
        <f>TrRail_emi!G$15</f>
        <v>233.41264967300137</v>
      </c>
      <c r="H73" s="38">
        <f>TrRail_emi!H$15</f>
        <v>291.02168947690086</v>
      </c>
      <c r="I73" s="38">
        <f>TrRail_emi!I$15</f>
        <v>235.41473464520806</v>
      </c>
      <c r="J73" s="38">
        <f>TrRail_emi!J$15</f>
        <v>221.99694711694784</v>
      </c>
      <c r="K73" s="38">
        <f>TrRail_emi!K$15</f>
        <v>197.52714459611724</v>
      </c>
      <c r="L73" s="38">
        <f>TrRail_emi!L$15</f>
        <v>237.48847806006714</v>
      </c>
      <c r="M73" s="38">
        <f>TrRail_emi!M$15</f>
        <v>250.79401777395583</v>
      </c>
      <c r="N73" s="38">
        <f>TrRail_emi!N$15</f>
        <v>204.952652704732</v>
      </c>
      <c r="O73" s="38">
        <f>TrRail_emi!O$15</f>
        <v>206.2279503310458</v>
      </c>
      <c r="P73" s="38">
        <f>TrRail_emi!P$15</f>
        <v>185.98736075135113</v>
      </c>
      <c r="Q73" s="38">
        <f>TrRail_emi!Q$15</f>
        <v>172.49408218674981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24.293897121692062</v>
      </c>
      <c r="C74" s="38">
        <f t="shared" si="24"/>
        <v>20.555424466841693</v>
      </c>
      <c r="D74" s="38">
        <f t="shared" si="24"/>
        <v>21.230833456816143</v>
      </c>
      <c r="E74" s="38">
        <f t="shared" si="24"/>
        <v>21.864983226996827</v>
      </c>
      <c r="F74" s="38">
        <f t="shared" si="24"/>
        <v>16.58082885477058</v>
      </c>
      <c r="G74" s="38">
        <f t="shared" si="24"/>
        <v>15.991549571704979</v>
      </c>
      <c r="H74" s="38">
        <f t="shared" si="24"/>
        <v>17.754462316132134</v>
      </c>
      <c r="I74" s="38">
        <f t="shared" si="24"/>
        <v>17.663258440227626</v>
      </c>
      <c r="J74" s="38">
        <f t="shared" si="24"/>
        <v>22.666955827722983</v>
      </c>
      <c r="K74" s="38">
        <f t="shared" si="24"/>
        <v>20.213057806369605</v>
      </c>
      <c r="L74" s="38">
        <f t="shared" si="24"/>
        <v>17.553292566527762</v>
      </c>
      <c r="M74" s="38">
        <f t="shared" si="24"/>
        <v>17.072635372814204</v>
      </c>
      <c r="N74" s="38">
        <f t="shared" si="24"/>
        <v>20.424293957622083</v>
      </c>
      <c r="O74" s="38">
        <f t="shared" si="24"/>
        <v>19.92299806149903</v>
      </c>
      <c r="P74" s="38">
        <f t="shared" si="24"/>
        <v>25.03360900091165</v>
      </c>
      <c r="Q74" s="38">
        <f t="shared" si="24"/>
        <v>27.445780575372297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17.129540175506577</v>
      </c>
      <c r="C75" s="37">
        <f>TrAvia_emi!C$13</f>
        <v>13.106406582914531</v>
      </c>
      <c r="D75" s="37">
        <f>TrAvia_emi!D$13</f>
        <v>14.120109266845695</v>
      </c>
      <c r="E75" s="37">
        <f>TrAvia_emi!E$13</f>
        <v>14.711924000699709</v>
      </c>
      <c r="F75" s="37">
        <f>TrAvia_emi!F$13</f>
        <v>10.051591956293795</v>
      </c>
      <c r="G75" s="37">
        <f>TrAvia_emi!G$13</f>
        <v>10.562960368459333</v>
      </c>
      <c r="H75" s="37">
        <f>TrAvia_emi!H$13</f>
        <v>12.131416844114529</v>
      </c>
      <c r="I75" s="37">
        <f>TrAvia_emi!I$13</f>
        <v>11.674585677851578</v>
      </c>
      <c r="J75" s="37">
        <f>TrAvia_emi!J$13</f>
        <v>15.049068641933708</v>
      </c>
      <c r="K75" s="37">
        <f>TrAvia_emi!K$13</f>
        <v>13.4718734670644</v>
      </c>
      <c r="L75" s="37">
        <f>TrAvia_emi!L$13</f>
        <v>8.5210801054310892</v>
      </c>
      <c r="M75" s="37">
        <f>TrAvia_emi!M$13</f>
        <v>8.1421852297036015</v>
      </c>
      <c r="N75" s="37">
        <f>TrAvia_emi!N$13</f>
        <v>9.3318547371987766</v>
      </c>
      <c r="O75" s="37">
        <f>TrAvia_emi!O$13</f>
        <v>8.5563201002021074</v>
      </c>
      <c r="P75" s="37">
        <f>TrAvia_emi!P$13</f>
        <v>8.1819410452811603</v>
      </c>
      <c r="Q75" s="37">
        <f>TrAvia_emi!Q$13</f>
        <v>9.0248233623522953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7.164356946185487</v>
      </c>
      <c r="C76" s="37">
        <f>TrAvia_emi!C$14</f>
        <v>7.449017883927163</v>
      </c>
      <c r="D76" s="37">
        <f>TrAvia_emi!D$14</f>
        <v>7.1107241899704494</v>
      </c>
      <c r="E76" s="37">
        <f>TrAvia_emi!E$14</f>
        <v>7.1530592262971178</v>
      </c>
      <c r="F76" s="37">
        <f>TrAvia_emi!F$14</f>
        <v>6.5292368984767872</v>
      </c>
      <c r="G76" s="37">
        <f>TrAvia_emi!G$14</f>
        <v>5.4285892032456458</v>
      </c>
      <c r="H76" s="37">
        <f>TrAvia_emi!H$14</f>
        <v>5.6230454720176049</v>
      </c>
      <c r="I76" s="37">
        <f>TrAvia_emi!I$14</f>
        <v>5.988672762376047</v>
      </c>
      <c r="J76" s="37">
        <f>TrAvia_emi!J$14</f>
        <v>7.6178871857892743</v>
      </c>
      <c r="K76" s="37">
        <f>TrAvia_emi!K$14</f>
        <v>6.7411843393052031</v>
      </c>
      <c r="L76" s="37">
        <f>TrAvia_emi!L$14</f>
        <v>9.0322124610966732</v>
      </c>
      <c r="M76" s="37">
        <f>TrAvia_emi!M$14</f>
        <v>8.9304501431106029</v>
      </c>
      <c r="N76" s="37">
        <f>TrAvia_emi!N$14</f>
        <v>11.092439220423305</v>
      </c>
      <c r="O76" s="37">
        <f>TrAvia_emi!O$14</f>
        <v>11.366677961296924</v>
      </c>
      <c r="P76" s="37">
        <f>TrAvia_emi!P$14</f>
        <v>16.851667955630489</v>
      </c>
      <c r="Q76" s="37">
        <f>TrAvia_emi!Q$14</f>
        <v>18.420957213020003</v>
      </c>
    </row>
    <row r="77" spans="1:17" ht="11.45" customHeight="1" x14ac:dyDescent="0.25">
      <c r="A77" s="19" t="s">
        <v>32</v>
      </c>
      <c r="B77" s="38">
        <f t="shared" ref="B77:Q77" si="25">B78+B79</f>
        <v>19.043739706950127</v>
      </c>
      <c r="C77" s="38">
        <f t="shared" si="25"/>
        <v>18.924940825127997</v>
      </c>
      <c r="D77" s="38">
        <f t="shared" si="25"/>
        <v>15.822211783248004</v>
      </c>
      <c r="E77" s="38">
        <f t="shared" si="25"/>
        <v>22.337477408376003</v>
      </c>
      <c r="F77" s="38">
        <f t="shared" si="25"/>
        <v>18.924878776751996</v>
      </c>
      <c r="G77" s="38">
        <f t="shared" si="25"/>
        <v>15.85739421940052</v>
      </c>
      <c r="H77" s="38">
        <f t="shared" si="25"/>
        <v>18.924599559060002</v>
      </c>
      <c r="I77" s="38">
        <f t="shared" si="25"/>
        <v>15.822584073504004</v>
      </c>
      <c r="J77" s="38">
        <f t="shared" si="25"/>
        <v>15.822304855812002</v>
      </c>
      <c r="K77" s="38">
        <f t="shared" si="25"/>
        <v>9.6176223767519993</v>
      </c>
      <c r="L77" s="38">
        <f t="shared" si="25"/>
        <v>9.6329915039619767</v>
      </c>
      <c r="M77" s="38">
        <f t="shared" si="25"/>
        <v>9.6329950489683256</v>
      </c>
      <c r="N77" s="38">
        <f t="shared" si="25"/>
        <v>9.6330198441683379</v>
      </c>
      <c r="O77" s="38">
        <f t="shared" si="25"/>
        <v>9.6330039227889905</v>
      </c>
      <c r="P77" s="38">
        <f t="shared" si="25"/>
        <v>9.6330013778400847</v>
      </c>
      <c r="Q77" s="38">
        <f t="shared" si="25"/>
        <v>6.3726031704626891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0.91825115191543494</v>
      </c>
      <c r="C78" s="37">
        <f>TrNavi_emi!C$8</f>
        <v>0.82622907923363009</v>
      </c>
      <c r="D78" s="37">
        <f>TrNavi_emi!D$8</f>
        <v>0.80175568279631859</v>
      </c>
      <c r="E78" s="37">
        <f>TrNavi_emi!E$8</f>
        <v>1.5180225721581397</v>
      </c>
      <c r="F78" s="37">
        <f>TrNavi_emi!F$8</f>
        <v>2.7187973729409665</v>
      </c>
      <c r="G78" s="37">
        <f>TrNavi_emi!G$8</f>
        <v>2.6906632317809933</v>
      </c>
      <c r="H78" s="37">
        <f>TrNavi_emi!H$8</f>
        <v>4.6585924134447012</v>
      </c>
      <c r="I78" s="37">
        <f>TrNavi_emi!I$8</f>
        <v>3.514699391592468</v>
      </c>
      <c r="J78" s="37">
        <f>TrNavi_emi!J$8</f>
        <v>3.7690038706298705</v>
      </c>
      <c r="K78" s="37">
        <f>TrNavi_emi!K$8</f>
        <v>2.6874651437234585</v>
      </c>
      <c r="L78" s="37">
        <f>TrNavi_emi!L$8</f>
        <v>2.99424275094472</v>
      </c>
      <c r="M78" s="37">
        <f>TrNavi_emi!M$8</f>
        <v>2.5199166512752162</v>
      </c>
      <c r="N78" s="37">
        <f>TrNavi_emi!N$8</f>
        <v>2.9553282124207052</v>
      </c>
      <c r="O78" s="37">
        <f>TrNavi_emi!O$8</f>
        <v>3.9321490266175054</v>
      </c>
      <c r="P78" s="37">
        <f>TrNavi_emi!P$8</f>
        <v>3.634362810381301</v>
      </c>
      <c r="Q78" s="37">
        <f>TrNavi_emi!Q$8</f>
        <v>2.7616086453127058</v>
      </c>
    </row>
    <row r="79" spans="1:17" ht="11.45" customHeight="1" x14ac:dyDescent="0.25">
      <c r="A79" s="15" t="str">
        <f>$A$27</f>
        <v>Inland waterways</v>
      </c>
      <c r="B79" s="36">
        <f>TrNavi_emi!B$9</f>
        <v>18.125488555034693</v>
      </c>
      <c r="C79" s="36">
        <f>TrNavi_emi!C$9</f>
        <v>18.098711745894366</v>
      </c>
      <c r="D79" s="36">
        <f>TrNavi_emi!D$9</f>
        <v>15.020456100451685</v>
      </c>
      <c r="E79" s="36">
        <f>TrNavi_emi!E$9</f>
        <v>20.819454836217862</v>
      </c>
      <c r="F79" s="36">
        <f>TrNavi_emi!F$9</f>
        <v>16.20608140381103</v>
      </c>
      <c r="G79" s="36">
        <f>TrNavi_emi!G$9</f>
        <v>13.166730987619527</v>
      </c>
      <c r="H79" s="36">
        <f>TrNavi_emi!H$9</f>
        <v>14.266007145615301</v>
      </c>
      <c r="I79" s="36">
        <f>TrNavi_emi!I$9</f>
        <v>12.307884681911535</v>
      </c>
      <c r="J79" s="36">
        <f>TrNavi_emi!J$9</f>
        <v>12.053300985182132</v>
      </c>
      <c r="K79" s="36">
        <f>TrNavi_emi!K$9</f>
        <v>6.9301572330285408</v>
      </c>
      <c r="L79" s="36">
        <f>TrNavi_emi!L$9</f>
        <v>6.6387487530172571</v>
      </c>
      <c r="M79" s="36">
        <f>TrNavi_emi!M$9</f>
        <v>7.1130783976931085</v>
      </c>
      <c r="N79" s="36">
        <f>TrNavi_emi!N$9</f>
        <v>6.6776916317476331</v>
      </c>
      <c r="O79" s="36">
        <f>TrNavi_emi!O$9</f>
        <v>5.700854896171486</v>
      </c>
      <c r="P79" s="36">
        <f>TrNavi_emi!P$9</f>
        <v>5.9986385674587828</v>
      </c>
      <c r="Q79" s="36">
        <f>TrNavi_emi!Q$9</f>
        <v>3.6109945251499838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0.85184404861416652</v>
      </c>
      <c r="C85" s="31">
        <f t="shared" si="27"/>
        <v>0.85693548970088107</v>
      </c>
      <c r="D85" s="31">
        <f t="shared" si="27"/>
        <v>0.86365458655694038</v>
      </c>
      <c r="E85" s="31">
        <f t="shared" si="27"/>
        <v>0.8695372305725998</v>
      </c>
      <c r="F85" s="31">
        <f t="shared" si="27"/>
        <v>0.87608617259869681</v>
      </c>
      <c r="G85" s="31">
        <f t="shared" si="27"/>
        <v>0.87412821265404372</v>
      </c>
      <c r="H85" s="31">
        <f t="shared" si="27"/>
        <v>0.86161321929175905</v>
      </c>
      <c r="I85" s="31">
        <f t="shared" si="27"/>
        <v>0.84975665369053532</v>
      </c>
      <c r="J85" s="31">
        <f t="shared" si="27"/>
        <v>0.84916103709529267</v>
      </c>
      <c r="K85" s="31">
        <f t="shared" si="27"/>
        <v>0.86287535718014885</v>
      </c>
      <c r="L85" s="31">
        <f t="shared" si="27"/>
        <v>0.86529998722523338</v>
      </c>
      <c r="M85" s="31">
        <f t="shared" si="27"/>
        <v>0.85924901512212115</v>
      </c>
      <c r="N85" s="31">
        <f t="shared" si="27"/>
        <v>0.85567320907781219</v>
      </c>
      <c r="O85" s="31">
        <f t="shared" si="27"/>
        <v>0.85749244671919511</v>
      </c>
      <c r="P85" s="31">
        <f t="shared" si="27"/>
        <v>0.85585633913634118</v>
      </c>
      <c r="Q85" s="31">
        <f t="shared" si="27"/>
        <v>0.8469825291151849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1.1154772616401458E-2</v>
      </c>
      <c r="C86" s="29">
        <f t="shared" si="28"/>
        <v>1.0112433785618232E-2</v>
      </c>
      <c r="D86" s="29">
        <f t="shared" si="28"/>
        <v>9.6894035743878455E-3</v>
      </c>
      <c r="E86" s="29">
        <f t="shared" si="28"/>
        <v>8.7629868861049467E-3</v>
      </c>
      <c r="F86" s="29">
        <f t="shared" si="28"/>
        <v>8.1925924225490412E-3</v>
      </c>
      <c r="G86" s="29">
        <f t="shared" si="28"/>
        <v>8.9013000470986609E-3</v>
      </c>
      <c r="H86" s="29">
        <f t="shared" si="28"/>
        <v>9.1344252731470118E-3</v>
      </c>
      <c r="I86" s="29">
        <f t="shared" si="28"/>
        <v>9.5589992615087126E-3</v>
      </c>
      <c r="J86" s="29">
        <f t="shared" si="28"/>
        <v>9.2113980296283475E-3</v>
      </c>
      <c r="K86" s="29">
        <f t="shared" si="28"/>
        <v>1.0029482763365198E-2</v>
      </c>
      <c r="L86" s="29">
        <f t="shared" si="28"/>
        <v>1.0642700149434949E-2</v>
      </c>
      <c r="M86" s="29">
        <f t="shared" si="28"/>
        <v>1.060593804890827E-2</v>
      </c>
      <c r="N86" s="29">
        <f t="shared" si="28"/>
        <v>1.0642916260542487E-2</v>
      </c>
      <c r="O86" s="29">
        <f t="shared" si="28"/>
        <v>1.0255691386640503E-2</v>
      </c>
      <c r="P86" s="29">
        <f t="shared" si="28"/>
        <v>1.0140704085295899E-2</v>
      </c>
      <c r="Q86" s="29">
        <f t="shared" si="28"/>
        <v>1.0388623501151001E-2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0.57777958165509369</v>
      </c>
      <c r="C87" s="29">
        <f t="shared" si="29"/>
        <v>0.59688167446771057</v>
      </c>
      <c r="D87" s="29">
        <f t="shared" si="29"/>
        <v>0.61751049972859762</v>
      </c>
      <c r="E87" s="29">
        <f t="shared" si="29"/>
        <v>0.63052048021203588</v>
      </c>
      <c r="F87" s="29">
        <f t="shared" si="29"/>
        <v>0.64379372192955275</v>
      </c>
      <c r="G87" s="29">
        <f t="shared" si="29"/>
        <v>0.65396555230787956</v>
      </c>
      <c r="H87" s="29">
        <f t="shared" si="29"/>
        <v>0.65025903138487406</v>
      </c>
      <c r="I87" s="29">
        <f t="shared" si="29"/>
        <v>0.64935275863729058</v>
      </c>
      <c r="J87" s="29">
        <f t="shared" si="29"/>
        <v>0.65808128780178698</v>
      </c>
      <c r="K87" s="29">
        <f t="shared" si="29"/>
        <v>0.68766337970273528</v>
      </c>
      <c r="L87" s="29">
        <f t="shared" si="29"/>
        <v>0.70004703645300204</v>
      </c>
      <c r="M87" s="29">
        <f t="shared" si="29"/>
        <v>0.70016950826898328</v>
      </c>
      <c r="N87" s="29">
        <f t="shared" si="29"/>
        <v>0.69940726123788166</v>
      </c>
      <c r="O87" s="29">
        <f t="shared" si="29"/>
        <v>0.70867958833316658</v>
      </c>
      <c r="P87" s="29">
        <f t="shared" si="29"/>
        <v>0.70550422543451274</v>
      </c>
      <c r="Q87" s="29">
        <f t="shared" si="29"/>
        <v>0.70457963321019013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0.26290969434267142</v>
      </c>
      <c r="C88" s="29">
        <f t="shared" si="30"/>
        <v>0.24994138144755229</v>
      </c>
      <c r="D88" s="29">
        <f t="shared" si="30"/>
        <v>0.23645468325395494</v>
      </c>
      <c r="E88" s="29">
        <f t="shared" si="30"/>
        <v>0.23025376347445894</v>
      </c>
      <c r="F88" s="29">
        <f t="shared" si="30"/>
        <v>0.22409985824659498</v>
      </c>
      <c r="G88" s="29">
        <f t="shared" si="30"/>
        <v>0.21126136029906545</v>
      </c>
      <c r="H88" s="29">
        <f t="shared" si="30"/>
        <v>0.20221976263373798</v>
      </c>
      <c r="I88" s="29">
        <f t="shared" si="30"/>
        <v>0.19084489579173602</v>
      </c>
      <c r="J88" s="29">
        <f t="shared" si="30"/>
        <v>0.1818683512638774</v>
      </c>
      <c r="K88" s="29">
        <f t="shared" si="30"/>
        <v>0.16518249471404847</v>
      </c>
      <c r="L88" s="29">
        <f t="shared" si="30"/>
        <v>0.15461025062279637</v>
      </c>
      <c r="M88" s="29">
        <f t="shared" si="30"/>
        <v>0.1484735688042296</v>
      </c>
      <c r="N88" s="29">
        <f t="shared" si="30"/>
        <v>0.14562303157938802</v>
      </c>
      <c r="O88" s="29">
        <f t="shared" si="30"/>
        <v>0.13855716699938811</v>
      </c>
      <c r="P88" s="29">
        <f t="shared" si="30"/>
        <v>0.14021140961653258</v>
      </c>
      <c r="Q88" s="29">
        <f t="shared" si="30"/>
        <v>0.13201427240384378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0.12787092616906315</v>
      </c>
      <c r="C89" s="30">
        <f t="shared" si="31"/>
        <v>0.12234946432267456</v>
      </c>
      <c r="D89" s="30">
        <f t="shared" si="31"/>
        <v>0.11535805498979966</v>
      </c>
      <c r="E89" s="30">
        <f t="shared" si="31"/>
        <v>0.10771056865787772</v>
      </c>
      <c r="F89" s="30">
        <f t="shared" si="31"/>
        <v>0.10055987768286542</v>
      </c>
      <c r="G89" s="30">
        <f t="shared" si="31"/>
        <v>9.5677350206987338E-2</v>
      </c>
      <c r="H89" s="30">
        <f t="shared" si="31"/>
        <v>9.4216969489928429E-2</v>
      </c>
      <c r="I89" s="30">
        <f t="shared" si="31"/>
        <v>9.6518705787837319E-2</v>
      </c>
      <c r="J89" s="30">
        <f t="shared" si="31"/>
        <v>9.2886305523911555E-2</v>
      </c>
      <c r="K89" s="30">
        <f t="shared" si="31"/>
        <v>8.4465071556741697E-2</v>
      </c>
      <c r="L89" s="30">
        <f t="shared" si="31"/>
        <v>8.0920113185672202E-2</v>
      </c>
      <c r="M89" s="30">
        <f t="shared" si="31"/>
        <v>8.1592752901956486E-2</v>
      </c>
      <c r="N89" s="30">
        <f t="shared" si="31"/>
        <v>8.1517885349500177E-2</v>
      </c>
      <c r="O89" s="30">
        <f t="shared" si="31"/>
        <v>7.6093400097025379E-2</v>
      </c>
      <c r="P89" s="30">
        <f t="shared" si="31"/>
        <v>7.2050714528508961E-2</v>
      </c>
      <c r="Q89" s="30">
        <f t="shared" si="31"/>
        <v>7.5387943278495587E-2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2.087289803058371E-2</v>
      </c>
      <c r="C90" s="29">
        <f t="shared" si="32"/>
        <v>2.0978834363377583E-2</v>
      </c>
      <c r="D90" s="29">
        <f t="shared" si="32"/>
        <v>2.1008089166024455E-2</v>
      </c>
      <c r="E90" s="29">
        <f t="shared" si="32"/>
        <v>2.0080270070447003E-2</v>
      </c>
      <c r="F90" s="29">
        <f t="shared" si="32"/>
        <v>1.9734821176314626E-2</v>
      </c>
      <c r="G90" s="29">
        <f t="shared" si="32"/>
        <v>1.8893292384469271E-2</v>
      </c>
      <c r="H90" s="29">
        <f t="shared" si="32"/>
        <v>1.8477986524027393E-2</v>
      </c>
      <c r="I90" s="29">
        <f t="shared" si="32"/>
        <v>1.840432957320725E-2</v>
      </c>
      <c r="J90" s="29">
        <f t="shared" si="32"/>
        <v>1.7538666998193626E-2</v>
      </c>
      <c r="K90" s="29">
        <f t="shared" si="32"/>
        <v>1.6254860527669467E-2</v>
      </c>
      <c r="L90" s="29">
        <f t="shared" si="32"/>
        <v>1.6091330640358184E-2</v>
      </c>
      <c r="M90" s="29">
        <f t="shared" si="32"/>
        <v>1.6305111038490631E-2</v>
      </c>
      <c r="N90" s="29">
        <f t="shared" si="32"/>
        <v>1.6225983978737257E-2</v>
      </c>
      <c r="O90" s="29">
        <f t="shared" si="32"/>
        <v>1.5029277212295062E-2</v>
      </c>
      <c r="P90" s="29">
        <f t="shared" si="32"/>
        <v>1.5171960716807134E-2</v>
      </c>
      <c r="Q90" s="29">
        <f t="shared" si="32"/>
        <v>1.4825781058105315E-2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0.10699802813847943</v>
      </c>
      <c r="C91" s="29">
        <f t="shared" si="33"/>
        <v>0.10137062995929698</v>
      </c>
      <c r="D91" s="29">
        <f t="shared" si="33"/>
        <v>9.4349965823775195E-2</v>
      </c>
      <c r="E91" s="29">
        <f t="shared" si="33"/>
        <v>8.7630298587430711E-2</v>
      </c>
      <c r="F91" s="29">
        <f t="shared" si="33"/>
        <v>8.0825056506550794E-2</v>
      </c>
      <c r="G91" s="29">
        <f t="shared" si="33"/>
        <v>7.678405782251807E-2</v>
      </c>
      <c r="H91" s="29">
        <f t="shared" si="33"/>
        <v>7.5738982965901036E-2</v>
      </c>
      <c r="I91" s="29">
        <f t="shared" si="33"/>
        <v>7.8114376214630077E-2</v>
      </c>
      <c r="J91" s="29">
        <f t="shared" si="33"/>
        <v>7.5347638525717922E-2</v>
      </c>
      <c r="K91" s="29">
        <f t="shared" si="33"/>
        <v>6.8210211029072237E-2</v>
      </c>
      <c r="L91" s="29">
        <f t="shared" si="33"/>
        <v>6.4828782545314018E-2</v>
      </c>
      <c r="M91" s="29">
        <f t="shared" si="33"/>
        <v>6.5287641863465848E-2</v>
      </c>
      <c r="N91" s="29">
        <f t="shared" si="33"/>
        <v>6.5291901370762934E-2</v>
      </c>
      <c r="O91" s="29">
        <f t="shared" si="33"/>
        <v>6.1064122884730329E-2</v>
      </c>
      <c r="P91" s="29">
        <f t="shared" si="33"/>
        <v>5.6878753811701821E-2</v>
      </c>
      <c r="Q91" s="29">
        <f t="shared" si="33"/>
        <v>5.8921644253051401E-2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1.640517967338878E-3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2.0285025216770391E-2</v>
      </c>
      <c r="C93" s="30">
        <f t="shared" si="35"/>
        <v>2.0715045976444382E-2</v>
      </c>
      <c r="D93" s="30">
        <f t="shared" si="35"/>
        <v>2.0987358453260059E-2</v>
      </c>
      <c r="E93" s="30">
        <f t="shared" si="35"/>
        <v>2.2752200769522411E-2</v>
      </c>
      <c r="F93" s="30">
        <f t="shared" si="35"/>
        <v>2.3353949718437853E-2</v>
      </c>
      <c r="G93" s="30">
        <f t="shared" si="35"/>
        <v>3.0194437138968973E-2</v>
      </c>
      <c r="H93" s="30">
        <f t="shared" si="35"/>
        <v>4.4169811218312531E-2</v>
      </c>
      <c r="I93" s="30">
        <f t="shared" si="35"/>
        <v>5.3724640521627343E-2</v>
      </c>
      <c r="J93" s="30">
        <f t="shared" si="35"/>
        <v>5.795265738079583E-2</v>
      </c>
      <c r="K93" s="30">
        <f t="shared" si="35"/>
        <v>5.2659571263109481E-2</v>
      </c>
      <c r="L93" s="30">
        <f t="shared" si="35"/>
        <v>5.3779899589094439E-2</v>
      </c>
      <c r="M93" s="30">
        <f t="shared" si="35"/>
        <v>5.9158231975922335E-2</v>
      </c>
      <c r="N93" s="30">
        <f t="shared" si="35"/>
        <v>6.2808905572687659E-2</v>
      </c>
      <c r="O93" s="30">
        <f t="shared" si="35"/>
        <v>6.6414153183779467E-2</v>
      </c>
      <c r="P93" s="30">
        <f t="shared" si="35"/>
        <v>7.2092946335149788E-2</v>
      </c>
      <c r="Q93" s="30">
        <f t="shared" si="35"/>
        <v>7.7629527606319512E-2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1.5601988660208068E-3</v>
      </c>
      <c r="C94" s="29">
        <f t="shared" si="36"/>
        <v>1.5775072222887793E-3</v>
      </c>
      <c r="D94" s="29">
        <f t="shared" si="36"/>
        <v>1.5642278315368963E-3</v>
      </c>
      <c r="E94" s="29">
        <f t="shared" si="36"/>
        <v>1.5061718255634548E-3</v>
      </c>
      <c r="F94" s="29">
        <f t="shared" si="36"/>
        <v>1.3946224699976884E-3</v>
      </c>
      <c r="G94" s="29">
        <f t="shared" si="36"/>
        <v>1.3192144013943862E-3</v>
      </c>
      <c r="H94" s="29">
        <f t="shared" si="36"/>
        <v>1.3776421573456585E-3</v>
      </c>
      <c r="I94" s="29">
        <f t="shared" si="36"/>
        <v>1.518114383315058E-3</v>
      </c>
      <c r="J94" s="29">
        <f t="shared" si="36"/>
        <v>1.2701725819043279E-3</v>
      </c>
      <c r="K94" s="29">
        <f t="shared" si="36"/>
        <v>1.1724994262067947E-3</v>
      </c>
      <c r="L94" s="29">
        <f t="shared" si="36"/>
        <v>1.2878560328298126E-3</v>
      </c>
      <c r="M94" s="29">
        <f t="shared" si="36"/>
        <v>1.5039111443306639E-3</v>
      </c>
      <c r="N94" s="29">
        <f t="shared" si="36"/>
        <v>2.355649503919228E-3</v>
      </c>
      <c r="O94" s="29">
        <f t="shared" si="36"/>
        <v>1.5958856268508258E-3</v>
      </c>
      <c r="P94" s="29">
        <f t="shared" si="36"/>
        <v>1.8908781109082977E-3</v>
      </c>
      <c r="Q94" s="29">
        <f t="shared" si="36"/>
        <v>1.9676691603562626E-3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1.0806630351269792E-2</v>
      </c>
      <c r="C95" s="29">
        <f t="shared" si="37"/>
        <v>1.0981539697336427E-2</v>
      </c>
      <c r="D95" s="29">
        <f t="shared" si="37"/>
        <v>1.1182558143435228E-2</v>
      </c>
      <c r="E95" s="29">
        <f t="shared" si="37"/>
        <v>1.1904194886442112E-2</v>
      </c>
      <c r="F95" s="29">
        <f t="shared" si="37"/>
        <v>1.32419718923034E-2</v>
      </c>
      <c r="G95" s="29">
        <f t="shared" si="37"/>
        <v>1.9393739330288248E-2</v>
      </c>
      <c r="H95" s="29">
        <f t="shared" si="37"/>
        <v>2.7795844089801496E-2</v>
      </c>
      <c r="I95" s="29">
        <f t="shared" si="37"/>
        <v>3.4410882256167917E-2</v>
      </c>
      <c r="J95" s="29">
        <f t="shared" si="37"/>
        <v>3.6442276176645381E-2</v>
      </c>
      <c r="K95" s="29">
        <f t="shared" si="37"/>
        <v>3.1834195390488713E-2</v>
      </c>
      <c r="L95" s="29">
        <f t="shared" si="37"/>
        <v>3.0772255763032916E-2</v>
      </c>
      <c r="M95" s="29">
        <f t="shared" si="37"/>
        <v>3.5386555289921184E-2</v>
      </c>
      <c r="N95" s="29">
        <f t="shared" si="37"/>
        <v>3.5953107393312436E-2</v>
      </c>
      <c r="O95" s="29">
        <f t="shared" si="37"/>
        <v>3.9365008551374793E-2</v>
      </c>
      <c r="P95" s="29">
        <f t="shared" si="37"/>
        <v>4.1619272856526134E-2</v>
      </c>
      <c r="Q95" s="29">
        <f t="shared" si="37"/>
        <v>4.7002577842923304E-2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7.9181959994797935E-3</v>
      </c>
      <c r="C96" s="29">
        <f t="shared" si="38"/>
        <v>8.1559990568191749E-3</v>
      </c>
      <c r="D96" s="29">
        <f t="shared" si="38"/>
        <v>8.2405724782879351E-3</v>
      </c>
      <c r="E96" s="29">
        <f t="shared" si="38"/>
        <v>9.3418340575168422E-3</v>
      </c>
      <c r="F96" s="29">
        <f t="shared" si="38"/>
        <v>8.7173553561367655E-3</v>
      </c>
      <c r="G96" s="29">
        <f t="shared" si="38"/>
        <v>9.481483407286339E-3</v>
      </c>
      <c r="H96" s="29">
        <f t="shared" si="38"/>
        <v>1.4996324971165376E-2</v>
      </c>
      <c r="I96" s="29">
        <f t="shared" si="38"/>
        <v>1.7795643882144371E-2</v>
      </c>
      <c r="J96" s="29">
        <f t="shared" si="38"/>
        <v>2.0240208622246125E-2</v>
      </c>
      <c r="K96" s="29">
        <f t="shared" si="38"/>
        <v>1.9652876446413971E-2</v>
      </c>
      <c r="L96" s="29">
        <f t="shared" si="38"/>
        <v>2.1719787793231714E-2</v>
      </c>
      <c r="M96" s="29">
        <f t="shared" si="38"/>
        <v>2.2267765541670478E-2</v>
      </c>
      <c r="N96" s="29">
        <f t="shared" si="38"/>
        <v>2.4500148675455993E-2</v>
      </c>
      <c r="O96" s="29">
        <f t="shared" si="38"/>
        <v>2.5453259005553855E-2</v>
      </c>
      <c r="P96" s="29">
        <f t="shared" si="38"/>
        <v>2.8582795367715359E-2</v>
      </c>
      <c r="Q96" s="29">
        <f t="shared" si="38"/>
        <v>2.8659280603039943E-2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0.56207070358818056</v>
      </c>
      <c r="C98" s="31">
        <f t="shared" si="40"/>
        <v>0.5983511198900997</v>
      </c>
      <c r="D98" s="31">
        <f t="shared" si="40"/>
        <v>0.61352107607904882</v>
      </c>
      <c r="E98" s="31">
        <f t="shared" si="40"/>
        <v>0.619872782866005</v>
      </c>
      <c r="F98" s="31">
        <f t="shared" si="40"/>
        <v>0.62489352863560388</v>
      </c>
      <c r="G98" s="31">
        <f t="shared" si="40"/>
        <v>0.64363516883258132</v>
      </c>
      <c r="H98" s="31">
        <f t="shared" si="40"/>
        <v>0.63851119058049821</v>
      </c>
      <c r="I98" s="31">
        <f t="shared" si="40"/>
        <v>0.64659627395510244</v>
      </c>
      <c r="J98" s="31">
        <f t="shared" si="40"/>
        <v>0.67024234473318622</v>
      </c>
      <c r="K98" s="31">
        <f t="shared" si="40"/>
        <v>0.7201344043590937</v>
      </c>
      <c r="L98" s="31">
        <f t="shared" si="40"/>
        <v>0.71341524688515545</v>
      </c>
      <c r="M98" s="31">
        <f t="shared" si="40"/>
        <v>0.70884614686275216</v>
      </c>
      <c r="N98" s="31">
        <f t="shared" si="40"/>
        <v>0.73132368155309602</v>
      </c>
      <c r="O98" s="31">
        <f t="shared" si="40"/>
        <v>0.74289588811030838</v>
      </c>
      <c r="P98" s="31">
        <f t="shared" si="40"/>
        <v>0.74183012790655101</v>
      </c>
      <c r="Q98" s="31">
        <f t="shared" si="40"/>
        <v>0.75123322136110215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3.0660270136737517E-2</v>
      </c>
      <c r="C99" s="29">
        <f t="shared" si="41"/>
        <v>3.1056819356960304E-2</v>
      </c>
      <c r="D99" s="29">
        <f t="shared" si="41"/>
        <v>3.2244447882362859E-2</v>
      </c>
      <c r="E99" s="29">
        <f t="shared" si="41"/>
        <v>3.2470852983827007E-2</v>
      </c>
      <c r="F99" s="29">
        <f t="shared" si="41"/>
        <v>2.8808373770941594E-2</v>
      </c>
      <c r="G99" s="29">
        <f t="shared" si="41"/>
        <v>2.972051539989265E-2</v>
      </c>
      <c r="H99" s="29">
        <f t="shared" si="41"/>
        <v>2.9701128848857908E-2</v>
      </c>
      <c r="I99" s="29">
        <f t="shared" si="41"/>
        <v>3.0054069198588038E-2</v>
      </c>
      <c r="J99" s="29">
        <f t="shared" si="41"/>
        <v>3.127311611459508E-2</v>
      </c>
      <c r="K99" s="29">
        <f t="shared" si="41"/>
        <v>3.3651095287205411E-2</v>
      </c>
      <c r="L99" s="29">
        <f t="shared" si="41"/>
        <v>3.2941569349048565E-2</v>
      </c>
      <c r="M99" s="29">
        <f t="shared" si="41"/>
        <v>3.1900564202026582E-2</v>
      </c>
      <c r="N99" s="29">
        <f t="shared" si="41"/>
        <v>3.2371469292864954E-2</v>
      </c>
      <c r="O99" s="29">
        <f t="shared" si="41"/>
        <v>3.0787016152702105E-2</v>
      </c>
      <c r="P99" s="29">
        <f t="shared" si="41"/>
        <v>3.1422571393981975E-2</v>
      </c>
      <c r="Q99" s="29">
        <f t="shared" si="41"/>
        <v>3.0394526397564951E-2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0.53141043345144301</v>
      </c>
      <c r="C100" s="29">
        <f t="shared" si="42"/>
        <v>0.56729430053313934</v>
      </c>
      <c r="D100" s="29">
        <f t="shared" si="42"/>
        <v>0.58127662819668602</v>
      </c>
      <c r="E100" s="29">
        <f t="shared" si="42"/>
        <v>0.5874019298821781</v>
      </c>
      <c r="F100" s="29">
        <f t="shared" si="42"/>
        <v>0.59608515486466229</v>
      </c>
      <c r="G100" s="29">
        <f t="shared" si="42"/>
        <v>0.6139146534326887</v>
      </c>
      <c r="H100" s="29">
        <f t="shared" si="42"/>
        <v>0.60881006173164032</v>
      </c>
      <c r="I100" s="29">
        <f t="shared" si="42"/>
        <v>0.61654220475651444</v>
      </c>
      <c r="J100" s="29">
        <f t="shared" si="42"/>
        <v>0.63896922861859118</v>
      </c>
      <c r="K100" s="29">
        <f t="shared" si="42"/>
        <v>0.68648330907188826</v>
      </c>
      <c r="L100" s="29">
        <f t="shared" si="42"/>
        <v>0.68047367753610688</v>
      </c>
      <c r="M100" s="29">
        <f t="shared" si="42"/>
        <v>0.67694558266072569</v>
      </c>
      <c r="N100" s="29">
        <f t="shared" si="42"/>
        <v>0.69895221226023108</v>
      </c>
      <c r="O100" s="29">
        <f t="shared" si="42"/>
        <v>0.7121088719576063</v>
      </c>
      <c r="P100" s="29">
        <f t="shared" si="42"/>
        <v>0.71040755651256893</v>
      </c>
      <c r="Q100" s="29">
        <f t="shared" si="42"/>
        <v>0.72083869496353725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0.42791552876475103</v>
      </c>
      <c r="C101" s="30">
        <f t="shared" si="43"/>
        <v>0.39059989744549001</v>
      </c>
      <c r="D101" s="30">
        <f t="shared" si="43"/>
        <v>0.37665660185425798</v>
      </c>
      <c r="E101" s="30">
        <f t="shared" si="43"/>
        <v>0.37254286122559832</v>
      </c>
      <c r="F101" s="30">
        <f t="shared" si="43"/>
        <v>0.37185025059977578</v>
      </c>
      <c r="G101" s="30">
        <f t="shared" si="43"/>
        <v>0.35339245360538207</v>
      </c>
      <c r="H101" s="30">
        <f t="shared" si="43"/>
        <v>0.3587425170726341</v>
      </c>
      <c r="I101" s="30">
        <f t="shared" si="43"/>
        <v>0.35086083568767923</v>
      </c>
      <c r="J101" s="30">
        <f t="shared" si="43"/>
        <v>0.32718391906515881</v>
      </c>
      <c r="K101" s="30">
        <f t="shared" si="43"/>
        <v>0.27780750159531442</v>
      </c>
      <c r="L101" s="30">
        <f t="shared" si="43"/>
        <v>0.28517747961135181</v>
      </c>
      <c r="M101" s="30">
        <f t="shared" si="43"/>
        <v>0.28967018820294188</v>
      </c>
      <c r="N101" s="30">
        <f t="shared" si="43"/>
        <v>0.26729578278784832</v>
      </c>
      <c r="O101" s="30">
        <f t="shared" si="43"/>
        <v>0.2559858983220159</v>
      </c>
      <c r="P101" s="30">
        <f t="shared" si="43"/>
        <v>0.25676884601545291</v>
      </c>
      <c r="Q101" s="30">
        <f t="shared" si="43"/>
        <v>0.24751782277479378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3.0791634169859676E-4</v>
      </c>
      <c r="C102" s="30">
        <f t="shared" si="44"/>
        <v>2.8633451497089347E-4</v>
      </c>
      <c r="D102" s="30">
        <f t="shared" si="44"/>
        <v>2.9719553098073756E-4</v>
      </c>
      <c r="E102" s="30">
        <f t="shared" si="44"/>
        <v>2.9562274367972733E-4</v>
      </c>
      <c r="F102" s="30">
        <f t="shared" si="44"/>
        <v>2.4190493045918144E-4</v>
      </c>
      <c r="G102" s="30">
        <f t="shared" si="44"/>
        <v>2.4695481159941747E-4</v>
      </c>
      <c r="H102" s="30">
        <f t="shared" si="44"/>
        <v>2.6085515756678188E-4</v>
      </c>
      <c r="I102" s="30">
        <f t="shared" si="44"/>
        <v>3.0408063500043757E-4</v>
      </c>
      <c r="J102" s="30">
        <f t="shared" si="44"/>
        <v>3.5581739417457197E-4</v>
      </c>
      <c r="K102" s="30">
        <f t="shared" si="44"/>
        <v>3.2792228563248671E-4</v>
      </c>
      <c r="L102" s="30">
        <f t="shared" si="44"/>
        <v>3.4543170970892221E-4</v>
      </c>
      <c r="M102" s="30">
        <f t="shared" si="44"/>
        <v>3.465948692064743E-4</v>
      </c>
      <c r="N102" s="30">
        <f t="shared" si="44"/>
        <v>3.8673585902024895E-4</v>
      </c>
      <c r="O102" s="30">
        <f t="shared" si="44"/>
        <v>3.8345482982363866E-4</v>
      </c>
      <c r="P102" s="30">
        <f t="shared" si="44"/>
        <v>5.3712388618918608E-4</v>
      </c>
      <c r="Q102" s="30">
        <f t="shared" si="44"/>
        <v>5.2956976244980308E-4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1.3124162577481428E-4</v>
      </c>
      <c r="C103" s="29">
        <f t="shared" si="45"/>
        <v>1.0376685026367206E-4</v>
      </c>
      <c r="D103" s="29">
        <f t="shared" si="45"/>
        <v>1.1700285327182875E-4</v>
      </c>
      <c r="E103" s="29">
        <f t="shared" si="45"/>
        <v>1.205241424154904E-4</v>
      </c>
      <c r="F103" s="29">
        <f t="shared" si="45"/>
        <v>8.4145513267327391E-5</v>
      </c>
      <c r="G103" s="29">
        <f t="shared" si="45"/>
        <v>9.8435488216719346E-5</v>
      </c>
      <c r="H103" s="29">
        <f t="shared" si="45"/>
        <v>1.0754392767186437E-4</v>
      </c>
      <c r="I103" s="29">
        <f t="shared" si="45"/>
        <v>1.1985800890157859E-4</v>
      </c>
      <c r="J103" s="29">
        <f t="shared" si="45"/>
        <v>1.331363106744692E-4</v>
      </c>
      <c r="K103" s="29">
        <f t="shared" si="45"/>
        <v>1.2355843495944892E-4</v>
      </c>
      <c r="L103" s="29">
        <f t="shared" si="45"/>
        <v>7.6125120047460397E-5</v>
      </c>
      <c r="M103" s="29">
        <f t="shared" si="45"/>
        <v>7.6098746669969115E-5</v>
      </c>
      <c r="N103" s="29">
        <f t="shared" si="45"/>
        <v>8.2432332007126137E-5</v>
      </c>
      <c r="O103" s="29">
        <f t="shared" si="45"/>
        <v>7.8240474791590209E-5</v>
      </c>
      <c r="P103" s="29">
        <f t="shared" si="45"/>
        <v>7.8631305611128756E-5</v>
      </c>
      <c r="Q103" s="29">
        <f t="shared" si="45"/>
        <v>8.0345477469990944E-5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1.7667471592378245E-4</v>
      </c>
      <c r="C104" s="29">
        <f t="shared" si="46"/>
        <v>1.8256766470722138E-4</v>
      </c>
      <c r="D104" s="29">
        <f t="shared" si="46"/>
        <v>1.8019267770890877E-4</v>
      </c>
      <c r="E104" s="29">
        <f t="shared" si="46"/>
        <v>1.7509860126423694E-4</v>
      </c>
      <c r="F104" s="29">
        <f t="shared" si="46"/>
        <v>1.57759417191854E-4</v>
      </c>
      <c r="G104" s="29">
        <f t="shared" si="46"/>
        <v>1.4851932338269812E-4</v>
      </c>
      <c r="H104" s="29">
        <f t="shared" si="46"/>
        <v>1.5331122989491755E-4</v>
      </c>
      <c r="I104" s="29">
        <f t="shared" si="46"/>
        <v>1.8422262609885895E-4</v>
      </c>
      <c r="J104" s="29">
        <f t="shared" si="46"/>
        <v>2.2268108350010279E-4</v>
      </c>
      <c r="K104" s="29">
        <f t="shared" si="46"/>
        <v>2.0436385067303776E-4</v>
      </c>
      <c r="L104" s="29">
        <f t="shared" si="46"/>
        <v>2.6930658966146177E-4</v>
      </c>
      <c r="M104" s="29">
        <f t="shared" si="46"/>
        <v>2.704961225365052E-4</v>
      </c>
      <c r="N104" s="29">
        <f t="shared" si="46"/>
        <v>3.0430352701312283E-4</v>
      </c>
      <c r="O104" s="29">
        <f t="shared" si="46"/>
        <v>3.0521435503204846E-4</v>
      </c>
      <c r="P104" s="29">
        <f t="shared" si="46"/>
        <v>4.5849258057805727E-4</v>
      </c>
      <c r="Q104" s="29">
        <f t="shared" si="46"/>
        <v>4.4922428497981212E-4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9.7058513053698853E-3</v>
      </c>
      <c r="C105" s="30">
        <f t="shared" si="47"/>
        <v>1.0762648149439346E-2</v>
      </c>
      <c r="D105" s="30">
        <f t="shared" si="47"/>
        <v>9.5251265357125352E-3</v>
      </c>
      <c r="E105" s="30">
        <f t="shared" si="47"/>
        <v>7.2887331647169601E-3</v>
      </c>
      <c r="F105" s="30">
        <f t="shared" si="47"/>
        <v>3.014315834161146E-3</v>
      </c>
      <c r="G105" s="30">
        <f t="shared" si="47"/>
        <v>2.7254227504371381E-3</v>
      </c>
      <c r="H105" s="30">
        <f t="shared" si="47"/>
        <v>2.4854371893007761E-3</v>
      </c>
      <c r="I105" s="30">
        <f t="shared" si="47"/>
        <v>2.2388097222179968E-3</v>
      </c>
      <c r="J105" s="30">
        <f t="shared" si="47"/>
        <v>2.2179188074804394E-3</v>
      </c>
      <c r="K105" s="30">
        <f t="shared" si="47"/>
        <v>1.7301717599593253E-3</v>
      </c>
      <c r="L105" s="30">
        <f t="shared" si="47"/>
        <v>1.0618417937837468E-3</v>
      </c>
      <c r="M105" s="30">
        <f t="shared" si="47"/>
        <v>1.1370700650995325E-3</v>
      </c>
      <c r="N105" s="30">
        <f t="shared" si="47"/>
        <v>9.9379980003535314E-4</v>
      </c>
      <c r="O105" s="30">
        <f t="shared" si="47"/>
        <v>7.3475873785217439E-4</v>
      </c>
      <c r="P105" s="30">
        <f t="shared" si="47"/>
        <v>8.6390219180676822E-4</v>
      </c>
      <c r="Q105" s="30">
        <f t="shared" si="47"/>
        <v>7.1938610165424126E-4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4.1057509720223855E-4</v>
      </c>
      <c r="C106" s="29">
        <f t="shared" si="48"/>
        <v>4.1216030098862547E-4</v>
      </c>
      <c r="D106" s="29">
        <f t="shared" si="48"/>
        <v>4.2393911751737438E-4</v>
      </c>
      <c r="E106" s="29">
        <f t="shared" si="48"/>
        <v>4.3621402221223063E-4</v>
      </c>
      <c r="F106" s="29">
        <f t="shared" si="48"/>
        <v>3.8524389496682852E-4</v>
      </c>
      <c r="G106" s="29">
        <f t="shared" si="48"/>
        <v>4.1294111414161375E-4</v>
      </c>
      <c r="H106" s="29">
        <f t="shared" si="48"/>
        <v>5.5196608725327208E-4</v>
      </c>
      <c r="I106" s="29">
        <f t="shared" si="48"/>
        <v>4.4741659215169342E-4</v>
      </c>
      <c r="J106" s="29">
        <f t="shared" si="48"/>
        <v>4.7647527845542204E-4</v>
      </c>
      <c r="K106" s="29">
        <f t="shared" si="48"/>
        <v>4.3848997097892451E-4</v>
      </c>
      <c r="L106" s="29">
        <f t="shared" si="48"/>
        <v>3.0066589090979693E-4</v>
      </c>
      <c r="M106" s="29">
        <f t="shared" si="48"/>
        <v>2.6934222859684132E-4</v>
      </c>
      <c r="N106" s="29">
        <f t="shared" si="48"/>
        <v>2.7777527096335084E-4</v>
      </c>
      <c r="O106" s="29">
        <f t="shared" si="48"/>
        <v>2.76931321973881E-4</v>
      </c>
      <c r="P106" s="29">
        <f t="shared" si="48"/>
        <v>2.9983426973899065E-4</v>
      </c>
      <c r="Q106" s="29">
        <f t="shared" si="48"/>
        <v>2.8894584308890216E-4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9.2952762081676462E-3</v>
      </c>
      <c r="C107" s="28">
        <f t="shared" si="49"/>
        <v>1.035048784845072E-2</v>
      </c>
      <c r="D107" s="28">
        <f t="shared" si="49"/>
        <v>9.101187418195161E-3</v>
      </c>
      <c r="E107" s="28">
        <f t="shared" si="49"/>
        <v>6.8525191425047299E-3</v>
      </c>
      <c r="F107" s="28">
        <f t="shared" si="49"/>
        <v>2.6290719391943176E-3</v>
      </c>
      <c r="G107" s="28">
        <f t="shared" si="49"/>
        <v>2.312481636295524E-3</v>
      </c>
      <c r="H107" s="28">
        <f t="shared" si="49"/>
        <v>1.9334711020475039E-3</v>
      </c>
      <c r="I107" s="28">
        <f t="shared" si="49"/>
        <v>1.7913931300663031E-3</v>
      </c>
      <c r="J107" s="28">
        <f t="shared" si="49"/>
        <v>1.7414435290250177E-3</v>
      </c>
      <c r="K107" s="28">
        <f t="shared" si="49"/>
        <v>1.2916817889804008E-3</v>
      </c>
      <c r="L107" s="28">
        <f t="shared" si="49"/>
        <v>7.6117590287395009E-4</v>
      </c>
      <c r="M107" s="28">
        <f t="shared" si="49"/>
        <v>8.6772783650269111E-4</v>
      </c>
      <c r="N107" s="28">
        <f t="shared" si="49"/>
        <v>7.1602452907200236E-4</v>
      </c>
      <c r="O107" s="28">
        <f t="shared" si="49"/>
        <v>4.5782741587829334E-4</v>
      </c>
      <c r="P107" s="28">
        <f t="shared" si="49"/>
        <v>5.6406792206777751E-4</v>
      </c>
      <c r="Q107" s="28">
        <f t="shared" si="49"/>
        <v>4.3044025856533904E-4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0.70826848060309178</v>
      </c>
      <c r="C110" s="32">
        <f t="shared" si="51"/>
        <v>0.69861049957116295</v>
      </c>
      <c r="D110" s="32">
        <f t="shared" si="51"/>
        <v>0.70790024819587039</v>
      </c>
      <c r="E110" s="32">
        <f t="shared" si="51"/>
        <v>0.67564056649902426</v>
      </c>
      <c r="F110" s="32">
        <f t="shared" si="51"/>
        <v>0.66307717679364964</v>
      </c>
      <c r="G110" s="32">
        <f t="shared" si="51"/>
        <v>0.6320197779741562</v>
      </c>
      <c r="H110" s="32">
        <f t="shared" si="51"/>
        <v>0.62114970242474599</v>
      </c>
      <c r="I110" s="32">
        <f t="shared" si="51"/>
        <v>0.60894654044034036</v>
      </c>
      <c r="J110" s="32">
        <f t="shared" si="51"/>
        <v>0.60986135420338272</v>
      </c>
      <c r="K110" s="32">
        <f t="shared" si="51"/>
        <v>0.5987702517226845</v>
      </c>
      <c r="L110" s="32">
        <f t="shared" si="51"/>
        <v>0.60155707067603548</v>
      </c>
      <c r="M110" s="32">
        <f t="shared" si="51"/>
        <v>0.59525561328279886</v>
      </c>
      <c r="N110" s="32">
        <f t="shared" si="51"/>
        <v>0.60998737517031021</v>
      </c>
      <c r="O110" s="32">
        <f t="shared" si="51"/>
        <v>0.62638702438849758</v>
      </c>
      <c r="P110" s="32">
        <f t="shared" si="51"/>
        <v>0.62598646936286406</v>
      </c>
      <c r="Q110" s="32">
        <f t="shared" si="51"/>
        <v>0.63505917903478226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0.65110644908581206</v>
      </c>
      <c r="C111" s="31">
        <f t="shared" si="52"/>
        <v>0.63930871782271459</v>
      </c>
      <c r="D111" s="31">
        <f t="shared" si="52"/>
        <v>0.64644859439854419</v>
      </c>
      <c r="E111" s="31">
        <f t="shared" si="52"/>
        <v>0.61656405767865319</v>
      </c>
      <c r="F111" s="31">
        <f t="shared" si="52"/>
        <v>0.61452794247510478</v>
      </c>
      <c r="G111" s="31">
        <f t="shared" si="52"/>
        <v>0.58423474152824417</v>
      </c>
      <c r="H111" s="31">
        <f t="shared" si="52"/>
        <v>0.57462453397272606</v>
      </c>
      <c r="I111" s="31">
        <f t="shared" si="52"/>
        <v>0.56385084359055915</v>
      </c>
      <c r="J111" s="31">
        <f t="shared" si="52"/>
        <v>0.56311572688322264</v>
      </c>
      <c r="K111" s="31">
        <f t="shared" si="52"/>
        <v>0.55599077149700638</v>
      </c>
      <c r="L111" s="31">
        <f t="shared" si="52"/>
        <v>0.56099180588086262</v>
      </c>
      <c r="M111" s="31">
        <f t="shared" si="52"/>
        <v>0.55608007006750448</v>
      </c>
      <c r="N111" s="31">
        <f t="shared" si="52"/>
        <v>0.5654616392451931</v>
      </c>
      <c r="O111" s="31">
        <f t="shared" si="52"/>
        <v>0.5802851960945854</v>
      </c>
      <c r="P111" s="31">
        <f t="shared" si="52"/>
        <v>0.57687426700642064</v>
      </c>
      <c r="Q111" s="31">
        <f t="shared" si="52"/>
        <v>0.58487597780138767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1.0416436052135459E-2</v>
      </c>
      <c r="C112" s="29">
        <f t="shared" si="53"/>
        <v>9.4682471578738658E-3</v>
      </c>
      <c r="D112" s="29">
        <f t="shared" si="53"/>
        <v>9.1757701389509755E-3</v>
      </c>
      <c r="E112" s="29">
        <f t="shared" si="53"/>
        <v>7.6698819521337338E-3</v>
      </c>
      <c r="F112" s="29">
        <f t="shared" si="53"/>
        <v>6.6304592427490249E-3</v>
      </c>
      <c r="G112" s="29">
        <f t="shared" si="53"/>
        <v>6.6573584058189032E-3</v>
      </c>
      <c r="H112" s="29">
        <f t="shared" si="53"/>
        <v>6.2715602698995331E-3</v>
      </c>
      <c r="I112" s="29">
        <f t="shared" si="53"/>
        <v>6.0667338283064741E-3</v>
      </c>
      <c r="J112" s="29">
        <f t="shared" si="53"/>
        <v>5.7107561054965629E-3</v>
      </c>
      <c r="K112" s="29">
        <f t="shared" si="53"/>
        <v>5.8666793794486466E-3</v>
      </c>
      <c r="L112" s="29">
        <f t="shared" si="53"/>
        <v>5.8657061300853956E-3</v>
      </c>
      <c r="M112" s="29">
        <f t="shared" si="53"/>
        <v>5.7399834271817654E-3</v>
      </c>
      <c r="N112" s="29">
        <f t="shared" si="53"/>
        <v>5.9024294899925377E-3</v>
      </c>
      <c r="O112" s="29">
        <f t="shared" si="53"/>
        <v>6.0382898759295074E-3</v>
      </c>
      <c r="P112" s="29">
        <f t="shared" si="53"/>
        <v>5.9137774329500823E-3</v>
      </c>
      <c r="Q112" s="29">
        <f t="shared" si="53"/>
        <v>5.9812334434576489E-3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0.5397688586995012</v>
      </c>
      <c r="C113" s="29">
        <f t="shared" si="54"/>
        <v>0.5334529112286831</v>
      </c>
      <c r="D113" s="29">
        <f t="shared" si="54"/>
        <v>0.5399537405340864</v>
      </c>
      <c r="E113" s="29">
        <f t="shared" si="54"/>
        <v>0.52273882869207577</v>
      </c>
      <c r="F113" s="29">
        <f t="shared" si="54"/>
        <v>0.52626741548011735</v>
      </c>
      <c r="G113" s="29">
        <f t="shared" si="54"/>
        <v>0.50328295082752916</v>
      </c>
      <c r="H113" s="29">
        <f t="shared" si="54"/>
        <v>0.5048910398649431</v>
      </c>
      <c r="I113" s="29">
        <f t="shared" si="54"/>
        <v>0.50013896385798506</v>
      </c>
      <c r="J113" s="29">
        <f t="shared" si="54"/>
        <v>0.50555011929465421</v>
      </c>
      <c r="K113" s="29">
        <f t="shared" si="54"/>
        <v>0.49957116846000155</v>
      </c>
      <c r="L113" s="29">
        <f t="shared" si="54"/>
        <v>0.50794660875323749</v>
      </c>
      <c r="M113" s="29">
        <f t="shared" si="54"/>
        <v>0.50323476342774676</v>
      </c>
      <c r="N113" s="29">
        <f t="shared" si="54"/>
        <v>0.51168446451466498</v>
      </c>
      <c r="O113" s="29">
        <f t="shared" si="54"/>
        <v>0.52304664723476868</v>
      </c>
      <c r="P113" s="29">
        <f t="shared" si="54"/>
        <v>0.51929831967467754</v>
      </c>
      <c r="Q113" s="29">
        <f t="shared" si="54"/>
        <v>0.52265179974368214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0.10092115433417546</v>
      </c>
      <c r="C114" s="29">
        <f t="shared" si="55"/>
        <v>9.6387559436157566E-2</v>
      </c>
      <c r="D114" s="29">
        <f t="shared" si="55"/>
        <v>9.7319083725506822E-2</v>
      </c>
      <c r="E114" s="29">
        <f t="shared" si="55"/>
        <v>8.6155347034443636E-2</v>
      </c>
      <c r="F114" s="29">
        <f t="shared" si="55"/>
        <v>8.1630067752238342E-2</v>
      </c>
      <c r="G114" s="29">
        <f t="shared" si="55"/>
        <v>7.4294432294896129E-2</v>
      </c>
      <c r="H114" s="29">
        <f t="shared" si="55"/>
        <v>6.34619338378834E-2</v>
      </c>
      <c r="I114" s="29">
        <f t="shared" si="55"/>
        <v>5.7645145904267676E-2</v>
      </c>
      <c r="J114" s="29">
        <f t="shared" si="55"/>
        <v>5.1854851483071764E-2</v>
      </c>
      <c r="K114" s="29">
        <f t="shared" si="55"/>
        <v>5.0552923657556176E-2</v>
      </c>
      <c r="L114" s="29">
        <f t="shared" si="55"/>
        <v>4.7179490997539722E-2</v>
      </c>
      <c r="M114" s="29">
        <f t="shared" si="55"/>
        <v>4.7105323212575954E-2</v>
      </c>
      <c r="N114" s="29">
        <f t="shared" si="55"/>
        <v>4.7874745240535629E-2</v>
      </c>
      <c r="O114" s="29">
        <f t="shared" si="55"/>
        <v>5.1200258983887276E-2</v>
      </c>
      <c r="P114" s="29">
        <f t="shared" si="55"/>
        <v>5.1662169898792985E-2</v>
      </c>
      <c r="Q114" s="29">
        <f t="shared" si="55"/>
        <v>5.6242944614247989E-2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2.9771180840628225E-2</v>
      </c>
      <c r="C115" s="30">
        <f t="shared" si="56"/>
        <v>3.1972739538608047E-2</v>
      </c>
      <c r="D115" s="30">
        <f t="shared" si="56"/>
        <v>3.3720306129744769E-2</v>
      </c>
      <c r="E115" s="30">
        <f t="shared" si="56"/>
        <v>3.1499412903659471E-2</v>
      </c>
      <c r="F115" s="30">
        <f t="shared" si="56"/>
        <v>2.4194581736893248E-2</v>
      </c>
      <c r="G115" s="30">
        <f t="shared" si="56"/>
        <v>2.1931080803976776E-2</v>
      </c>
      <c r="H115" s="30">
        <f t="shared" si="56"/>
        <v>1.5323320952184047E-2</v>
      </c>
      <c r="I115" s="30">
        <f t="shared" si="56"/>
        <v>1.5546442568421436E-2</v>
      </c>
      <c r="J115" s="30">
        <f t="shared" si="56"/>
        <v>1.3639316680936975E-2</v>
      </c>
      <c r="K115" s="30">
        <f t="shared" si="56"/>
        <v>1.3415688893525804E-2</v>
      </c>
      <c r="L115" s="30">
        <f t="shared" si="56"/>
        <v>1.1519972748246237E-2</v>
      </c>
      <c r="M115" s="30">
        <f t="shared" si="56"/>
        <v>1.0991065325062697E-2</v>
      </c>
      <c r="N115" s="30">
        <f t="shared" si="56"/>
        <v>1.2052528187785435E-2</v>
      </c>
      <c r="O115" s="30">
        <f t="shared" si="56"/>
        <v>1.2364575903650709E-2</v>
      </c>
      <c r="P115" s="30">
        <f t="shared" si="56"/>
        <v>1.1399218978143472E-2</v>
      </c>
      <c r="Q115" s="30">
        <f t="shared" si="56"/>
        <v>1.1161712519272079E-2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2.4821043335873962E-3</v>
      </c>
      <c r="C116" s="29">
        <f t="shared" si="57"/>
        <v>2.462517474472918E-3</v>
      </c>
      <c r="D116" s="29">
        <f t="shared" si="57"/>
        <v>2.5373298377308071E-3</v>
      </c>
      <c r="E116" s="29">
        <f t="shared" si="57"/>
        <v>2.2484428243927834E-3</v>
      </c>
      <c r="F116" s="29">
        <f t="shared" si="57"/>
        <v>1.9576130618655977E-3</v>
      </c>
      <c r="G116" s="29">
        <f t="shared" si="57"/>
        <v>1.7359433798869687E-3</v>
      </c>
      <c r="H116" s="29">
        <f t="shared" si="57"/>
        <v>1.5859119347232697E-3</v>
      </c>
      <c r="I116" s="29">
        <f t="shared" si="57"/>
        <v>1.4486342976416432E-3</v>
      </c>
      <c r="J116" s="29">
        <f t="shared" si="57"/>
        <v>1.37376349837851E-3</v>
      </c>
      <c r="K116" s="29">
        <f t="shared" si="57"/>
        <v>1.2526291602013152E-3</v>
      </c>
      <c r="L116" s="29">
        <f t="shared" si="57"/>
        <v>1.1852280103068582E-3</v>
      </c>
      <c r="M116" s="29">
        <f t="shared" si="57"/>
        <v>1.1677027356195337E-3</v>
      </c>
      <c r="N116" s="29">
        <f t="shared" si="57"/>
        <v>1.2553854918642769E-3</v>
      </c>
      <c r="O116" s="29">
        <f t="shared" si="57"/>
        <v>1.1940502539954962E-3</v>
      </c>
      <c r="P116" s="29">
        <f t="shared" si="57"/>
        <v>1.1965626673024954E-3</v>
      </c>
      <c r="Q116" s="29">
        <f t="shared" si="57"/>
        <v>1.1075925647667456E-3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2.7289076507040828E-2</v>
      </c>
      <c r="C117" s="29">
        <f t="shared" si="58"/>
        <v>2.9510222064135127E-2</v>
      </c>
      <c r="D117" s="29">
        <f t="shared" si="58"/>
        <v>3.1182976292013963E-2</v>
      </c>
      <c r="E117" s="29">
        <f t="shared" si="58"/>
        <v>2.9250970079266688E-2</v>
      </c>
      <c r="F117" s="29">
        <f t="shared" si="58"/>
        <v>2.2236968675027651E-2</v>
      </c>
      <c r="G117" s="29">
        <f t="shared" si="58"/>
        <v>2.0195137424089803E-2</v>
      </c>
      <c r="H117" s="29">
        <f t="shared" si="58"/>
        <v>1.3737409017460777E-2</v>
      </c>
      <c r="I117" s="29">
        <f t="shared" si="58"/>
        <v>1.4097808270779791E-2</v>
      </c>
      <c r="J117" s="29">
        <f t="shared" si="58"/>
        <v>1.2265553182558465E-2</v>
      </c>
      <c r="K117" s="29">
        <f t="shared" si="58"/>
        <v>1.2163059733324488E-2</v>
      </c>
      <c r="L117" s="29">
        <f t="shared" si="58"/>
        <v>1.0334744737939378E-2</v>
      </c>
      <c r="M117" s="29">
        <f t="shared" si="58"/>
        <v>9.8233625894431631E-3</v>
      </c>
      <c r="N117" s="29">
        <f t="shared" si="58"/>
        <v>1.0797142695921158E-2</v>
      </c>
      <c r="O117" s="29">
        <f t="shared" si="58"/>
        <v>1.1170525649655212E-2</v>
      </c>
      <c r="P117" s="29">
        <f t="shared" si="58"/>
        <v>1.0202656310840975E-2</v>
      </c>
      <c r="Q117" s="29">
        <f t="shared" si="58"/>
        <v>9.8037931723739292E-3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2.5032678213140585E-4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2.7390850676651403E-2</v>
      </c>
      <c r="C119" s="30">
        <f t="shared" si="60"/>
        <v>2.7329042209840278E-2</v>
      </c>
      <c r="D119" s="30">
        <f t="shared" si="60"/>
        <v>2.7731347667581407E-2</v>
      </c>
      <c r="E119" s="30">
        <f t="shared" si="60"/>
        <v>2.7577095916711588E-2</v>
      </c>
      <c r="F119" s="30">
        <f t="shared" si="60"/>
        <v>2.4354652581651648E-2</v>
      </c>
      <c r="G119" s="30">
        <f t="shared" si="60"/>
        <v>2.5853955641935308E-2</v>
      </c>
      <c r="H119" s="30">
        <f t="shared" si="60"/>
        <v>3.1201847499836059E-2</v>
      </c>
      <c r="I119" s="30">
        <f t="shared" si="60"/>
        <v>2.9549254281359762E-2</v>
      </c>
      <c r="J119" s="30">
        <f t="shared" si="60"/>
        <v>3.3106310639223153E-2</v>
      </c>
      <c r="K119" s="30">
        <f t="shared" si="60"/>
        <v>2.9363791332152365E-2</v>
      </c>
      <c r="L119" s="30">
        <f t="shared" si="60"/>
        <v>2.9045292046926682E-2</v>
      </c>
      <c r="M119" s="30">
        <f t="shared" si="60"/>
        <v>2.8184477890231673E-2</v>
      </c>
      <c r="N119" s="30">
        <f t="shared" si="60"/>
        <v>3.2473207737331762E-2</v>
      </c>
      <c r="O119" s="30">
        <f t="shared" si="60"/>
        <v>3.3737252390261402E-2</v>
      </c>
      <c r="P119" s="30">
        <f t="shared" si="60"/>
        <v>3.7712983378299827E-2</v>
      </c>
      <c r="Q119" s="30">
        <f t="shared" si="60"/>
        <v>3.9021488714122539E-2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4.9078708272456322E-3</v>
      </c>
      <c r="C120" s="29">
        <f t="shared" si="61"/>
        <v>4.8716018437879151E-3</v>
      </c>
      <c r="D120" s="29">
        <f t="shared" si="61"/>
        <v>4.8979144545931354E-3</v>
      </c>
      <c r="E120" s="29">
        <f t="shared" si="61"/>
        <v>4.3476508737774009E-3</v>
      </c>
      <c r="F120" s="29">
        <f t="shared" si="61"/>
        <v>3.6476985752452317E-3</v>
      </c>
      <c r="G120" s="29">
        <f t="shared" si="61"/>
        <v>3.1255428331347611E-3</v>
      </c>
      <c r="H120" s="29">
        <f t="shared" si="61"/>
        <v>2.961778261031443E-3</v>
      </c>
      <c r="I120" s="29">
        <f t="shared" si="61"/>
        <v>2.9553808648438758E-3</v>
      </c>
      <c r="J120" s="29">
        <f t="shared" si="61"/>
        <v>2.5232134200423957E-3</v>
      </c>
      <c r="K120" s="29">
        <f t="shared" si="61"/>
        <v>2.2503524769033095E-3</v>
      </c>
      <c r="L120" s="29">
        <f t="shared" si="61"/>
        <v>2.2985941038787135E-3</v>
      </c>
      <c r="M120" s="29">
        <f t="shared" si="61"/>
        <v>2.4834797245102333E-3</v>
      </c>
      <c r="N120" s="29">
        <f t="shared" si="61"/>
        <v>3.7968618001390582E-3</v>
      </c>
      <c r="O120" s="29">
        <f t="shared" si="61"/>
        <v>2.9677450618187458E-3</v>
      </c>
      <c r="P120" s="29">
        <f t="shared" si="61"/>
        <v>3.4043253693572463E-3</v>
      </c>
      <c r="Q120" s="29">
        <f t="shared" si="61"/>
        <v>3.394172911367527E-3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1.4860151006968596E-2</v>
      </c>
      <c r="C121" s="29">
        <f t="shared" si="62"/>
        <v>1.5556922833653416E-2</v>
      </c>
      <c r="D121" s="29">
        <f t="shared" si="62"/>
        <v>1.5794207278589923E-2</v>
      </c>
      <c r="E121" s="29">
        <f t="shared" si="62"/>
        <v>1.565926987690195E-2</v>
      </c>
      <c r="F121" s="29">
        <f t="shared" si="62"/>
        <v>1.4633270872456723E-2</v>
      </c>
      <c r="G121" s="29">
        <f t="shared" si="62"/>
        <v>1.6954104772653841E-2</v>
      </c>
      <c r="H121" s="29">
        <f t="shared" si="62"/>
        <v>2.0046196793040507E-2</v>
      </c>
      <c r="I121" s="29">
        <f t="shared" si="62"/>
        <v>1.8969179035388022E-2</v>
      </c>
      <c r="J121" s="29">
        <f t="shared" si="62"/>
        <v>2.0893285871788181E-2</v>
      </c>
      <c r="K121" s="29">
        <f t="shared" si="62"/>
        <v>1.8037848343825096E-2</v>
      </c>
      <c r="L121" s="29">
        <f t="shared" si="62"/>
        <v>1.6909956975353607E-2</v>
      </c>
      <c r="M121" s="29">
        <f t="shared" si="62"/>
        <v>1.6778235414017528E-2</v>
      </c>
      <c r="N121" s="29">
        <f t="shared" si="62"/>
        <v>1.8570703830577781E-2</v>
      </c>
      <c r="O121" s="29">
        <f t="shared" si="62"/>
        <v>2.0450947623601355E-2</v>
      </c>
      <c r="P121" s="29">
        <f t="shared" si="62"/>
        <v>2.2124513401380858E-2</v>
      </c>
      <c r="Q121" s="29">
        <f t="shared" si="62"/>
        <v>2.4040333780565415E-2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7.6228288424371711E-3</v>
      </c>
      <c r="C122" s="29">
        <f t="shared" si="63"/>
        <v>6.9005175323989462E-3</v>
      </c>
      <c r="D122" s="29">
        <f t="shared" si="63"/>
        <v>7.0392259343983491E-3</v>
      </c>
      <c r="E122" s="29">
        <f t="shared" si="63"/>
        <v>7.5701751660322376E-3</v>
      </c>
      <c r="F122" s="29">
        <f t="shared" si="63"/>
        <v>6.0736831339496897E-3</v>
      </c>
      <c r="G122" s="29">
        <f t="shared" si="63"/>
        <v>5.7743080361467043E-3</v>
      </c>
      <c r="H122" s="29">
        <f t="shared" si="63"/>
        <v>8.1938724457641093E-3</v>
      </c>
      <c r="I122" s="29">
        <f t="shared" si="63"/>
        <v>7.6246943811278623E-3</v>
      </c>
      <c r="J122" s="29">
        <f t="shared" si="63"/>
        <v>9.6898113473925778E-3</v>
      </c>
      <c r="K122" s="29">
        <f t="shared" si="63"/>
        <v>9.0755905114239567E-3</v>
      </c>
      <c r="L122" s="29">
        <f t="shared" si="63"/>
        <v>9.8367409676943605E-3</v>
      </c>
      <c r="M122" s="29">
        <f t="shared" si="63"/>
        <v>8.9227627517039099E-3</v>
      </c>
      <c r="N122" s="29">
        <f t="shared" si="63"/>
        <v>1.0105642106614927E-2</v>
      </c>
      <c r="O122" s="29">
        <f t="shared" si="63"/>
        <v>1.03185597048413E-2</v>
      </c>
      <c r="P122" s="29">
        <f t="shared" si="63"/>
        <v>1.2184144607561721E-2</v>
      </c>
      <c r="Q122" s="29">
        <f t="shared" si="63"/>
        <v>1.15869820221896E-2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0.29173151939690822</v>
      </c>
      <c r="C123" s="32">
        <f t="shared" si="64"/>
        <v>0.30138950042883711</v>
      </c>
      <c r="D123" s="32">
        <f t="shared" si="64"/>
        <v>0.29209975180412967</v>
      </c>
      <c r="E123" s="32">
        <f t="shared" si="64"/>
        <v>0.3243594335009759</v>
      </c>
      <c r="F123" s="32">
        <f t="shared" si="64"/>
        <v>0.33692282320635031</v>
      </c>
      <c r="G123" s="32">
        <f t="shared" si="64"/>
        <v>0.36798022202584374</v>
      </c>
      <c r="H123" s="32">
        <f t="shared" si="64"/>
        <v>0.3788502975752539</v>
      </c>
      <c r="I123" s="32">
        <f t="shared" si="64"/>
        <v>0.39105345955965964</v>
      </c>
      <c r="J123" s="32">
        <f t="shared" si="64"/>
        <v>0.39013864579661728</v>
      </c>
      <c r="K123" s="32">
        <f t="shared" si="64"/>
        <v>0.40122974827731556</v>
      </c>
      <c r="L123" s="32">
        <f t="shared" si="64"/>
        <v>0.39844292932396441</v>
      </c>
      <c r="M123" s="32">
        <f t="shared" si="64"/>
        <v>0.40474438671720114</v>
      </c>
      <c r="N123" s="32">
        <f t="shared" si="64"/>
        <v>0.39001262482968974</v>
      </c>
      <c r="O123" s="32">
        <f t="shared" si="64"/>
        <v>0.37361297561150253</v>
      </c>
      <c r="P123" s="32">
        <f t="shared" si="64"/>
        <v>0.37401353063713599</v>
      </c>
      <c r="Q123" s="32">
        <f t="shared" si="64"/>
        <v>0.36494082096521768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0.26517534814674343</v>
      </c>
      <c r="C124" s="31">
        <f t="shared" si="65"/>
        <v>0.27748422517128235</v>
      </c>
      <c r="D124" s="31">
        <f t="shared" si="65"/>
        <v>0.26889026029444368</v>
      </c>
      <c r="E124" s="31">
        <f t="shared" si="65"/>
        <v>0.30188173530767587</v>
      </c>
      <c r="F124" s="31">
        <f t="shared" si="65"/>
        <v>0.31662280544785243</v>
      </c>
      <c r="G124" s="31">
        <f t="shared" si="65"/>
        <v>0.35099976167439179</v>
      </c>
      <c r="H124" s="31">
        <f t="shared" si="65"/>
        <v>0.36268459217537591</v>
      </c>
      <c r="I124" s="31">
        <f t="shared" si="65"/>
        <v>0.37736803915975525</v>
      </c>
      <c r="J124" s="31">
        <f t="shared" si="65"/>
        <v>0.37792459738893974</v>
      </c>
      <c r="K124" s="31">
        <f t="shared" si="65"/>
        <v>0.39142534352294267</v>
      </c>
      <c r="L124" s="31">
        <f t="shared" si="65"/>
        <v>0.38826384815199355</v>
      </c>
      <c r="M124" s="31">
        <f t="shared" si="65"/>
        <v>0.39408575436627385</v>
      </c>
      <c r="N124" s="31">
        <f t="shared" si="65"/>
        <v>0.38036707943653303</v>
      </c>
      <c r="O124" s="31">
        <f t="shared" si="65"/>
        <v>0.36346916457203959</v>
      </c>
      <c r="P124" s="31">
        <f t="shared" si="65"/>
        <v>0.36441767981575973</v>
      </c>
      <c r="Q124" s="31">
        <f t="shared" si="65"/>
        <v>0.35619467833951152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0.17041741683328343</v>
      </c>
      <c r="C125" s="29">
        <f t="shared" si="66"/>
        <v>0.16461830650122267</v>
      </c>
      <c r="D125" s="29">
        <f t="shared" si="66"/>
        <v>0.17428850274345589</v>
      </c>
      <c r="E125" s="29">
        <f t="shared" si="66"/>
        <v>0.16396482580176477</v>
      </c>
      <c r="F125" s="29">
        <f t="shared" si="66"/>
        <v>0.14185016584290974</v>
      </c>
      <c r="G125" s="29">
        <f t="shared" si="66"/>
        <v>0.13392588647627215</v>
      </c>
      <c r="H125" s="29">
        <f t="shared" si="66"/>
        <v>0.12626769976125618</v>
      </c>
      <c r="I125" s="29">
        <f t="shared" si="66"/>
        <v>0.1176336737457914</v>
      </c>
      <c r="J125" s="29">
        <f t="shared" si="66"/>
        <v>0.1154837149176744</v>
      </c>
      <c r="K125" s="29">
        <f t="shared" si="66"/>
        <v>0.11826411796355189</v>
      </c>
      <c r="L125" s="29">
        <f t="shared" si="66"/>
        <v>0.11645085836640626</v>
      </c>
      <c r="M125" s="29">
        <f t="shared" si="66"/>
        <v>0.11951963332054909</v>
      </c>
      <c r="N125" s="29">
        <f t="shared" si="66"/>
        <v>0.12357806325715645</v>
      </c>
      <c r="O125" s="29">
        <f t="shared" si="66"/>
        <v>0.13455481776202413</v>
      </c>
      <c r="P125" s="29">
        <f t="shared" si="66"/>
        <v>0.13305052177912524</v>
      </c>
      <c r="Q125" s="29">
        <f t="shared" si="66"/>
        <v>0.12652382698337722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9.4757931313459998E-2</v>
      </c>
      <c r="C126" s="29">
        <f t="shared" si="67"/>
        <v>0.11286591867005973</v>
      </c>
      <c r="D126" s="29">
        <f t="shared" si="67"/>
        <v>9.4601757550987806E-2</v>
      </c>
      <c r="E126" s="29">
        <f t="shared" si="67"/>
        <v>0.13791690950591109</v>
      </c>
      <c r="F126" s="29">
        <f t="shared" si="67"/>
        <v>0.17477263960494271</v>
      </c>
      <c r="G126" s="29">
        <f t="shared" si="67"/>
        <v>0.21707387519811958</v>
      </c>
      <c r="H126" s="29">
        <f t="shared" si="67"/>
        <v>0.2364168924141197</v>
      </c>
      <c r="I126" s="29">
        <f t="shared" si="67"/>
        <v>0.25973436541396389</v>
      </c>
      <c r="J126" s="29">
        <f t="shared" si="67"/>
        <v>0.26244088247126535</v>
      </c>
      <c r="K126" s="29">
        <f t="shared" si="67"/>
        <v>0.27316122555939076</v>
      </c>
      <c r="L126" s="29">
        <f t="shared" si="67"/>
        <v>0.27181298978558727</v>
      </c>
      <c r="M126" s="29">
        <f t="shared" si="67"/>
        <v>0.27456612104572475</v>
      </c>
      <c r="N126" s="29">
        <f t="shared" si="67"/>
        <v>0.25678901617937661</v>
      </c>
      <c r="O126" s="29">
        <f t="shared" si="67"/>
        <v>0.22891434681001543</v>
      </c>
      <c r="P126" s="29">
        <f t="shared" si="67"/>
        <v>0.23136715803663452</v>
      </c>
      <c r="Q126" s="29">
        <f t="shared" si="67"/>
        <v>0.2296708513561343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2.5110745193264155E-2</v>
      </c>
      <c r="C127" s="30">
        <f t="shared" si="68"/>
        <v>2.2579120688599217E-2</v>
      </c>
      <c r="D127" s="30">
        <f t="shared" si="68"/>
        <v>2.192359564147477E-2</v>
      </c>
      <c r="E127" s="30">
        <f t="shared" si="68"/>
        <v>2.1070676711017856E-2</v>
      </c>
      <c r="F127" s="30">
        <f t="shared" si="68"/>
        <v>1.9286891968742753E-2</v>
      </c>
      <c r="G127" s="30">
        <f t="shared" si="68"/>
        <v>1.6130884580885439E-2</v>
      </c>
      <c r="H127" s="30">
        <f t="shared" si="68"/>
        <v>1.5281666066990328E-2</v>
      </c>
      <c r="I127" s="30">
        <f t="shared" si="68"/>
        <v>1.2951982857226456E-2</v>
      </c>
      <c r="J127" s="30">
        <f t="shared" si="68"/>
        <v>1.1423214249983757E-2</v>
      </c>
      <c r="K127" s="30">
        <f t="shared" si="68"/>
        <v>9.204136841247202E-3</v>
      </c>
      <c r="L127" s="30">
        <f t="shared" si="68"/>
        <v>9.6668273784837142E-3</v>
      </c>
      <c r="M127" s="30">
        <f t="shared" si="68"/>
        <v>1.0161538440815831E-2</v>
      </c>
      <c r="N127" s="30">
        <f t="shared" si="68"/>
        <v>9.0615171258638383E-3</v>
      </c>
      <c r="O127" s="30">
        <f t="shared" si="68"/>
        <v>9.5314344609299904E-3</v>
      </c>
      <c r="P127" s="30">
        <f t="shared" si="68"/>
        <v>8.8813092460320268E-3</v>
      </c>
      <c r="Q127" s="30">
        <f t="shared" si="68"/>
        <v>8.0841116766204087E-3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8.2108378621815667E-4</v>
      </c>
      <c r="C128" s="30">
        <f t="shared" si="69"/>
        <v>7.0053204686198014E-4</v>
      </c>
      <c r="D128" s="30">
        <f t="shared" si="69"/>
        <v>7.4638900424043361E-4</v>
      </c>
      <c r="E128" s="30">
        <f t="shared" si="69"/>
        <v>7.0672630883540101E-4</v>
      </c>
      <c r="F128" s="30">
        <f t="shared" si="69"/>
        <v>4.8080265059392575E-4</v>
      </c>
      <c r="G128" s="30">
        <f t="shared" si="69"/>
        <v>4.3303243209807355E-4</v>
      </c>
      <c r="H128" s="30">
        <f t="shared" si="69"/>
        <v>4.3461884041053116E-4</v>
      </c>
      <c r="I128" s="30">
        <f t="shared" si="69"/>
        <v>3.9242670916720508E-4</v>
      </c>
      <c r="J128" s="30">
        <f t="shared" si="69"/>
        <v>4.7151969641552713E-4</v>
      </c>
      <c r="K128" s="30">
        <f t="shared" si="69"/>
        <v>4.1069783429150823E-4</v>
      </c>
      <c r="L128" s="30">
        <f t="shared" si="69"/>
        <v>3.3428709296036538E-4</v>
      </c>
      <c r="M128" s="30">
        <f t="shared" si="69"/>
        <v>3.2125851965060157E-4</v>
      </c>
      <c r="N128" s="30">
        <f t="shared" si="69"/>
        <v>4.0069777874394101E-4</v>
      </c>
      <c r="O128" s="30">
        <f t="shared" si="69"/>
        <v>4.1684915003432438E-4</v>
      </c>
      <c r="P128" s="30">
        <f t="shared" si="69"/>
        <v>5.2031244100904145E-4</v>
      </c>
      <c r="Q128" s="30">
        <f t="shared" si="69"/>
        <v>5.4031974784423602E-4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5.7894324788765534E-4</v>
      </c>
      <c r="C129" s="29">
        <f t="shared" si="70"/>
        <v>4.466683646132053E-4</v>
      </c>
      <c r="D129" s="29">
        <f t="shared" si="70"/>
        <v>4.964051136703495E-4</v>
      </c>
      <c r="E129" s="29">
        <f t="shared" si="70"/>
        <v>4.7552306063714872E-4</v>
      </c>
      <c r="F129" s="29">
        <f t="shared" si="70"/>
        <v>2.9147107768886675E-4</v>
      </c>
      <c r="G129" s="29">
        <f t="shared" si="70"/>
        <v>2.8603259477760719E-4</v>
      </c>
      <c r="H129" s="29">
        <f t="shared" si="70"/>
        <v>2.9696998013480151E-4</v>
      </c>
      <c r="I129" s="29">
        <f t="shared" si="70"/>
        <v>2.5937565562737916E-4</v>
      </c>
      <c r="J129" s="29">
        <f t="shared" si="70"/>
        <v>3.1305184213145556E-4</v>
      </c>
      <c r="K129" s="29">
        <f t="shared" si="70"/>
        <v>2.737274740800991E-4</v>
      </c>
      <c r="L129" s="29">
        <f t="shared" si="70"/>
        <v>1.6227651231420369E-4</v>
      </c>
      <c r="M129" s="29">
        <f t="shared" si="70"/>
        <v>1.532128061365842E-4</v>
      </c>
      <c r="N129" s="29">
        <f t="shared" si="70"/>
        <v>1.8307871363951029E-4</v>
      </c>
      <c r="O129" s="29">
        <f t="shared" si="70"/>
        <v>1.7902399780299387E-4</v>
      </c>
      <c r="P129" s="29">
        <f t="shared" si="70"/>
        <v>1.7005800950663068E-4</v>
      </c>
      <c r="Q129" s="29">
        <f t="shared" si="70"/>
        <v>1.7766994347614092E-4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2.4214053833050117E-4</v>
      </c>
      <c r="C130" s="29">
        <f t="shared" si="71"/>
        <v>2.5386368224877484E-4</v>
      </c>
      <c r="D130" s="29">
        <f t="shared" si="71"/>
        <v>2.4998389057008416E-4</v>
      </c>
      <c r="E130" s="29">
        <f t="shared" si="71"/>
        <v>2.3120324819825234E-4</v>
      </c>
      <c r="F130" s="29">
        <f t="shared" si="71"/>
        <v>1.89331572905059E-4</v>
      </c>
      <c r="G130" s="29">
        <f t="shared" si="71"/>
        <v>1.4699983732046636E-4</v>
      </c>
      <c r="H130" s="29">
        <f t="shared" si="71"/>
        <v>1.3764886027572965E-4</v>
      </c>
      <c r="I130" s="29">
        <f t="shared" si="71"/>
        <v>1.3305105353982592E-4</v>
      </c>
      <c r="J130" s="29">
        <f t="shared" si="71"/>
        <v>1.584678542840716E-4</v>
      </c>
      <c r="K130" s="29">
        <f t="shared" si="71"/>
        <v>1.3697036021140905E-4</v>
      </c>
      <c r="L130" s="29">
        <f t="shared" si="71"/>
        <v>1.7201058064616169E-4</v>
      </c>
      <c r="M130" s="29">
        <f t="shared" si="71"/>
        <v>1.680457135140174E-4</v>
      </c>
      <c r="N130" s="29">
        <f t="shared" si="71"/>
        <v>2.1761906510443075E-4</v>
      </c>
      <c r="O130" s="29">
        <f t="shared" si="71"/>
        <v>2.3782515223133048E-4</v>
      </c>
      <c r="P130" s="29">
        <f t="shared" si="71"/>
        <v>3.5025443150241077E-4</v>
      </c>
      <c r="Q130" s="29">
        <f t="shared" si="71"/>
        <v>3.6264980436809512E-4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6.2434227068243725E-4</v>
      </c>
      <c r="C131" s="30">
        <f t="shared" si="72"/>
        <v>6.2562252209351853E-4</v>
      </c>
      <c r="D131" s="30">
        <f t="shared" si="72"/>
        <v>5.3950686397077343E-4</v>
      </c>
      <c r="E131" s="30">
        <f t="shared" si="72"/>
        <v>7.0029517344675531E-4</v>
      </c>
      <c r="F131" s="30">
        <f t="shared" si="72"/>
        <v>5.3232313916121816E-4</v>
      </c>
      <c r="G131" s="30">
        <f t="shared" si="72"/>
        <v>4.1654333846844323E-4</v>
      </c>
      <c r="H131" s="30">
        <f t="shared" si="72"/>
        <v>4.4942049247720595E-4</v>
      </c>
      <c r="I131" s="30">
        <f t="shared" si="72"/>
        <v>3.4101083351070034E-4</v>
      </c>
      <c r="J131" s="30">
        <f t="shared" si="72"/>
        <v>3.1931446127830907E-4</v>
      </c>
      <c r="K131" s="30">
        <f t="shared" si="72"/>
        <v>1.8957007883417822E-4</v>
      </c>
      <c r="L131" s="30">
        <f t="shared" si="72"/>
        <v>1.7796670052681941E-4</v>
      </c>
      <c r="M131" s="30">
        <f t="shared" si="72"/>
        <v>1.7583539046081442E-4</v>
      </c>
      <c r="N131" s="30">
        <f t="shared" si="72"/>
        <v>1.8333048854891052E-4</v>
      </c>
      <c r="O131" s="30">
        <f t="shared" si="72"/>
        <v>1.9552742849864691E-4</v>
      </c>
      <c r="P131" s="30">
        <f t="shared" si="72"/>
        <v>1.9422913433515257E-4</v>
      </c>
      <c r="Q131" s="30">
        <f t="shared" si="72"/>
        <v>1.2171120124157303E-4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3.0104539237869121E-5</v>
      </c>
      <c r="C132" s="29">
        <f t="shared" si="73"/>
        <v>2.7313560721458855E-5</v>
      </c>
      <c r="D132" s="29">
        <f t="shared" si="73"/>
        <v>2.7338320332316589E-5</v>
      </c>
      <c r="E132" s="29">
        <f t="shared" si="73"/>
        <v>4.7591044459968949E-5</v>
      </c>
      <c r="F132" s="29">
        <f t="shared" si="73"/>
        <v>7.6474928551991441E-5</v>
      </c>
      <c r="G132" s="29">
        <f t="shared" si="73"/>
        <v>7.0678563561795324E-5</v>
      </c>
      <c r="H132" s="29">
        <f t="shared" si="73"/>
        <v>1.1063203161403575E-4</v>
      </c>
      <c r="I132" s="29">
        <f t="shared" si="73"/>
        <v>7.574935696335175E-5</v>
      </c>
      <c r="J132" s="29">
        <f t="shared" si="73"/>
        <v>7.6063345478010979E-5</v>
      </c>
      <c r="K132" s="29">
        <f t="shared" si="73"/>
        <v>5.2971821849779744E-5</v>
      </c>
      <c r="L132" s="29">
        <f t="shared" si="73"/>
        <v>5.5317759051568893E-5</v>
      </c>
      <c r="M132" s="29">
        <f t="shared" si="73"/>
        <v>4.5997171809315906E-5</v>
      </c>
      <c r="N132" s="29">
        <f t="shared" si="73"/>
        <v>5.6244228058293013E-5</v>
      </c>
      <c r="O132" s="29">
        <f t="shared" si="73"/>
        <v>7.9813419968522066E-5</v>
      </c>
      <c r="P132" s="29">
        <f t="shared" si="73"/>
        <v>7.3279252730524308E-5</v>
      </c>
      <c r="Q132" s="29">
        <f t="shared" si="73"/>
        <v>5.2744333295072939E-5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5.9423773144456817E-4</v>
      </c>
      <c r="C133" s="28">
        <f t="shared" si="74"/>
        <v>5.9830896137205963E-4</v>
      </c>
      <c r="D133" s="28">
        <f t="shared" si="74"/>
        <v>5.1216854363845686E-4</v>
      </c>
      <c r="E133" s="28">
        <f t="shared" si="74"/>
        <v>6.5270412898678647E-4</v>
      </c>
      <c r="F133" s="28">
        <f t="shared" si="74"/>
        <v>4.5584821060922669E-4</v>
      </c>
      <c r="G133" s="28">
        <f t="shared" si="74"/>
        <v>3.4586477490664784E-4</v>
      </c>
      <c r="H133" s="28">
        <f t="shared" si="74"/>
        <v>3.3878846086317024E-4</v>
      </c>
      <c r="I133" s="28">
        <f t="shared" si="74"/>
        <v>2.652614765473486E-4</v>
      </c>
      <c r="J133" s="28">
        <f t="shared" si="74"/>
        <v>2.4325111580029811E-4</v>
      </c>
      <c r="K133" s="28">
        <f t="shared" si="74"/>
        <v>1.3659825698439848E-4</v>
      </c>
      <c r="L133" s="28">
        <f t="shared" si="74"/>
        <v>1.2264894147525051E-4</v>
      </c>
      <c r="M133" s="28">
        <f t="shared" si="74"/>
        <v>1.298382186514985E-4</v>
      </c>
      <c r="N133" s="28">
        <f t="shared" si="74"/>
        <v>1.2708626049061749E-4</v>
      </c>
      <c r="O133" s="28">
        <f t="shared" si="74"/>
        <v>1.1571400853012483E-4</v>
      </c>
      <c r="P133" s="28">
        <f t="shared" si="74"/>
        <v>1.2094988160462827E-4</v>
      </c>
      <c r="Q133" s="28">
        <f t="shared" si="74"/>
        <v>6.8966867946500089E-5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0.70965273604647772</v>
      </c>
      <c r="C136" s="32">
        <f t="shared" si="76"/>
        <v>0.69704236996236957</v>
      </c>
      <c r="D136" s="32">
        <f t="shared" si="76"/>
        <v>0.70491462247481251</v>
      </c>
      <c r="E136" s="32">
        <f t="shared" si="76"/>
        <v>0.66847391710451765</v>
      </c>
      <c r="F136" s="32">
        <f t="shared" si="76"/>
        <v>0.65384678470142421</v>
      </c>
      <c r="G136" s="32">
        <f t="shared" si="76"/>
        <v>0.61958134049220914</v>
      </c>
      <c r="H136" s="32">
        <f t="shared" si="76"/>
        <v>0.60846617563080918</v>
      </c>
      <c r="I136" s="32">
        <f t="shared" si="76"/>
        <v>0.59559770372124465</v>
      </c>
      <c r="J136" s="32">
        <f t="shared" si="76"/>
        <v>0.60029096530876991</v>
      </c>
      <c r="K136" s="32">
        <f t="shared" si="76"/>
        <v>0.58958918969518281</v>
      </c>
      <c r="L136" s="32">
        <f t="shared" si="76"/>
        <v>0.59521298897245623</v>
      </c>
      <c r="M136" s="32">
        <f t="shared" si="76"/>
        <v>0.58966630214202087</v>
      </c>
      <c r="N136" s="32">
        <f t="shared" si="76"/>
        <v>0.60401484387924353</v>
      </c>
      <c r="O136" s="32">
        <f t="shared" si="76"/>
        <v>0.62013711220107459</v>
      </c>
      <c r="P136" s="32">
        <f t="shared" si="76"/>
        <v>0.61966240668799322</v>
      </c>
      <c r="Q136" s="32">
        <f t="shared" si="76"/>
        <v>0.62882124908760928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0.6696382548631008</v>
      </c>
      <c r="C137" s="31">
        <f t="shared" si="77"/>
        <v>0.65646570065746046</v>
      </c>
      <c r="D137" s="31">
        <f t="shared" si="77"/>
        <v>0.66410011509855993</v>
      </c>
      <c r="E137" s="31">
        <f t="shared" si="77"/>
        <v>0.62897596951435086</v>
      </c>
      <c r="F137" s="31">
        <f t="shared" si="77"/>
        <v>0.62097140903719716</v>
      </c>
      <c r="G137" s="31">
        <f t="shared" si="77"/>
        <v>0.58490117788609819</v>
      </c>
      <c r="H137" s="31">
        <f t="shared" si="77"/>
        <v>0.57162226619243139</v>
      </c>
      <c r="I137" s="31">
        <f t="shared" si="77"/>
        <v>0.5599160944136915</v>
      </c>
      <c r="J137" s="31">
        <f t="shared" si="77"/>
        <v>0.56150811045173621</v>
      </c>
      <c r="K137" s="31">
        <f t="shared" si="77"/>
        <v>0.55427690290145626</v>
      </c>
      <c r="L137" s="31">
        <f t="shared" si="77"/>
        <v>0.56158856857362927</v>
      </c>
      <c r="M137" s="31">
        <f t="shared" si="77"/>
        <v>0.5569993991947938</v>
      </c>
      <c r="N137" s="31">
        <f t="shared" si="77"/>
        <v>0.56635100915295811</v>
      </c>
      <c r="O137" s="31">
        <f t="shared" si="77"/>
        <v>0.58146515586762815</v>
      </c>
      <c r="P137" s="31">
        <f t="shared" si="77"/>
        <v>0.57722118664257449</v>
      </c>
      <c r="Q137" s="31">
        <f t="shared" si="77"/>
        <v>0.5852994450908392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1.0599576890647038E-2</v>
      </c>
      <c r="C138" s="29">
        <f t="shared" si="78"/>
        <v>9.6394411372389011E-3</v>
      </c>
      <c r="D138" s="29">
        <f t="shared" si="78"/>
        <v>9.3839839155060289E-3</v>
      </c>
      <c r="E138" s="29">
        <f t="shared" si="78"/>
        <v>7.784474332442024E-3</v>
      </c>
      <c r="F138" s="29">
        <f t="shared" si="78"/>
        <v>6.6836442476322904E-3</v>
      </c>
      <c r="G138" s="29">
        <f t="shared" si="78"/>
        <v>6.6642378206989228E-3</v>
      </c>
      <c r="H138" s="29">
        <f t="shared" si="78"/>
        <v>6.2202375300341945E-3</v>
      </c>
      <c r="I138" s="29">
        <f t="shared" si="78"/>
        <v>5.9649777496572414E-3</v>
      </c>
      <c r="J138" s="29">
        <f t="shared" si="78"/>
        <v>5.6416373048325643E-3</v>
      </c>
      <c r="K138" s="29">
        <f t="shared" si="78"/>
        <v>5.7933415231154681E-3</v>
      </c>
      <c r="L138" s="29">
        <f t="shared" si="78"/>
        <v>5.8402916810986819E-3</v>
      </c>
      <c r="M138" s="29">
        <f t="shared" si="78"/>
        <v>5.7160379105493852E-3</v>
      </c>
      <c r="N138" s="29">
        <f t="shared" si="78"/>
        <v>5.8790770070908356E-3</v>
      </c>
      <c r="O138" s="29">
        <f t="shared" si="78"/>
        <v>6.0047308078931714E-3</v>
      </c>
      <c r="P138" s="29">
        <f t="shared" si="78"/>
        <v>5.8618985343609053E-3</v>
      </c>
      <c r="Q138" s="29">
        <f t="shared" si="78"/>
        <v>5.9070715252121948E-3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0.54970163566800878</v>
      </c>
      <c r="C139" s="29">
        <f t="shared" si="79"/>
        <v>0.54238969251375924</v>
      </c>
      <c r="D139" s="29">
        <f t="shared" si="79"/>
        <v>0.54879820339398122</v>
      </c>
      <c r="E139" s="29">
        <f t="shared" si="79"/>
        <v>0.52745067997535922</v>
      </c>
      <c r="F139" s="29">
        <f t="shared" si="79"/>
        <v>0.52648479105552093</v>
      </c>
      <c r="G139" s="29">
        <f t="shared" si="79"/>
        <v>0.49913288765824215</v>
      </c>
      <c r="H139" s="29">
        <f t="shared" si="79"/>
        <v>0.49831996865783729</v>
      </c>
      <c r="I139" s="29">
        <f t="shared" si="79"/>
        <v>0.49315400969580725</v>
      </c>
      <c r="J139" s="29">
        <f t="shared" si="79"/>
        <v>0.50197474518431129</v>
      </c>
      <c r="K139" s="29">
        <f t="shared" si="79"/>
        <v>0.49629518510962795</v>
      </c>
      <c r="L139" s="29">
        <f t="shared" si="79"/>
        <v>0.50745415500655755</v>
      </c>
      <c r="M139" s="29">
        <f t="shared" si="79"/>
        <v>0.50313787406931287</v>
      </c>
      <c r="N139" s="29">
        <f t="shared" si="79"/>
        <v>0.51147137746113125</v>
      </c>
      <c r="O139" s="29">
        <f t="shared" si="79"/>
        <v>0.5229159288768841</v>
      </c>
      <c r="P139" s="29">
        <f t="shared" si="79"/>
        <v>0.51834164235158942</v>
      </c>
      <c r="Q139" s="29">
        <f t="shared" si="79"/>
        <v>0.52179694732785475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0.10933704230444498</v>
      </c>
      <c r="C140" s="29">
        <f t="shared" si="80"/>
        <v>0.10443656700646238</v>
      </c>
      <c r="D140" s="29">
        <f t="shared" si="80"/>
        <v>0.10591792778907275</v>
      </c>
      <c r="E140" s="29">
        <f t="shared" si="80"/>
        <v>9.3740815206549533E-2</v>
      </c>
      <c r="F140" s="29">
        <f t="shared" si="80"/>
        <v>8.780297373404386E-2</v>
      </c>
      <c r="G140" s="29">
        <f t="shared" si="80"/>
        <v>7.9104052407157163E-2</v>
      </c>
      <c r="H140" s="29">
        <f t="shared" si="80"/>
        <v>6.7082060004559893E-2</v>
      </c>
      <c r="I140" s="29">
        <f t="shared" si="80"/>
        <v>6.0797106968226995E-2</v>
      </c>
      <c r="J140" s="29">
        <f t="shared" si="80"/>
        <v>5.3891727962592353E-2</v>
      </c>
      <c r="K140" s="29">
        <f t="shared" si="80"/>
        <v>5.2188376268712845E-2</v>
      </c>
      <c r="L140" s="29">
        <f t="shared" si="80"/>
        <v>4.8294121885973061E-2</v>
      </c>
      <c r="M140" s="29">
        <f t="shared" si="80"/>
        <v>4.8145487214931441E-2</v>
      </c>
      <c r="N140" s="29">
        <f t="shared" si="80"/>
        <v>4.900055468473604E-2</v>
      </c>
      <c r="O140" s="29">
        <f t="shared" si="80"/>
        <v>5.2544496182850876E-2</v>
      </c>
      <c r="P140" s="29">
        <f t="shared" si="80"/>
        <v>5.3017645756624217E-2</v>
      </c>
      <c r="Q140" s="29">
        <f t="shared" si="80"/>
        <v>5.7595426237772203E-2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1.1105014112404049E-2</v>
      </c>
      <c r="C141" s="30">
        <f t="shared" si="81"/>
        <v>1.1718555576540717E-2</v>
      </c>
      <c r="D141" s="30">
        <f t="shared" si="81"/>
        <v>1.1401985039140359E-2</v>
      </c>
      <c r="E141" s="30">
        <f t="shared" si="81"/>
        <v>1.0280119362742039E-2</v>
      </c>
      <c r="F141" s="30">
        <f t="shared" si="81"/>
        <v>7.3339760303577336E-3</v>
      </c>
      <c r="G141" s="30">
        <f t="shared" si="81"/>
        <v>7.6201202817634426E-3</v>
      </c>
      <c r="H141" s="30">
        <f t="shared" si="81"/>
        <v>4.3355896586014867E-3</v>
      </c>
      <c r="I141" s="30">
        <f t="shared" si="81"/>
        <v>5.0465691082142508E-3</v>
      </c>
      <c r="J141" s="30">
        <f t="shared" si="81"/>
        <v>3.850434550177308E-3</v>
      </c>
      <c r="K141" s="30">
        <f t="shared" si="81"/>
        <v>4.0551033312315882E-3</v>
      </c>
      <c r="L141" s="30">
        <f t="shared" si="81"/>
        <v>2.4271773375655185E-3</v>
      </c>
      <c r="M141" s="30">
        <f t="shared" si="81"/>
        <v>2.3893668276793885E-3</v>
      </c>
      <c r="N141" s="30">
        <f t="shared" si="81"/>
        <v>2.9053300117047863E-3</v>
      </c>
      <c r="O141" s="30">
        <f t="shared" si="81"/>
        <v>2.4999097683954148E-3</v>
      </c>
      <c r="P141" s="30">
        <f t="shared" si="81"/>
        <v>2.2083330774392541E-3</v>
      </c>
      <c r="Q141" s="30">
        <f t="shared" si="81"/>
        <v>1.8658494683629371E-3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1.1105014112404049E-2</v>
      </c>
      <c r="C143" s="29">
        <f t="shared" si="83"/>
        <v>1.1718555576540717E-2</v>
      </c>
      <c r="D143" s="29">
        <f t="shared" si="83"/>
        <v>1.1401985039140359E-2</v>
      </c>
      <c r="E143" s="29">
        <f t="shared" si="83"/>
        <v>1.0280119362742039E-2</v>
      </c>
      <c r="F143" s="29">
        <f t="shared" si="83"/>
        <v>7.3339760303577336E-3</v>
      </c>
      <c r="G143" s="29">
        <f t="shared" si="83"/>
        <v>7.6201202817634426E-3</v>
      </c>
      <c r="H143" s="29">
        <f t="shared" si="83"/>
        <v>4.3355896586014867E-3</v>
      </c>
      <c r="I143" s="29">
        <f t="shared" si="83"/>
        <v>5.0465691082142508E-3</v>
      </c>
      <c r="J143" s="29">
        <f t="shared" si="83"/>
        <v>3.850434550177308E-3</v>
      </c>
      <c r="K143" s="29">
        <f t="shared" si="83"/>
        <v>4.0551033312315882E-3</v>
      </c>
      <c r="L143" s="29">
        <f t="shared" si="83"/>
        <v>2.4271773375655185E-3</v>
      </c>
      <c r="M143" s="29">
        <f t="shared" si="83"/>
        <v>2.3893668276793885E-3</v>
      </c>
      <c r="N143" s="29">
        <f t="shared" si="83"/>
        <v>2.9053300117047863E-3</v>
      </c>
      <c r="O143" s="29">
        <f t="shared" si="83"/>
        <v>2.4999097683954148E-3</v>
      </c>
      <c r="P143" s="29">
        <f t="shared" si="83"/>
        <v>2.2083330774392541E-3</v>
      </c>
      <c r="Q143" s="29">
        <f t="shared" si="83"/>
        <v>1.8658494683629371E-3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2.8909467070972864E-2</v>
      </c>
      <c r="C145" s="30">
        <f t="shared" si="85"/>
        <v>2.8858113728368367E-2</v>
      </c>
      <c r="D145" s="30">
        <f t="shared" si="85"/>
        <v>2.94125223371123E-2</v>
      </c>
      <c r="E145" s="30">
        <f t="shared" si="85"/>
        <v>2.9217828227424757E-2</v>
      </c>
      <c r="F145" s="30">
        <f t="shared" si="85"/>
        <v>2.5541399633869269E-2</v>
      </c>
      <c r="G145" s="30">
        <f t="shared" si="85"/>
        <v>2.7060042324347455E-2</v>
      </c>
      <c r="H145" s="30">
        <f t="shared" si="85"/>
        <v>3.2508319779776411E-2</v>
      </c>
      <c r="I145" s="30">
        <f t="shared" si="85"/>
        <v>3.0635040199338985E-2</v>
      </c>
      <c r="J145" s="30">
        <f t="shared" si="85"/>
        <v>3.4932420306856379E-2</v>
      </c>
      <c r="K145" s="30">
        <f t="shared" si="85"/>
        <v>3.1257183462495015E-2</v>
      </c>
      <c r="L145" s="30">
        <f t="shared" si="85"/>
        <v>3.1197243061261412E-2</v>
      </c>
      <c r="M145" s="30">
        <f t="shared" si="85"/>
        <v>3.0277536119547806E-2</v>
      </c>
      <c r="N145" s="30">
        <f t="shared" si="85"/>
        <v>3.4758504714580564E-2</v>
      </c>
      <c r="O145" s="30">
        <f t="shared" si="85"/>
        <v>3.6172046565051026E-2</v>
      </c>
      <c r="P145" s="30">
        <f t="shared" si="85"/>
        <v>4.023288696797938E-2</v>
      </c>
      <c r="Q145" s="30">
        <f t="shared" si="85"/>
        <v>4.1655954528407098E-2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5.1799753043008309E-3</v>
      </c>
      <c r="C146" s="29">
        <f t="shared" si="86"/>
        <v>5.1441700359605219E-3</v>
      </c>
      <c r="D146" s="29">
        <f t="shared" si="86"/>
        <v>5.1948437568865545E-3</v>
      </c>
      <c r="E146" s="29">
        <f t="shared" si="86"/>
        <v>4.6063195633976213E-3</v>
      </c>
      <c r="F146" s="29">
        <f t="shared" si="86"/>
        <v>3.8254426640610181E-3</v>
      </c>
      <c r="G146" s="29">
        <f t="shared" si="86"/>
        <v>3.2713493641956456E-3</v>
      </c>
      <c r="H146" s="29">
        <f t="shared" si="86"/>
        <v>3.0857927507948412E-3</v>
      </c>
      <c r="I146" s="29">
        <f t="shared" si="86"/>
        <v>3.0639761916415806E-3</v>
      </c>
      <c r="J146" s="29">
        <f t="shared" si="86"/>
        <v>2.662391248404289E-3</v>
      </c>
      <c r="K146" s="29">
        <f t="shared" si="86"/>
        <v>2.3954563438416498E-3</v>
      </c>
      <c r="L146" s="29">
        <f t="shared" si="86"/>
        <v>2.4688957798058805E-3</v>
      </c>
      <c r="M146" s="29">
        <f t="shared" si="86"/>
        <v>2.6679098812429744E-3</v>
      </c>
      <c r="N146" s="29">
        <f t="shared" si="86"/>
        <v>4.0640653626905351E-3</v>
      </c>
      <c r="O146" s="29">
        <f t="shared" si="86"/>
        <v>3.18192517065484E-3</v>
      </c>
      <c r="P146" s="29">
        <f t="shared" si="86"/>
        <v>3.6317953531723331E-3</v>
      </c>
      <c r="Q146" s="29">
        <f t="shared" si="86"/>
        <v>3.6233244070543701E-3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1.568403447111057E-2</v>
      </c>
      <c r="C147" s="29">
        <f t="shared" si="87"/>
        <v>1.6427339273359948E-2</v>
      </c>
      <c r="D147" s="29">
        <f t="shared" si="87"/>
        <v>1.6751709291127403E-2</v>
      </c>
      <c r="E147" s="29">
        <f t="shared" si="87"/>
        <v>1.6590936870656749E-2</v>
      </c>
      <c r="F147" s="29">
        <f t="shared" si="87"/>
        <v>1.5346317014830082E-2</v>
      </c>
      <c r="G147" s="29">
        <f t="shared" si="87"/>
        <v>1.7745013531905794E-2</v>
      </c>
      <c r="H147" s="29">
        <f t="shared" si="87"/>
        <v>2.0885563770539971E-2</v>
      </c>
      <c r="I147" s="29">
        <f t="shared" si="87"/>
        <v>1.9666200600674821E-2</v>
      </c>
      <c r="J147" s="29">
        <f t="shared" si="87"/>
        <v>2.2045737793564519E-2</v>
      </c>
      <c r="K147" s="29">
        <f t="shared" si="87"/>
        <v>1.9200937936588846E-2</v>
      </c>
      <c r="L147" s="29">
        <f t="shared" si="87"/>
        <v>1.8162807144898357E-2</v>
      </c>
      <c r="M147" s="29">
        <f t="shared" si="87"/>
        <v>1.8024234145783431E-2</v>
      </c>
      <c r="N147" s="29">
        <f t="shared" si="87"/>
        <v>1.9877614243392121E-2</v>
      </c>
      <c r="O147" s="29">
        <f t="shared" si="87"/>
        <v>2.1926878371217477E-2</v>
      </c>
      <c r="P147" s="29">
        <f t="shared" si="87"/>
        <v>2.3602827651431218E-2</v>
      </c>
      <c r="Q147" s="29">
        <f t="shared" si="87"/>
        <v>2.5663373792515765E-2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8.0454572955614614E-3</v>
      </c>
      <c r="C148" s="29">
        <f t="shared" si="88"/>
        <v>7.2866044190478957E-3</v>
      </c>
      <c r="D148" s="29">
        <f t="shared" si="88"/>
        <v>7.4659692890983393E-3</v>
      </c>
      <c r="E148" s="29">
        <f t="shared" si="88"/>
        <v>8.0205717933703857E-3</v>
      </c>
      <c r="F148" s="29">
        <f t="shared" si="88"/>
        <v>6.3696399549781702E-3</v>
      </c>
      <c r="G148" s="29">
        <f t="shared" si="88"/>
        <v>6.0436794282460165E-3</v>
      </c>
      <c r="H148" s="29">
        <f t="shared" si="88"/>
        <v>8.5369632584415996E-3</v>
      </c>
      <c r="I148" s="29">
        <f t="shared" si="88"/>
        <v>7.9048634070225821E-3</v>
      </c>
      <c r="J148" s="29">
        <f t="shared" si="88"/>
        <v>1.0224291264887575E-2</v>
      </c>
      <c r="K148" s="29">
        <f t="shared" si="88"/>
        <v>9.6607891820645261E-3</v>
      </c>
      <c r="L148" s="29">
        <f t="shared" si="88"/>
        <v>1.0565540136557175E-2</v>
      </c>
      <c r="M148" s="29">
        <f t="shared" si="88"/>
        <v>9.5853920925214001E-3</v>
      </c>
      <c r="N148" s="29">
        <f t="shared" si="88"/>
        <v>1.0816825108497909E-2</v>
      </c>
      <c r="O148" s="29">
        <f t="shared" si="88"/>
        <v>1.1063243023178708E-2</v>
      </c>
      <c r="P148" s="29">
        <f t="shared" si="88"/>
        <v>1.2998263963375828E-2</v>
      </c>
      <c r="Q148" s="29">
        <f t="shared" si="88"/>
        <v>1.2369256328836968E-2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0.29034726395352228</v>
      </c>
      <c r="C149" s="32">
        <f t="shared" si="89"/>
        <v>0.30295763003763043</v>
      </c>
      <c r="D149" s="32">
        <f t="shared" si="89"/>
        <v>0.29508537752518749</v>
      </c>
      <c r="E149" s="32">
        <f t="shared" si="89"/>
        <v>0.3315260828954823</v>
      </c>
      <c r="F149" s="32">
        <f t="shared" si="89"/>
        <v>0.34615321529857579</v>
      </c>
      <c r="G149" s="32">
        <f t="shared" si="89"/>
        <v>0.38041865950779091</v>
      </c>
      <c r="H149" s="32">
        <f t="shared" si="89"/>
        <v>0.39153382436919076</v>
      </c>
      <c r="I149" s="32">
        <f t="shared" si="89"/>
        <v>0.40440229627875529</v>
      </c>
      <c r="J149" s="32">
        <f t="shared" si="89"/>
        <v>0.39970903469123009</v>
      </c>
      <c r="K149" s="32">
        <f t="shared" si="89"/>
        <v>0.41041081030481713</v>
      </c>
      <c r="L149" s="32">
        <f t="shared" si="89"/>
        <v>0.40478701102754377</v>
      </c>
      <c r="M149" s="32">
        <f t="shared" si="89"/>
        <v>0.41033369785797902</v>
      </c>
      <c r="N149" s="32">
        <f t="shared" si="89"/>
        <v>0.39598515612075658</v>
      </c>
      <c r="O149" s="32">
        <f t="shared" si="89"/>
        <v>0.37986288779892546</v>
      </c>
      <c r="P149" s="32">
        <f t="shared" si="89"/>
        <v>0.38033759331200684</v>
      </c>
      <c r="Q149" s="32">
        <f t="shared" si="89"/>
        <v>0.37117875091239078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0.28119634876890448</v>
      </c>
      <c r="C150" s="31">
        <f t="shared" si="90"/>
        <v>0.29483353839973064</v>
      </c>
      <c r="D150" s="31">
        <f t="shared" si="90"/>
        <v>0.28696720140426385</v>
      </c>
      <c r="E150" s="31">
        <f t="shared" si="90"/>
        <v>0.32276551073024951</v>
      </c>
      <c r="F150" s="31">
        <f t="shared" si="90"/>
        <v>0.33684337034815476</v>
      </c>
      <c r="G150" s="31">
        <f t="shared" si="90"/>
        <v>0.37290060064194575</v>
      </c>
      <c r="H150" s="31">
        <f t="shared" si="90"/>
        <v>0.38317601089164727</v>
      </c>
      <c r="I150" s="31">
        <f t="shared" si="90"/>
        <v>0.39820857869681464</v>
      </c>
      <c r="J150" s="31">
        <f t="shared" si="90"/>
        <v>0.39399149398782907</v>
      </c>
      <c r="K150" s="31">
        <f t="shared" si="90"/>
        <v>0.40549338226970749</v>
      </c>
      <c r="L150" s="31">
        <f t="shared" si="90"/>
        <v>0.39937306380820031</v>
      </c>
      <c r="M150" s="31">
        <f t="shared" si="90"/>
        <v>0.40472416026926161</v>
      </c>
      <c r="N150" s="31">
        <f t="shared" si="90"/>
        <v>0.39105010043558819</v>
      </c>
      <c r="O150" s="31">
        <f t="shared" si="90"/>
        <v>0.37457354344485266</v>
      </c>
      <c r="P150" s="31">
        <f t="shared" si="90"/>
        <v>0.37544495850235016</v>
      </c>
      <c r="Q150" s="31">
        <f t="shared" si="90"/>
        <v>0.3668429035998112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0.17809367644344073</v>
      </c>
      <c r="C151" s="29">
        <f t="shared" si="91"/>
        <v>0.17196800688622083</v>
      </c>
      <c r="D151" s="29">
        <f t="shared" si="91"/>
        <v>0.18351757955360837</v>
      </c>
      <c r="E151" s="29">
        <f t="shared" si="91"/>
        <v>0.17211450960122729</v>
      </c>
      <c r="F151" s="29">
        <f t="shared" si="91"/>
        <v>0.14789002847735255</v>
      </c>
      <c r="G151" s="29">
        <f t="shared" si="91"/>
        <v>0.13934327063041596</v>
      </c>
      <c r="H151" s="29">
        <f t="shared" si="91"/>
        <v>0.13064903921389837</v>
      </c>
      <c r="I151" s="29">
        <f t="shared" si="91"/>
        <v>0.12149532826636675</v>
      </c>
      <c r="J151" s="29">
        <f t="shared" si="91"/>
        <v>0.11861529725332505</v>
      </c>
      <c r="K151" s="29">
        <f t="shared" si="91"/>
        <v>0.12096286683358684</v>
      </c>
      <c r="L151" s="29">
        <f t="shared" si="91"/>
        <v>0.11876448524792597</v>
      </c>
      <c r="M151" s="29">
        <f t="shared" si="91"/>
        <v>0.12184075687247541</v>
      </c>
      <c r="N151" s="29">
        <f t="shared" si="91"/>
        <v>0.12616210648317325</v>
      </c>
      <c r="O151" s="29">
        <f t="shared" si="91"/>
        <v>0.13777054516692638</v>
      </c>
      <c r="P151" s="29">
        <f t="shared" si="91"/>
        <v>0.1361346799563857</v>
      </c>
      <c r="Q151" s="29">
        <f t="shared" si="91"/>
        <v>0.12941745788704953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0.10310267232546375</v>
      </c>
      <c r="C152" s="29">
        <f t="shared" si="92"/>
        <v>0.12286553151350979</v>
      </c>
      <c r="D152" s="29">
        <f t="shared" si="92"/>
        <v>0.10344962185065548</v>
      </c>
      <c r="E152" s="29">
        <f t="shared" si="92"/>
        <v>0.15065100112902224</v>
      </c>
      <c r="F152" s="29">
        <f t="shared" si="92"/>
        <v>0.18895334187080223</v>
      </c>
      <c r="G152" s="29">
        <f t="shared" si="92"/>
        <v>0.23355733001152981</v>
      </c>
      <c r="H152" s="29">
        <f t="shared" si="92"/>
        <v>0.25252697167774896</v>
      </c>
      <c r="I152" s="29">
        <f t="shared" si="92"/>
        <v>0.27671325043044792</v>
      </c>
      <c r="J152" s="29">
        <f t="shared" si="92"/>
        <v>0.27537619673450403</v>
      </c>
      <c r="K152" s="29">
        <f t="shared" si="92"/>
        <v>0.28453051543612062</v>
      </c>
      <c r="L152" s="29">
        <f t="shared" si="92"/>
        <v>0.28060857856027438</v>
      </c>
      <c r="M152" s="29">
        <f t="shared" si="92"/>
        <v>0.28288340339678625</v>
      </c>
      <c r="N152" s="29">
        <f t="shared" si="92"/>
        <v>0.26488799395241491</v>
      </c>
      <c r="O152" s="29">
        <f t="shared" si="92"/>
        <v>0.23680299827792622</v>
      </c>
      <c r="P152" s="29">
        <f t="shared" si="92"/>
        <v>0.23931027854596448</v>
      </c>
      <c r="Q152" s="29">
        <f t="shared" si="92"/>
        <v>0.23742544571276167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7.6049842788220769E-3</v>
      </c>
      <c r="C153" s="30">
        <f t="shared" si="93"/>
        <v>6.7033135527146681E-3</v>
      </c>
      <c r="D153" s="30">
        <f t="shared" si="93"/>
        <v>6.7365727305008141E-3</v>
      </c>
      <c r="E153" s="30">
        <f t="shared" si="93"/>
        <v>7.2468437682305809E-3</v>
      </c>
      <c r="F153" s="30">
        <f t="shared" si="93"/>
        <v>8.2300991022567823E-3</v>
      </c>
      <c r="G153" s="30">
        <f t="shared" si="93"/>
        <v>6.6153943258731506E-3</v>
      </c>
      <c r="H153" s="30">
        <f t="shared" si="93"/>
        <v>7.4223357393348368E-3</v>
      </c>
      <c r="I153" s="30">
        <f t="shared" si="93"/>
        <v>5.4224219093367042E-3</v>
      </c>
      <c r="J153" s="30">
        <f t="shared" si="93"/>
        <v>4.8727208702892804E-3</v>
      </c>
      <c r="K153" s="30">
        <f t="shared" si="93"/>
        <v>4.2722326336260804E-3</v>
      </c>
      <c r="L153" s="30">
        <f t="shared" si="93"/>
        <v>4.8578492148986501E-3</v>
      </c>
      <c r="M153" s="30">
        <f t="shared" si="93"/>
        <v>5.0696946063734892E-3</v>
      </c>
      <c r="N153" s="30">
        <f t="shared" si="93"/>
        <v>4.3038717419364167E-3</v>
      </c>
      <c r="O153" s="30">
        <f t="shared" si="93"/>
        <v>4.6263141915472228E-3</v>
      </c>
      <c r="P153" s="30">
        <f t="shared" si="93"/>
        <v>4.1239603833447408E-3</v>
      </c>
      <c r="Q153" s="30">
        <f t="shared" si="93"/>
        <v>3.6251226958320991E-3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8.6660669872577452E-4</v>
      </c>
      <c r="C154" s="30">
        <f t="shared" si="94"/>
        <v>7.3972711240610474E-4</v>
      </c>
      <c r="D154" s="30">
        <f t="shared" si="94"/>
        <v>7.9163780724081237E-4</v>
      </c>
      <c r="E154" s="30">
        <f t="shared" si="94"/>
        <v>7.4877383600212549E-4</v>
      </c>
      <c r="F154" s="30">
        <f t="shared" si="94"/>
        <v>5.0423107464464014E-4</v>
      </c>
      <c r="G154" s="30">
        <f t="shared" si="94"/>
        <v>4.5323338922197674E-4</v>
      </c>
      <c r="H154" s="30">
        <f t="shared" si="94"/>
        <v>4.5281704060810488E-4</v>
      </c>
      <c r="I154" s="30">
        <f t="shared" si="94"/>
        <v>4.0684640959671694E-4</v>
      </c>
      <c r="J154" s="30">
        <f t="shared" si="94"/>
        <v>4.9752823253684721E-4</v>
      </c>
      <c r="K154" s="30">
        <f t="shared" si="94"/>
        <v>4.3717983855997119E-4</v>
      </c>
      <c r="L154" s="30">
        <f t="shared" si="94"/>
        <v>3.5905425479894581E-4</v>
      </c>
      <c r="M154" s="30">
        <f t="shared" si="94"/>
        <v>3.4511607666873811E-4</v>
      </c>
      <c r="N154" s="30">
        <f t="shared" si="94"/>
        <v>4.2889682301332243E-4</v>
      </c>
      <c r="O154" s="30">
        <f t="shared" si="94"/>
        <v>4.46932864929926E-4</v>
      </c>
      <c r="P154" s="30">
        <f t="shared" si="94"/>
        <v>5.5507864273595254E-4</v>
      </c>
      <c r="Q154" s="30">
        <f t="shared" si="94"/>
        <v>5.7679846640125822E-4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6.1104129106282965E-4</v>
      </c>
      <c r="C155" s="29">
        <f t="shared" si="95"/>
        <v>4.716596493173451E-4</v>
      </c>
      <c r="D155" s="29">
        <f t="shared" si="95"/>
        <v>5.264989884048904E-4</v>
      </c>
      <c r="E155" s="29">
        <f t="shared" si="95"/>
        <v>5.0381487397503492E-4</v>
      </c>
      <c r="F155" s="29">
        <f t="shared" si="95"/>
        <v>3.0567380306523097E-4</v>
      </c>
      <c r="G155" s="29">
        <f t="shared" si="95"/>
        <v>2.9937601147077665E-4</v>
      </c>
      <c r="H155" s="29">
        <f t="shared" si="95"/>
        <v>3.0940459789333634E-4</v>
      </c>
      <c r="I155" s="29">
        <f t="shared" si="95"/>
        <v>2.6890640153606662E-4</v>
      </c>
      <c r="J155" s="29">
        <f t="shared" si="95"/>
        <v>3.3031945620106291E-4</v>
      </c>
      <c r="K155" s="29">
        <f t="shared" si="95"/>
        <v>2.9137756018169671E-4</v>
      </c>
      <c r="L155" s="29">
        <f t="shared" si="95"/>
        <v>1.7429949713091873E-4</v>
      </c>
      <c r="M155" s="29">
        <f t="shared" si="95"/>
        <v>1.6459081803269737E-4</v>
      </c>
      <c r="N155" s="29">
        <f t="shared" si="95"/>
        <v>1.9596284982535385E-4</v>
      </c>
      <c r="O155" s="29">
        <f t="shared" si="95"/>
        <v>1.9194403592453642E-4</v>
      </c>
      <c r="P155" s="29">
        <f t="shared" si="95"/>
        <v>1.8142093416074584E-4</v>
      </c>
      <c r="Q155" s="29">
        <f t="shared" si="95"/>
        <v>1.8966501100785104E-4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2.5556540766294493E-4</v>
      </c>
      <c r="C156" s="29">
        <f t="shared" si="96"/>
        <v>2.680674630887597E-4</v>
      </c>
      <c r="D156" s="29">
        <f t="shared" si="96"/>
        <v>2.6513881883592208E-4</v>
      </c>
      <c r="E156" s="29">
        <f t="shared" si="96"/>
        <v>2.4495896202709062E-4</v>
      </c>
      <c r="F156" s="29">
        <f t="shared" si="96"/>
        <v>1.9855727157940927E-4</v>
      </c>
      <c r="G156" s="29">
        <f t="shared" si="96"/>
        <v>1.5385737775120006E-4</v>
      </c>
      <c r="H156" s="29">
        <f t="shared" si="96"/>
        <v>1.4341244271476851E-4</v>
      </c>
      <c r="I156" s="29">
        <f t="shared" si="96"/>
        <v>1.3794000806065026E-4</v>
      </c>
      <c r="J156" s="29">
        <f t="shared" si="96"/>
        <v>1.672087763357843E-4</v>
      </c>
      <c r="K156" s="29">
        <f t="shared" si="96"/>
        <v>1.4580227837827445E-4</v>
      </c>
      <c r="L156" s="29">
        <f t="shared" si="96"/>
        <v>1.8475475766802711E-4</v>
      </c>
      <c r="M156" s="29">
        <f t="shared" si="96"/>
        <v>1.8052525863604074E-4</v>
      </c>
      <c r="N156" s="29">
        <f t="shared" si="96"/>
        <v>2.3293397318796855E-4</v>
      </c>
      <c r="O156" s="29">
        <f t="shared" si="96"/>
        <v>2.5498882900538961E-4</v>
      </c>
      <c r="P156" s="29">
        <f t="shared" si="96"/>
        <v>3.7365770857520665E-4</v>
      </c>
      <c r="Q156" s="29">
        <f t="shared" si="96"/>
        <v>3.8713345539340724E-4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6.7932420706997459E-4</v>
      </c>
      <c r="C157" s="30">
        <f t="shared" si="97"/>
        <v>6.810509727790266E-4</v>
      </c>
      <c r="D157" s="30">
        <f t="shared" si="97"/>
        <v>5.8996558318198775E-4</v>
      </c>
      <c r="E157" s="30">
        <f t="shared" si="97"/>
        <v>7.6495456100003645E-4</v>
      </c>
      <c r="F157" s="30">
        <f t="shared" si="97"/>
        <v>5.7551477351964E-4</v>
      </c>
      <c r="G157" s="30">
        <f t="shared" si="97"/>
        <v>4.4943115075005261E-4</v>
      </c>
      <c r="H157" s="30">
        <f t="shared" si="97"/>
        <v>4.8266069760054909E-4</v>
      </c>
      <c r="I157" s="30">
        <f t="shared" si="97"/>
        <v>3.6444926300723603E-4</v>
      </c>
      <c r="J157" s="30">
        <f t="shared" si="97"/>
        <v>3.4729160057493744E-4</v>
      </c>
      <c r="K157" s="30">
        <f t="shared" si="97"/>
        <v>2.0801556292359826E-4</v>
      </c>
      <c r="L157" s="30">
        <f t="shared" si="97"/>
        <v>1.9704374964587209E-4</v>
      </c>
      <c r="M157" s="30">
        <f t="shared" si="97"/>
        <v>1.947269056752148E-4</v>
      </c>
      <c r="N157" s="30">
        <f t="shared" si="97"/>
        <v>2.0228712021872565E-4</v>
      </c>
      <c r="O157" s="30">
        <f t="shared" si="97"/>
        <v>2.1609729759564924E-4</v>
      </c>
      <c r="P157" s="30">
        <f t="shared" si="97"/>
        <v>2.1359578357600418E-4</v>
      </c>
      <c r="Q157" s="30">
        <f t="shared" si="97"/>
        <v>1.3392615034622002E-4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3.2755658566283999E-5</v>
      </c>
      <c r="C158" s="29">
        <f t="shared" si="98"/>
        <v>2.9733467774083643E-5</v>
      </c>
      <c r="D158" s="29">
        <f t="shared" si="98"/>
        <v>2.9895204630695642E-5</v>
      </c>
      <c r="E158" s="29">
        <f t="shared" si="98"/>
        <v>5.1985202672793646E-5</v>
      </c>
      <c r="F158" s="29">
        <f t="shared" si="98"/>
        <v>8.267995123202884E-5</v>
      </c>
      <c r="G158" s="29">
        <f t="shared" si="98"/>
        <v>7.625892727449032E-5</v>
      </c>
      <c r="H158" s="29">
        <f t="shared" si="98"/>
        <v>1.188146389619845E-4</v>
      </c>
      <c r="I158" s="29">
        <f t="shared" si="98"/>
        <v>8.0955777956829436E-5</v>
      </c>
      <c r="J158" s="29">
        <f t="shared" si="98"/>
        <v>8.2727731435623829E-5</v>
      </c>
      <c r="K158" s="29">
        <f t="shared" si="98"/>
        <v>5.8126068253677638E-5</v>
      </c>
      <c r="L158" s="29">
        <f t="shared" si="98"/>
        <v>6.1247517840481587E-5</v>
      </c>
      <c r="M158" s="29">
        <f t="shared" si="98"/>
        <v>5.0939045392203818E-5</v>
      </c>
      <c r="N158" s="29">
        <f t="shared" si="98"/>
        <v>6.2059960745710659E-5</v>
      </c>
      <c r="O158" s="29">
        <f t="shared" si="98"/>
        <v>8.8209948340744457E-5</v>
      </c>
      <c r="P158" s="29">
        <f t="shared" si="98"/>
        <v>8.0585950508494736E-5</v>
      </c>
      <c r="Q158" s="29">
        <f t="shared" si="98"/>
        <v>5.80377601956842E-5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6.4656854850369064E-4</v>
      </c>
      <c r="C159" s="28">
        <f t="shared" si="99"/>
        <v>6.5131750500494292E-4</v>
      </c>
      <c r="D159" s="28">
        <f t="shared" si="99"/>
        <v>5.6007037855129217E-4</v>
      </c>
      <c r="E159" s="28">
        <f t="shared" si="99"/>
        <v>7.129693583272427E-4</v>
      </c>
      <c r="F159" s="28">
        <f t="shared" si="99"/>
        <v>4.928348222876112E-4</v>
      </c>
      <c r="G159" s="28">
        <f t="shared" si="99"/>
        <v>3.7317222347556229E-4</v>
      </c>
      <c r="H159" s="28">
        <f t="shared" si="99"/>
        <v>3.6384605863856462E-4</v>
      </c>
      <c r="I159" s="28">
        <f t="shared" si="99"/>
        <v>2.8349348505040658E-4</v>
      </c>
      <c r="J159" s="28">
        <f t="shared" si="99"/>
        <v>2.6456386913931363E-4</v>
      </c>
      <c r="K159" s="28">
        <f t="shared" si="99"/>
        <v>1.4988949466992061E-4</v>
      </c>
      <c r="L159" s="28">
        <f t="shared" si="99"/>
        <v>1.3579623180539051E-4</v>
      </c>
      <c r="M159" s="28">
        <f t="shared" si="99"/>
        <v>1.4378786028301096E-4</v>
      </c>
      <c r="N159" s="28">
        <f t="shared" si="99"/>
        <v>1.4022715947301502E-4</v>
      </c>
      <c r="O159" s="28">
        <f t="shared" si="99"/>
        <v>1.2788734925490481E-4</v>
      </c>
      <c r="P159" s="28">
        <f t="shared" si="99"/>
        <v>1.3300983306750941E-4</v>
      </c>
      <c r="Q159" s="28">
        <f t="shared" si="99"/>
        <v>7.5888390150535823E-5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30.925154825558934</v>
      </c>
      <c r="C162" s="24">
        <f t="shared" si="100"/>
        <v>30.731604940559279</v>
      </c>
      <c r="D162" s="24">
        <f t="shared" si="100"/>
        <v>30.428912859880437</v>
      </c>
      <c r="E162" s="24">
        <f t="shared" si="100"/>
        <v>30.997403943965306</v>
      </c>
      <c r="F162" s="24">
        <f t="shared" si="100"/>
        <v>33.322847040230869</v>
      </c>
      <c r="G162" s="24">
        <f t="shared" si="100"/>
        <v>33.300966950923645</v>
      </c>
      <c r="H162" s="24">
        <f t="shared" si="100"/>
        <v>35.0077597981754</v>
      </c>
      <c r="I162" s="24">
        <f t="shared" si="100"/>
        <v>36.437632371370505</v>
      </c>
      <c r="J162" s="24">
        <f t="shared" si="100"/>
        <v>37.138178685589764</v>
      </c>
      <c r="K162" s="24">
        <f t="shared" si="100"/>
        <v>36.84318976795231</v>
      </c>
      <c r="L162" s="24">
        <f t="shared" si="100"/>
        <v>38.913569502873123</v>
      </c>
      <c r="M162" s="24">
        <f t="shared" si="100"/>
        <v>38.919109791060542</v>
      </c>
      <c r="N162" s="24">
        <f t="shared" si="100"/>
        <v>38.165648616515554</v>
      </c>
      <c r="O162" s="24">
        <f t="shared" si="100"/>
        <v>36.461419541928635</v>
      </c>
      <c r="P162" s="24">
        <f t="shared" si="100"/>
        <v>35.832294918275636</v>
      </c>
      <c r="Q162" s="24">
        <f t="shared" si="100"/>
        <v>37.649933318028182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33.373816272136061</v>
      </c>
      <c r="C163" s="22">
        <f t="shared" si="101"/>
        <v>32.818039278215579</v>
      </c>
      <c r="D163" s="22">
        <f t="shared" si="101"/>
        <v>32.17423900645656</v>
      </c>
      <c r="E163" s="22">
        <f t="shared" si="101"/>
        <v>32.531165857575935</v>
      </c>
      <c r="F163" s="22">
        <f t="shared" si="101"/>
        <v>35.25111261828409</v>
      </c>
      <c r="G163" s="22">
        <f t="shared" si="101"/>
        <v>35.215869554845057</v>
      </c>
      <c r="H163" s="22">
        <f t="shared" si="101"/>
        <v>37.587189197012428</v>
      </c>
      <c r="I163" s="22">
        <f t="shared" si="101"/>
        <v>39.704583350907868</v>
      </c>
      <c r="J163" s="22">
        <f t="shared" si="101"/>
        <v>40.382861130070133</v>
      </c>
      <c r="K163" s="22">
        <f t="shared" si="101"/>
        <v>39.647565427340268</v>
      </c>
      <c r="L163" s="22">
        <f t="shared" si="101"/>
        <v>41.938612165520766</v>
      </c>
      <c r="M163" s="22">
        <f t="shared" si="101"/>
        <v>42.313376825635011</v>
      </c>
      <c r="N163" s="22">
        <f t="shared" si="101"/>
        <v>41.347286584553444</v>
      </c>
      <c r="O163" s="22">
        <f t="shared" si="101"/>
        <v>39.391453691767268</v>
      </c>
      <c r="P163" s="22">
        <f t="shared" si="101"/>
        <v>38.582465156039888</v>
      </c>
      <c r="Q163" s="22">
        <f t="shared" si="101"/>
        <v>40.939199440537109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40.77297467971033</v>
      </c>
      <c r="C164" s="20">
        <f t="shared" si="102"/>
        <v>41.187366891388365</v>
      </c>
      <c r="D164" s="20">
        <f t="shared" si="102"/>
        <v>40.706133478926901</v>
      </c>
      <c r="E164" s="20">
        <f t="shared" si="102"/>
        <v>40.155600367594865</v>
      </c>
      <c r="F164" s="20">
        <f t="shared" si="102"/>
        <v>40.672444973261577</v>
      </c>
      <c r="G164" s="20">
        <f t="shared" si="102"/>
        <v>39.40711786748016</v>
      </c>
      <c r="H164" s="20">
        <f t="shared" si="102"/>
        <v>38.695673671665965</v>
      </c>
      <c r="I164" s="20">
        <f t="shared" si="102"/>
        <v>37.976373969360168</v>
      </c>
      <c r="J164" s="20">
        <f t="shared" si="102"/>
        <v>37.753528841944622</v>
      </c>
      <c r="K164" s="20">
        <f t="shared" si="102"/>
        <v>35.992401550362132</v>
      </c>
      <c r="L164" s="20">
        <f t="shared" si="102"/>
        <v>35.652723329244147</v>
      </c>
      <c r="M164" s="20">
        <f t="shared" si="102"/>
        <v>35.385142665105704</v>
      </c>
      <c r="N164" s="20">
        <f t="shared" si="102"/>
        <v>34.699399862034831</v>
      </c>
      <c r="O164" s="20">
        <f t="shared" si="102"/>
        <v>34.272030418667896</v>
      </c>
      <c r="P164" s="20">
        <f t="shared" si="102"/>
        <v>33.381553487776884</v>
      </c>
      <c r="Q164" s="20">
        <f t="shared" si="102"/>
        <v>34.133652248017214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40.790553844464142</v>
      </c>
      <c r="C165" s="20">
        <f t="shared" si="103"/>
        <v>39.314972606293132</v>
      </c>
      <c r="D165" s="20">
        <f t="shared" si="103"/>
        <v>37.586040688443418</v>
      </c>
      <c r="E165" s="20">
        <f t="shared" si="103"/>
        <v>38.036028858180217</v>
      </c>
      <c r="F165" s="20">
        <f t="shared" si="103"/>
        <v>41.080693226309485</v>
      </c>
      <c r="G165" s="20">
        <f t="shared" si="103"/>
        <v>40.549314926105403</v>
      </c>
      <c r="H165" s="20">
        <f t="shared" si="103"/>
        <v>43.760201153730101</v>
      </c>
      <c r="I165" s="20">
        <f t="shared" si="103"/>
        <v>46.08726991801867</v>
      </c>
      <c r="J165" s="20">
        <f t="shared" si="103"/>
        <v>46.781502147003948</v>
      </c>
      <c r="K165" s="20">
        <f t="shared" si="103"/>
        <v>44.701127379606568</v>
      </c>
      <c r="L165" s="20">
        <f t="shared" si="103"/>
        <v>46.936972970592933</v>
      </c>
      <c r="M165" s="20">
        <f t="shared" si="103"/>
        <v>46.992314878420238</v>
      </c>
      <c r="N165" s="20">
        <f t="shared" si="103"/>
        <v>45.774530177997441</v>
      </c>
      <c r="O165" s="20">
        <f t="shared" si="103"/>
        <v>42.961686192408784</v>
      </c>
      <c r="P165" s="20">
        <f t="shared" si="103"/>
        <v>42.133445555833781</v>
      </c>
      <c r="Q165" s="20">
        <f t="shared" si="103"/>
        <v>43.977686473684976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16.760600573510334</v>
      </c>
      <c r="C166" s="20">
        <f t="shared" si="104"/>
        <v>16.964183097470031</v>
      </c>
      <c r="D166" s="20">
        <f t="shared" si="104"/>
        <v>17.69149211074096</v>
      </c>
      <c r="E166" s="20">
        <f t="shared" si="104"/>
        <v>17.166632271308771</v>
      </c>
      <c r="F166" s="20">
        <f t="shared" si="104"/>
        <v>18.305710720162985</v>
      </c>
      <c r="G166" s="20">
        <f t="shared" si="104"/>
        <v>18.529443311387642</v>
      </c>
      <c r="H166" s="20">
        <f t="shared" si="104"/>
        <v>17.687145344269481</v>
      </c>
      <c r="I166" s="20">
        <f t="shared" si="104"/>
        <v>18.073954139983073</v>
      </c>
      <c r="J166" s="20">
        <f t="shared" si="104"/>
        <v>17.362879559595477</v>
      </c>
      <c r="K166" s="20">
        <f t="shared" si="104"/>
        <v>18.831254991518222</v>
      </c>
      <c r="L166" s="20">
        <f t="shared" si="104"/>
        <v>19.739638780308621</v>
      </c>
      <c r="M166" s="20">
        <f t="shared" si="104"/>
        <v>20.743414177485036</v>
      </c>
      <c r="N166" s="20">
        <f t="shared" si="104"/>
        <v>20.569711897291214</v>
      </c>
      <c r="O166" s="20">
        <f t="shared" si="104"/>
        <v>21.509681660063073</v>
      </c>
      <c r="P166" s="20">
        <f t="shared" si="104"/>
        <v>21.091087122001969</v>
      </c>
      <c r="Q166" s="20">
        <f t="shared" si="104"/>
        <v>25.257896395559989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10.165721728404792</v>
      </c>
      <c r="C167" s="21">
        <f t="shared" si="105"/>
        <v>11.495501189163502</v>
      </c>
      <c r="D167" s="21">
        <f t="shared" si="105"/>
        <v>12.564868728689289</v>
      </c>
      <c r="E167" s="21">
        <f t="shared" si="105"/>
        <v>13.416948292825603</v>
      </c>
      <c r="F167" s="21">
        <f t="shared" si="105"/>
        <v>12.091255606382395</v>
      </c>
      <c r="G167" s="21">
        <f t="shared" si="105"/>
        <v>12.077500697285641</v>
      </c>
      <c r="H167" s="21">
        <f t="shared" si="105"/>
        <v>9.1662522823600199</v>
      </c>
      <c r="I167" s="21">
        <f t="shared" si="105"/>
        <v>9.6380798335195745</v>
      </c>
      <c r="J167" s="21">
        <f t="shared" si="105"/>
        <v>8.9419124048525696</v>
      </c>
      <c r="K167" s="21">
        <f t="shared" si="105"/>
        <v>9.7731110084951904</v>
      </c>
      <c r="L167" s="21">
        <f t="shared" si="105"/>
        <v>9.2091427366437113</v>
      </c>
      <c r="M167" s="21">
        <f t="shared" si="105"/>
        <v>8.8073975745790047</v>
      </c>
      <c r="N167" s="21">
        <f t="shared" si="105"/>
        <v>9.2507522854263993</v>
      </c>
      <c r="O167" s="21">
        <f t="shared" si="105"/>
        <v>9.4585171346511796</v>
      </c>
      <c r="P167" s="21">
        <f t="shared" si="105"/>
        <v>9.0562099512474585</v>
      </c>
      <c r="Q167" s="21">
        <f t="shared" si="105"/>
        <v>8.7776639753474051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5.1921980375648369</v>
      </c>
      <c r="C168" s="20">
        <f t="shared" si="106"/>
        <v>5.1635465922760799</v>
      </c>
      <c r="D168" s="20">
        <f t="shared" si="106"/>
        <v>5.1916421105967672</v>
      </c>
      <c r="E168" s="20">
        <f t="shared" si="106"/>
        <v>5.1371459471885084</v>
      </c>
      <c r="F168" s="20">
        <f t="shared" si="106"/>
        <v>4.9850747927779677</v>
      </c>
      <c r="G168" s="20">
        <f t="shared" si="106"/>
        <v>4.8412118268851865</v>
      </c>
      <c r="H168" s="20">
        <f t="shared" si="106"/>
        <v>4.8371823585935596</v>
      </c>
      <c r="I168" s="20">
        <f t="shared" si="106"/>
        <v>4.7098789340217895</v>
      </c>
      <c r="J168" s="20">
        <f t="shared" si="106"/>
        <v>4.7698517167927381</v>
      </c>
      <c r="K168" s="20">
        <f t="shared" si="106"/>
        <v>4.7417240662244735</v>
      </c>
      <c r="L168" s="20">
        <f t="shared" si="106"/>
        <v>4.7646848675866069</v>
      </c>
      <c r="M168" s="20">
        <f t="shared" si="106"/>
        <v>4.6823937927232953</v>
      </c>
      <c r="N168" s="20">
        <f t="shared" si="106"/>
        <v>4.8408080646468061</v>
      </c>
      <c r="O168" s="20">
        <f t="shared" si="106"/>
        <v>4.6246123060645807</v>
      </c>
      <c r="P168" s="20">
        <f t="shared" si="106"/>
        <v>4.5144351321436398</v>
      </c>
      <c r="Q168" s="20">
        <f t="shared" si="106"/>
        <v>4.4290691725542128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11.135943840509874</v>
      </c>
      <c r="C169" s="20">
        <f t="shared" si="107"/>
        <v>12.805910592142121</v>
      </c>
      <c r="D169" s="20">
        <f t="shared" si="107"/>
        <v>14.206601196547377</v>
      </c>
      <c r="E169" s="20">
        <f t="shared" si="107"/>
        <v>15.314244888984424</v>
      </c>
      <c r="F169" s="20">
        <f t="shared" si="107"/>
        <v>13.826351301510989</v>
      </c>
      <c r="G169" s="20">
        <f t="shared" si="107"/>
        <v>13.858043759010393</v>
      </c>
      <c r="H169" s="20">
        <f t="shared" si="107"/>
        <v>10.222412433717517</v>
      </c>
      <c r="I169" s="20">
        <f t="shared" si="107"/>
        <v>10.799200717441405</v>
      </c>
      <c r="J169" s="20">
        <f t="shared" si="107"/>
        <v>9.9130428149869303</v>
      </c>
      <c r="K169" s="20">
        <f t="shared" si="107"/>
        <v>10.972117605505865</v>
      </c>
      <c r="L169" s="20">
        <f t="shared" si="107"/>
        <v>10.312313863421396</v>
      </c>
      <c r="M169" s="20">
        <f t="shared" si="107"/>
        <v>9.837587098624109</v>
      </c>
      <c r="N169" s="20">
        <f t="shared" si="107"/>
        <v>10.346687351969528</v>
      </c>
      <c r="O169" s="20">
        <f t="shared" si="107"/>
        <v>10.648251667051159</v>
      </c>
      <c r="P169" s="20">
        <f t="shared" si="107"/>
        <v>10.267692702225917</v>
      </c>
      <c r="Q169" s="20">
        <f t="shared" si="107"/>
        <v>9.8643687018680453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>
        <f t="shared" si="108"/>
        <v>9.0464115058502479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58.958161955862721</v>
      </c>
      <c r="C171" s="21">
        <f t="shared" si="109"/>
        <v>58.03482016941112</v>
      </c>
      <c r="D171" s="21">
        <f t="shared" si="109"/>
        <v>56.797283845223582</v>
      </c>
      <c r="E171" s="21">
        <f t="shared" si="109"/>
        <v>55.607673271414406</v>
      </c>
      <c r="F171" s="21">
        <f t="shared" si="109"/>
        <v>52.408245139637721</v>
      </c>
      <c r="G171" s="21">
        <f t="shared" si="109"/>
        <v>45.115547932885569</v>
      </c>
      <c r="H171" s="21">
        <f t="shared" si="109"/>
        <v>39.812807659361944</v>
      </c>
      <c r="I171" s="21">
        <f t="shared" si="109"/>
        <v>32.911220586076425</v>
      </c>
      <c r="J171" s="21">
        <f t="shared" si="109"/>
        <v>34.787796298140222</v>
      </c>
      <c r="K171" s="21">
        <f t="shared" si="109"/>
        <v>34.31087691201882</v>
      </c>
      <c r="L171" s="21">
        <f t="shared" si="109"/>
        <v>34.93654829345887</v>
      </c>
      <c r="M171" s="21">
        <f t="shared" si="109"/>
        <v>31.149724249375364</v>
      </c>
      <c r="N171" s="21">
        <f t="shared" si="109"/>
        <v>32.348620555079975</v>
      </c>
      <c r="O171" s="21">
        <f t="shared" si="109"/>
        <v>29.569221516134519</v>
      </c>
      <c r="P171" s="21">
        <f t="shared" si="109"/>
        <v>29.94386062443111</v>
      </c>
      <c r="Q171" s="21">
        <f t="shared" si="109"/>
        <v>29.800730126452386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137.3495159545885</v>
      </c>
      <c r="C172" s="20">
        <f t="shared" si="110"/>
        <v>135.84715985612135</v>
      </c>
      <c r="D172" s="20">
        <f t="shared" si="110"/>
        <v>134.59395617459816</v>
      </c>
      <c r="E172" s="20">
        <f t="shared" si="110"/>
        <v>132.43102730992916</v>
      </c>
      <c r="F172" s="20">
        <f t="shared" si="110"/>
        <v>131.44386032241539</v>
      </c>
      <c r="G172" s="20">
        <f t="shared" si="110"/>
        <v>124.83496574482268</v>
      </c>
      <c r="H172" s="20">
        <f t="shared" si="110"/>
        <v>121.16694439188599</v>
      </c>
      <c r="I172" s="20">
        <f t="shared" si="110"/>
        <v>116.48766620937278</v>
      </c>
      <c r="J172" s="20">
        <f t="shared" si="110"/>
        <v>120.97085209159388</v>
      </c>
      <c r="K172" s="20">
        <f t="shared" si="110"/>
        <v>118.09592617271812</v>
      </c>
      <c r="L172" s="20">
        <f t="shared" si="110"/>
        <v>115.45671742928835</v>
      </c>
      <c r="M172" s="20">
        <f t="shared" si="110"/>
        <v>107.9686918735956</v>
      </c>
      <c r="N172" s="20">
        <f t="shared" si="110"/>
        <v>100.84768152758163</v>
      </c>
      <c r="O172" s="20">
        <f t="shared" si="110"/>
        <v>108.24694488732716</v>
      </c>
      <c r="P172" s="20">
        <f t="shared" si="110"/>
        <v>103.05693087221869</v>
      </c>
      <c r="Q172" s="20">
        <f t="shared" si="110"/>
        <v>102.26614799192892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60.040858536589489</v>
      </c>
      <c r="C173" s="20">
        <f t="shared" si="111"/>
        <v>62.317582144015503</v>
      </c>
      <c r="D173" s="20">
        <f t="shared" si="111"/>
        <v>60.71151077785057</v>
      </c>
      <c r="E173" s="20">
        <f t="shared" si="111"/>
        <v>60.350529692325971</v>
      </c>
      <c r="F173" s="20">
        <f t="shared" si="111"/>
        <v>55.534999205216749</v>
      </c>
      <c r="G173" s="20">
        <f t="shared" si="111"/>
        <v>46.061649241626249</v>
      </c>
      <c r="H173" s="20">
        <f t="shared" si="111"/>
        <v>40.646219811700291</v>
      </c>
      <c r="I173" s="20">
        <f t="shared" si="111"/>
        <v>32.985548509548963</v>
      </c>
      <c r="J173" s="20">
        <f t="shared" si="111"/>
        <v>34.913287048712633</v>
      </c>
      <c r="K173" s="20">
        <f t="shared" si="111"/>
        <v>34.864854827850529</v>
      </c>
      <c r="L173" s="20">
        <f t="shared" si="111"/>
        <v>35.547364168153017</v>
      </c>
      <c r="M173" s="20">
        <f t="shared" si="111"/>
        <v>31.000406872233533</v>
      </c>
      <c r="N173" s="20">
        <f t="shared" si="111"/>
        <v>32.317944647603902</v>
      </c>
      <c r="O173" s="20">
        <f t="shared" si="111"/>
        <v>30.24084390780445</v>
      </c>
      <c r="P173" s="20">
        <f t="shared" si="111"/>
        <v>30.429086681301044</v>
      </c>
      <c r="Q173" s="20">
        <f t="shared" si="111"/>
        <v>30.32276705353215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42.034306654232218</v>
      </c>
      <c r="C174" s="20">
        <f t="shared" si="112"/>
        <v>37.218136977744777</v>
      </c>
      <c r="D174" s="20">
        <f t="shared" si="112"/>
        <v>36.718243128668654</v>
      </c>
      <c r="E174" s="20">
        <f t="shared" si="112"/>
        <v>37.177774228998082</v>
      </c>
      <c r="F174" s="20">
        <f t="shared" si="112"/>
        <v>35.014296158563702</v>
      </c>
      <c r="G174" s="20">
        <f t="shared" si="112"/>
        <v>32.088530861366401</v>
      </c>
      <c r="H174" s="20">
        <f t="shared" si="112"/>
        <v>30.79444596433521</v>
      </c>
      <c r="I174" s="20">
        <f t="shared" si="112"/>
        <v>25.63773868863823</v>
      </c>
      <c r="J174" s="20">
        <f t="shared" si="112"/>
        <v>29.153441177995493</v>
      </c>
      <c r="K174" s="20">
        <f t="shared" si="112"/>
        <v>28.414876715130411</v>
      </c>
      <c r="L174" s="20">
        <f t="shared" si="112"/>
        <v>29.296780121118111</v>
      </c>
      <c r="M174" s="20">
        <f t="shared" si="112"/>
        <v>26.198842506087722</v>
      </c>
      <c r="N174" s="20">
        <f t="shared" si="112"/>
        <v>25.807562909847171</v>
      </c>
      <c r="O174" s="20">
        <f t="shared" si="112"/>
        <v>23.597527713009057</v>
      </c>
      <c r="P174" s="20">
        <f t="shared" si="112"/>
        <v>24.400572860849682</v>
      </c>
      <c r="Q174" s="20">
        <f t="shared" si="112"/>
        <v>23.96928405692168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22.728810874993105</v>
      </c>
      <c r="C175" s="24">
        <f t="shared" si="113"/>
        <v>24.063766042074988</v>
      </c>
      <c r="D175" s="24">
        <f t="shared" si="113"/>
        <v>22.318276339869051</v>
      </c>
      <c r="E175" s="24">
        <f t="shared" si="113"/>
        <v>26.206732479218303</v>
      </c>
      <c r="F175" s="24">
        <f t="shared" si="113"/>
        <v>27.433960889833646</v>
      </c>
      <c r="G175" s="24">
        <f t="shared" si="113"/>
        <v>31.932007542203564</v>
      </c>
      <c r="H175" s="24">
        <f t="shared" si="113"/>
        <v>34.401777233755922</v>
      </c>
      <c r="I175" s="24">
        <f t="shared" si="113"/>
        <v>37.823009335957984</v>
      </c>
      <c r="J175" s="24">
        <f t="shared" si="113"/>
        <v>39.174127813318677</v>
      </c>
      <c r="K175" s="24">
        <f t="shared" si="113"/>
        <v>41.956069817269018</v>
      </c>
      <c r="L175" s="24">
        <f t="shared" si="113"/>
        <v>40.703317546621797</v>
      </c>
      <c r="M175" s="24">
        <f t="shared" si="113"/>
        <v>38.520606066326465</v>
      </c>
      <c r="N175" s="24">
        <f t="shared" si="113"/>
        <v>36.104605654541935</v>
      </c>
      <c r="O175" s="24">
        <f t="shared" si="113"/>
        <v>29.849425674801306</v>
      </c>
      <c r="P175" s="24">
        <f t="shared" si="113"/>
        <v>30.660049783036765</v>
      </c>
      <c r="Q175" s="24">
        <f t="shared" si="113"/>
        <v>30.125797963769795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36.756619220095658</v>
      </c>
      <c r="C176" s="22">
        <f t="shared" si="114"/>
        <v>37.026926880658834</v>
      </c>
      <c r="D176" s="22">
        <f t="shared" si="114"/>
        <v>33.48690790269827</v>
      </c>
      <c r="E176" s="22">
        <f t="shared" si="114"/>
        <v>39.347814201537595</v>
      </c>
      <c r="F176" s="22">
        <f t="shared" si="114"/>
        <v>41.256677428706361</v>
      </c>
      <c r="G176" s="22">
        <f t="shared" si="114"/>
        <v>47.322622194175167</v>
      </c>
      <c r="H176" s="22">
        <f t="shared" si="114"/>
        <v>51.579109442925244</v>
      </c>
      <c r="I176" s="22">
        <f t="shared" si="114"/>
        <v>56.448429709229721</v>
      </c>
      <c r="J176" s="22">
        <f t="shared" si="114"/>
        <v>56.61788742355715</v>
      </c>
      <c r="K176" s="22">
        <f t="shared" si="114"/>
        <v>56.837773327046236</v>
      </c>
      <c r="L176" s="22">
        <f t="shared" si="114"/>
        <v>55.596602360495005</v>
      </c>
      <c r="M176" s="22">
        <f t="shared" si="114"/>
        <v>52.911616543649046</v>
      </c>
      <c r="N176" s="22">
        <f t="shared" si="114"/>
        <v>48.147886205183923</v>
      </c>
      <c r="O176" s="22">
        <f t="shared" si="114"/>
        <v>39.08891778181836</v>
      </c>
      <c r="P176" s="22">
        <f t="shared" si="114"/>
        <v>40.269896479221423</v>
      </c>
      <c r="Q176" s="22">
        <f t="shared" si="114"/>
        <v>39.140715100208553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433.0433383546204</v>
      </c>
      <c r="C177" s="20">
        <f t="shared" si="115"/>
        <v>423.21069234094358</v>
      </c>
      <c r="D177" s="20">
        <f t="shared" si="115"/>
        <v>412.99353829171679</v>
      </c>
      <c r="E177" s="20">
        <f t="shared" si="115"/>
        <v>407.98419273644532</v>
      </c>
      <c r="F177" s="20">
        <f t="shared" si="115"/>
        <v>400.93058602507227</v>
      </c>
      <c r="G177" s="20">
        <f t="shared" si="115"/>
        <v>391.02987515922354</v>
      </c>
      <c r="H177" s="20">
        <f t="shared" si="115"/>
        <v>386.04022463880256</v>
      </c>
      <c r="I177" s="20">
        <f t="shared" si="115"/>
        <v>378.57185749476741</v>
      </c>
      <c r="J177" s="20">
        <f t="shared" si="115"/>
        <v>370.79165586194648</v>
      </c>
      <c r="K177" s="20">
        <f t="shared" si="115"/>
        <v>367.49841203551392</v>
      </c>
      <c r="L177" s="20">
        <f t="shared" si="115"/>
        <v>361.12877321300795</v>
      </c>
      <c r="M177" s="20">
        <f t="shared" si="115"/>
        <v>356.57686720001402</v>
      </c>
      <c r="N177" s="20">
        <f t="shared" si="115"/>
        <v>353.39704447516579</v>
      </c>
      <c r="O177" s="20">
        <f t="shared" si="115"/>
        <v>349.17704177837487</v>
      </c>
      <c r="P177" s="20">
        <f t="shared" si="115"/>
        <v>347.10462637000177</v>
      </c>
      <c r="Q177" s="20">
        <f t="shared" si="115"/>
        <v>343.63156770788765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13.892450405509956</v>
      </c>
      <c r="C178" s="20">
        <f t="shared" si="116"/>
        <v>15.88509726731837</v>
      </c>
      <c r="D178" s="20">
        <f t="shared" si="116"/>
        <v>12.435000478597892</v>
      </c>
      <c r="E178" s="20">
        <f t="shared" si="116"/>
        <v>18.970050624393167</v>
      </c>
      <c r="F178" s="20">
        <f t="shared" si="116"/>
        <v>23.873891915700025</v>
      </c>
      <c r="G178" s="20">
        <f t="shared" si="116"/>
        <v>30.683246268409714</v>
      </c>
      <c r="H178" s="20">
        <f t="shared" si="116"/>
        <v>35.262242653453143</v>
      </c>
      <c r="I178" s="20">
        <f t="shared" si="116"/>
        <v>40.746147344024557</v>
      </c>
      <c r="J178" s="20">
        <f t="shared" si="116"/>
        <v>41.241258471056462</v>
      </c>
      <c r="K178" s="20">
        <f t="shared" si="116"/>
        <v>41.609332056862364</v>
      </c>
      <c r="L178" s="20">
        <f t="shared" si="116"/>
        <v>40.805862429236804</v>
      </c>
      <c r="M178" s="20">
        <f t="shared" si="116"/>
        <v>38.60161427372821</v>
      </c>
      <c r="N178" s="20">
        <f t="shared" si="116"/>
        <v>34.010490857859949</v>
      </c>
      <c r="O178" s="20">
        <f t="shared" si="116"/>
        <v>25.682697949169761</v>
      </c>
      <c r="P178" s="20">
        <f t="shared" si="116"/>
        <v>26.698058570462308</v>
      </c>
      <c r="Q178" s="20">
        <f t="shared" si="116"/>
        <v>26.301705038645046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4.5718809723109013</v>
      </c>
      <c r="C179" s="21">
        <f t="shared" si="117"/>
        <v>4.6154109696242136</v>
      </c>
      <c r="D179" s="21">
        <f t="shared" si="117"/>
        <v>4.4472921721433787</v>
      </c>
      <c r="E179" s="21">
        <f t="shared" si="117"/>
        <v>4.5697093700882903</v>
      </c>
      <c r="F179" s="21">
        <f t="shared" si="117"/>
        <v>4.2233031213340144</v>
      </c>
      <c r="G179" s="21">
        <f t="shared" si="117"/>
        <v>3.9609800820977861</v>
      </c>
      <c r="H179" s="21">
        <f t="shared" si="117"/>
        <v>3.8681303515954473</v>
      </c>
      <c r="I179" s="21">
        <f t="shared" si="117"/>
        <v>3.5704365121960771</v>
      </c>
      <c r="J179" s="21">
        <f t="shared" si="117"/>
        <v>3.5057160423684586</v>
      </c>
      <c r="K179" s="21">
        <f t="shared" si="117"/>
        <v>3.4645016476303367</v>
      </c>
      <c r="L179" s="21">
        <f t="shared" si="117"/>
        <v>3.4628399620902992</v>
      </c>
      <c r="M179" s="21">
        <f t="shared" si="117"/>
        <v>3.3386272982302847</v>
      </c>
      <c r="N179" s="21">
        <f t="shared" si="117"/>
        <v>3.1382876599917493</v>
      </c>
      <c r="O179" s="21">
        <f t="shared" si="117"/>
        <v>2.9747895881686235</v>
      </c>
      <c r="P179" s="21">
        <f t="shared" si="117"/>
        <v>2.835438323346545</v>
      </c>
      <c r="Q179" s="21">
        <f t="shared" si="117"/>
        <v>2.6961369146175014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207.75338037268853</v>
      </c>
      <c r="C180" s="21">
        <f t="shared" si="118"/>
        <v>195.33937060889002</v>
      </c>
      <c r="D180" s="21">
        <f t="shared" si="118"/>
        <v>191.89003449469354</v>
      </c>
      <c r="E180" s="21">
        <f t="shared" si="118"/>
        <v>193.152243799686</v>
      </c>
      <c r="F180" s="21">
        <f t="shared" si="118"/>
        <v>161.83789353012398</v>
      </c>
      <c r="G180" s="21">
        <f t="shared" si="118"/>
        <v>152.16146396138515</v>
      </c>
      <c r="H180" s="21">
        <f t="shared" si="118"/>
        <v>151.29423070262996</v>
      </c>
      <c r="I180" s="21">
        <f t="shared" si="118"/>
        <v>124.8215992353789</v>
      </c>
      <c r="J180" s="21">
        <f t="shared" si="118"/>
        <v>133.06168779929217</v>
      </c>
      <c r="K180" s="21">
        <f t="shared" si="118"/>
        <v>130.96436889339952</v>
      </c>
      <c r="L180" s="21">
        <f t="shared" si="118"/>
        <v>98.860110176634464</v>
      </c>
      <c r="M180" s="21">
        <f t="shared" si="118"/>
        <v>88.215480004335006</v>
      </c>
      <c r="N180" s="21">
        <f t="shared" si="118"/>
        <v>95.914978238561048</v>
      </c>
      <c r="O180" s="21">
        <f t="shared" si="118"/>
        <v>86.851782573178724</v>
      </c>
      <c r="P180" s="21">
        <f t="shared" si="118"/>
        <v>79.410016444915072</v>
      </c>
      <c r="Q180" s="21">
        <f t="shared" si="118"/>
        <v>84.225534452771015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343.68276411674532</v>
      </c>
      <c r="C181" s="20">
        <f t="shared" si="119"/>
        <v>343.68615552106013</v>
      </c>
      <c r="D181" s="20">
        <f t="shared" si="119"/>
        <v>324.16733945061117</v>
      </c>
      <c r="E181" s="20">
        <f t="shared" si="119"/>
        <v>318.77472166944341</v>
      </c>
      <c r="F181" s="20">
        <f t="shared" si="119"/>
        <v>282.04771579726389</v>
      </c>
      <c r="G181" s="20">
        <f t="shared" si="119"/>
        <v>252.15383186222428</v>
      </c>
      <c r="H181" s="20">
        <f t="shared" si="119"/>
        <v>250.74940025930169</v>
      </c>
      <c r="I181" s="20">
        <f t="shared" si="119"/>
        <v>209.30620361376708</v>
      </c>
      <c r="J181" s="20">
        <f t="shared" si="119"/>
        <v>236.10224107322924</v>
      </c>
      <c r="K181" s="20">
        <f t="shared" si="119"/>
        <v>231.65819342890956</v>
      </c>
      <c r="L181" s="20">
        <f t="shared" si="119"/>
        <v>217.76664406717822</v>
      </c>
      <c r="M181" s="20">
        <f t="shared" si="119"/>
        <v>191.61514843395699</v>
      </c>
      <c r="N181" s="20">
        <f t="shared" si="119"/>
        <v>205.6005189268958</v>
      </c>
      <c r="O181" s="20">
        <f t="shared" si="119"/>
        <v>182.80741285118128</v>
      </c>
      <c r="P181" s="20">
        <f t="shared" si="119"/>
        <v>177.29118645912277</v>
      </c>
      <c r="Q181" s="20">
        <f t="shared" si="119"/>
        <v>182.54445391482707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106.77915086927375</v>
      </c>
      <c r="C182" s="20">
        <f t="shared" si="120"/>
        <v>111.02280424559449</v>
      </c>
      <c r="D182" s="20">
        <f t="shared" si="120"/>
        <v>105.99962929214635</v>
      </c>
      <c r="E182" s="20">
        <f t="shared" si="120"/>
        <v>106.68358383298975</v>
      </c>
      <c r="F182" s="20">
        <f t="shared" si="120"/>
        <v>97.720534487516005</v>
      </c>
      <c r="G182" s="20">
        <f t="shared" si="120"/>
        <v>85.88862263620338</v>
      </c>
      <c r="H182" s="20">
        <f t="shared" si="120"/>
        <v>81.528959308441671</v>
      </c>
      <c r="I182" s="20">
        <f t="shared" si="120"/>
        <v>69.854646054518156</v>
      </c>
      <c r="J182" s="20">
        <f t="shared" si="120"/>
        <v>71.455920047844415</v>
      </c>
      <c r="K182" s="20">
        <f t="shared" si="120"/>
        <v>70.084857528181217</v>
      </c>
      <c r="L182" s="20">
        <f t="shared" si="120"/>
        <v>65.248700302766153</v>
      </c>
      <c r="M182" s="20">
        <f t="shared" si="120"/>
        <v>59.126023564815462</v>
      </c>
      <c r="N182" s="20">
        <f t="shared" si="120"/>
        <v>66.202424476369387</v>
      </c>
      <c r="O182" s="20">
        <f t="shared" si="120"/>
        <v>62.253941914311653</v>
      </c>
      <c r="P182" s="20">
        <f t="shared" si="120"/>
        <v>62.623432497889361</v>
      </c>
      <c r="Q182" s="20">
        <f t="shared" si="120"/>
        <v>66.640820552302628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5.0116700045034195</v>
      </c>
      <c r="C183" s="18">
        <f t="shared" si="121"/>
        <v>4.6411831835752144</v>
      </c>
      <c r="D183" s="18">
        <f t="shared" si="121"/>
        <v>4.3276854104688676</v>
      </c>
      <c r="E183" s="18">
        <f t="shared" si="121"/>
        <v>7.7627468554480554</v>
      </c>
      <c r="F183" s="18">
        <f t="shared" si="121"/>
        <v>14.379529421004978</v>
      </c>
      <c r="G183" s="18">
        <f t="shared" si="121"/>
        <v>13.262581406686579</v>
      </c>
      <c r="H183" s="18">
        <f t="shared" si="121"/>
        <v>16.419628451003486</v>
      </c>
      <c r="I183" s="18">
        <f t="shared" si="121"/>
        <v>14.732313081382893</v>
      </c>
      <c r="J183" s="18">
        <f t="shared" si="121"/>
        <v>14.456172028076248</v>
      </c>
      <c r="K183" s="18">
        <f t="shared" si="121"/>
        <v>11.457298964858802</v>
      </c>
      <c r="L183" s="18">
        <f t="shared" si="121"/>
        <v>17.121531826270925</v>
      </c>
      <c r="M183" s="18">
        <f t="shared" si="121"/>
        <v>14.717408384141921</v>
      </c>
      <c r="N183" s="18">
        <f t="shared" si="121"/>
        <v>17.077320576799199</v>
      </c>
      <c r="O183" s="18">
        <f t="shared" si="121"/>
        <v>21.260670542546858</v>
      </c>
      <c r="P183" s="18">
        <f t="shared" si="121"/>
        <v>18.430424594877614</v>
      </c>
      <c r="Q183" s="18">
        <f t="shared" si="121"/>
        <v>13.966404631191315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5.712585868111355</v>
      </c>
      <c r="C184" s="16">
        <f t="shared" si="122"/>
        <v>5.2911203489461087</v>
      </c>
      <c r="D184" s="16">
        <f t="shared" si="122"/>
        <v>4.927172863437856</v>
      </c>
      <c r="E184" s="16">
        <f t="shared" si="122"/>
        <v>8.8147897169874447</v>
      </c>
      <c r="F184" s="16">
        <f t="shared" si="122"/>
        <v>16.163722983387366</v>
      </c>
      <c r="G184" s="16">
        <f t="shared" si="122"/>
        <v>14.852560681250088</v>
      </c>
      <c r="H184" s="16">
        <f t="shared" si="122"/>
        <v>18.200433775517968</v>
      </c>
      <c r="I184" s="16">
        <f t="shared" si="122"/>
        <v>16.375207521080792</v>
      </c>
      <c r="J184" s="16">
        <f t="shared" si="122"/>
        <v>16.029331635600762</v>
      </c>
      <c r="K184" s="16">
        <f t="shared" si="122"/>
        <v>12.632430546382304</v>
      </c>
      <c r="L184" s="16">
        <f t="shared" si="122"/>
        <v>18.795076588659573</v>
      </c>
      <c r="M184" s="16">
        <f t="shared" si="122"/>
        <v>16.253202911029753</v>
      </c>
      <c r="N184" s="16">
        <f t="shared" si="122"/>
        <v>18.744260919292785</v>
      </c>
      <c r="O184" s="16">
        <f t="shared" si="122"/>
        <v>23.025966588783351</v>
      </c>
      <c r="P184" s="16">
        <f t="shared" si="122"/>
        <v>20.034813518481418</v>
      </c>
      <c r="Q184" s="16">
        <f t="shared" si="122"/>
        <v>15.068689036890735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4.9807103436620821</v>
      </c>
      <c r="C185" s="14">
        <f t="shared" si="123"/>
        <v>4.6153024423362332</v>
      </c>
      <c r="D185" s="14">
        <f t="shared" si="123"/>
        <v>4.2997609023693721</v>
      </c>
      <c r="E185" s="14">
        <f t="shared" si="123"/>
        <v>7.6957764700134206</v>
      </c>
      <c r="F185" s="14">
        <f t="shared" si="123"/>
        <v>14.118087477519181</v>
      </c>
      <c r="G185" s="14">
        <f t="shared" si="123"/>
        <v>12.978657935557045</v>
      </c>
      <c r="H185" s="14">
        <f t="shared" si="123"/>
        <v>15.911245291776989</v>
      </c>
      <c r="I185" s="14">
        <f t="shared" si="123"/>
        <v>14.321985376571728</v>
      </c>
      <c r="J185" s="14">
        <f t="shared" si="123"/>
        <v>14.02574080848354</v>
      </c>
      <c r="K185" s="14">
        <f t="shared" si="123"/>
        <v>11.058374541309098</v>
      </c>
      <c r="L185" s="14">
        <f t="shared" si="123"/>
        <v>16.460478546652936</v>
      </c>
      <c r="M185" s="14">
        <f t="shared" si="123"/>
        <v>14.24069863352933</v>
      </c>
      <c r="N185" s="14">
        <f t="shared" si="123"/>
        <v>16.430646075415829</v>
      </c>
      <c r="O185" s="14">
        <f t="shared" si="123"/>
        <v>20.192875668747739</v>
      </c>
      <c r="P185" s="14">
        <f t="shared" si="123"/>
        <v>17.577600382639808</v>
      </c>
      <c r="Q185" s="14">
        <f t="shared" si="123"/>
        <v>13.226463395234124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88.349871330987867</v>
      </c>
      <c r="C188" s="24">
        <f t="shared" si="124"/>
        <v>87.386126959829895</v>
      </c>
      <c r="D188" s="24">
        <f t="shared" si="124"/>
        <v>85.964989086117612</v>
      </c>
      <c r="E188" s="24">
        <f t="shared" si="124"/>
        <v>87.104379235730562</v>
      </c>
      <c r="F188" s="24">
        <f t="shared" si="124"/>
        <v>94.29166486377818</v>
      </c>
      <c r="G188" s="24">
        <f t="shared" si="124"/>
        <v>93.868948129936001</v>
      </c>
      <c r="H188" s="24">
        <f t="shared" si="124"/>
        <v>99.0639951115499</v>
      </c>
      <c r="I188" s="24">
        <f t="shared" si="124"/>
        <v>103.45596128272938</v>
      </c>
      <c r="J188" s="24">
        <f t="shared" si="124"/>
        <v>104.27399815483149</v>
      </c>
      <c r="K188" s="24">
        <f t="shared" si="124"/>
        <v>102.57012984272556</v>
      </c>
      <c r="L188" s="24">
        <f t="shared" si="124"/>
        <v>107.88800019069394</v>
      </c>
      <c r="M188" s="24">
        <f t="shared" si="124"/>
        <v>108.00564606082159</v>
      </c>
      <c r="N188" s="24">
        <f t="shared" si="124"/>
        <v>106.25914084482378</v>
      </c>
      <c r="O188" s="24">
        <f t="shared" si="124"/>
        <v>101.32983115457449</v>
      </c>
      <c r="P188" s="24">
        <f t="shared" si="124"/>
        <v>100.06609449269747</v>
      </c>
      <c r="Q188" s="24">
        <f t="shared" si="124"/>
        <v>105.10970313737506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97.867884821963059</v>
      </c>
      <c r="C189" s="22">
        <f t="shared" si="125"/>
        <v>96.03891040481399</v>
      </c>
      <c r="D189" s="22">
        <f t="shared" si="125"/>
        <v>93.773162890056554</v>
      </c>
      <c r="E189" s="22">
        <f t="shared" si="125"/>
        <v>94.254348344722786</v>
      </c>
      <c r="F189" s="22">
        <f t="shared" si="125"/>
        <v>102.21675517823178</v>
      </c>
      <c r="G189" s="22">
        <f t="shared" si="125"/>
        <v>101.37502630918782</v>
      </c>
      <c r="H189" s="22">
        <f t="shared" si="125"/>
        <v>108.0130380083847</v>
      </c>
      <c r="I189" s="22">
        <f t="shared" si="125"/>
        <v>114.4539757036804</v>
      </c>
      <c r="J189" s="22">
        <f t="shared" si="125"/>
        <v>114.86301022851852</v>
      </c>
      <c r="K189" s="22">
        <f t="shared" si="125"/>
        <v>111.7506630837392</v>
      </c>
      <c r="L189" s="22">
        <f t="shared" si="125"/>
        <v>117.63926562943126</v>
      </c>
      <c r="M189" s="22">
        <f t="shared" si="125"/>
        <v>118.73420072487944</v>
      </c>
      <c r="N189" s="22">
        <f t="shared" si="125"/>
        <v>116.43845455357371</v>
      </c>
      <c r="O189" s="22">
        <f t="shared" si="125"/>
        <v>110.80082347590472</v>
      </c>
      <c r="P189" s="22">
        <f t="shared" si="125"/>
        <v>108.91136271845082</v>
      </c>
      <c r="Q189" s="22">
        <f t="shared" si="125"/>
        <v>115.5099140778857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118.30084523958479</v>
      </c>
      <c r="C190" s="20">
        <f t="shared" si="126"/>
        <v>119.50318451669931</v>
      </c>
      <c r="D190" s="20">
        <f t="shared" si="126"/>
        <v>118.10690867715282</v>
      </c>
      <c r="E190" s="20">
        <f t="shared" si="126"/>
        <v>115.75310589658596</v>
      </c>
      <c r="F190" s="20">
        <f t="shared" si="126"/>
        <v>117.64928375806326</v>
      </c>
      <c r="G190" s="20">
        <f t="shared" si="126"/>
        <v>113.42810269980082</v>
      </c>
      <c r="H190" s="20">
        <f t="shared" si="126"/>
        <v>110.86772590797931</v>
      </c>
      <c r="I190" s="20">
        <f t="shared" si="126"/>
        <v>108.39241827594367</v>
      </c>
      <c r="J190" s="20">
        <f t="shared" si="126"/>
        <v>106.38829097310494</v>
      </c>
      <c r="K190" s="20">
        <f t="shared" si="126"/>
        <v>100.48980148667189</v>
      </c>
      <c r="L190" s="20">
        <f t="shared" si="126"/>
        <v>99.468015717760665</v>
      </c>
      <c r="M190" s="20">
        <f t="shared" si="126"/>
        <v>98.715685088553542</v>
      </c>
      <c r="N190" s="20">
        <f t="shared" si="126"/>
        <v>97.177828926519254</v>
      </c>
      <c r="O190" s="20">
        <f t="shared" si="126"/>
        <v>95.670533454618038</v>
      </c>
      <c r="P190" s="20">
        <f t="shared" si="126"/>
        <v>93.347348720289446</v>
      </c>
      <c r="Q190" s="20">
        <f t="shared" si="126"/>
        <v>95.045119922473901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118.44722186656438</v>
      </c>
      <c r="C191" s="20">
        <f t="shared" si="127"/>
        <v>113.92171022891122</v>
      </c>
      <c r="D191" s="20">
        <f t="shared" si="127"/>
        <v>108.38106827367835</v>
      </c>
      <c r="E191" s="20">
        <f t="shared" si="127"/>
        <v>109.00293266222737</v>
      </c>
      <c r="F191" s="20">
        <f t="shared" si="127"/>
        <v>117.93328725401882</v>
      </c>
      <c r="G191" s="20">
        <f t="shared" si="127"/>
        <v>115.63383658794811</v>
      </c>
      <c r="H191" s="20">
        <f t="shared" si="127"/>
        <v>124.76744890857097</v>
      </c>
      <c r="I191" s="20">
        <f t="shared" si="127"/>
        <v>131.91809903780097</v>
      </c>
      <c r="J191" s="20">
        <f t="shared" si="127"/>
        <v>132.50020334270403</v>
      </c>
      <c r="K191" s="20">
        <f t="shared" si="127"/>
        <v>125.55544676927119</v>
      </c>
      <c r="L191" s="20">
        <f t="shared" si="127"/>
        <v>131.39242693909372</v>
      </c>
      <c r="M191" s="20">
        <f t="shared" si="127"/>
        <v>131.62063025178298</v>
      </c>
      <c r="N191" s="20">
        <f t="shared" si="127"/>
        <v>128.65002847786266</v>
      </c>
      <c r="O191" s="20">
        <f t="shared" si="127"/>
        <v>120.56785751147862</v>
      </c>
      <c r="P191" s="20">
        <f t="shared" si="127"/>
        <v>118.64468339042041</v>
      </c>
      <c r="Q191" s="20">
        <f t="shared" si="127"/>
        <v>123.7904237005547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51.775077913470945</v>
      </c>
      <c r="C192" s="20">
        <f t="shared" si="128"/>
        <v>52.383888742257973</v>
      </c>
      <c r="D192" s="20">
        <f t="shared" si="128"/>
        <v>54.626911653007767</v>
      </c>
      <c r="E192" s="20">
        <f t="shared" si="128"/>
        <v>53.049037935680801</v>
      </c>
      <c r="F192" s="20">
        <f t="shared" si="128"/>
        <v>56.502147512897849</v>
      </c>
      <c r="G192" s="20">
        <f t="shared" si="128"/>
        <v>56.728628239545657</v>
      </c>
      <c r="H192" s="20">
        <f t="shared" si="128"/>
        <v>54.008509497211875</v>
      </c>
      <c r="I192" s="20">
        <f t="shared" si="128"/>
        <v>55.335631488019743</v>
      </c>
      <c r="J192" s="20">
        <f t="shared" si="128"/>
        <v>51.472966466512688</v>
      </c>
      <c r="K192" s="20">
        <f t="shared" si="128"/>
        <v>54.964357705510054</v>
      </c>
      <c r="L192" s="20">
        <f t="shared" si="128"/>
        <v>56.618287948227845</v>
      </c>
      <c r="M192" s="20">
        <f t="shared" si="128"/>
        <v>59.394548829383275</v>
      </c>
      <c r="N192" s="20">
        <f t="shared" si="128"/>
        <v>59.19562587662729</v>
      </c>
      <c r="O192" s="20">
        <f t="shared" si="128"/>
        <v>61.965196845723128</v>
      </c>
      <c r="P192" s="20">
        <f t="shared" si="128"/>
        <v>61.061698988532754</v>
      </c>
      <c r="Q192" s="20">
        <f t="shared" si="128"/>
        <v>72.926053341773667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10.812032534049386</v>
      </c>
      <c r="C193" s="21">
        <f t="shared" si="129"/>
        <v>12.007575487610996</v>
      </c>
      <c r="D193" s="21">
        <f t="shared" si="129"/>
        <v>12.053623854407347</v>
      </c>
      <c r="E193" s="21">
        <f t="shared" si="129"/>
        <v>12.436419475130469</v>
      </c>
      <c r="F193" s="21">
        <f t="shared" si="129"/>
        <v>10.51748887504435</v>
      </c>
      <c r="G193" s="21">
        <f t="shared" si="129"/>
        <v>12.066360851847158</v>
      </c>
      <c r="H193" s="21">
        <f t="shared" si="129"/>
        <v>7.492011550588237</v>
      </c>
      <c r="I193" s="21">
        <f t="shared" si="129"/>
        <v>9.0821201027985357</v>
      </c>
      <c r="J193" s="21">
        <f t="shared" si="129"/>
        <v>7.2006595035062846</v>
      </c>
      <c r="K193" s="21">
        <f t="shared" si="129"/>
        <v>8.3521092068292369</v>
      </c>
      <c r="L193" s="21">
        <f t="shared" si="129"/>
        <v>5.4368302056753688</v>
      </c>
      <c r="M193" s="21">
        <f t="shared" si="129"/>
        <v>5.3637853906256074</v>
      </c>
      <c r="N193" s="21">
        <f t="shared" si="129"/>
        <v>6.2699092307787909</v>
      </c>
      <c r="O193" s="21">
        <f t="shared" si="129"/>
        <v>5.3681783943106707</v>
      </c>
      <c r="P193" s="21">
        <f t="shared" si="129"/>
        <v>4.9494630452026565</v>
      </c>
      <c r="Q193" s="21">
        <f t="shared" si="129"/>
        <v>4.1370456067854331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12.921215820067404</v>
      </c>
      <c r="C195" s="20">
        <f t="shared" si="131"/>
        <v>14.492564851507526</v>
      </c>
      <c r="D195" s="20">
        <f t="shared" si="131"/>
        <v>14.737499810229888</v>
      </c>
      <c r="E195" s="20">
        <f t="shared" si="131"/>
        <v>15.286194790238273</v>
      </c>
      <c r="F195" s="20">
        <f t="shared" si="131"/>
        <v>13.085513830969449</v>
      </c>
      <c r="G195" s="20">
        <f t="shared" si="131"/>
        <v>15.035379292073502</v>
      </c>
      <c r="H195" s="20">
        <f t="shared" si="131"/>
        <v>9.3198323510332841</v>
      </c>
      <c r="I195" s="20">
        <f t="shared" si="131"/>
        <v>11.221935328821546</v>
      </c>
      <c r="J195" s="20">
        <f t="shared" si="131"/>
        <v>8.8767567465044088</v>
      </c>
      <c r="K195" s="20">
        <f t="shared" si="131"/>
        <v>10.342461798041853</v>
      </c>
      <c r="L195" s="20">
        <f t="shared" si="131"/>
        <v>6.7863208029090609</v>
      </c>
      <c r="M195" s="20">
        <f t="shared" si="131"/>
        <v>6.7033515609535375</v>
      </c>
      <c r="N195" s="20">
        <f t="shared" si="131"/>
        <v>7.8280725648352503</v>
      </c>
      <c r="O195" s="20">
        <f t="shared" si="131"/>
        <v>6.6894098703681575</v>
      </c>
      <c r="P195" s="20">
        <f t="shared" si="131"/>
        <v>6.2696934275296021</v>
      </c>
      <c r="Q195" s="20">
        <f t="shared" si="131"/>
        <v>5.2931883266095037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177.42898727419015</v>
      </c>
      <c r="C197" s="21">
        <f t="shared" si="133"/>
        <v>174.64869820382023</v>
      </c>
      <c r="D197" s="21">
        <f t="shared" si="133"/>
        <v>170.90689448766557</v>
      </c>
      <c r="E197" s="21">
        <f t="shared" si="133"/>
        <v>167.33240144403413</v>
      </c>
      <c r="F197" s="21">
        <f t="shared" si="133"/>
        <v>157.718145916438</v>
      </c>
      <c r="G197" s="21">
        <f t="shared" si="133"/>
        <v>135.77667047457032</v>
      </c>
      <c r="H197" s="21">
        <f t="shared" si="133"/>
        <v>119.82525933432468</v>
      </c>
      <c r="I197" s="21">
        <f t="shared" si="133"/>
        <v>99.048394877917033</v>
      </c>
      <c r="J197" s="21">
        <f t="shared" si="133"/>
        <v>104.70551103131849</v>
      </c>
      <c r="K197" s="21">
        <f t="shared" si="133"/>
        <v>103.26280459542039</v>
      </c>
      <c r="L197" s="21">
        <f t="shared" si="133"/>
        <v>105.14702094931742</v>
      </c>
      <c r="M197" s="21">
        <f t="shared" si="133"/>
        <v>93.744434636204346</v>
      </c>
      <c r="N197" s="21">
        <f t="shared" si="133"/>
        <v>97.355064211451065</v>
      </c>
      <c r="O197" s="21">
        <f t="shared" si="133"/>
        <v>88.994268601355074</v>
      </c>
      <c r="P197" s="21">
        <f t="shared" si="133"/>
        <v>90.119800722126428</v>
      </c>
      <c r="Q197" s="21">
        <f t="shared" si="133"/>
        <v>89.694486479111589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413.34031981299853</v>
      </c>
      <c r="C198" s="20">
        <f t="shared" si="134"/>
        <v>408.81542415915112</v>
      </c>
      <c r="D198" s="20">
        <f t="shared" si="134"/>
        <v>405.00237879850647</v>
      </c>
      <c r="E198" s="20">
        <f t="shared" si="134"/>
        <v>398.50618667878075</v>
      </c>
      <c r="F198" s="20">
        <f t="shared" si="134"/>
        <v>395.5690919799784</v>
      </c>
      <c r="G198" s="20">
        <f t="shared" si="134"/>
        <v>375.69478337830685</v>
      </c>
      <c r="H198" s="20">
        <f t="shared" si="134"/>
        <v>364.67813721475488</v>
      </c>
      <c r="I198" s="20">
        <f t="shared" si="134"/>
        <v>350.57698121333823</v>
      </c>
      <c r="J198" s="20">
        <f t="shared" si="134"/>
        <v>364.10224952425432</v>
      </c>
      <c r="K198" s="20">
        <f t="shared" si="134"/>
        <v>355.42421661676639</v>
      </c>
      <c r="L198" s="20">
        <f t="shared" si="134"/>
        <v>347.48509739154014</v>
      </c>
      <c r="M198" s="20">
        <f t="shared" si="134"/>
        <v>324.92948884784209</v>
      </c>
      <c r="N198" s="20">
        <f t="shared" si="134"/>
        <v>303.50699171164104</v>
      </c>
      <c r="O198" s="20">
        <f t="shared" si="134"/>
        <v>325.79003418545892</v>
      </c>
      <c r="P198" s="20">
        <f t="shared" si="134"/>
        <v>310.16274720637347</v>
      </c>
      <c r="Q198" s="20">
        <f t="shared" si="134"/>
        <v>307.80150652049991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180.68725977575474</v>
      </c>
      <c r="C199" s="20">
        <f t="shared" si="135"/>
        <v>187.53714692129765</v>
      </c>
      <c r="D199" s="20">
        <f t="shared" si="135"/>
        <v>182.68506985249894</v>
      </c>
      <c r="E199" s="20">
        <f t="shared" si="135"/>
        <v>181.60441658017834</v>
      </c>
      <c r="F199" s="20">
        <f t="shared" si="135"/>
        <v>167.12784571931942</v>
      </c>
      <c r="G199" s="20">
        <f t="shared" si="135"/>
        <v>138.62399232963321</v>
      </c>
      <c r="H199" s="20">
        <f t="shared" si="135"/>
        <v>122.33359354026049</v>
      </c>
      <c r="I199" s="20">
        <f t="shared" si="135"/>
        <v>99.272089453306833</v>
      </c>
      <c r="J199" s="20">
        <f t="shared" si="135"/>
        <v>105.08321742742875</v>
      </c>
      <c r="K199" s="20">
        <f t="shared" si="135"/>
        <v>104.93006927709543</v>
      </c>
      <c r="L199" s="20">
        <f t="shared" si="135"/>
        <v>106.98536711428946</v>
      </c>
      <c r="M199" s="20">
        <f t="shared" si="135"/>
        <v>93.29506715579069</v>
      </c>
      <c r="N199" s="20">
        <f t="shared" si="135"/>
        <v>97.262743275014472</v>
      </c>
      <c r="O199" s="20">
        <f t="shared" si="135"/>
        <v>91.015645575731767</v>
      </c>
      <c r="P199" s="20">
        <f t="shared" si="135"/>
        <v>91.580149342458427</v>
      </c>
      <c r="Q199" s="20">
        <f t="shared" si="135"/>
        <v>91.265717583143839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126.49825254078415</v>
      </c>
      <c r="C200" s="20">
        <f t="shared" si="136"/>
        <v>112.00343438232363</v>
      </c>
      <c r="D200" s="20">
        <f t="shared" si="136"/>
        <v>110.48769376480601</v>
      </c>
      <c r="E200" s="20">
        <f t="shared" si="136"/>
        <v>111.87388135659248</v>
      </c>
      <c r="F200" s="20">
        <f t="shared" si="136"/>
        <v>105.37253930147337</v>
      </c>
      <c r="G200" s="20">
        <f t="shared" si="136"/>
        <v>96.571449985671549</v>
      </c>
      <c r="H200" s="20">
        <f t="shared" si="136"/>
        <v>92.682548422721595</v>
      </c>
      <c r="I200" s="20">
        <f t="shared" si="136"/>
        <v>77.158392189301253</v>
      </c>
      <c r="J200" s="20">
        <f t="shared" si="136"/>
        <v>87.747034353730882</v>
      </c>
      <c r="K200" s="20">
        <f t="shared" si="136"/>
        <v>85.518066744882489</v>
      </c>
      <c r="L200" s="20">
        <f t="shared" si="136"/>
        <v>88.173254188351066</v>
      </c>
      <c r="M200" s="20">
        <f t="shared" si="136"/>
        <v>78.844861007249577</v>
      </c>
      <c r="N200" s="20">
        <f t="shared" si="136"/>
        <v>77.669368928768009</v>
      </c>
      <c r="O200" s="20">
        <f t="shared" si="136"/>
        <v>71.021305666554454</v>
      </c>
      <c r="P200" s="20">
        <f t="shared" si="136"/>
        <v>73.43658158532044</v>
      </c>
      <c r="Q200" s="20">
        <f t="shared" si="136"/>
        <v>72.142951385247869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64.499622283968407</v>
      </c>
      <c r="C201" s="24">
        <f t="shared" si="137"/>
        <v>68.93671005765944</v>
      </c>
      <c r="D201" s="24">
        <f t="shared" si="137"/>
        <v>63.965805459581055</v>
      </c>
      <c r="E201" s="24">
        <f t="shared" si="137"/>
        <v>76.076401647953062</v>
      </c>
      <c r="F201" s="24">
        <f t="shared" si="137"/>
        <v>80.880857235437773</v>
      </c>
      <c r="G201" s="24">
        <f t="shared" si="137"/>
        <v>94.920715488437793</v>
      </c>
      <c r="H201" s="24">
        <f t="shared" si="137"/>
        <v>102.70554501521086</v>
      </c>
      <c r="I201" s="24">
        <f t="shared" si="137"/>
        <v>113.54423376883932</v>
      </c>
      <c r="J201" s="24">
        <f t="shared" si="137"/>
        <v>114.48512424908073</v>
      </c>
      <c r="K201" s="24">
        <f t="shared" si="137"/>
        <v>121.33744660097112</v>
      </c>
      <c r="L201" s="24">
        <f t="shared" si="137"/>
        <v>115.86886715289602</v>
      </c>
      <c r="M201" s="24">
        <f t="shared" si="137"/>
        <v>109.40324709912842</v>
      </c>
      <c r="N201" s="24">
        <f t="shared" si="137"/>
        <v>103.06939673281961</v>
      </c>
      <c r="O201" s="24">
        <f t="shared" si="137"/>
        <v>85.192167962690831</v>
      </c>
      <c r="P201" s="24">
        <f t="shared" si="137"/>
        <v>87.958318526346233</v>
      </c>
      <c r="Q201" s="24">
        <f t="shared" si="137"/>
        <v>86.39026521981711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111.13686997054626</v>
      </c>
      <c r="C202" s="22">
        <f t="shared" si="138"/>
        <v>112.12163828236507</v>
      </c>
      <c r="D202" s="22">
        <f t="shared" si="138"/>
        <v>101.39182950805838</v>
      </c>
      <c r="E202" s="22">
        <f t="shared" si="138"/>
        <v>119.48594265078637</v>
      </c>
      <c r="F202" s="22">
        <f t="shared" si="138"/>
        <v>125.95034242382927</v>
      </c>
      <c r="G202" s="22">
        <f t="shared" si="138"/>
        <v>144.56145436786284</v>
      </c>
      <c r="H202" s="22">
        <f t="shared" si="138"/>
        <v>157.41800486362786</v>
      </c>
      <c r="I202" s="22">
        <f t="shared" si="138"/>
        <v>172.91349348543517</v>
      </c>
      <c r="J202" s="22">
        <f t="shared" si="138"/>
        <v>168.36820369734667</v>
      </c>
      <c r="K202" s="22">
        <f t="shared" si="138"/>
        <v>166.47394483722891</v>
      </c>
      <c r="L202" s="22">
        <f t="shared" si="138"/>
        <v>160.24208086740941</v>
      </c>
      <c r="M202" s="22">
        <f t="shared" si="138"/>
        <v>152.22997489364812</v>
      </c>
      <c r="N202" s="22">
        <f t="shared" si="138"/>
        <v>139.17896184890446</v>
      </c>
      <c r="O202" s="22">
        <f t="shared" si="138"/>
        <v>113.07899750061614</v>
      </c>
      <c r="P202" s="22">
        <f t="shared" si="138"/>
        <v>117.04408586786165</v>
      </c>
      <c r="Q202" s="22">
        <f t="shared" si="138"/>
        <v>113.65460537718818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1290.3631612529241</v>
      </c>
      <c r="C203" s="20">
        <f t="shared" si="139"/>
        <v>1259.9674924718447</v>
      </c>
      <c r="D203" s="20">
        <f t="shared" si="139"/>
        <v>1233.7379140754838</v>
      </c>
      <c r="E203" s="20">
        <f t="shared" si="139"/>
        <v>1216.342962516268</v>
      </c>
      <c r="F203" s="20">
        <f t="shared" si="139"/>
        <v>1199.49246753529</v>
      </c>
      <c r="G203" s="20">
        <f t="shared" si="139"/>
        <v>1169.846434482844</v>
      </c>
      <c r="H203" s="20">
        <f t="shared" si="139"/>
        <v>1153.8726236355537</v>
      </c>
      <c r="I203" s="20">
        <f t="shared" si="139"/>
        <v>1135.0311164707696</v>
      </c>
      <c r="J203" s="20">
        <f t="shared" si="139"/>
        <v>1086.3621832029364</v>
      </c>
      <c r="K203" s="20">
        <f t="shared" si="139"/>
        <v>1062.7446481674403</v>
      </c>
      <c r="L203" s="20">
        <f t="shared" si="139"/>
        <v>1032.0066555826368</v>
      </c>
      <c r="M203" s="20">
        <f t="shared" si="139"/>
        <v>1018.3269841078943</v>
      </c>
      <c r="N203" s="20">
        <f t="shared" si="139"/>
        <v>1014.4189362747436</v>
      </c>
      <c r="O203" s="20">
        <f t="shared" si="139"/>
        <v>1003.6021479711845</v>
      </c>
      <c r="P203" s="20">
        <f t="shared" si="139"/>
        <v>1001.9238562601545</v>
      </c>
      <c r="Q203" s="20">
        <f t="shared" si="139"/>
        <v>991.01262113941948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43.100199316121703</v>
      </c>
      <c r="C204" s="20">
        <f t="shared" si="140"/>
        <v>49.282224401957137</v>
      </c>
      <c r="D204" s="20">
        <f t="shared" si="140"/>
        <v>38.578579262811104</v>
      </c>
      <c r="E204" s="20">
        <f t="shared" si="140"/>
        <v>58.85304169406912</v>
      </c>
      <c r="F204" s="20">
        <f t="shared" si="140"/>
        <v>74.066811108435772</v>
      </c>
      <c r="G204" s="20">
        <f t="shared" si="140"/>
        <v>94.925893674853626</v>
      </c>
      <c r="H204" s="20">
        <f t="shared" si="140"/>
        <v>108.80542618842489</v>
      </c>
      <c r="I204" s="20">
        <f t="shared" si="140"/>
        <v>126.01394728194104</v>
      </c>
      <c r="J204" s="20">
        <f t="shared" si="140"/>
        <v>123.43875948037953</v>
      </c>
      <c r="K204" s="20">
        <f t="shared" si="140"/>
        <v>122.5391682121833</v>
      </c>
      <c r="L204" s="20">
        <f t="shared" si="140"/>
        <v>118.04016455228242</v>
      </c>
      <c r="M204" s="20">
        <f t="shared" si="140"/>
        <v>111.41578841350756</v>
      </c>
      <c r="N204" s="20">
        <f t="shared" si="140"/>
        <v>98.642851569786828</v>
      </c>
      <c r="O204" s="20">
        <f t="shared" si="140"/>
        <v>74.578493297482524</v>
      </c>
      <c r="P204" s="20">
        <f t="shared" si="140"/>
        <v>77.90430264717142</v>
      </c>
      <c r="Q204" s="20">
        <f t="shared" si="140"/>
        <v>76.660363036258829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3.9480233000533236</v>
      </c>
      <c r="C205" s="21">
        <f t="shared" si="141"/>
        <v>3.9050452252776835</v>
      </c>
      <c r="D205" s="21">
        <f t="shared" si="141"/>
        <v>3.8769803749298757</v>
      </c>
      <c r="E205" s="21">
        <f t="shared" si="141"/>
        <v>4.4638019053643703</v>
      </c>
      <c r="F205" s="21">
        <f t="shared" si="141"/>
        <v>5.1714741940746984</v>
      </c>
      <c r="G205" s="21">
        <f t="shared" si="141"/>
        <v>4.6708686799207824</v>
      </c>
      <c r="H205" s="21">
        <f t="shared" si="141"/>
        <v>5.4272815164839212</v>
      </c>
      <c r="I205" s="21">
        <f t="shared" si="141"/>
        <v>4.3392021573960529</v>
      </c>
      <c r="J205" s="21">
        <f t="shared" si="141"/>
        <v>4.265644699901002</v>
      </c>
      <c r="K205" s="21">
        <f t="shared" si="141"/>
        <v>4.5466024766053001</v>
      </c>
      <c r="L205" s="21">
        <f t="shared" si="141"/>
        <v>4.8760595023112021</v>
      </c>
      <c r="M205" s="21">
        <f t="shared" si="141"/>
        <v>4.6662824726296988</v>
      </c>
      <c r="N205" s="21">
        <f t="shared" si="141"/>
        <v>4.191003674717952</v>
      </c>
      <c r="O205" s="21">
        <f t="shared" si="141"/>
        <v>4.0531426334200544</v>
      </c>
      <c r="P205" s="21">
        <f t="shared" si="141"/>
        <v>3.7143243015467644</v>
      </c>
      <c r="Q205" s="21">
        <f t="shared" si="141"/>
        <v>3.4087718551617452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625.21406128486467</v>
      </c>
      <c r="C206" s="21">
        <f t="shared" si="142"/>
        <v>587.84996119929224</v>
      </c>
      <c r="D206" s="21">
        <f t="shared" si="142"/>
        <v>577.41017982459482</v>
      </c>
      <c r="E206" s="21">
        <f t="shared" si="142"/>
        <v>581.22605924459185</v>
      </c>
      <c r="F206" s="21">
        <f t="shared" si="142"/>
        <v>487.0373438107739</v>
      </c>
      <c r="G206" s="21">
        <f t="shared" si="142"/>
        <v>457.93474528885764</v>
      </c>
      <c r="H206" s="21">
        <f t="shared" si="142"/>
        <v>455.35272430018631</v>
      </c>
      <c r="I206" s="21">
        <f t="shared" si="142"/>
        <v>375.65847848224212</v>
      </c>
      <c r="J206" s="21">
        <f t="shared" si="142"/>
        <v>400.49366451129515</v>
      </c>
      <c r="K206" s="21">
        <f t="shared" si="142"/>
        <v>394.15337791219235</v>
      </c>
      <c r="L206" s="21">
        <f t="shared" si="142"/>
        <v>297.53500513216488</v>
      </c>
      <c r="M206" s="21">
        <f t="shared" si="142"/>
        <v>265.48261657030889</v>
      </c>
      <c r="N206" s="21">
        <f t="shared" si="142"/>
        <v>288.66173286602941</v>
      </c>
      <c r="O206" s="21">
        <f t="shared" si="142"/>
        <v>261.39717146785347</v>
      </c>
      <c r="P206" s="21">
        <f t="shared" si="142"/>
        <v>238.99439511542582</v>
      </c>
      <c r="Q206" s="21">
        <f t="shared" si="142"/>
        <v>253.50271718558548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1034.2806281253957</v>
      </c>
      <c r="C207" s="20">
        <f t="shared" si="143"/>
        <v>1034.2814792431523</v>
      </c>
      <c r="D207" s="20">
        <f t="shared" si="143"/>
        <v>975.44159736244148</v>
      </c>
      <c r="E207" s="20">
        <f t="shared" si="143"/>
        <v>959.24422941144917</v>
      </c>
      <c r="F207" s="20">
        <f t="shared" si="143"/>
        <v>848.79855597123344</v>
      </c>
      <c r="G207" s="20">
        <f t="shared" si="143"/>
        <v>758.86494360188692</v>
      </c>
      <c r="H207" s="20">
        <f t="shared" si="143"/>
        <v>754.68457716098544</v>
      </c>
      <c r="I207" s="20">
        <f t="shared" si="143"/>
        <v>629.92022589113105</v>
      </c>
      <c r="J207" s="20">
        <f t="shared" si="143"/>
        <v>710.62868125779016</v>
      </c>
      <c r="K207" s="20">
        <f t="shared" si="143"/>
        <v>697.203829045769</v>
      </c>
      <c r="L207" s="20">
        <f t="shared" si="143"/>
        <v>655.4028661749968</v>
      </c>
      <c r="M207" s="20">
        <f t="shared" si="143"/>
        <v>576.66172624413764</v>
      </c>
      <c r="N207" s="20">
        <f t="shared" si="143"/>
        <v>618.76677826041896</v>
      </c>
      <c r="O207" s="20">
        <f t="shared" si="143"/>
        <v>550.19412644055308</v>
      </c>
      <c r="P207" s="20">
        <f t="shared" si="143"/>
        <v>533.58004146097142</v>
      </c>
      <c r="Q207" s="20">
        <f t="shared" si="143"/>
        <v>549.42382230315548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321.34171032869631</v>
      </c>
      <c r="C208" s="20">
        <f t="shared" si="144"/>
        <v>334.10956001636208</v>
      </c>
      <c r="D208" s="20">
        <f t="shared" si="144"/>
        <v>318.96010218608382</v>
      </c>
      <c r="E208" s="20">
        <f t="shared" si="144"/>
        <v>321.02800256177756</v>
      </c>
      <c r="F208" s="20">
        <f t="shared" si="144"/>
        <v>294.08161781165308</v>
      </c>
      <c r="G208" s="20">
        <f t="shared" si="144"/>
        <v>258.48453022311838</v>
      </c>
      <c r="H208" s="20">
        <f t="shared" si="144"/>
        <v>245.37904425071122</v>
      </c>
      <c r="I208" s="20">
        <f t="shared" si="144"/>
        <v>210.23196476013479</v>
      </c>
      <c r="J208" s="20">
        <f t="shared" si="144"/>
        <v>215.07049658165815</v>
      </c>
      <c r="K208" s="20">
        <f t="shared" si="144"/>
        <v>210.92899976261867</v>
      </c>
      <c r="L208" s="20">
        <f t="shared" si="144"/>
        <v>196.37619606900913</v>
      </c>
      <c r="M208" s="20">
        <f t="shared" si="144"/>
        <v>177.93851422237447</v>
      </c>
      <c r="N208" s="20">
        <f t="shared" si="144"/>
        <v>199.24006573561749</v>
      </c>
      <c r="O208" s="20">
        <f t="shared" si="144"/>
        <v>187.36523128254697</v>
      </c>
      <c r="P208" s="20">
        <f t="shared" si="144"/>
        <v>188.47306725174636</v>
      </c>
      <c r="Q208" s="20">
        <f t="shared" si="144"/>
        <v>200.57609839161935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15.548299241367495</v>
      </c>
      <c r="C209" s="18">
        <f t="shared" si="145"/>
        <v>14.398893962967596</v>
      </c>
      <c r="D209" s="18">
        <f t="shared" si="145"/>
        <v>13.426292577924333</v>
      </c>
      <c r="E209" s="18">
        <f t="shared" si="145"/>
        <v>24.083291783982936</v>
      </c>
      <c r="F209" s="18">
        <f t="shared" si="145"/>
        <v>44.611322410878948</v>
      </c>
      <c r="G209" s="18">
        <f t="shared" si="145"/>
        <v>41.146081892634889</v>
      </c>
      <c r="H209" s="18">
        <f t="shared" si="145"/>
        <v>50.940563995408105</v>
      </c>
      <c r="I209" s="18">
        <f t="shared" si="145"/>
        <v>45.705805071168228</v>
      </c>
      <c r="J209" s="18">
        <f t="shared" si="145"/>
        <v>44.849099875937881</v>
      </c>
      <c r="K209" s="18">
        <f t="shared" si="145"/>
        <v>35.545339705798483</v>
      </c>
      <c r="L209" s="18">
        <f t="shared" si="145"/>
        <v>53.118162222621251</v>
      </c>
      <c r="M209" s="18">
        <f t="shared" si="145"/>
        <v>45.659564458239515</v>
      </c>
      <c r="N209" s="18">
        <f t="shared" si="145"/>
        <v>52.981000411088665</v>
      </c>
      <c r="O209" s="18">
        <f t="shared" si="145"/>
        <v>65.959503991803558</v>
      </c>
      <c r="P209" s="18">
        <f t="shared" si="145"/>
        <v>57.178895755130704</v>
      </c>
      <c r="Q209" s="18">
        <f t="shared" si="145"/>
        <v>43.329636296214993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17.722833793842991</v>
      </c>
      <c r="C210" s="16">
        <f t="shared" si="146"/>
        <v>16.415271243632965</v>
      </c>
      <c r="D210" s="16">
        <f t="shared" si="146"/>
        <v>15.286153722379439</v>
      </c>
      <c r="E210" s="16">
        <f t="shared" si="146"/>
        <v>27.347169336028532</v>
      </c>
      <c r="F210" s="16">
        <f t="shared" si="146"/>
        <v>50.146638061653057</v>
      </c>
      <c r="G210" s="16">
        <f t="shared" si="146"/>
        <v>46.078863485651077</v>
      </c>
      <c r="H210" s="16">
        <f t="shared" si="146"/>
        <v>56.465367913321927</v>
      </c>
      <c r="I210" s="16">
        <f t="shared" si="146"/>
        <v>50.802751667302445</v>
      </c>
      <c r="J210" s="16">
        <f t="shared" si="146"/>
        <v>49.729699817722562</v>
      </c>
      <c r="K210" s="16">
        <f t="shared" si="146"/>
        <v>39.191090016790731</v>
      </c>
      <c r="L210" s="16">
        <f t="shared" si="146"/>
        <v>58.310198956097331</v>
      </c>
      <c r="M210" s="16">
        <f t="shared" si="146"/>
        <v>50.424242271393439</v>
      </c>
      <c r="N210" s="16">
        <f t="shared" si="146"/>
        <v>58.152547468119224</v>
      </c>
      <c r="O210" s="16">
        <f t="shared" si="146"/>
        <v>71.43619163321334</v>
      </c>
      <c r="P210" s="16">
        <f t="shared" si="146"/>
        <v>62.156382114230887</v>
      </c>
      <c r="Q210" s="16">
        <f t="shared" si="146"/>
        <v>46.749384159403704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15.452249407531708</v>
      </c>
      <c r="C211" s="14">
        <f t="shared" si="147"/>
        <v>14.318601064789847</v>
      </c>
      <c r="D211" s="14">
        <f t="shared" si="147"/>
        <v>13.339659059015705</v>
      </c>
      <c r="E211" s="14">
        <f t="shared" si="147"/>
        <v>23.875521601167272</v>
      </c>
      <c r="F211" s="14">
        <f t="shared" si="147"/>
        <v>43.80022001030008</v>
      </c>
      <c r="G211" s="14">
        <f t="shared" si="147"/>
        <v>40.265232378041368</v>
      </c>
      <c r="H211" s="14">
        <f t="shared" si="147"/>
        <v>49.363346524620418</v>
      </c>
      <c r="I211" s="14">
        <f t="shared" si="147"/>
        <v>44.432796685601211</v>
      </c>
      <c r="J211" s="14">
        <f t="shared" si="147"/>
        <v>43.513721968166536</v>
      </c>
      <c r="K211" s="14">
        <f t="shared" si="147"/>
        <v>34.307709074398716</v>
      </c>
      <c r="L211" s="14">
        <f t="shared" si="147"/>
        <v>51.067298100132746</v>
      </c>
      <c r="M211" s="14">
        <f t="shared" si="147"/>
        <v>44.180611165795703</v>
      </c>
      <c r="N211" s="14">
        <f t="shared" si="147"/>
        <v>50.974745280516288</v>
      </c>
      <c r="O211" s="14">
        <f t="shared" si="147"/>
        <v>62.646757100785557</v>
      </c>
      <c r="P211" s="14">
        <f t="shared" si="147"/>
        <v>54.533077885988931</v>
      </c>
      <c r="Q211" s="14">
        <f t="shared" si="147"/>
        <v>41.034028694886175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191811.7466304999</v>
      </c>
      <c r="C4" s="79">
        <f t="shared" si="0"/>
        <v>189941.44088697375</v>
      </c>
      <c r="D4" s="79">
        <f t="shared" si="0"/>
        <v>189930.84798716812</v>
      </c>
      <c r="E4" s="79">
        <f t="shared" si="0"/>
        <v>194863.79036980725</v>
      </c>
      <c r="F4" s="79">
        <f t="shared" si="0"/>
        <v>199768.1023543156</v>
      </c>
      <c r="G4" s="79">
        <f t="shared" si="0"/>
        <v>203572.99603532464</v>
      </c>
      <c r="H4" s="79">
        <f t="shared" si="0"/>
        <v>207499.81719397014</v>
      </c>
      <c r="I4" s="79">
        <f t="shared" si="0"/>
        <v>212389.18763261841</v>
      </c>
      <c r="J4" s="79">
        <f t="shared" si="0"/>
        <v>222715.94363703093</v>
      </c>
      <c r="K4" s="79">
        <f t="shared" si="0"/>
        <v>229323.50214097404</v>
      </c>
      <c r="L4" s="79">
        <f t="shared" si="0"/>
        <v>233380.44742792755</v>
      </c>
      <c r="M4" s="79">
        <f t="shared" si="0"/>
        <v>232067.47021639251</v>
      </c>
      <c r="N4" s="79">
        <f t="shared" si="0"/>
        <v>231623.95304378835</v>
      </c>
      <c r="O4" s="79">
        <f t="shared" si="0"/>
        <v>233933.8713971304</v>
      </c>
      <c r="P4" s="79">
        <f t="shared" si="0"/>
        <v>239022.07829989036</v>
      </c>
      <c r="Q4" s="79">
        <f t="shared" si="0"/>
        <v>241107.28987528689</v>
      </c>
    </row>
    <row r="5" spans="1:17" ht="11.45" customHeight="1" x14ac:dyDescent="0.25">
      <c r="A5" s="23" t="s">
        <v>30</v>
      </c>
      <c r="B5" s="78">
        <v>2511.7466304999107</v>
      </c>
      <c r="C5" s="78">
        <v>2241.4408869737663</v>
      </c>
      <c r="D5" s="78">
        <v>2130.8479871681316</v>
      </c>
      <c r="E5" s="78">
        <v>1963.7903698072346</v>
      </c>
      <c r="F5" s="78">
        <v>1868.1023543155984</v>
      </c>
      <c r="G5" s="78">
        <v>2072.9960353246452</v>
      </c>
      <c r="H5" s="78">
        <v>2199.817193970151</v>
      </c>
      <c r="I5" s="78">
        <v>2389.1876326184133</v>
      </c>
      <c r="J5" s="78">
        <v>2415.9436370309381</v>
      </c>
      <c r="K5" s="78">
        <v>2665.5021409740575</v>
      </c>
      <c r="L5" s="78">
        <v>2870.4474279275346</v>
      </c>
      <c r="M5" s="78">
        <v>2864.4702163925226</v>
      </c>
      <c r="N5" s="78">
        <v>2880.9530437883459</v>
      </c>
      <c r="O5" s="78">
        <v>2797.871397130421</v>
      </c>
      <c r="P5" s="78">
        <v>2832.0782998903342</v>
      </c>
      <c r="Q5" s="78">
        <v>2957.2898752869046</v>
      </c>
    </row>
    <row r="6" spans="1:17" ht="11.45" customHeight="1" x14ac:dyDescent="0.25">
      <c r="A6" s="19" t="s">
        <v>29</v>
      </c>
      <c r="B6" s="76">
        <v>130100</v>
      </c>
      <c r="C6" s="76">
        <v>132300</v>
      </c>
      <c r="D6" s="76">
        <v>135800</v>
      </c>
      <c r="E6" s="76">
        <v>141300</v>
      </c>
      <c r="F6" s="76">
        <v>146800</v>
      </c>
      <c r="G6" s="76">
        <v>152300</v>
      </c>
      <c r="H6" s="76">
        <v>156600</v>
      </c>
      <c r="I6" s="76">
        <v>162300</v>
      </c>
      <c r="J6" s="76">
        <v>172600</v>
      </c>
      <c r="K6" s="76">
        <v>182758</v>
      </c>
      <c r="L6" s="76">
        <v>188810</v>
      </c>
      <c r="M6" s="76">
        <v>189103</v>
      </c>
      <c r="N6" s="76">
        <v>189324</v>
      </c>
      <c r="O6" s="76">
        <v>193335.99999999997</v>
      </c>
      <c r="P6" s="76">
        <v>197032.00000000003</v>
      </c>
      <c r="Q6" s="76">
        <v>200570</v>
      </c>
    </row>
    <row r="7" spans="1:17" ht="11.45" customHeight="1" x14ac:dyDescent="0.25">
      <c r="A7" s="62" t="s">
        <v>59</v>
      </c>
      <c r="B7" s="77">
        <f t="shared" ref="B7" si="1">IF(B34=0,0,B34*B144)</f>
        <v>102732.0565516214</v>
      </c>
      <c r="C7" s="77">
        <f t="shared" ref="C7:Q7" si="2">IF(C34=0,0,C34*C144)</f>
        <v>97554.838723716108</v>
      </c>
      <c r="D7" s="77">
        <f t="shared" si="2"/>
        <v>94282.961242338875</v>
      </c>
      <c r="E7" s="77">
        <f t="shared" si="2"/>
        <v>88360.042973422533</v>
      </c>
      <c r="F7" s="77">
        <f t="shared" si="2"/>
        <v>84963.96879478998</v>
      </c>
      <c r="G7" s="77">
        <f t="shared" si="2"/>
        <v>89895.105346333643</v>
      </c>
      <c r="H7" s="77">
        <f t="shared" si="2"/>
        <v>86832.737242729971</v>
      </c>
      <c r="I7" s="77">
        <f t="shared" si="2"/>
        <v>81547.362894964055</v>
      </c>
      <c r="J7" s="77">
        <f t="shared" si="2"/>
        <v>78758.031613447311</v>
      </c>
      <c r="K7" s="77">
        <f t="shared" si="2"/>
        <v>78753.389170227078</v>
      </c>
      <c r="L7" s="77">
        <f t="shared" si="2"/>
        <v>75909.115648183069</v>
      </c>
      <c r="M7" s="77">
        <f t="shared" si="2"/>
        <v>71892.046087360577</v>
      </c>
      <c r="N7" s="77">
        <f t="shared" si="2"/>
        <v>69702.278798566462</v>
      </c>
      <c r="O7" s="77">
        <f t="shared" si="2"/>
        <v>72462.105406525923</v>
      </c>
      <c r="P7" s="77">
        <f t="shared" si="2"/>
        <v>71914.937920971221</v>
      </c>
      <c r="Q7" s="77">
        <f t="shared" si="2"/>
        <v>71825.118857308858</v>
      </c>
    </row>
    <row r="8" spans="1:17" ht="11.45" customHeight="1" x14ac:dyDescent="0.25">
      <c r="A8" s="62" t="s">
        <v>58</v>
      </c>
      <c r="B8" s="77">
        <f t="shared" ref="B8" si="3">IF(B35=0,0,B35*B145)</f>
        <v>18121.07263234182</v>
      </c>
      <c r="C8" s="77">
        <f t="shared" ref="C8:Q8" si="4">IF(C35=0,0,C35*C145)</f>
        <v>20725.216297831023</v>
      </c>
      <c r="D8" s="77">
        <f t="shared" si="4"/>
        <v>20973.483580651431</v>
      </c>
      <c r="E8" s="77">
        <f t="shared" si="4"/>
        <v>25464.725937869025</v>
      </c>
      <c r="F8" s="77">
        <f t="shared" si="4"/>
        <v>30485.273268873512</v>
      </c>
      <c r="G8" s="77">
        <f t="shared" si="4"/>
        <v>25986.829045445906</v>
      </c>
      <c r="H8" s="77">
        <f t="shared" si="4"/>
        <v>32975.600820376552</v>
      </c>
      <c r="I8" s="77">
        <f t="shared" si="4"/>
        <v>44008.343586433679</v>
      </c>
      <c r="J8" s="77">
        <f t="shared" si="4"/>
        <v>57321.132356693008</v>
      </c>
      <c r="K8" s="77">
        <f t="shared" si="4"/>
        <v>67680.780980920914</v>
      </c>
      <c r="L8" s="77">
        <f t="shared" si="4"/>
        <v>76740.791121899645</v>
      </c>
      <c r="M8" s="77">
        <f t="shared" si="4"/>
        <v>85241.761050236048</v>
      </c>
      <c r="N8" s="77">
        <f t="shared" si="4"/>
        <v>88510.420144354401</v>
      </c>
      <c r="O8" s="77">
        <f t="shared" si="4"/>
        <v>89588.978302661853</v>
      </c>
      <c r="P8" s="77">
        <f t="shared" si="4"/>
        <v>93931.43478440489</v>
      </c>
      <c r="Q8" s="77">
        <f t="shared" si="4"/>
        <v>97533.374989083139</v>
      </c>
    </row>
    <row r="9" spans="1:17" ht="11.45" customHeight="1" x14ac:dyDescent="0.25">
      <c r="A9" s="62" t="s">
        <v>57</v>
      </c>
      <c r="B9" s="77">
        <f t="shared" ref="B9" si="5">IF(B36=0,0,B36*B146)</f>
        <v>9246.8708160367842</v>
      </c>
      <c r="C9" s="77">
        <f t="shared" ref="C9:Q9" si="6">IF(C36=0,0,C36*C146)</f>
        <v>14019.944978452873</v>
      </c>
      <c r="D9" s="77">
        <f t="shared" si="6"/>
        <v>20543.55517700969</v>
      </c>
      <c r="E9" s="77">
        <f t="shared" si="6"/>
        <v>27475.23108870845</v>
      </c>
      <c r="F9" s="77">
        <f t="shared" si="6"/>
        <v>31350.757936336508</v>
      </c>
      <c r="G9" s="77">
        <f t="shared" si="6"/>
        <v>36418.065608220451</v>
      </c>
      <c r="H9" s="77">
        <f t="shared" si="6"/>
        <v>36791.661936893477</v>
      </c>
      <c r="I9" s="77">
        <f t="shared" si="6"/>
        <v>36744.293518602266</v>
      </c>
      <c r="J9" s="77">
        <f t="shared" si="6"/>
        <v>36520.836029859674</v>
      </c>
      <c r="K9" s="77">
        <f t="shared" si="6"/>
        <v>36323.829848852001</v>
      </c>
      <c r="L9" s="77">
        <f t="shared" si="6"/>
        <v>36159.937105370584</v>
      </c>
      <c r="M9" s="77">
        <f t="shared" si="6"/>
        <v>31968.130048685849</v>
      </c>
      <c r="N9" s="77">
        <f t="shared" si="6"/>
        <v>31109.097455958785</v>
      </c>
      <c r="O9" s="77">
        <f t="shared" si="6"/>
        <v>31282.285396322128</v>
      </c>
      <c r="P9" s="77">
        <f t="shared" si="6"/>
        <v>31173.924989985531</v>
      </c>
      <c r="Q9" s="77">
        <f t="shared" si="6"/>
        <v>31154.998030196934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0</v>
      </c>
      <c r="M10" s="77">
        <f t="shared" si="8"/>
        <v>0</v>
      </c>
      <c r="N10" s="77">
        <f t="shared" si="8"/>
        <v>0</v>
      </c>
      <c r="O10" s="77">
        <f t="shared" si="8"/>
        <v>0</v>
      </c>
      <c r="P10" s="77">
        <f t="shared" si="8"/>
        <v>0</v>
      </c>
      <c r="Q10" s="77">
        <f t="shared" si="8"/>
        <v>41.475461469859155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</v>
      </c>
      <c r="P11" s="77">
        <f t="shared" si="10"/>
        <v>8.3755131394974143</v>
      </c>
      <c r="Q11" s="77">
        <f t="shared" si="10"/>
        <v>11.20278350509785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0.15612454670531228</v>
      </c>
      <c r="M12" s="77">
        <f t="shared" si="12"/>
        <v>1.0628137175182732</v>
      </c>
      <c r="N12" s="77">
        <f t="shared" si="12"/>
        <v>2.2036011203573378</v>
      </c>
      <c r="O12" s="77">
        <f t="shared" si="12"/>
        <v>2.6308944900894384</v>
      </c>
      <c r="P12" s="77">
        <f t="shared" si="12"/>
        <v>3.3267914988541492</v>
      </c>
      <c r="Q12" s="77">
        <f t="shared" si="12"/>
        <v>3.829878436108674</v>
      </c>
    </row>
    <row r="13" spans="1:17" ht="11.45" customHeight="1" x14ac:dyDescent="0.25">
      <c r="A13" s="19" t="s">
        <v>28</v>
      </c>
      <c r="B13" s="76">
        <v>59200</v>
      </c>
      <c r="C13" s="76">
        <v>55400</v>
      </c>
      <c r="D13" s="76">
        <v>52000.000000000007</v>
      </c>
      <c r="E13" s="76">
        <v>51600</v>
      </c>
      <c r="F13" s="76">
        <v>51100</v>
      </c>
      <c r="G13" s="76">
        <v>49199.999999999993</v>
      </c>
      <c r="H13" s="76">
        <v>48700</v>
      </c>
      <c r="I13" s="76">
        <v>47700</v>
      </c>
      <c r="J13" s="76">
        <v>47700</v>
      </c>
      <c r="K13" s="76">
        <v>43899.999999999993</v>
      </c>
      <c r="L13" s="76">
        <v>41700</v>
      </c>
      <c r="M13" s="76">
        <v>40100</v>
      </c>
      <c r="N13" s="76">
        <v>39419</v>
      </c>
      <c r="O13" s="76">
        <v>37800</v>
      </c>
      <c r="P13" s="76">
        <v>39158</v>
      </c>
      <c r="Q13" s="76">
        <v>37580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0</v>
      </c>
      <c r="K14" s="75">
        <f t="shared" si="14"/>
        <v>0</v>
      </c>
      <c r="L14" s="75">
        <f t="shared" si="14"/>
        <v>0</v>
      </c>
      <c r="M14" s="75">
        <f t="shared" si="14"/>
        <v>0</v>
      </c>
      <c r="N14" s="75">
        <f t="shared" si="14"/>
        <v>0</v>
      </c>
      <c r="O14" s="75">
        <f t="shared" si="14"/>
        <v>0</v>
      </c>
      <c r="P14" s="75">
        <f t="shared" si="14"/>
        <v>0</v>
      </c>
      <c r="Q14" s="75">
        <f t="shared" si="14"/>
        <v>0</v>
      </c>
    </row>
    <row r="15" spans="1:17" ht="11.45" customHeight="1" x14ac:dyDescent="0.25">
      <c r="A15" s="62" t="s">
        <v>58</v>
      </c>
      <c r="B15" s="75">
        <f t="shared" ref="B15" si="15">IF(B42=0,0,B42*B152)</f>
        <v>58179.40661991926</v>
      </c>
      <c r="C15" s="75">
        <f t="shared" ref="C15:Q15" si="16">IF(C42=0,0,C42*C152)</f>
        <v>54450.093625825248</v>
      </c>
      <c r="D15" s="75">
        <f t="shared" si="16"/>
        <v>51145.727472583334</v>
      </c>
      <c r="E15" s="75">
        <f t="shared" si="16"/>
        <v>50860.733068194888</v>
      </c>
      <c r="F15" s="75">
        <f t="shared" si="16"/>
        <v>49689.888709401777</v>
      </c>
      <c r="G15" s="75">
        <f t="shared" si="16"/>
        <v>47398.493628336219</v>
      </c>
      <c r="H15" s="75">
        <f t="shared" si="16"/>
        <v>46943.028849897426</v>
      </c>
      <c r="I15" s="75">
        <f t="shared" si="16"/>
        <v>46080.989173145965</v>
      </c>
      <c r="J15" s="75">
        <f t="shared" si="16"/>
        <v>46130.689634864677</v>
      </c>
      <c r="K15" s="75">
        <f t="shared" si="16"/>
        <v>42544.320578582541</v>
      </c>
      <c r="L15" s="75">
        <f t="shared" si="16"/>
        <v>40459.865307540305</v>
      </c>
      <c r="M15" s="75">
        <f t="shared" si="16"/>
        <v>38980.481504408606</v>
      </c>
      <c r="N15" s="75">
        <f t="shared" si="16"/>
        <v>38358.205462376478</v>
      </c>
      <c r="O15" s="75">
        <f t="shared" si="16"/>
        <v>36806.03222765612</v>
      </c>
      <c r="P15" s="75">
        <f t="shared" si="16"/>
        <v>38180.683806222143</v>
      </c>
      <c r="Q15" s="75">
        <f t="shared" si="16"/>
        <v>36230.579286283442</v>
      </c>
    </row>
    <row r="16" spans="1:17" ht="11.45" customHeight="1" x14ac:dyDescent="0.25">
      <c r="A16" s="62" t="s">
        <v>57</v>
      </c>
      <c r="B16" s="75">
        <f t="shared" ref="B16" si="17">IF(B43=0,0,B43*B153)</f>
        <v>671.86934028651808</v>
      </c>
      <c r="C16" s="75">
        <f t="shared" ref="C16:Q16" si="18">IF(C43=0,0,C43*C153)</f>
        <v>588.9222375918082</v>
      </c>
      <c r="D16" s="75">
        <f t="shared" si="18"/>
        <v>506.29910155343998</v>
      </c>
      <c r="E16" s="75">
        <f t="shared" si="18"/>
        <v>466.27930990051345</v>
      </c>
      <c r="F16" s="75">
        <f t="shared" si="18"/>
        <v>1184.0603344178226</v>
      </c>
      <c r="G16" s="75">
        <f t="shared" si="18"/>
        <v>1050.6559414363612</v>
      </c>
      <c r="H16" s="75">
        <f t="shared" si="18"/>
        <v>1026.0129075473446</v>
      </c>
      <c r="I16" s="75">
        <f t="shared" si="18"/>
        <v>937.3278351227284</v>
      </c>
      <c r="J16" s="75">
        <f t="shared" si="18"/>
        <v>904.53174572956925</v>
      </c>
      <c r="K16" s="75">
        <f t="shared" si="18"/>
        <v>775.70319680155251</v>
      </c>
      <c r="L16" s="75">
        <f t="shared" si="18"/>
        <v>696.24657920006211</v>
      </c>
      <c r="M16" s="75">
        <f t="shared" si="18"/>
        <v>621.28331538009593</v>
      </c>
      <c r="N16" s="75">
        <f t="shared" si="18"/>
        <v>586.36067107447673</v>
      </c>
      <c r="O16" s="75">
        <f t="shared" si="18"/>
        <v>522.58356246317555</v>
      </c>
      <c r="P16" s="75">
        <f t="shared" si="18"/>
        <v>493.50953415817497</v>
      </c>
      <c r="Q16" s="75">
        <f t="shared" si="18"/>
        <v>379.37830421354101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543.9196525795536</v>
      </c>
    </row>
    <row r="18" spans="1:17" ht="11.45" customHeight="1" x14ac:dyDescent="0.25">
      <c r="A18" s="62" t="s">
        <v>55</v>
      </c>
      <c r="B18" s="75">
        <f t="shared" ref="B18" si="21">IF(B45=0,0,B45*B155)</f>
        <v>348.72403979422262</v>
      </c>
      <c r="C18" s="75">
        <f t="shared" ref="C18:Q18" si="22">IF(C45=0,0,C45*C155)</f>
        <v>360.9841365829439</v>
      </c>
      <c r="D18" s="75">
        <f t="shared" si="22"/>
        <v>347.97342586323668</v>
      </c>
      <c r="E18" s="75">
        <f t="shared" si="22"/>
        <v>272.98762190460241</v>
      </c>
      <c r="F18" s="75">
        <f t="shared" si="22"/>
        <v>226.05095618040033</v>
      </c>
      <c r="G18" s="75">
        <f t="shared" si="22"/>
        <v>750.85043022741866</v>
      </c>
      <c r="H18" s="75">
        <f t="shared" si="22"/>
        <v>730.95824255522712</v>
      </c>
      <c r="I18" s="75">
        <f t="shared" si="22"/>
        <v>681.68299173130981</v>
      </c>
      <c r="J18" s="75">
        <f t="shared" si="22"/>
        <v>664.77861940575508</v>
      </c>
      <c r="K18" s="75">
        <f t="shared" si="22"/>
        <v>579.97622461590345</v>
      </c>
      <c r="L18" s="75">
        <f t="shared" si="22"/>
        <v>543.88811325962956</v>
      </c>
      <c r="M18" s="75">
        <f t="shared" si="22"/>
        <v>498.23518021129587</v>
      </c>
      <c r="N18" s="75">
        <f t="shared" si="22"/>
        <v>474.43386654904572</v>
      </c>
      <c r="O18" s="75">
        <f t="shared" si="22"/>
        <v>471.38420988070533</v>
      </c>
      <c r="P18" s="75">
        <f t="shared" si="22"/>
        <v>483.80665961968225</v>
      </c>
      <c r="Q18" s="75">
        <f t="shared" si="22"/>
        <v>426.12275692346435</v>
      </c>
    </row>
    <row r="19" spans="1:17" ht="11.45" customHeight="1" x14ac:dyDescent="0.25">
      <c r="A19" s="25" t="s">
        <v>51</v>
      </c>
      <c r="B19" s="79">
        <f t="shared" ref="B19" si="23">B20+B26</f>
        <v>70929.461432206721</v>
      </c>
      <c r="C19" s="79">
        <f t="shared" ref="C19:Q19" si="24">C20+C26</f>
        <v>73070.547650977896</v>
      </c>
      <c r="D19" s="79">
        <f t="shared" si="24"/>
        <v>75904.901187278825</v>
      </c>
      <c r="E19" s="79">
        <f t="shared" si="24"/>
        <v>78880.343917081336</v>
      </c>
      <c r="F19" s="79">
        <f t="shared" si="24"/>
        <v>87943.810950273284</v>
      </c>
      <c r="G19" s="79">
        <f t="shared" si="24"/>
        <v>91014.214731414715</v>
      </c>
      <c r="H19" s="79">
        <f t="shared" si="24"/>
        <v>95439.613181883615</v>
      </c>
      <c r="I19" s="79">
        <f t="shared" si="24"/>
        <v>99982.055797508976</v>
      </c>
      <c r="J19" s="79">
        <f t="shared" si="24"/>
        <v>106611.05364412046</v>
      </c>
      <c r="K19" s="79">
        <f t="shared" si="24"/>
        <v>112618.41029388714</v>
      </c>
      <c r="L19" s="79">
        <f t="shared" si="24"/>
        <v>121843.03489495584</v>
      </c>
      <c r="M19" s="79">
        <f t="shared" si="24"/>
        <v>131520.76589460566</v>
      </c>
      <c r="N19" s="79">
        <f t="shared" si="24"/>
        <v>133799.05072193657</v>
      </c>
      <c r="O19" s="79">
        <f t="shared" si="24"/>
        <v>147661.59359056264</v>
      </c>
      <c r="P19" s="79">
        <f t="shared" si="24"/>
        <v>144665.75899332124</v>
      </c>
      <c r="Q19" s="79">
        <f t="shared" si="24"/>
        <v>153583.50471240131</v>
      </c>
    </row>
    <row r="20" spans="1:17" ht="11.45" customHeight="1" x14ac:dyDescent="0.25">
      <c r="A20" s="23" t="s">
        <v>27</v>
      </c>
      <c r="B20" s="78">
        <v>3869.1154587522142</v>
      </c>
      <c r="C20" s="78">
        <v>3792.6540508980656</v>
      </c>
      <c r="D20" s="78">
        <v>3989.2869630346099</v>
      </c>
      <c r="E20" s="78">
        <v>4131.9963086666576</v>
      </c>
      <c r="F20" s="78">
        <v>4054.3197530436855</v>
      </c>
      <c r="G20" s="78">
        <v>4202.6749026788402</v>
      </c>
      <c r="H20" s="78">
        <v>4439.4903178175573</v>
      </c>
      <c r="I20" s="78">
        <v>4647.2083811668754</v>
      </c>
      <c r="J20" s="78">
        <v>4974.4094593712143</v>
      </c>
      <c r="K20" s="78">
        <v>5262.5354835893204</v>
      </c>
      <c r="L20" s="78">
        <v>5626.0372920469017</v>
      </c>
      <c r="M20" s="78">
        <v>5918.8960183949921</v>
      </c>
      <c r="N20" s="78">
        <v>5922.5100610189775</v>
      </c>
      <c r="O20" s="78">
        <v>6119.3768060422581</v>
      </c>
      <c r="P20" s="78">
        <v>6127.7777340486518</v>
      </c>
      <c r="Q20" s="78">
        <v>6213.9130106012253</v>
      </c>
    </row>
    <row r="21" spans="1:17" ht="11.45" customHeight="1" x14ac:dyDescent="0.25">
      <c r="A21" s="62" t="s">
        <v>59</v>
      </c>
      <c r="B21" s="77">
        <f t="shared" ref="B21" si="25">IF(B48=0,0,B48*B158)</f>
        <v>2028.6258984504937</v>
      </c>
      <c r="C21" s="77">
        <f t="shared" ref="C21:Q21" si="26">IF(C48=0,0,C48*C158)</f>
        <v>1982.2759941632719</v>
      </c>
      <c r="D21" s="77">
        <f t="shared" si="26"/>
        <v>1802.7243696287603</v>
      </c>
      <c r="E21" s="77">
        <f t="shared" si="26"/>
        <v>1761.2421643521579</v>
      </c>
      <c r="F21" s="77">
        <f t="shared" si="26"/>
        <v>1596.4594994069269</v>
      </c>
      <c r="G21" s="77">
        <f t="shared" si="26"/>
        <v>1430.5827029868508</v>
      </c>
      <c r="H21" s="77">
        <f t="shared" si="26"/>
        <v>1336.4452000210119</v>
      </c>
      <c r="I21" s="77">
        <f t="shared" si="26"/>
        <v>1229.7025721850468</v>
      </c>
      <c r="J21" s="77">
        <f t="shared" si="26"/>
        <v>1156.289192879455</v>
      </c>
      <c r="K21" s="77">
        <f t="shared" si="26"/>
        <v>1173.3432373227538</v>
      </c>
      <c r="L21" s="77">
        <f t="shared" si="26"/>
        <v>1147.8457416022602</v>
      </c>
      <c r="M21" s="77">
        <f t="shared" si="26"/>
        <v>1070.7121786343096</v>
      </c>
      <c r="N21" s="77">
        <f t="shared" si="26"/>
        <v>1006.3691258172603</v>
      </c>
      <c r="O21" s="77">
        <f t="shared" si="26"/>
        <v>964.71767329715829</v>
      </c>
      <c r="P21" s="77">
        <f t="shared" si="26"/>
        <v>896.12356559839361</v>
      </c>
      <c r="Q21" s="77">
        <f t="shared" si="26"/>
        <v>810.77974612360958</v>
      </c>
    </row>
    <row r="22" spans="1:17" ht="11.45" customHeight="1" x14ac:dyDescent="0.25">
      <c r="A22" s="62" t="s">
        <v>58</v>
      </c>
      <c r="B22" s="77">
        <f t="shared" ref="B22" si="27">IF(B49=0,0,B49*B159)</f>
        <v>1770.1791833360694</v>
      </c>
      <c r="C22" s="77">
        <f t="shared" ref="C22:Q22" si="28">IF(C49=0,0,C49*C159)</f>
        <v>1729.9400187029482</v>
      </c>
      <c r="D22" s="77">
        <f t="shared" si="28"/>
        <v>2073.2960669027343</v>
      </c>
      <c r="E22" s="77">
        <f t="shared" si="28"/>
        <v>2236.3717255135466</v>
      </c>
      <c r="F22" s="77">
        <f t="shared" si="28"/>
        <v>2318.7191633757216</v>
      </c>
      <c r="G22" s="77">
        <f t="shared" si="28"/>
        <v>2619.8785385082792</v>
      </c>
      <c r="H22" s="77">
        <f t="shared" si="28"/>
        <v>2921.4590292559374</v>
      </c>
      <c r="I22" s="77">
        <f t="shared" si="28"/>
        <v>3220.4456507801688</v>
      </c>
      <c r="J22" s="77">
        <f t="shared" si="28"/>
        <v>3610.992399159938</v>
      </c>
      <c r="K22" s="77">
        <f t="shared" si="28"/>
        <v>3877.5776350451156</v>
      </c>
      <c r="L22" s="77">
        <f t="shared" si="28"/>
        <v>4259.8111057325423</v>
      </c>
      <c r="M22" s="77">
        <f t="shared" si="28"/>
        <v>4622.6698896984226</v>
      </c>
      <c r="N22" s="77">
        <f t="shared" si="28"/>
        <v>4700.9647956504041</v>
      </c>
      <c r="O22" s="77">
        <f t="shared" si="28"/>
        <v>4949.4654660911674</v>
      </c>
      <c r="P22" s="77">
        <f t="shared" si="28"/>
        <v>5003.9106237914766</v>
      </c>
      <c r="Q22" s="77">
        <f t="shared" si="28"/>
        <v>5172.0776229888988</v>
      </c>
    </row>
    <row r="23" spans="1:17" ht="11.45" customHeight="1" x14ac:dyDescent="0.25">
      <c r="A23" s="62" t="s">
        <v>57</v>
      </c>
      <c r="B23" s="77">
        <f t="shared" ref="B23" si="29">IF(B50=0,0,B50*B160)</f>
        <v>70.310376965650903</v>
      </c>
      <c r="C23" s="77">
        <f t="shared" ref="C23:Q23" si="30">IF(C50=0,0,C50*C160)</f>
        <v>80.43803803184575</v>
      </c>
      <c r="D23" s="77">
        <f t="shared" si="30"/>
        <v>113.26652650311514</v>
      </c>
      <c r="E23" s="77">
        <f t="shared" si="30"/>
        <v>134.38241880095273</v>
      </c>
      <c r="F23" s="77">
        <f t="shared" si="30"/>
        <v>139.14109026103685</v>
      </c>
      <c r="G23" s="77">
        <f t="shared" si="30"/>
        <v>152.21366118371066</v>
      </c>
      <c r="H23" s="77">
        <f t="shared" si="30"/>
        <v>181.58608854060796</v>
      </c>
      <c r="I23" s="77">
        <f t="shared" si="30"/>
        <v>197.06015820165985</v>
      </c>
      <c r="J23" s="77">
        <f t="shared" si="30"/>
        <v>207.12786733182142</v>
      </c>
      <c r="K23" s="77">
        <f t="shared" si="30"/>
        <v>211.61461122145076</v>
      </c>
      <c r="L23" s="77">
        <f t="shared" si="30"/>
        <v>218.38044471209903</v>
      </c>
      <c r="M23" s="77">
        <f t="shared" si="30"/>
        <v>225.51395006225985</v>
      </c>
      <c r="N23" s="77">
        <f t="shared" si="30"/>
        <v>215.1675576769492</v>
      </c>
      <c r="O23" s="77">
        <f t="shared" si="30"/>
        <v>205.17771761532177</v>
      </c>
      <c r="P23" s="77">
        <f t="shared" si="30"/>
        <v>227.72268700160612</v>
      </c>
      <c r="Q23" s="77">
        <f t="shared" si="30"/>
        <v>226.97439406525137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4.0517870233922899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8.581874363279068E-3</v>
      </c>
      <c r="O25" s="77">
        <f t="shared" si="34"/>
        <v>1.5949038610392194E-2</v>
      </c>
      <c r="P25" s="77">
        <f t="shared" si="34"/>
        <v>2.0857657174551052E-2</v>
      </c>
      <c r="Q25" s="77">
        <f t="shared" si="34"/>
        <v>2.9460400073138319E-2</v>
      </c>
    </row>
    <row r="26" spans="1:17" ht="11.45" customHeight="1" x14ac:dyDescent="0.25">
      <c r="A26" s="19" t="s">
        <v>24</v>
      </c>
      <c r="B26" s="76">
        <v>67060.345973454503</v>
      </c>
      <c r="C26" s="76">
        <v>69277.893600079828</v>
      </c>
      <c r="D26" s="76">
        <v>71915.614224244215</v>
      </c>
      <c r="E26" s="76">
        <v>74748.347608414682</v>
      </c>
      <c r="F26" s="76">
        <v>83889.491197229596</v>
      </c>
      <c r="G26" s="76">
        <v>86811.539828735869</v>
      </c>
      <c r="H26" s="76">
        <v>91000.122864066056</v>
      </c>
      <c r="I26" s="76">
        <v>95334.847416342105</v>
      </c>
      <c r="J26" s="76">
        <v>101636.64418474924</v>
      </c>
      <c r="K26" s="76">
        <v>107355.87481029781</v>
      </c>
      <c r="L26" s="76">
        <v>116216.99760290893</v>
      </c>
      <c r="M26" s="76">
        <v>125601.86987621068</v>
      </c>
      <c r="N26" s="76">
        <v>127876.54066091758</v>
      </c>
      <c r="O26" s="76">
        <v>141542.21678452039</v>
      </c>
      <c r="P26" s="76">
        <v>138537.98125927258</v>
      </c>
      <c r="Q26" s="76">
        <v>147369.59170180009</v>
      </c>
    </row>
    <row r="27" spans="1:17" ht="11.45" customHeight="1" x14ac:dyDescent="0.25">
      <c r="A27" s="17" t="s">
        <v>23</v>
      </c>
      <c r="B27" s="75">
        <v>48000</v>
      </c>
      <c r="C27" s="75">
        <v>49000</v>
      </c>
      <c r="D27" s="75">
        <v>50500</v>
      </c>
      <c r="E27" s="75">
        <v>53000</v>
      </c>
      <c r="F27" s="75">
        <v>58825</v>
      </c>
      <c r="G27" s="75">
        <v>60940</v>
      </c>
      <c r="H27" s="75">
        <v>59420</v>
      </c>
      <c r="I27" s="75">
        <v>65769</v>
      </c>
      <c r="J27" s="75">
        <v>71917</v>
      </c>
      <c r="K27" s="75">
        <v>79207</v>
      </c>
      <c r="L27" s="75">
        <v>82218</v>
      </c>
      <c r="M27" s="75">
        <v>89734</v>
      </c>
      <c r="N27" s="75">
        <v>89013</v>
      </c>
      <c r="O27" s="75">
        <v>100320</v>
      </c>
      <c r="P27" s="75">
        <v>96627</v>
      </c>
      <c r="Q27" s="75">
        <v>104679</v>
      </c>
    </row>
    <row r="28" spans="1:17" ht="11.45" customHeight="1" x14ac:dyDescent="0.25">
      <c r="A28" s="15" t="s">
        <v>22</v>
      </c>
      <c r="B28" s="74">
        <v>19060.345973454503</v>
      </c>
      <c r="C28" s="74">
        <v>20277.893600079828</v>
      </c>
      <c r="D28" s="74">
        <v>21415.614224244215</v>
      </c>
      <c r="E28" s="74">
        <v>21748.347608414682</v>
      </c>
      <c r="F28" s="74">
        <v>25064.491197229596</v>
      </c>
      <c r="G28" s="74">
        <v>25871.539828735869</v>
      </c>
      <c r="H28" s="74">
        <v>31580.122864066056</v>
      </c>
      <c r="I28" s="74">
        <v>29565.847416342105</v>
      </c>
      <c r="J28" s="74">
        <v>29719.644184749239</v>
      </c>
      <c r="K28" s="74">
        <v>28148.874810297813</v>
      </c>
      <c r="L28" s="74">
        <v>33998.99760290893</v>
      </c>
      <c r="M28" s="74">
        <v>35867.86987621068</v>
      </c>
      <c r="N28" s="74">
        <v>38863.540660917584</v>
      </c>
      <c r="O28" s="74">
        <v>41222.216784520395</v>
      </c>
      <c r="P28" s="74">
        <v>41910.981259272579</v>
      </c>
      <c r="Q28" s="74">
        <v>42690.591701800091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100191.36963232062</v>
      </c>
      <c r="C30" s="68">
        <f t="shared" si="35"/>
        <v>99402.165006912095</v>
      </c>
      <c r="D30" s="68">
        <f t="shared" si="35"/>
        <v>99016.966518851885</v>
      </c>
      <c r="E30" s="68">
        <f t="shared" si="35"/>
        <v>104026.76120221693</v>
      </c>
      <c r="F30" s="68">
        <f t="shared" si="35"/>
        <v>114389.70927844755</v>
      </c>
      <c r="G30" s="68">
        <f t="shared" si="35"/>
        <v>114549.43015519506</v>
      </c>
      <c r="H30" s="68">
        <f t="shared" si="35"/>
        <v>125541.7366974116</v>
      </c>
      <c r="I30" s="68">
        <f t="shared" si="35"/>
        <v>137001.31586717462</v>
      </c>
      <c r="J30" s="68">
        <f t="shared" si="35"/>
        <v>149264.15020571148</v>
      </c>
      <c r="K30" s="68">
        <f t="shared" si="35"/>
        <v>158809.44865444937</v>
      </c>
      <c r="L30" s="68">
        <f t="shared" si="35"/>
        <v>168746.04952170738</v>
      </c>
      <c r="M30" s="68">
        <f t="shared" si="35"/>
        <v>173997.88896069574</v>
      </c>
      <c r="N30" s="68">
        <f t="shared" si="35"/>
        <v>173885.82044169211</v>
      </c>
      <c r="O30" s="68">
        <f t="shared" si="35"/>
        <v>170485.80610653554</v>
      </c>
      <c r="P30" s="68">
        <f t="shared" si="35"/>
        <v>171375.34202531897</v>
      </c>
      <c r="Q30" s="68">
        <f t="shared" si="35"/>
        <v>182576.70522647561</v>
      </c>
    </row>
    <row r="31" spans="1:17" ht="11.45" customHeight="1" x14ac:dyDescent="0.25">
      <c r="A31" s="25" t="s">
        <v>39</v>
      </c>
      <c r="B31" s="79">
        <f t="shared" ref="B31:Q31" si="36">B32+B33+B40</f>
        <v>73298.027789219603</v>
      </c>
      <c r="C31" s="79">
        <f t="shared" si="36"/>
        <v>72803.108831167599</v>
      </c>
      <c r="D31" s="79">
        <f t="shared" si="36"/>
        <v>71556.712709745014</v>
      </c>
      <c r="E31" s="79">
        <f t="shared" si="36"/>
        <v>75557.072449968866</v>
      </c>
      <c r="F31" s="79">
        <f t="shared" si="36"/>
        <v>85460.429943598632</v>
      </c>
      <c r="G31" s="79">
        <f t="shared" si="36"/>
        <v>84985.279167913279</v>
      </c>
      <c r="H31" s="79">
        <f t="shared" si="36"/>
        <v>94730.648105176806</v>
      </c>
      <c r="I31" s="79">
        <f t="shared" si="36"/>
        <v>104921.04774291902</v>
      </c>
      <c r="J31" s="79">
        <f t="shared" si="36"/>
        <v>115284.66666010182</v>
      </c>
      <c r="K31" s="79">
        <f t="shared" si="36"/>
        <v>122666.51909724923</v>
      </c>
      <c r="L31" s="79">
        <f t="shared" si="36"/>
        <v>130344.64271573287</v>
      </c>
      <c r="M31" s="79">
        <f t="shared" si="36"/>
        <v>133445.68368557445</v>
      </c>
      <c r="N31" s="79">
        <f t="shared" si="36"/>
        <v>133483.83249975042</v>
      </c>
      <c r="O31" s="79">
        <f t="shared" si="36"/>
        <v>128354.53941652617</v>
      </c>
      <c r="P31" s="79">
        <f t="shared" si="36"/>
        <v>129422.61594627296</v>
      </c>
      <c r="Q31" s="79">
        <f t="shared" si="36"/>
        <v>139571.97803946582</v>
      </c>
    </row>
    <row r="32" spans="1:17" ht="11.45" customHeight="1" x14ac:dyDescent="0.25">
      <c r="A32" s="23" t="s">
        <v>30</v>
      </c>
      <c r="B32" s="78">
        <v>2174.7716963692501</v>
      </c>
      <c r="C32" s="78">
        <v>1940.7672888022237</v>
      </c>
      <c r="D32" s="78">
        <v>1845.3303024181728</v>
      </c>
      <c r="E32" s="78">
        <v>1699.9432312954325</v>
      </c>
      <c r="F32" s="78">
        <v>1616.8949489743106</v>
      </c>
      <c r="G32" s="78">
        <v>1795.862374035639</v>
      </c>
      <c r="H32" s="78">
        <v>1905.1976836866279</v>
      </c>
      <c r="I32" s="78">
        <v>2065.8900181617105</v>
      </c>
      <c r="J32" s="78">
        <v>2087.9266558465224</v>
      </c>
      <c r="K32" s="78">
        <v>2302.4972089654602</v>
      </c>
      <c r="L32" s="78">
        <v>2483.7988964069709</v>
      </c>
      <c r="M32" s="78">
        <v>2480.7999999999997</v>
      </c>
      <c r="N32" s="78">
        <v>2499.6800000000003</v>
      </c>
      <c r="O32" s="78">
        <v>2428.7999999999997</v>
      </c>
      <c r="P32" s="78">
        <v>2457.6</v>
      </c>
      <c r="Q32" s="78">
        <v>2566.1999999999998</v>
      </c>
    </row>
    <row r="33" spans="1:17" ht="11.45" customHeight="1" x14ac:dyDescent="0.25">
      <c r="A33" s="19" t="s">
        <v>29</v>
      </c>
      <c r="B33" s="76">
        <v>69501.349908890261</v>
      </c>
      <c r="C33" s="76">
        <v>69275.460660230034</v>
      </c>
      <c r="D33" s="76">
        <v>68140.251422358837</v>
      </c>
      <c r="E33" s="76">
        <v>72332.250133999973</v>
      </c>
      <c r="F33" s="76">
        <v>82203.758457814474</v>
      </c>
      <c r="G33" s="76">
        <v>81555.141914963096</v>
      </c>
      <c r="H33" s="76">
        <v>91246.867328305409</v>
      </c>
      <c r="I33" s="76">
        <v>101247.49986074037</v>
      </c>
      <c r="J33" s="76">
        <v>111614.47936769173</v>
      </c>
      <c r="K33" s="76">
        <v>118765.04473705879</v>
      </c>
      <c r="L33" s="76">
        <v>126268.11745354888</v>
      </c>
      <c r="M33" s="76">
        <v>129354.48284936955</v>
      </c>
      <c r="N33" s="76">
        <v>129412.659375938</v>
      </c>
      <c r="O33" s="76">
        <v>124347.96026523254</v>
      </c>
      <c r="P33" s="76">
        <v>125361.03514531176</v>
      </c>
      <c r="Q33" s="76">
        <v>135154.7780394658</v>
      </c>
    </row>
    <row r="34" spans="1:17" ht="11.45" customHeight="1" x14ac:dyDescent="0.25">
      <c r="A34" s="62" t="s">
        <v>59</v>
      </c>
      <c r="B34" s="77">
        <v>55069.995686183669</v>
      </c>
      <c r="C34" s="77">
        <v>51241.525848385281</v>
      </c>
      <c r="D34" s="77">
        <v>47380.444051385188</v>
      </c>
      <c r="E34" s="77">
        <v>45285.558898354211</v>
      </c>
      <c r="F34" s="77">
        <v>47663.822506186421</v>
      </c>
      <c r="G34" s="77">
        <v>48086.485509718834</v>
      </c>
      <c r="H34" s="77">
        <v>50653.099197672418</v>
      </c>
      <c r="I34" s="77">
        <v>51102.904152377218</v>
      </c>
      <c r="J34" s="77">
        <v>51342.553550541183</v>
      </c>
      <c r="K34" s="77">
        <v>51708.077553608578</v>
      </c>
      <c r="L34" s="77">
        <v>51390.56474686521</v>
      </c>
      <c r="M34" s="77">
        <v>49913.386117788905</v>
      </c>
      <c r="N34" s="77">
        <v>48400.919486613042</v>
      </c>
      <c r="O34" s="77">
        <v>47337.767484585122</v>
      </c>
      <c r="P34" s="77">
        <v>46506.688086562055</v>
      </c>
      <c r="Q34" s="77">
        <v>49218.244511323246</v>
      </c>
    </row>
    <row r="35" spans="1:17" ht="11.45" customHeight="1" x14ac:dyDescent="0.25">
      <c r="A35" s="62" t="s">
        <v>58</v>
      </c>
      <c r="B35" s="77">
        <v>9338.7608635326178</v>
      </c>
      <c r="C35" s="77">
        <v>10465.707752027549</v>
      </c>
      <c r="D35" s="77">
        <v>10132.87711521137</v>
      </c>
      <c r="E35" s="77">
        <v>12546.977330173657</v>
      </c>
      <c r="F35" s="77">
        <v>16441.46315135264</v>
      </c>
      <c r="G35" s="77">
        <v>13364.003292851761</v>
      </c>
      <c r="H35" s="77">
        <v>18493.177647666453</v>
      </c>
      <c r="I35" s="77">
        <v>26513.49476313834</v>
      </c>
      <c r="J35" s="77">
        <v>35924.742653972309</v>
      </c>
      <c r="K35" s="77">
        <v>42721.923043505245</v>
      </c>
      <c r="L35" s="77">
        <v>49947.300823277255</v>
      </c>
      <c r="M35" s="77">
        <v>56896.414118505374</v>
      </c>
      <c r="N35" s="77">
        <v>59087.733398990487</v>
      </c>
      <c r="O35" s="77">
        <v>56266.21492004233</v>
      </c>
      <c r="P35" s="77">
        <v>58398.750142082747</v>
      </c>
      <c r="Q35" s="77">
        <v>64253.873201326103</v>
      </c>
    </row>
    <row r="36" spans="1:17" ht="11.45" customHeight="1" x14ac:dyDescent="0.25">
      <c r="A36" s="62" t="s">
        <v>57</v>
      </c>
      <c r="B36" s="77">
        <v>5092.5933591739758</v>
      </c>
      <c r="C36" s="77">
        <v>7568.2270598172045</v>
      </c>
      <c r="D36" s="77">
        <v>10626.93025576228</v>
      </c>
      <c r="E36" s="77">
        <v>14499.713905472105</v>
      </c>
      <c r="F36" s="77">
        <v>18098.472800275409</v>
      </c>
      <c r="G36" s="77">
        <v>20104.653112392498</v>
      </c>
      <c r="H36" s="77">
        <v>22100.590482966541</v>
      </c>
      <c r="I36" s="77">
        <v>23631.100945224807</v>
      </c>
      <c r="J36" s="77">
        <v>24347.183163178233</v>
      </c>
      <c r="K36" s="77">
        <v>24335.044139944966</v>
      </c>
      <c r="L36" s="77">
        <v>24930.135872880848</v>
      </c>
      <c r="M36" s="77">
        <v>22543.874824499177</v>
      </c>
      <c r="N36" s="77">
        <v>21922.332852190411</v>
      </c>
      <c r="O36" s="77">
        <v>20742.097735023395</v>
      </c>
      <c r="P36" s="77">
        <v>20447.751363674502</v>
      </c>
      <c r="Q36" s="77">
        <v>21643.197524124604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28.812763978554067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5.493707009131783</v>
      </c>
      <c r="Q38" s="77">
        <v>7.7825091173438636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0.11601052557696716</v>
      </c>
      <c r="M39" s="77">
        <v>0.80778857609516852</v>
      </c>
      <c r="N39" s="77">
        <v>1.6736381440707144</v>
      </c>
      <c r="O39" s="77">
        <v>1.8801255816911764</v>
      </c>
      <c r="P39" s="77">
        <v>2.3518459833314127</v>
      </c>
      <c r="Q39" s="77">
        <v>2.8675295959316185</v>
      </c>
    </row>
    <row r="40" spans="1:17" ht="11.45" customHeight="1" x14ac:dyDescent="0.25">
      <c r="A40" s="19" t="s">
        <v>28</v>
      </c>
      <c r="B40" s="76">
        <v>1621.9061839600893</v>
      </c>
      <c r="C40" s="76">
        <v>1586.8808821353393</v>
      </c>
      <c r="D40" s="76">
        <v>1571.1309849680074</v>
      </c>
      <c r="E40" s="76">
        <v>1524.8790846734692</v>
      </c>
      <c r="F40" s="76">
        <v>1639.7765368098446</v>
      </c>
      <c r="G40" s="76">
        <v>1634.2748789145419</v>
      </c>
      <c r="H40" s="76">
        <v>1578.5830931847809</v>
      </c>
      <c r="I40" s="76">
        <v>1607.6578640169394</v>
      </c>
      <c r="J40" s="76">
        <v>1582.2606365635741</v>
      </c>
      <c r="K40" s="76">
        <v>1598.9771512249779</v>
      </c>
      <c r="L40" s="76">
        <v>1592.7263657770209</v>
      </c>
      <c r="M40" s="76">
        <v>1610.4008362048926</v>
      </c>
      <c r="N40" s="76">
        <v>1571.4931238124266</v>
      </c>
      <c r="O40" s="76">
        <v>1577.7791512936269</v>
      </c>
      <c r="P40" s="76">
        <v>1603.9808009611831</v>
      </c>
      <c r="Q40" s="76">
        <v>1851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1:17" ht="11.45" customHeight="1" x14ac:dyDescent="0.25">
      <c r="A42" s="62" t="s">
        <v>58</v>
      </c>
      <c r="B42" s="75">
        <v>1593.9449218914797</v>
      </c>
      <c r="C42" s="75">
        <v>1559.6717076769203</v>
      </c>
      <c r="D42" s="75">
        <v>1545.3199457866367</v>
      </c>
      <c r="E42" s="75">
        <v>1503.0323272645476</v>
      </c>
      <c r="F42" s="75">
        <v>1594.5266853692649</v>
      </c>
      <c r="G42" s="75">
        <v>1574.4342974630256</v>
      </c>
      <c r="H42" s="75">
        <v>1521.6318621218375</v>
      </c>
      <c r="I42" s="75">
        <v>1553.0915015909338</v>
      </c>
      <c r="J42" s="75">
        <v>1530.2049129303489</v>
      </c>
      <c r="K42" s="75">
        <v>1549.5990095568136</v>
      </c>
      <c r="L42" s="75">
        <v>1545.3595738874449</v>
      </c>
      <c r="M42" s="75">
        <v>1565.4413967673061</v>
      </c>
      <c r="N42" s="75">
        <v>1529.2030778535452</v>
      </c>
      <c r="O42" s="75">
        <v>1536.2907484295542</v>
      </c>
      <c r="P42" s="75">
        <v>1563.9482045239763</v>
      </c>
      <c r="Q42" s="75">
        <v>1784.5343868789423</v>
      </c>
    </row>
    <row r="43" spans="1:17" ht="11.45" customHeight="1" x14ac:dyDescent="0.25">
      <c r="A43" s="62" t="s">
        <v>57</v>
      </c>
      <c r="B43" s="75">
        <v>18.407247260538671</v>
      </c>
      <c r="C43" s="75">
        <v>16.869123463877372</v>
      </c>
      <c r="D43" s="75">
        <v>15.297350117539873</v>
      </c>
      <c r="E43" s="75">
        <v>13.77944897835798</v>
      </c>
      <c r="F43" s="75">
        <v>37.995975627114738</v>
      </c>
      <c r="G43" s="75">
        <v>34.899605924222627</v>
      </c>
      <c r="H43" s="75">
        <v>33.257630990628293</v>
      </c>
      <c r="I43" s="75">
        <v>31.591246651929296</v>
      </c>
      <c r="J43" s="75">
        <v>30.004297186373773</v>
      </c>
      <c r="K43" s="75">
        <v>28.25356919858439</v>
      </c>
      <c r="L43" s="75">
        <v>26.593052368681004</v>
      </c>
      <c r="M43" s="75">
        <v>24.950503007687146</v>
      </c>
      <c r="N43" s="75">
        <v>23.376081652694896</v>
      </c>
      <c r="O43" s="75">
        <v>21.812736763575376</v>
      </c>
      <c r="P43" s="75">
        <v>20.215021652817043</v>
      </c>
      <c r="Q43" s="75">
        <v>18.686249097904856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26.790720514229744</v>
      </c>
    </row>
    <row r="45" spans="1:17" ht="11.45" customHeight="1" x14ac:dyDescent="0.25">
      <c r="A45" s="62" t="s">
        <v>55</v>
      </c>
      <c r="B45" s="75">
        <v>9.5540148080708445</v>
      </c>
      <c r="C45" s="75">
        <v>10.340050994541622</v>
      </c>
      <c r="D45" s="75">
        <v>10.51368906383075</v>
      </c>
      <c r="E45" s="75">
        <v>8.0673084305635108</v>
      </c>
      <c r="F45" s="75">
        <v>7.2538758134647896</v>
      </c>
      <c r="G45" s="75">
        <v>24.940975527293624</v>
      </c>
      <c r="H45" s="75">
        <v>23.693600072315025</v>
      </c>
      <c r="I45" s="75">
        <v>22.975115774076194</v>
      </c>
      <c r="J45" s="75">
        <v>22.051426446851231</v>
      </c>
      <c r="K45" s="75">
        <v>21.124572469579842</v>
      </c>
      <c r="L45" s="75">
        <v>20.773739520895219</v>
      </c>
      <c r="M45" s="75">
        <v>20.008936429899407</v>
      </c>
      <c r="N45" s="75">
        <v>18.913964306186553</v>
      </c>
      <c r="O45" s="75">
        <v>19.675666100497253</v>
      </c>
      <c r="P45" s="75">
        <v>19.817574784389713</v>
      </c>
      <c r="Q45" s="75">
        <v>20.988643508923165</v>
      </c>
    </row>
    <row r="46" spans="1:17" ht="11.45" customHeight="1" x14ac:dyDescent="0.25">
      <c r="A46" s="25" t="s">
        <v>18</v>
      </c>
      <c r="B46" s="79">
        <f t="shared" ref="B46" si="37">B47+B53</f>
        <v>26893.341843101025</v>
      </c>
      <c r="C46" s="79">
        <f t="shared" ref="C46:Q46" si="38">C47+C53</f>
        <v>26599.056175744492</v>
      </c>
      <c r="D46" s="79">
        <f t="shared" si="38"/>
        <v>27460.253809106871</v>
      </c>
      <c r="E46" s="79">
        <f t="shared" si="38"/>
        <v>28469.688752248068</v>
      </c>
      <c r="F46" s="79">
        <f t="shared" si="38"/>
        <v>28929.279334848921</v>
      </c>
      <c r="G46" s="79">
        <f t="shared" si="38"/>
        <v>29564.150987281788</v>
      </c>
      <c r="H46" s="79">
        <f t="shared" si="38"/>
        <v>30811.088592234788</v>
      </c>
      <c r="I46" s="79">
        <f t="shared" si="38"/>
        <v>32080.268124255606</v>
      </c>
      <c r="J46" s="79">
        <f t="shared" si="38"/>
        <v>33979.483545609677</v>
      </c>
      <c r="K46" s="79">
        <f t="shared" si="38"/>
        <v>36142.929557200136</v>
      </c>
      <c r="L46" s="79">
        <f t="shared" si="38"/>
        <v>38401.406805974497</v>
      </c>
      <c r="M46" s="79">
        <f t="shared" si="38"/>
        <v>40552.20527512129</v>
      </c>
      <c r="N46" s="79">
        <f t="shared" si="38"/>
        <v>40401.987941941683</v>
      </c>
      <c r="O46" s="79">
        <f t="shared" si="38"/>
        <v>42131.266690009375</v>
      </c>
      <c r="P46" s="79">
        <f t="shared" si="38"/>
        <v>41952.72607904602</v>
      </c>
      <c r="Q46" s="79">
        <f t="shared" si="38"/>
        <v>43004.72718700979</v>
      </c>
    </row>
    <row r="47" spans="1:17" ht="11.45" customHeight="1" x14ac:dyDescent="0.25">
      <c r="A47" s="23" t="s">
        <v>27</v>
      </c>
      <c r="B47" s="78">
        <v>20580.077488346145</v>
      </c>
      <c r="C47" s="78">
        <v>20043.778032037248</v>
      </c>
      <c r="D47" s="78">
        <v>20602.195645755812</v>
      </c>
      <c r="E47" s="78">
        <v>21194.363458357675</v>
      </c>
      <c r="F47" s="78">
        <v>20492.984133802558</v>
      </c>
      <c r="G47" s="78">
        <v>20728.590991726844</v>
      </c>
      <c r="H47" s="78">
        <v>21678.561850474412</v>
      </c>
      <c r="I47" s="78">
        <v>22322.872613108248</v>
      </c>
      <c r="J47" s="78">
        <v>23495.882677281705</v>
      </c>
      <c r="K47" s="78">
        <v>24797.155646466515</v>
      </c>
      <c r="L47" s="78">
        <v>26169.747211468497</v>
      </c>
      <c r="M47" s="78">
        <v>27181.729314339602</v>
      </c>
      <c r="N47" s="78">
        <v>26930.670297165816</v>
      </c>
      <c r="O47" s="78">
        <v>27527.650810162966</v>
      </c>
      <c r="P47" s="78">
        <v>27476.769210356742</v>
      </c>
      <c r="Q47" s="78">
        <v>27602.26328535697</v>
      </c>
    </row>
    <row r="48" spans="1:17" ht="11.45" customHeight="1" x14ac:dyDescent="0.25">
      <c r="A48" s="62" t="s">
        <v>59</v>
      </c>
      <c r="B48" s="77">
        <v>12351.686292392476</v>
      </c>
      <c r="C48" s="77">
        <v>11977.351109031506</v>
      </c>
      <c r="D48" s="77">
        <v>10888.390950089812</v>
      </c>
      <c r="E48" s="77">
        <v>10644.910363205823</v>
      </c>
      <c r="F48" s="77">
        <v>9611.1874639529487</v>
      </c>
      <c r="G48" s="77">
        <v>8515.8783551187989</v>
      </c>
      <c r="H48" s="77">
        <v>7942.3523620781743</v>
      </c>
      <c r="I48" s="77">
        <v>7256.1124080308564</v>
      </c>
      <c r="J48" s="77">
        <v>6747.567764581745</v>
      </c>
      <c r="K48" s="77">
        <v>6951.9754747647812</v>
      </c>
      <c r="L48" s="77">
        <v>6722.418858549865</v>
      </c>
      <c r="M48" s="77">
        <v>6232.6361074517126</v>
      </c>
      <c r="N48" s="77">
        <v>5805.6164411686632</v>
      </c>
      <c r="O48" s="77">
        <v>5502.1701006598005</v>
      </c>
      <c r="P48" s="77">
        <v>5077.4203044481519</v>
      </c>
      <c r="Q48" s="77">
        <v>4506.0570160334091</v>
      </c>
    </row>
    <row r="49" spans="1:17" ht="11.45" customHeight="1" x14ac:dyDescent="0.25">
      <c r="A49" s="62" t="s">
        <v>58</v>
      </c>
      <c r="B49" s="77">
        <v>7846.0656913978046</v>
      </c>
      <c r="C49" s="77">
        <v>7629.0384265058428</v>
      </c>
      <c r="D49" s="77">
        <v>9097.8694095178198</v>
      </c>
      <c r="E49" s="77">
        <v>9814.8932774987861</v>
      </c>
      <c r="F49" s="77">
        <v>10121.499732894241</v>
      </c>
      <c r="G49" s="77">
        <v>11380.823804598747</v>
      </c>
      <c r="H49" s="77">
        <v>12735.290889118602</v>
      </c>
      <c r="I49" s="77">
        <v>13979.648391927725</v>
      </c>
      <c r="J49" s="77">
        <v>15605.017231129834</v>
      </c>
      <c r="K49" s="77">
        <v>16676.838215494266</v>
      </c>
      <c r="L49" s="77">
        <v>18240.829029343844</v>
      </c>
      <c r="M49" s="77">
        <v>19702.704575177075</v>
      </c>
      <c r="N49" s="77">
        <v>19935.796373190853</v>
      </c>
      <c r="O49" s="77">
        <v>20891.022208792074</v>
      </c>
      <c r="P49" s="77">
        <v>21135.509737104032</v>
      </c>
      <c r="Q49" s="77">
        <v>21812.0722003583</v>
      </c>
    </row>
    <row r="50" spans="1:17" ht="11.45" customHeight="1" x14ac:dyDescent="0.25">
      <c r="A50" s="62" t="s">
        <v>57</v>
      </c>
      <c r="B50" s="77">
        <v>382.3255045558642</v>
      </c>
      <c r="C50" s="77">
        <v>437.38849649989635</v>
      </c>
      <c r="D50" s="77">
        <v>615.93528614818126</v>
      </c>
      <c r="E50" s="77">
        <v>734.5598176530649</v>
      </c>
      <c r="F50" s="77">
        <v>760.29693695536764</v>
      </c>
      <c r="G50" s="77">
        <v>831.88883200929547</v>
      </c>
      <c r="H50" s="77">
        <v>1000.9185992776382</v>
      </c>
      <c r="I50" s="77">
        <v>1087.1118131496667</v>
      </c>
      <c r="J50" s="77">
        <v>1143.2976815701256</v>
      </c>
      <c r="K50" s="77">
        <v>1168.3419562074666</v>
      </c>
      <c r="L50" s="77">
        <v>1206.4993235747863</v>
      </c>
      <c r="M50" s="77">
        <v>1246.3886317108161</v>
      </c>
      <c r="N50" s="77">
        <v>1189.2098023808235</v>
      </c>
      <c r="O50" s="77">
        <v>1134.36987305975</v>
      </c>
      <c r="P50" s="77">
        <v>1263.7232626179048</v>
      </c>
      <c r="Q50" s="77">
        <v>1261.4517885128944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22.518548880285476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4.7680425475365253E-2</v>
      </c>
      <c r="O52" s="77">
        <v>8.8627651341023503E-2</v>
      </c>
      <c r="P52" s="77">
        <v>0.11590618665330828</v>
      </c>
      <c r="Q52" s="77">
        <v>0.16373157208157157</v>
      </c>
    </row>
    <row r="53" spans="1:17" ht="11.45" customHeight="1" x14ac:dyDescent="0.25">
      <c r="A53" s="19" t="s">
        <v>24</v>
      </c>
      <c r="B53" s="76">
        <v>6313.2643547548796</v>
      </c>
      <c r="C53" s="76">
        <v>6555.2781437072454</v>
      </c>
      <c r="D53" s="76">
        <v>6858.058163351061</v>
      </c>
      <c r="E53" s="76">
        <v>7275.3252938903915</v>
      </c>
      <c r="F53" s="76">
        <v>8436.2952010463614</v>
      </c>
      <c r="G53" s="76">
        <v>8835.5599955549442</v>
      </c>
      <c r="H53" s="76">
        <v>9132.5267417603736</v>
      </c>
      <c r="I53" s="76">
        <v>9757.395511147357</v>
      </c>
      <c r="J53" s="76">
        <v>10483.600868327969</v>
      </c>
      <c r="K53" s="76">
        <v>11345.77391073362</v>
      </c>
      <c r="L53" s="76">
        <v>12231.659594506002</v>
      </c>
      <c r="M53" s="76">
        <v>13370.475960781692</v>
      </c>
      <c r="N53" s="76">
        <v>13471.317644775867</v>
      </c>
      <c r="O53" s="76">
        <v>14603.615879846406</v>
      </c>
      <c r="P53" s="76">
        <v>14475.956868689278</v>
      </c>
      <c r="Q53" s="76">
        <v>15402.463901652816</v>
      </c>
    </row>
    <row r="54" spans="1:17" ht="11.45" customHeight="1" x14ac:dyDescent="0.25">
      <c r="A54" s="17" t="s">
        <v>23</v>
      </c>
      <c r="B54" s="75">
        <v>4943.3659158521041</v>
      </c>
      <c r="C54" s="75">
        <v>5098.4360390990232</v>
      </c>
      <c r="D54" s="75">
        <v>5331.0412239694015</v>
      </c>
      <c r="E54" s="75">
        <v>5718.7165320866989</v>
      </c>
      <c r="F54" s="75">
        <v>6622</v>
      </c>
      <c r="G54" s="75">
        <v>6964</v>
      </c>
      <c r="H54" s="75">
        <v>6867</v>
      </c>
      <c r="I54" s="75">
        <v>7640</v>
      </c>
      <c r="J54" s="75">
        <v>8328</v>
      </c>
      <c r="K54" s="75">
        <v>9279</v>
      </c>
      <c r="L54" s="75">
        <v>9814</v>
      </c>
      <c r="M54" s="75">
        <v>10811</v>
      </c>
      <c r="N54" s="75">
        <v>10689</v>
      </c>
      <c r="O54" s="75">
        <v>11657</v>
      </c>
      <c r="P54" s="75">
        <v>11486</v>
      </c>
      <c r="Q54" s="75">
        <v>12333</v>
      </c>
    </row>
    <row r="55" spans="1:17" ht="11.45" customHeight="1" x14ac:dyDescent="0.25">
      <c r="A55" s="15" t="s">
        <v>22</v>
      </c>
      <c r="B55" s="74">
        <v>1369.8984389027751</v>
      </c>
      <c r="C55" s="74">
        <v>1456.8421046082221</v>
      </c>
      <c r="D55" s="74">
        <v>1527.0169393816598</v>
      </c>
      <c r="E55" s="74">
        <v>1556.6087618036925</v>
      </c>
      <c r="F55" s="74">
        <v>1814.2952010463614</v>
      </c>
      <c r="G55" s="74">
        <v>1871.5599955549449</v>
      </c>
      <c r="H55" s="74">
        <v>2265.5267417603741</v>
      </c>
      <c r="I55" s="74">
        <v>2117.3955111473574</v>
      </c>
      <c r="J55" s="74">
        <v>2155.6008683279683</v>
      </c>
      <c r="K55" s="74">
        <v>2066.7739107336197</v>
      </c>
      <c r="L55" s="74">
        <v>2417.6595945060021</v>
      </c>
      <c r="M55" s="74">
        <v>2559.4759607816923</v>
      </c>
      <c r="N55" s="74">
        <v>2782.3176447758669</v>
      </c>
      <c r="O55" s="74">
        <v>2946.6158798464057</v>
      </c>
      <c r="P55" s="74">
        <v>2989.9568686892771</v>
      </c>
      <c r="Q55" s="74">
        <v>3069.4639016528154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12955513.452222385</v>
      </c>
      <c r="C57" s="41">
        <f t="shared" ref="C57:Q57" si="40">C58+C73</f>
        <v>14002360.318877744</v>
      </c>
      <c r="D57" s="41">
        <f t="shared" si="40"/>
        <v>14589415.905169196</v>
      </c>
      <c r="E57" s="41">
        <f t="shared" si="40"/>
        <v>14924711.044256514</v>
      </c>
      <c r="F57" s="41">
        <f t="shared" si="40"/>
        <v>15096308.649424074</v>
      </c>
      <c r="G57" s="41">
        <f t="shared" si="40"/>
        <v>15776348.352888882</v>
      </c>
      <c r="H57" s="41">
        <f t="shared" si="40"/>
        <v>16966511.255785417</v>
      </c>
      <c r="I57" s="41">
        <f t="shared" si="40"/>
        <v>18447298.535425264</v>
      </c>
      <c r="J57" s="41">
        <f t="shared" si="40"/>
        <v>20377400.010215625</v>
      </c>
      <c r="K57" s="41">
        <f t="shared" si="40"/>
        <v>21074516.987185102</v>
      </c>
      <c r="L57" s="41">
        <f t="shared" si="40"/>
        <v>22121817.054053012</v>
      </c>
      <c r="M57" s="41">
        <f t="shared" si="40"/>
        <v>23326483.48189155</v>
      </c>
      <c r="N57" s="41">
        <f t="shared" si="40"/>
        <v>24088074.14876207</v>
      </c>
      <c r="O57" s="41">
        <f t="shared" si="40"/>
        <v>24966161.069174662</v>
      </c>
      <c r="P57" s="41">
        <f t="shared" si="40"/>
        <v>25698880.963161051</v>
      </c>
      <c r="Q57" s="41">
        <f t="shared" si="40"/>
        <v>26635286.340019446</v>
      </c>
    </row>
    <row r="58" spans="1:17" ht="11.45" customHeight="1" x14ac:dyDescent="0.25">
      <c r="A58" s="25" t="s">
        <v>39</v>
      </c>
      <c r="B58" s="40">
        <f t="shared" ref="B58" si="41">B59+B60+B67</f>
        <v>10827968</v>
      </c>
      <c r="C58" s="40">
        <f t="shared" ref="C58:Q58" si="42">C59+C60+C67</f>
        <v>11839703</v>
      </c>
      <c r="D58" s="40">
        <f t="shared" si="42"/>
        <v>12319492</v>
      </c>
      <c r="E58" s="40">
        <f t="shared" si="42"/>
        <v>12622951</v>
      </c>
      <c r="F58" s="40">
        <f t="shared" si="42"/>
        <v>12847477</v>
      </c>
      <c r="G58" s="40">
        <f t="shared" si="42"/>
        <v>13467425</v>
      </c>
      <c r="H58" s="40">
        <f t="shared" si="42"/>
        <v>14610835</v>
      </c>
      <c r="I58" s="40">
        <f t="shared" si="42"/>
        <v>15977887</v>
      </c>
      <c r="J58" s="40">
        <f t="shared" si="42"/>
        <v>17725555</v>
      </c>
      <c r="K58" s="40">
        <f t="shared" si="42"/>
        <v>18343082</v>
      </c>
      <c r="L58" s="40">
        <f t="shared" si="42"/>
        <v>19215099</v>
      </c>
      <c r="M58" s="40">
        <f t="shared" si="42"/>
        <v>20268325</v>
      </c>
      <c r="N58" s="40">
        <f t="shared" si="42"/>
        <v>20992524</v>
      </c>
      <c r="O58" s="40">
        <f t="shared" si="42"/>
        <v>21747963</v>
      </c>
      <c r="P58" s="40">
        <f t="shared" si="42"/>
        <v>22453348</v>
      </c>
      <c r="Q58" s="40">
        <f t="shared" si="42"/>
        <v>23305610</v>
      </c>
    </row>
    <row r="59" spans="1:17" ht="11.45" customHeight="1" x14ac:dyDescent="0.25">
      <c r="A59" s="23" t="s">
        <v>30</v>
      </c>
      <c r="B59" s="39">
        <v>803000</v>
      </c>
      <c r="C59" s="39">
        <v>803000</v>
      </c>
      <c r="D59" s="39">
        <v>869000</v>
      </c>
      <c r="E59" s="39">
        <v>845456</v>
      </c>
      <c r="F59" s="39">
        <v>835790</v>
      </c>
      <c r="G59" s="39">
        <v>1091159</v>
      </c>
      <c r="H59" s="39">
        <v>1190093</v>
      </c>
      <c r="I59" s="39">
        <v>1350789</v>
      </c>
      <c r="J59" s="39">
        <v>1607316</v>
      </c>
      <c r="K59" s="39">
        <v>1808723</v>
      </c>
      <c r="L59" s="39">
        <v>1935140</v>
      </c>
      <c r="M59" s="39">
        <v>2102175</v>
      </c>
      <c r="N59" s="39">
        <v>2207556</v>
      </c>
      <c r="O59" s="39">
        <v>2316610</v>
      </c>
      <c r="P59" s="39">
        <v>2406105</v>
      </c>
      <c r="Q59" s="39">
        <v>2531520</v>
      </c>
    </row>
    <row r="60" spans="1:17" ht="11.45" customHeight="1" x14ac:dyDescent="0.25">
      <c r="A60" s="19" t="s">
        <v>29</v>
      </c>
      <c r="B60" s="38">
        <f>SUM(B61:B66)</f>
        <v>9991300</v>
      </c>
      <c r="C60" s="38">
        <f t="shared" ref="C60:Q60" si="43">SUM(C61:C66)</f>
        <v>11003100</v>
      </c>
      <c r="D60" s="38">
        <f t="shared" si="43"/>
        <v>11416573</v>
      </c>
      <c r="E60" s="38">
        <f t="shared" si="43"/>
        <v>11743900</v>
      </c>
      <c r="F60" s="38">
        <f t="shared" si="43"/>
        <v>11975000</v>
      </c>
      <c r="G60" s="38">
        <f t="shared" si="43"/>
        <v>12339000</v>
      </c>
      <c r="H60" s="38">
        <f t="shared" si="43"/>
        <v>13384000</v>
      </c>
      <c r="I60" s="38">
        <f t="shared" si="43"/>
        <v>14589000</v>
      </c>
      <c r="J60" s="38">
        <f t="shared" si="43"/>
        <v>16080000</v>
      </c>
      <c r="K60" s="38">
        <f t="shared" si="43"/>
        <v>16495000</v>
      </c>
      <c r="L60" s="38">
        <f t="shared" si="43"/>
        <v>17240000</v>
      </c>
      <c r="M60" s="38">
        <f t="shared" si="43"/>
        <v>18125000</v>
      </c>
      <c r="N60" s="38">
        <f t="shared" si="43"/>
        <v>18744000</v>
      </c>
      <c r="O60" s="38">
        <f t="shared" si="43"/>
        <v>19389446</v>
      </c>
      <c r="P60" s="38">
        <f t="shared" si="43"/>
        <v>20003863</v>
      </c>
      <c r="Q60" s="38">
        <f t="shared" si="43"/>
        <v>20723423</v>
      </c>
    </row>
    <row r="61" spans="1:17" ht="11.45" customHeight="1" x14ac:dyDescent="0.25">
      <c r="A61" s="62" t="s">
        <v>59</v>
      </c>
      <c r="B61" s="42">
        <v>8094000</v>
      </c>
      <c r="C61" s="42">
        <v>8704483</v>
      </c>
      <c r="D61" s="42">
        <v>8615788</v>
      </c>
      <c r="E61" s="42">
        <v>8358098</v>
      </c>
      <c r="F61" s="42">
        <v>8201702</v>
      </c>
      <c r="G61" s="42">
        <v>8639504</v>
      </c>
      <c r="H61" s="42">
        <v>9133987</v>
      </c>
      <c r="I61" s="42">
        <v>9636420</v>
      </c>
      <c r="J61" s="42">
        <v>10273013</v>
      </c>
      <c r="K61" s="42">
        <v>10217483</v>
      </c>
      <c r="L61" s="42">
        <v>10521038</v>
      </c>
      <c r="M61" s="42">
        <v>10963253</v>
      </c>
      <c r="N61" s="42">
        <v>11050320</v>
      </c>
      <c r="O61" s="42">
        <v>11170810</v>
      </c>
      <c r="P61" s="42">
        <v>11309874</v>
      </c>
      <c r="Q61" s="42">
        <v>11530337</v>
      </c>
    </row>
    <row r="62" spans="1:17" ht="11.45" customHeight="1" x14ac:dyDescent="0.25">
      <c r="A62" s="62" t="s">
        <v>58</v>
      </c>
      <c r="B62" s="42">
        <v>1297300</v>
      </c>
      <c r="C62" s="42">
        <v>1298617</v>
      </c>
      <c r="D62" s="42">
        <v>1300785</v>
      </c>
      <c r="E62" s="42">
        <v>1385802</v>
      </c>
      <c r="F62" s="42">
        <v>1523298</v>
      </c>
      <c r="G62" s="42">
        <v>1189182</v>
      </c>
      <c r="H62" s="42">
        <v>1566099</v>
      </c>
      <c r="I62" s="42">
        <v>2107937</v>
      </c>
      <c r="J62" s="42">
        <v>2833733</v>
      </c>
      <c r="K62" s="42">
        <v>3313114</v>
      </c>
      <c r="L62" s="42">
        <v>3872486</v>
      </c>
      <c r="M62" s="42">
        <v>4509643</v>
      </c>
      <c r="N62" s="42">
        <v>4936465</v>
      </c>
      <c r="O62" s="42">
        <v>5371527</v>
      </c>
      <c r="P62" s="42">
        <v>5788943</v>
      </c>
      <c r="Q62" s="42">
        <v>6209205</v>
      </c>
    </row>
    <row r="63" spans="1:17" ht="11.45" customHeight="1" x14ac:dyDescent="0.25">
      <c r="A63" s="62" t="s">
        <v>57</v>
      </c>
      <c r="B63" s="42">
        <v>600000</v>
      </c>
      <c r="C63" s="42">
        <v>1000000</v>
      </c>
      <c r="D63" s="42">
        <v>1500000</v>
      </c>
      <c r="E63" s="42">
        <v>2000000</v>
      </c>
      <c r="F63" s="42">
        <v>2250000</v>
      </c>
      <c r="G63" s="42">
        <v>2510314</v>
      </c>
      <c r="H63" s="42">
        <v>2683914</v>
      </c>
      <c r="I63" s="42">
        <v>2844643</v>
      </c>
      <c r="J63" s="42">
        <v>2973254</v>
      </c>
      <c r="K63" s="42">
        <v>2964403</v>
      </c>
      <c r="L63" s="42">
        <v>2846461</v>
      </c>
      <c r="M63" s="42">
        <v>2652000</v>
      </c>
      <c r="N63" s="42">
        <v>2757000</v>
      </c>
      <c r="O63" s="42">
        <v>2846868</v>
      </c>
      <c r="P63" s="42">
        <v>2904072</v>
      </c>
      <c r="Q63" s="42">
        <v>2977264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5355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673</v>
      </c>
      <c r="Q65" s="42">
        <v>896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15</v>
      </c>
      <c r="M66" s="42">
        <v>104</v>
      </c>
      <c r="N66" s="42">
        <v>215</v>
      </c>
      <c r="O66" s="42">
        <v>241</v>
      </c>
      <c r="P66" s="42">
        <v>301</v>
      </c>
      <c r="Q66" s="42">
        <v>366</v>
      </c>
    </row>
    <row r="67" spans="1:17" ht="11.45" customHeight="1" x14ac:dyDescent="0.25">
      <c r="A67" s="19" t="s">
        <v>28</v>
      </c>
      <c r="B67" s="38">
        <f>SUM(B68:B72)</f>
        <v>33668</v>
      </c>
      <c r="C67" s="38">
        <f t="shared" ref="C67:Q67" si="44">SUM(C68:C72)</f>
        <v>33603</v>
      </c>
      <c r="D67" s="38">
        <f t="shared" si="44"/>
        <v>33919</v>
      </c>
      <c r="E67" s="38">
        <f t="shared" si="44"/>
        <v>33595</v>
      </c>
      <c r="F67" s="38">
        <f t="shared" si="44"/>
        <v>36687</v>
      </c>
      <c r="G67" s="38">
        <f t="shared" si="44"/>
        <v>37266</v>
      </c>
      <c r="H67" s="38">
        <f t="shared" si="44"/>
        <v>36742</v>
      </c>
      <c r="I67" s="38">
        <f t="shared" si="44"/>
        <v>38098</v>
      </c>
      <c r="J67" s="38">
        <f t="shared" si="44"/>
        <v>38239</v>
      </c>
      <c r="K67" s="38">
        <f t="shared" si="44"/>
        <v>39359</v>
      </c>
      <c r="L67" s="38">
        <f t="shared" si="44"/>
        <v>39959</v>
      </c>
      <c r="M67" s="38">
        <f t="shared" si="44"/>
        <v>41150</v>
      </c>
      <c r="N67" s="38">
        <f t="shared" si="44"/>
        <v>40968</v>
      </c>
      <c r="O67" s="38">
        <f t="shared" si="44"/>
        <v>41907</v>
      </c>
      <c r="P67" s="38">
        <f t="shared" si="44"/>
        <v>43380</v>
      </c>
      <c r="Q67" s="38">
        <f t="shared" si="44"/>
        <v>50667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</row>
    <row r="69" spans="1:17" ht="11.45" customHeight="1" x14ac:dyDescent="0.25">
      <c r="A69" s="62" t="s">
        <v>58</v>
      </c>
      <c r="B69" s="37">
        <v>32614</v>
      </c>
      <c r="C69" s="37">
        <v>32598</v>
      </c>
      <c r="D69" s="37">
        <v>32980</v>
      </c>
      <c r="E69" s="37">
        <v>32783</v>
      </c>
      <c r="F69" s="37">
        <v>34821</v>
      </c>
      <c r="G69" s="37">
        <v>35107</v>
      </c>
      <c r="H69" s="37">
        <v>34685</v>
      </c>
      <c r="I69" s="37">
        <v>36135</v>
      </c>
      <c r="J69" s="37">
        <v>36369</v>
      </c>
      <c r="K69" s="37">
        <v>37591</v>
      </c>
      <c r="L69" s="37">
        <v>38274</v>
      </c>
      <c r="M69" s="37">
        <v>39558</v>
      </c>
      <c r="N69" s="37">
        <v>39472</v>
      </c>
      <c r="O69" s="37">
        <v>40463</v>
      </c>
      <c r="P69" s="37">
        <v>42005</v>
      </c>
      <c r="Q69" s="37">
        <v>48784</v>
      </c>
    </row>
    <row r="70" spans="1:17" ht="11.45" customHeight="1" x14ac:dyDescent="0.25">
      <c r="A70" s="62" t="s">
        <v>57</v>
      </c>
      <c r="B70" s="37">
        <v>820</v>
      </c>
      <c r="C70" s="37">
        <v>752</v>
      </c>
      <c r="D70" s="37">
        <v>682</v>
      </c>
      <c r="E70" s="37">
        <v>615</v>
      </c>
      <c r="F70" s="37">
        <v>1689</v>
      </c>
      <c r="G70" s="37">
        <v>1551</v>
      </c>
      <c r="H70" s="37">
        <v>1480</v>
      </c>
      <c r="I70" s="37">
        <v>1404</v>
      </c>
      <c r="J70" s="37">
        <v>1334</v>
      </c>
      <c r="K70" s="37">
        <v>1255</v>
      </c>
      <c r="L70" s="37">
        <v>1181</v>
      </c>
      <c r="M70" s="37">
        <v>1107</v>
      </c>
      <c r="N70" s="37">
        <v>1038</v>
      </c>
      <c r="O70" s="37">
        <v>968</v>
      </c>
      <c r="P70" s="37">
        <v>896</v>
      </c>
      <c r="Q70" s="37">
        <v>822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554</v>
      </c>
    </row>
    <row r="72" spans="1:17" ht="11.45" customHeight="1" x14ac:dyDescent="0.25">
      <c r="A72" s="62" t="s">
        <v>55</v>
      </c>
      <c r="B72" s="37">
        <v>234</v>
      </c>
      <c r="C72" s="37">
        <v>253</v>
      </c>
      <c r="D72" s="37">
        <v>257</v>
      </c>
      <c r="E72" s="37">
        <v>197</v>
      </c>
      <c r="F72" s="37">
        <v>177</v>
      </c>
      <c r="G72" s="37">
        <v>608</v>
      </c>
      <c r="H72" s="37">
        <v>577</v>
      </c>
      <c r="I72" s="37">
        <v>559</v>
      </c>
      <c r="J72" s="37">
        <v>536</v>
      </c>
      <c r="K72" s="37">
        <v>513</v>
      </c>
      <c r="L72" s="37">
        <v>504</v>
      </c>
      <c r="M72" s="37">
        <v>485</v>
      </c>
      <c r="N72" s="37">
        <v>458</v>
      </c>
      <c r="O72" s="37">
        <v>476</v>
      </c>
      <c r="P72" s="37">
        <v>479</v>
      </c>
      <c r="Q72" s="37">
        <v>507</v>
      </c>
    </row>
    <row r="73" spans="1:17" ht="11.45" customHeight="1" x14ac:dyDescent="0.25">
      <c r="A73" s="25" t="s">
        <v>18</v>
      </c>
      <c r="B73" s="40">
        <f t="shared" ref="B73" si="45">B74+B80</f>
        <v>2127545.4522223854</v>
      </c>
      <c r="C73" s="40">
        <f t="shared" ref="C73:Q73" si="46">C74+C80</f>
        <v>2162657.3188777436</v>
      </c>
      <c r="D73" s="40">
        <f t="shared" si="46"/>
        <v>2269923.905169196</v>
      </c>
      <c r="E73" s="40">
        <f t="shared" si="46"/>
        <v>2301760.0442565139</v>
      </c>
      <c r="F73" s="40">
        <f t="shared" si="46"/>
        <v>2248831.6494240747</v>
      </c>
      <c r="G73" s="40">
        <f t="shared" si="46"/>
        <v>2308923.3528888817</v>
      </c>
      <c r="H73" s="40">
        <f t="shared" si="46"/>
        <v>2355676.2557854159</v>
      </c>
      <c r="I73" s="40">
        <f t="shared" si="46"/>
        <v>2469411.535425263</v>
      </c>
      <c r="J73" s="40">
        <f t="shared" si="46"/>
        <v>2651845.0102156233</v>
      </c>
      <c r="K73" s="40">
        <f t="shared" si="46"/>
        <v>2731434.9871851015</v>
      </c>
      <c r="L73" s="40">
        <f t="shared" si="46"/>
        <v>2906718.0540530118</v>
      </c>
      <c r="M73" s="40">
        <f t="shared" si="46"/>
        <v>3058158.4818915492</v>
      </c>
      <c r="N73" s="40">
        <f t="shared" si="46"/>
        <v>3095550.1487620692</v>
      </c>
      <c r="O73" s="40">
        <f t="shared" si="46"/>
        <v>3218198.0691746636</v>
      </c>
      <c r="P73" s="40">
        <f t="shared" si="46"/>
        <v>3245532.9631610503</v>
      </c>
      <c r="Q73" s="40">
        <f t="shared" si="46"/>
        <v>3329676.3400194449</v>
      </c>
    </row>
    <row r="74" spans="1:17" ht="11.45" customHeight="1" x14ac:dyDescent="0.25">
      <c r="A74" s="23" t="s">
        <v>27</v>
      </c>
      <c r="B74" s="39">
        <f>SUM(B75:B79)</f>
        <v>1629540</v>
      </c>
      <c r="C74" s="39">
        <f t="shared" ref="C74:Q74" si="47">SUM(C75:C79)</f>
        <v>1645085</v>
      </c>
      <c r="D74" s="39">
        <f t="shared" si="47"/>
        <v>1673784</v>
      </c>
      <c r="E74" s="39">
        <f t="shared" si="47"/>
        <v>1706379</v>
      </c>
      <c r="F74" s="39">
        <f t="shared" si="47"/>
        <v>1667309</v>
      </c>
      <c r="G74" s="39">
        <f t="shared" si="47"/>
        <v>1717435</v>
      </c>
      <c r="H74" s="39">
        <f t="shared" si="47"/>
        <v>1758293</v>
      </c>
      <c r="I74" s="39">
        <f t="shared" si="47"/>
        <v>1824650</v>
      </c>
      <c r="J74" s="39">
        <f t="shared" si="47"/>
        <v>1947297</v>
      </c>
      <c r="K74" s="39">
        <f t="shared" si="47"/>
        <v>2014529</v>
      </c>
      <c r="L74" s="39">
        <f t="shared" si="47"/>
        <v>2170600</v>
      </c>
      <c r="M74" s="39">
        <f t="shared" si="47"/>
        <v>2276879</v>
      </c>
      <c r="N74" s="39">
        <f t="shared" si="47"/>
        <v>2303433</v>
      </c>
      <c r="O74" s="39">
        <f t="shared" si="47"/>
        <v>2403569</v>
      </c>
      <c r="P74" s="39">
        <f t="shared" si="47"/>
        <v>2399323</v>
      </c>
      <c r="Q74" s="39">
        <f t="shared" si="47"/>
        <v>2447764</v>
      </c>
    </row>
    <row r="75" spans="1:17" ht="11.45" customHeight="1" x14ac:dyDescent="0.25">
      <c r="A75" s="62" t="s">
        <v>59</v>
      </c>
      <c r="B75" s="42">
        <v>1113423</v>
      </c>
      <c r="C75" s="42">
        <v>1121845</v>
      </c>
      <c r="D75" s="42">
        <v>1021756</v>
      </c>
      <c r="E75" s="42">
        <v>995595</v>
      </c>
      <c r="F75" s="42">
        <v>916720</v>
      </c>
      <c r="G75" s="42">
        <v>859414</v>
      </c>
      <c r="H75" s="42">
        <v>808192</v>
      </c>
      <c r="I75" s="42">
        <v>765138</v>
      </c>
      <c r="J75" s="42">
        <v>752140</v>
      </c>
      <c r="K75" s="42">
        <v>718204</v>
      </c>
      <c r="L75" s="42">
        <v>735988</v>
      </c>
      <c r="M75" s="42">
        <v>703448</v>
      </c>
      <c r="N75" s="42">
        <v>685407</v>
      </c>
      <c r="O75" s="42">
        <v>687734</v>
      </c>
      <c r="P75" s="42">
        <v>655877</v>
      </c>
      <c r="Q75" s="42">
        <v>641037</v>
      </c>
    </row>
    <row r="76" spans="1:17" ht="11.45" customHeight="1" x14ac:dyDescent="0.25">
      <c r="A76" s="62" t="s">
        <v>58</v>
      </c>
      <c r="B76" s="42">
        <v>457911</v>
      </c>
      <c r="C76" s="42">
        <v>456645</v>
      </c>
      <c r="D76" s="42">
        <v>558278</v>
      </c>
      <c r="E76" s="42">
        <v>601839</v>
      </c>
      <c r="F76" s="42">
        <v>637623</v>
      </c>
      <c r="G76" s="42">
        <v>734537</v>
      </c>
      <c r="H76" s="42">
        <v>807730</v>
      </c>
      <c r="I76" s="42">
        <v>905519</v>
      </c>
      <c r="J76" s="42">
        <v>1033662</v>
      </c>
      <c r="K76" s="42">
        <v>1131489</v>
      </c>
      <c r="L76" s="42">
        <v>1264958</v>
      </c>
      <c r="M76" s="42">
        <v>1398504</v>
      </c>
      <c r="N76" s="42">
        <v>1451120</v>
      </c>
      <c r="O76" s="42">
        <v>1556881</v>
      </c>
      <c r="P76" s="42">
        <v>1569638</v>
      </c>
      <c r="Q76" s="42">
        <v>1632451</v>
      </c>
    </row>
    <row r="77" spans="1:17" ht="11.45" customHeight="1" x14ac:dyDescent="0.25">
      <c r="A77" s="62" t="s">
        <v>57</v>
      </c>
      <c r="B77" s="42">
        <v>58206</v>
      </c>
      <c r="C77" s="42">
        <v>66595</v>
      </c>
      <c r="D77" s="42">
        <v>93750</v>
      </c>
      <c r="E77" s="42">
        <v>108945</v>
      </c>
      <c r="F77" s="42">
        <v>112966</v>
      </c>
      <c r="G77" s="42">
        <v>123484</v>
      </c>
      <c r="H77" s="42">
        <v>142371</v>
      </c>
      <c r="I77" s="42">
        <v>153993</v>
      </c>
      <c r="J77" s="42">
        <v>161495</v>
      </c>
      <c r="K77" s="42">
        <v>164836</v>
      </c>
      <c r="L77" s="42">
        <v>169654</v>
      </c>
      <c r="M77" s="42">
        <v>174927</v>
      </c>
      <c r="N77" s="42">
        <v>166899</v>
      </c>
      <c r="O77" s="42">
        <v>158941</v>
      </c>
      <c r="P77" s="42">
        <v>173791</v>
      </c>
      <c r="Q77" s="42">
        <v>172189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2063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7</v>
      </c>
      <c r="O79" s="42">
        <v>13</v>
      </c>
      <c r="P79" s="42">
        <v>17</v>
      </c>
      <c r="Q79" s="42">
        <v>24</v>
      </c>
    </row>
    <row r="80" spans="1:17" ht="11.45" customHeight="1" x14ac:dyDescent="0.25">
      <c r="A80" s="19" t="s">
        <v>24</v>
      </c>
      <c r="B80" s="38">
        <f>SUM(B81:B82)</f>
        <v>498005.45222238556</v>
      </c>
      <c r="C80" s="38">
        <f t="shared" ref="C80:Q80" si="48">SUM(C81:C82)</f>
        <v>517572.31887774379</v>
      </c>
      <c r="D80" s="38">
        <f t="shared" si="48"/>
        <v>596139.90516919596</v>
      </c>
      <c r="E80" s="38">
        <f t="shared" si="48"/>
        <v>595381.04425651405</v>
      </c>
      <c r="F80" s="38">
        <f t="shared" si="48"/>
        <v>581522.6494240748</v>
      </c>
      <c r="G80" s="38">
        <f t="shared" si="48"/>
        <v>591488.35288888169</v>
      </c>
      <c r="H80" s="38">
        <f t="shared" si="48"/>
        <v>597383.25578541611</v>
      </c>
      <c r="I80" s="38">
        <f t="shared" si="48"/>
        <v>644761.53542526299</v>
      </c>
      <c r="J80" s="38">
        <f t="shared" si="48"/>
        <v>704548.01021562319</v>
      </c>
      <c r="K80" s="38">
        <f t="shared" si="48"/>
        <v>716905.98718510137</v>
      </c>
      <c r="L80" s="38">
        <f t="shared" si="48"/>
        <v>736118.05405301182</v>
      </c>
      <c r="M80" s="38">
        <f t="shared" si="48"/>
        <v>781279.48189154931</v>
      </c>
      <c r="N80" s="38">
        <f t="shared" si="48"/>
        <v>792117.14876206906</v>
      </c>
      <c r="O80" s="38">
        <f t="shared" si="48"/>
        <v>814629.06917466363</v>
      </c>
      <c r="P80" s="38">
        <f t="shared" si="48"/>
        <v>846209.96316105034</v>
      </c>
      <c r="Q80" s="38">
        <f t="shared" si="48"/>
        <v>881912.34001944494</v>
      </c>
    </row>
    <row r="81" spans="1:17" ht="11.45" customHeight="1" x14ac:dyDescent="0.25">
      <c r="A81" s="17" t="s">
        <v>23</v>
      </c>
      <c r="B81" s="37">
        <v>481889</v>
      </c>
      <c r="C81" s="37">
        <v>500433</v>
      </c>
      <c r="D81" s="37">
        <v>578175</v>
      </c>
      <c r="E81" s="37">
        <v>577068</v>
      </c>
      <c r="F81" s="37">
        <v>560178</v>
      </c>
      <c r="G81" s="37">
        <v>569470</v>
      </c>
      <c r="H81" s="37">
        <v>570730</v>
      </c>
      <c r="I81" s="37">
        <v>619851</v>
      </c>
      <c r="J81" s="37">
        <v>679188</v>
      </c>
      <c r="K81" s="37">
        <v>692591</v>
      </c>
      <c r="L81" s="37">
        <v>707675</v>
      </c>
      <c r="M81" s="37">
        <v>751168</v>
      </c>
      <c r="N81" s="37">
        <v>759384</v>
      </c>
      <c r="O81" s="37">
        <v>779963</v>
      </c>
      <c r="P81" s="37">
        <v>811034</v>
      </c>
      <c r="Q81" s="37">
        <v>845801</v>
      </c>
    </row>
    <row r="82" spans="1:17" ht="11.45" customHeight="1" x14ac:dyDescent="0.25">
      <c r="A82" s="15" t="s">
        <v>22</v>
      </c>
      <c r="B82" s="36">
        <v>16116.452222385589</v>
      </c>
      <c r="C82" s="36">
        <v>17139.31887774379</v>
      </c>
      <c r="D82" s="36">
        <v>17964.905169195998</v>
      </c>
      <c r="E82" s="36">
        <v>18313.044256514029</v>
      </c>
      <c r="F82" s="36">
        <v>21344.64942407484</v>
      </c>
      <c r="G82" s="36">
        <v>22018.352888881702</v>
      </c>
      <c r="H82" s="36">
        <v>26653.255785416164</v>
      </c>
      <c r="I82" s="36">
        <v>24910.535425263028</v>
      </c>
      <c r="J82" s="36">
        <v>25360.010215623155</v>
      </c>
      <c r="K82" s="36">
        <v>24314.987185101407</v>
      </c>
      <c r="L82" s="36">
        <v>28443.054053011787</v>
      </c>
      <c r="M82" s="36">
        <v>30111.48189154932</v>
      </c>
      <c r="N82" s="36">
        <v>32733.148762069024</v>
      </c>
      <c r="O82" s="36">
        <v>34666.069174663593</v>
      </c>
      <c r="P82" s="36">
        <v>35175.96316105032</v>
      </c>
      <c r="Q82" s="36">
        <v>36111.340019444884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12955513.452222385</v>
      </c>
      <c r="C84" s="41">
        <f t="shared" si="49"/>
        <v>14002360.318877744</v>
      </c>
      <c r="D84" s="41">
        <f t="shared" si="49"/>
        <v>14589415.905169196</v>
      </c>
      <c r="E84" s="41">
        <f t="shared" si="49"/>
        <v>14924711.044256514</v>
      </c>
      <c r="F84" s="41">
        <f t="shared" si="49"/>
        <v>15096308.649424074</v>
      </c>
      <c r="G84" s="41">
        <f t="shared" si="49"/>
        <v>15776348.352888882</v>
      </c>
      <c r="H84" s="41">
        <f t="shared" si="49"/>
        <v>16966511.255785417</v>
      </c>
      <c r="I84" s="41">
        <f t="shared" si="49"/>
        <v>18447298.535425264</v>
      </c>
      <c r="J84" s="41">
        <f t="shared" si="49"/>
        <v>20377400.010215625</v>
      </c>
      <c r="K84" s="41">
        <f t="shared" si="49"/>
        <v>21074516.987185102</v>
      </c>
      <c r="L84" s="41">
        <f t="shared" si="49"/>
        <v>22121817.054053012</v>
      </c>
      <c r="M84" s="41">
        <f t="shared" si="49"/>
        <v>23326483.48189155</v>
      </c>
      <c r="N84" s="41">
        <f t="shared" si="49"/>
        <v>24088074.14876207</v>
      </c>
      <c r="O84" s="41">
        <f t="shared" si="49"/>
        <v>24966161.069174662</v>
      </c>
      <c r="P84" s="41">
        <f t="shared" si="49"/>
        <v>25698880.963161051</v>
      </c>
      <c r="Q84" s="41">
        <f t="shared" si="49"/>
        <v>26635286.340019446</v>
      </c>
    </row>
    <row r="85" spans="1:17" ht="11.45" customHeight="1" x14ac:dyDescent="0.25">
      <c r="A85" s="25" t="s">
        <v>39</v>
      </c>
      <c r="B85" s="40">
        <f t="shared" ref="B85:Q85" si="50">B86+B87+B94</f>
        <v>10827968</v>
      </c>
      <c r="C85" s="40">
        <f t="shared" si="50"/>
        <v>11839703</v>
      </c>
      <c r="D85" s="40">
        <f t="shared" si="50"/>
        <v>12319492</v>
      </c>
      <c r="E85" s="40">
        <f t="shared" si="50"/>
        <v>12622951</v>
      </c>
      <c r="F85" s="40">
        <f t="shared" si="50"/>
        <v>12847477</v>
      </c>
      <c r="G85" s="40">
        <f t="shared" si="50"/>
        <v>13467425</v>
      </c>
      <c r="H85" s="40">
        <f t="shared" si="50"/>
        <v>14610835</v>
      </c>
      <c r="I85" s="40">
        <f t="shared" si="50"/>
        <v>15977887</v>
      </c>
      <c r="J85" s="40">
        <f t="shared" si="50"/>
        <v>17725555</v>
      </c>
      <c r="K85" s="40">
        <f t="shared" si="50"/>
        <v>18343082</v>
      </c>
      <c r="L85" s="40">
        <f t="shared" si="50"/>
        <v>19215099</v>
      </c>
      <c r="M85" s="40">
        <f t="shared" si="50"/>
        <v>20268325</v>
      </c>
      <c r="N85" s="40">
        <f t="shared" si="50"/>
        <v>20992524</v>
      </c>
      <c r="O85" s="40">
        <f t="shared" si="50"/>
        <v>21747963</v>
      </c>
      <c r="P85" s="40">
        <f t="shared" si="50"/>
        <v>22453348</v>
      </c>
      <c r="Q85" s="40">
        <f t="shared" si="50"/>
        <v>23305610</v>
      </c>
    </row>
    <row r="86" spans="1:17" ht="11.45" customHeight="1" x14ac:dyDescent="0.25">
      <c r="A86" s="23" t="s">
        <v>30</v>
      </c>
      <c r="B86" s="39">
        <v>803000</v>
      </c>
      <c r="C86" s="39">
        <v>803000</v>
      </c>
      <c r="D86" s="39">
        <v>869000</v>
      </c>
      <c r="E86" s="39">
        <v>845456</v>
      </c>
      <c r="F86" s="39">
        <v>835790</v>
      </c>
      <c r="G86" s="39">
        <v>1091159</v>
      </c>
      <c r="H86" s="39">
        <v>1190093</v>
      </c>
      <c r="I86" s="39">
        <v>1350789</v>
      </c>
      <c r="J86" s="39">
        <v>1607316</v>
      </c>
      <c r="K86" s="39">
        <v>1808723</v>
      </c>
      <c r="L86" s="39">
        <v>1935140</v>
      </c>
      <c r="M86" s="39">
        <v>2102175</v>
      </c>
      <c r="N86" s="39">
        <v>2207556</v>
      </c>
      <c r="O86" s="39">
        <v>2316610</v>
      </c>
      <c r="P86" s="39">
        <v>2406105</v>
      </c>
      <c r="Q86" s="39">
        <v>2531520</v>
      </c>
    </row>
    <row r="87" spans="1:17" ht="11.45" customHeight="1" x14ac:dyDescent="0.25">
      <c r="A87" s="19" t="s">
        <v>29</v>
      </c>
      <c r="B87" s="38">
        <f>SUM(B88:B93)</f>
        <v>9991300</v>
      </c>
      <c r="C87" s="38">
        <f t="shared" ref="C87" si="51">SUM(C88:C93)</f>
        <v>11003100</v>
      </c>
      <c r="D87" s="38">
        <f t="shared" ref="D87" si="52">SUM(D88:D93)</f>
        <v>11416573</v>
      </c>
      <c r="E87" s="38">
        <f t="shared" ref="E87" si="53">SUM(E88:E93)</f>
        <v>11743900</v>
      </c>
      <c r="F87" s="38">
        <f t="shared" ref="F87" si="54">SUM(F88:F93)</f>
        <v>11975000</v>
      </c>
      <c r="G87" s="38">
        <f t="shared" ref="G87" si="55">SUM(G88:G93)</f>
        <v>12339000</v>
      </c>
      <c r="H87" s="38">
        <f t="shared" ref="H87" si="56">SUM(H88:H93)</f>
        <v>13384000</v>
      </c>
      <c r="I87" s="38">
        <f t="shared" ref="I87" si="57">SUM(I88:I93)</f>
        <v>14589000</v>
      </c>
      <c r="J87" s="38">
        <f t="shared" ref="J87" si="58">SUM(J88:J93)</f>
        <v>16080000</v>
      </c>
      <c r="K87" s="38">
        <f t="shared" ref="K87" si="59">SUM(K88:K93)</f>
        <v>16495000</v>
      </c>
      <c r="L87" s="38">
        <f t="shared" ref="L87" si="60">SUM(L88:L93)</f>
        <v>17240000</v>
      </c>
      <c r="M87" s="38">
        <f t="shared" ref="M87" si="61">SUM(M88:M93)</f>
        <v>18125000</v>
      </c>
      <c r="N87" s="38">
        <f t="shared" ref="N87" si="62">SUM(N88:N93)</f>
        <v>18744000</v>
      </c>
      <c r="O87" s="38">
        <f t="shared" ref="O87" si="63">SUM(O88:O93)</f>
        <v>19389446</v>
      </c>
      <c r="P87" s="38">
        <f t="shared" ref="P87" si="64">SUM(P88:P93)</f>
        <v>20003863</v>
      </c>
      <c r="Q87" s="38">
        <f t="shared" ref="Q87" si="65">SUM(Q88:Q93)</f>
        <v>20723423</v>
      </c>
    </row>
    <row r="88" spans="1:17" ht="11.45" customHeight="1" x14ac:dyDescent="0.25">
      <c r="A88" s="62" t="s">
        <v>59</v>
      </c>
      <c r="B88" s="42">
        <v>8094000</v>
      </c>
      <c r="C88" s="42">
        <v>8704483</v>
      </c>
      <c r="D88" s="42">
        <v>8615788</v>
      </c>
      <c r="E88" s="42">
        <v>8358098</v>
      </c>
      <c r="F88" s="42">
        <v>8201702</v>
      </c>
      <c r="G88" s="42">
        <v>8639504</v>
      </c>
      <c r="H88" s="42">
        <v>9133987</v>
      </c>
      <c r="I88" s="42">
        <v>9636420</v>
      </c>
      <c r="J88" s="42">
        <v>10273013</v>
      </c>
      <c r="K88" s="42">
        <v>10217483</v>
      </c>
      <c r="L88" s="42">
        <v>10521038</v>
      </c>
      <c r="M88" s="42">
        <v>10963253</v>
      </c>
      <c r="N88" s="42">
        <v>11050320</v>
      </c>
      <c r="O88" s="42">
        <v>11170810</v>
      </c>
      <c r="P88" s="42">
        <v>11309874</v>
      </c>
      <c r="Q88" s="42">
        <v>11530337</v>
      </c>
    </row>
    <row r="89" spans="1:17" ht="11.45" customHeight="1" x14ac:dyDescent="0.25">
      <c r="A89" s="62" t="s">
        <v>58</v>
      </c>
      <c r="B89" s="42">
        <v>1297300</v>
      </c>
      <c r="C89" s="42">
        <v>1298617</v>
      </c>
      <c r="D89" s="42">
        <v>1300785</v>
      </c>
      <c r="E89" s="42">
        <v>1385802</v>
      </c>
      <c r="F89" s="42">
        <v>1523298</v>
      </c>
      <c r="G89" s="42">
        <v>1189182</v>
      </c>
      <c r="H89" s="42">
        <v>1566099</v>
      </c>
      <c r="I89" s="42">
        <v>2107937</v>
      </c>
      <c r="J89" s="42">
        <v>2833733</v>
      </c>
      <c r="K89" s="42">
        <v>3313114</v>
      </c>
      <c r="L89" s="42">
        <v>3872486</v>
      </c>
      <c r="M89" s="42">
        <v>4509643</v>
      </c>
      <c r="N89" s="42">
        <v>4936465</v>
      </c>
      <c r="O89" s="42">
        <v>5371527</v>
      </c>
      <c r="P89" s="42">
        <v>5788943</v>
      </c>
      <c r="Q89" s="42">
        <v>6209205</v>
      </c>
    </row>
    <row r="90" spans="1:17" ht="11.45" customHeight="1" x14ac:dyDescent="0.25">
      <c r="A90" s="62" t="s">
        <v>57</v>
      </c>
      <c r="B90" s="42">
        <v>600000</v>
      </c>
      <c r="C90" s="42">
        <v>1000000</v>
      </c>
      <c r="D90" s="42">
        <v>1500000</v>
      </c>
      <c r="E90" s="42">
        <v>2000000</v>
      </c>
      <c r="F90" s="42">
        <v>2250000</v>
      </c>
      <c r="G90" s="42">
        <v>2510314</v>
      </c>
      <c r="H90" s="42">
        <v>2683914</v>
      </c>
      <c r="I90" s="42">
        <v>2844643</v>
      </c>
      <c r="J90" s="42">
        <v>2973254</v>
      </c>
      <c r="K90" s="42">
        <v>2964403</v>
      </c>
      <c r="L90" s="42">
        <v>2846461</v>
      </c>
      <c r="M90" s="42">
        <v>2652000</v>
      </c>
      <c r="N90" s="42">
        <v>2757000</v>
      </c>
      <c r="O90" s="42">
        <v>2846868</v>
      </c>
      <c r="P90" s="42">
        <v>2904072</v>
      </c>
      <c r="Q90" s="42">
        <v>2977264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5355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673</v>
      </c>
      <c r="Q92" s="42">
        <v>896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15</v>
      </c>
      <c r="M93" s="42">
        <v>104</v>
      </c>
      <c r="N93" s="42">
        <v>215</v>
      </c>
      <c r="O93" s="42">
        <v>241</v>
      </c>
      <c r="P93" s="42">
        <v>301</v>
      </c>
      <c r="Q93" s="42">
        <v>366</v>
      </c>
    </row>
    <row r="94" spans="1:17" ht="11.45" customHeight="1" x14ac:dyDescent="0.25">
      <c r="A94" s="19" t="s">
        <v>28</v>
      </c>
      <c r="B94" s="38">
        <f>SUM(B95:B99)</f>
        <v>33668</v>
      </c>
      <c r="C94" s="38">
        <f t="shared" ref="C94" si="66">SUM(C95:C99)</f>
        <v>33603</v>
      </c>
      <c r="D94" s="38">
        <f t="shared" ref="D94" si="67">SUM(D95:D99)</f>
        <v>33919</v>
      </c>
      <c r="E94" s="38">
        <f t="shared" ref="E94" si="68">SUM(E95:E99)</f>
        <v>33595</v>
      </c>
      <c r="F94" s="38">
        <f t="shared" ref="F94" si="69">SUM(F95:F99)</f>
        <v>36687</v>
      </c>
      <c r="G94" s="38">
        <f t="shared" ref="G94" si="70">SUM(G95:G99)</f>
        <v>37266</v>
      </c>
      <c r="H94" s="38">
        <f t="shared" ref="H94" si="71">SUM(H95:H99)</f>
        <v>36742</v>
      </c>
      <c r="I94" s="38">
        <f t="shared" ref="I94" si="72">SUM(I95:I99)</f>
        <v>38098</v>
      </c>
      <c r="J94" s="38">
        <f t="shared" ref="J94" si="73">SUM(J95:J99)</f>
        <v>38239</v>
      </c>
      <c r="K94" s="38">
        <f t="shared" ref="K94" si="74">SUM(K95:K99)</f>
        <v>39359</v>
      </c>
      <c r="L94" s="38">
        <f t="shared" ref="L94" si="75">SUM(L95:L99)</f>
        <v>39959</v>
      </c>
      <c r="M94" s="38">
        <f t="shared" ref="M94" si="76">SUM(M95:M99)</f>
        <v>41150</v>
      </c>
      <c r="N94" s="38">
        <f t="shared" ref="N94" si="77">SUM(N95:N99)</f>
        <v>40968</v>
      </c>
      <c r="O94" s="38">
        <f t="shared" ref="O94" si="78">SUM(O95:O99)</f>
        <v>41907</v>
      </c>
      <c r="P94" s="38">
        <f t="shared" ref="P94" si="79">SUM(P95:P99)</f>
        <v>43380</v>
      </c>
      <c r="Q94" s="38">
        <f t="shared" ref="Q94" si="80">SUM(Q95:Q99)</f>
        <v>50667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</row>
    <row r="96" spans="1:17" ht="11.45" customHeight="1" x14ac:dyDescent="0.25">
      <c r="A96" s="62" t="s">
        <v>58</v>
      </c>
      <c r="B96" s="37">
        <v>32614</v>
      </c>
      <c r="C96" s="37">
        <v>32598</v>
      </c>
      <c r="D96" s="37">
        <v>32980</v>
      </c>
      <c r="E96" s="37">
        <v>32783</v>
      </c>
      <c r="F96" s="37">
        <v>34821</v>
      </c>
      <c r="G96" s="37">
        <v>35107</v>
      </c>
      <c r="H96" s="37">
        <v>34685</v>
      </c>
      <c r="I96" s="37">
        <v>36135</v>
      </c>
      <c r="J96" s="37">
        <v>36369</v>
      </c>
      <c r="K96" s="37">
        <v>37591</v>
      </c>
      <c r="L96" s="37">
        <v>38274</v>
      </c>
      <c r="M96" s="37">
        <v>39558</v>
      </c>
      <c r="N96" s="37">
        <v>39472</v>
      </c>
      <c r="O96" s="37">
        <v>40463</v>
      </c>
      <c r="P96" s="37">
        <v>42005</v>
      </c>
      <c r="Q96" s="37">
        <v>48784</v>
      </c>
    </row>
    <row r="97" spans="1:17" ht="11.45" customHeight="1" x14ac:dyDescent="0.25">
      <c r="A97" s="62" t="s">
        <v>57</v>
      </c>
      <c r="B97" s="37">
        <v>820</v>
      </c>
      <c r="C97" s="37">
        <v>752</v>
      </c>
      <c r="D97" s="37">
        <v>682</v>
      </c>
      <c r="E97" s="37">
        <v>615</v>
      </c>
      <c r="F97" s="37">
        <v>1689</v>
      </c>
      <c r="G97" s="37">
        <v>1551</v>
      </c>
      <c r="H97" s="37">
        <v>1480</v>
      </c>
      <c r="I97" s="37">
        <v>1404</v>
      </c>
      <c r="J97" s="37">
        <v>1334</v>
      </c>
      <c r="K97" s="37">
        <v>1255</v>
      </c>
      <c r="L97" s="37">
        <v>1181</v>
      </c>
      <c r="M97" s="37">
        <v>1107</v>
      </c>
      <c r="N97" s="37">
        <v>1038</v>
      </c>
      <c r="O97" s="37">
        <v>968</v>
      </c>
      <c r="P97" s="37">
        <v>896</v>
      </c>
      <c r="Q97" s="37">
        <v>822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554</v>
      </c>
    </row>
    <row r="99" spans="1:17" ht="11.45" customHeight="1" x14ac:dyDescent="0.25">
      <c r="A99" s="62" t="s">
        <v>55</v>
      </c>
      <c r="B99" s="37">
        <v>234</v>
      </c>
      <c r="C99" s="37">
        <v>253</v>
      </c>
      <c r="D99" s="37">
        <v>257</v>
      </c>
      <c r="E99" s="37">
        <v>197</v>
      </c>
      <c r="F99" s="37">
        <v>177</v>
      </c>
      <c r="G99" s="37">
        <v>608</v>
      </c>
      <c r="H99" s="37">
        <v>577</v>
      </c>
      <c r="I99" s="37">
        <v>559</v>
      </c>
      <c r="J99" s="37">
        <v>536</v>
      </c>
      <c r="K99" s="37">
        <v>513</v>
      </c>
      <c r="L99" s="37">
        <v>504</v>
      </c>
      <c r="M99" s="37">
        <v>485</v>
      </c>
      <c r="N99" s="37">
        <v>458</v>
      </c>
      <c r="O99" s="37">
        <v>476</v>
      </c>
      <c r="P99" s="37">
        <v>479</v>
      </c>
      <c r="Q99" s="37">
        <v>507</v>
      </c>
    </row>
    <row r="100" spans="1:17" ht="11.45" customHeight="1" x14ac:dyDescent="0.25">
      <c r="A100" s="25" t="s">
        <v>18</v>
      </c>
      <c r="B100" s="40">
        <f t="shared" ref="B100:Q100" si="81">B101+B107</f>
        <v>2127545.4522223854</v>
      </c>
      <c r="C100" s="40">
        <f t="shared" si="81"/>
        <v>2162657.3188777436</v>
      </c>
      <c r="D100" s="40">
        <f t="shared" si="81"/>
        <v>2269923.905169196</v>
      </c>
      <c r="E100" s="40">
        <f t="shared" si="81"/>
        <v>2301760.0442565139</v>
      </c>
      <c r="F100" s="40">
        <f t="shared" si="81"/>
        <v>2248831.6494240747</v>
      </c>
      <c r="G100" s="40">
        <f t="shared" si="81"/>
        <v>2308923.3528888817</v>
      </c>
      <c r="H100" s="40">
        <f t="shared" si="81"/>
        <v>2355676.2557854159</v>
      </c>
      <c r="I100" s="40">
        <f t="shared" si="81"/>
        <v>2469411.535425263</v>
      </c>
      <c r="J100" s="40">
        <f t="shared" si="81"/>
        <v>2651845.0102156233</v>
      </c>
      <c r="K100" s="40">
        <f t="shared" si="81"/>
        <v>2731434.9871851015</v>
      </c>
      <c r="L100" s="40">
        <f t="shared" si="81"/>
        <v>2906718.0540530118</v>
      </c>
      <c r="M100" s="40">
        <f t="shared" si="81"/>
        <v>3058158.4818915492</v>
      </c>
      <c r="N100" s="40">
        <f t="shared" si="81"/>
        <v>3095550.1487620692</v>
      </c>
      <c r="O100" s="40">
        <f t="shared" si="81"/>
        <v>3218198.0691746636</v>
      </c>
      <c r="P100" s="40">
        <f t="shared" si="81"/>
        <v>3245532.9631610503</v>
      </c>
      <c r="Q100" s="40">
        <f t="shared" si="81"/>
        <v>3329676.3400194449</v>
      </c>
    </row>
    <row r="101" spans="1:17" ht="11.45" customHeight="1" x14ac:dyDescent="0.25">
      <c r="A101" s="23" t="s">
        <v>27</v>
      </c>
      <c r="B101" s="39">
        <f>SUM(B102:B106)</f>
        <v>1629540</v>
      </c>
      <c r="C101" s="39">
        <f t="shared" ref="C101" si="82">SUM(C102:C106)</f>
        <v>1645085</v>
      </c>
      <c r="D101" s="39">
        <f t="shared" ref="D101" si="83">SUM(D102:D106)</f>
        <v>1673784</v>
      </c>
      <c r="E101" s="39">
        <f t="shared" ref="E101" si="84">SUM(E102:E106)</f>
        <v>1706379</v>
      </c>
      <c r="F101" s="39">
        <f t="shared" ref="F101" si="85">SUM(F102:F106)</f>
        <v>1667309</v>
      </c>
      <c r="G101" s="39">
        <f t="shared" ref="G101" si="86">SUM(G102:G106)</f>
        <v>1717435</v>
      </c>
      <c r="H101" s="39">
        <f t="shared" ref="H101" si="87">SUM(H102:H106)</f>
        <v>1758293</v>
      </c>
      <c r="I101" s="39">
        <f t="shared" ref="I101" si="88">SUM(I102:I106)</f>
        <v>1824650</v>
      </c>
      <c r="J101" s="39">
        <f t="shared" ref="J101" si="89">SUM(J102:J106)</f>
        <v>1947297</v>
      </c>
      <c r="K101" s="39">
        <f t="shared" ref="K101" si="90">SUM(K102:K106)</f>
        <v>2014529</v>
      </c>
      <c r="L101" s="39">
        <f t="shared" ref="L101" si="91">SUM(L102:L106)</f>
        <v>2170600</v>
      </c>
      <c r="M101" s="39">
        <f t="shared" ref="M101" si="92">SUM(M102:M106)</f>
        <v>2276879</v>
      </c>
      <c r="N101" s="39">
        <f t="shared" ref="N101" si="93">SUM(N102:N106)</f>
        <v>2303433</v>
      </c>
      <c r="O101" s="39">
        <f t="shared" ref="O101" si="94">SUM(O102:O106)</f>
        <v>2403569</v>
      </c>
      <c r="P101" s="39">
        <f t="shared" ref="P101" si="95">SUM(P102:P106)</f>
        <v>2399323</v>
      </c>
      <c r="Q101" s="39">
        <f t="shared" ref="Q101" si="96">SUM(Q102:Q106)</f>
        <v>2447764</v>
      </c>
    </row>
    <row r="102" spans="1:17" ht="11.45" customHeight="1" x14ac:dyDescent="0.25">
      <c r="A102" s="62" t="s">
        <v>59</v>
      </c>
      <c r="B102" s="42">
        <v>1113423</v>
      </c>
      <c r="C102" s="42">
        <v>1121845</v>
      </c>
      <c r="D102" s="42">
        <v>1021756</v>
      </c>
      <c r="E102" s="42">
        <v>995595</v>
      </c>
      <c r="F102" s="42">
        <v>916720</v>
      </c>
      <c r="G102" s="42">
        <v>859414</v>
      </c>
      <c r="H102" s="42">
        <v>808192</v>
      </c>
      <c r="I102" s="42">
        <v>765138</v>
      </c>
      <c r="J102" s="42">
        <v>752140</v>
      </c>
      <c r="K102" s="42">
        <v>718204</v>
      </c>
      <c r="L102" s="42">
        <v>735988</v>
      </c>
      <c r="M102" s="42">
        <v>703448</v>
      </c>
      <c r="N102" s="42">
        <v>685407</v>
      </c>
      <c r="O102" s="42">
        <v>687734</v>
      </c>
      <c r="P102" s="42">
        <v>655877</v>
      </c>
      <c r="Q102" s="42">
        <v>641037</v>
      </c>
    </row>
    <row r="103" spans="1:17" ht="11.45" customHeight="1" x14ac:dyDescent="0.25">
      <c r="A103" s="62" t="s">
        <v>58</v>
      </c>
      <c r="B103" s="42">
        <v>457911</v>
      </c>
      <c r="C103" s="42">
        <v>456645</v>
      </c>
      <c r="D103" s="42">
        <v>558278</v>
      </c>
      <c r="E103" s="42">
        <v>601839</v>
      </c>
      <c r="F103" s="42">
        <v>637623</v>
      </c>
      <c r="G103" s="42">
        <v>734537</v>
      </c>
      <c r="H103" s="42">
        <v>807730</v>
      </c>
      <c r="I103" s="42">
        <v>905519</v>
      </c>
      <c r="J103" s="42">
        <v>1033662</v>
      </c>
      <c r="K103" s="42">
        <v>1131489</v>
      </c>
      <c r="L103" s="42">
        <v>1264958</v>
      </c>
      <c r="M103" s="42">
        <v>1398504</v>
      </c>
      <c r="N103" s="42">
        <v>1451120</v>
      </c>
      <c r="O103" s="42">
        <v>1556881</v>
      </c>
      <c r="P103" s="42">
        <v>1569638</v>
      </c>
      <c r="Q103" s="42">
        <v>1632451</v>
      </c>
    </row>
    <row r="104" spans="1:17" ht="11.45" customHeight="1" x14ac:dyDescent="0.25">
      <c r="A104" s="62" t="s">
        <v>57</v>
      </c>
      <c r="B104" s="42">
        <v>58206</v>
      </c>
      <c r="C104" s="42">
        <v>66595</v>
      </c>
      <c r="D104" s="42">
        <v>93750</v>
      </c>
      <c r="E104" s="42">
        <v>108945</v>
      </c>
      <c r="F104" s="42">
        <v>112966</v>
      </c>
      <c r="G104" s="42">
        <v>123484</v>
      </c>
      <c r="H104" s="42">
        <v>142371</v>
      </c>
      <c r="I104" s="42">
        <v>153993</v>
      </c>
      <c r="J104" s="42">
        <v>161495</v>
      </c>
      <c r="K104" s="42">
        <v>164836</v>
      </c>
      <c r="L104" s="42">
        <v>169654</v>
      </c>
      <c r="M104" s="42">
        <v>174927</v>
      </c>
      <c r="N104" s="42">
        <v>166899</v>
      </c>
      <c r="O104" s="42">
        <v>158941</v>
      </c>
      <c r="P104" s="42">
        <v>173791</v>
      </c>
      <c r="Q104" s="42">
        <v>172189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2063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7</v>
      </c>
      <c r="O106" s="42">
        <v>13</v>
      </c>
      <c r="P106" s="42">
        <v>17</v>
      </c>
      <c r="Q106" s="42">
        <v>24</v>
      </c>
    </row>
    <row r="107" spans="1:17" ht="11.45" customHeight="1" x14ac:dyDescent="0.25">
      <c r="A107" s="19" t="s">
        <v>24</v>
      </c>
      <c r="B107" s="38">
        <f>SUM(B108:B109)</f>
        <v>498005.45222238556</v>
      </c>
      <c r="C107" s="38">
        <f t="shared" ref="C107" si="97">SUM(C108:C109)</f>
        <v>517572.31887774379</v>
      </c>
      <c r="D107" s="38">
        <f t="shared" ref="D107" si="98">SUM(D108:D109)</f>
        <v>596139.90516919596</v>
      </c>
      <c r="E107" s="38">
        <f t="shared" ref="E107" si="99">SUM(E108:E109)</f>
        <v>595381.04425651405</v>
      </c>
      <c r="F107" s="38">
        <f t="shared" ref="F107" si="100">SUM(F108:F109)</f>
        <v>581522.6494240748</v>
      </c>
      <c r="G107" s="38">
        <f t="shared" ref="G107" si="101">SUM(G108:G109)</f>
        <v>591488.35288888169</v>
      </c>
      <c r="H107" s="38">
        <f t="shared" ref="H107" si="102">SUM(H108:H109)</f>
        <v>597383.25578541611</v>
      </c>
      <c r="I107" s="38">
        <f t="shared" ref="I107" si="103">SUM(I108:I109)</f>
        <v>644761.53542526299</v>
      </c>
      <c r="J107" s="38">
        <f t="shared" ref="J107" si="104">SUM(J108:J109)</f>
        <v>704548.01021562319</v>
      </c>
      <c r="K107" s="38">
        <f t="shared" ref="K107" si="105">SUM(K108:K109)</f>
        <v>716905.98718510137</v>
      </c>
      <c r="L107" s="38">
        <f t="shared" ref="L107" si="106">SUM(L108:L109)</f>
        <v>736118.05405301182</v>
      </c>
      <c r="M107" s="38">
        <f t="shared" ref="M107" si="107">SUM(M108:M109)</f>
        <v>781279.48189154931</v>
      </c>
      <c r="N107" s="38">
        <f t="shared" ref="N107" si="108">SUM(N108:N109)</f>
        <v>792117.14876206906</v>
      </c>
      <c r="O107" s="38">
        <f t="shared" ref="O107" si="109">SUM(O108:O109)</f>
        <v>814629.06917466363</v>
      </c>
      <c r="P107" s="38">
        <f t="shared" ref="P107" si="110">SUM(P108:P109)</f>
        <v>846209.96316105034</v>
      </c>
      <c r="Q107" s="38">
        <f t="shared" ref="Q107" si="111">SUM(Q108:Q109)</f>
        <v>881912.34001944494</v>
      </c>
    </row>
    <row r="108" spans="1:17" ht="11.45" customHeight="1" x14ac:dyDescent="0.25">
      <c r="A108" s="17" t="s">
        <v>23</v>
      </c>
      <c r="B108" s="37">
        <v>481889</v>
      </c>
      <c r="C108" s="37">
        <v>500433</v>
      </c>
      <c r="D108" s="37">
        <v>578175</v>
      </c>
      <c r="E108" s="37">
        <v>577068</v>
      </c>
      <c r="F108" s="37">
        <v>560178</v>
      </c>
      <c r="G108" s="37">
        <v>569470</v>
      </c>
      <c r="H108" s="37">
        <v>570730</v>
      </c>
      <c r="I108" s="37">
        <v>619851</v>
      </c>
      <c r="J108" s="37">
        <v>679188</v>
      </c>
      <c r="K108" s="37">
        <v>692591</v>
      </c>
      <c r="L108" s="37">
        <v>707675</v>
      </c>
      <c r="M108" s="37">
        <v>751168</v>
      </c>
      <c r="N108" s="37">
        <v>759384</v>
      </c>
      <c r="O108" s="37">
        <v>779963</v>
      </c>
      <c r="P108" s="37">
        <v>811034</v>
      </c>
      <c r="Q108" s="37">
        <v>845801</v>
      </c>
    </row>
    <row r="109" spans="1:17" ht="11.45" customHeight="1" x14ac:dyDescent="0.25">
      <c r="A109" s="15" t="s">
        <v>22</v>
      </c>
      <c r="B109" s="36">
        <v>16116.452222385589</v>
      </c>
      <c r="C109" s="36">
        <v>17139.31887774379</v>
      </c>
      <c r="D109" s="36">
        <v>17964.905169195998</v>
      </c>
      <c r="E109" s="36">
        <v>18313.044256514029</v>
      </c>
      <c r="F109" s="36">
        <v>21344.64942407484</v>
      </c>
      <c r="G109" s="36">
        <v>22018.352888881702</v>
      </c>
      <c r="H109" s="36">
        <v>26653.255785416164</v>
      </c>
      <c r="I109" s="36">
        <v>24910.535425263028</v>
      </c>
      <c r="J109" s="36">
        <v>25360.010215623155</v>
      </c>
      <c r="K109" s="36">
        <v>24314.987185101407</v>
      </c>
      <c r="L109" s="36">
        <v>28443.054053011787</v>
      </c>
      <c r="M109" s="36">
        <v>30111.48189154932</v>
      </c>
      <c r="N109" s="36">
        <v>32733.148762069024</v>
      </c>
      <c r="O109" s="36">
        <v>34666.069174663593</v>
      </c>
      <c r="P109" s="36">
        <v>35175.96316105032</v>
      </c>
      <c r="Q109" s="36">
        <v>36111.340019444884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1472291</v>
      </c>
      <c r="D111" s="41">
        <f t="shared" si="112"/>
        <v>1056122</v>
      </c>
      <c r="E111" s="41">
        <f t="shared" si="112"/>
        <v>1037393</v>
      </c>
      <c r="F111" s="41">
        <f t="shared" si="112"/>
        <v>1412786</v>
      </c>
      <c r="G111" s="41">
        <f t="shared" si="112"/>
        <v>1901578</v>
      </c>
      <c r="H111" s="41">
        <f t="shared" si="112"/>
        <v>1756966</v>
      </c>
      <c r="I111" s="41">
        <f t="shared" si="112"/>
        <v>2124253</v>
      </c>
      <c r="J111" s="41">
        <f t="shared" si="112"/>
        <v>2554966</v>
      </c>
      <c r="K111" s="41">
        <f t="shared" si="112"/>
        <v>1765094</v>
      </c>
      <c r="L111" s="41">
        <f t="shared" si="112"/>
        <v>1786128</v>
      </c>
      <c r="M111" s="41">
        <f t="shared" si="112"/>
        <v>2217252</v>
      </c>
      <c r="N111" s="41">
        <f t="shared" si="112"/>
        <v>1823695</v>
      </c>
      <c r="O111" s="41">
        <f t="shared" si="112"/>
        <v>2012041</v>
      </c>
      <c r="P111" s="41">
        <f t="shared" si="112"/>
        <v>1924348</v>
      </c>
      <c r="Q111" s="41">
        <f t="shared" si="112"/>
        <v>2467104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1336143</v>
      </c>
      <c r="D112" s="40">
        <f t="shared" si="113"/>
        <v>781372</v>
      </c>
      <c r="E112" s="40">
        <f t="shared" si="113"/>
        <v>839940</v>
      </c>
      <c r="F112" s="40">
        <f t="shared" si="113"/>
        <v>1267583</v>
      </c>
      <c r="G112" s="40">
        <f t="shared" si="113"/>
        <v>1708502</v>
      </c>
      <c r="H112" s="40">
        <f t="shared" si="113"/>
        <v>1527067</v>
      </c>
      <c r="I112" s="40">
        <f t="shared" si="113"/>
        <v>1822577</v>
      </c>
      <c r="J112" s="40">
        <f t="shared" si="113"/>
        <v>2189348</v>
      </c>
      <c r="K112" s="40">
        <f t="shared" si="113"/>
        <v>1483115</v>
      </c>
      <c r="L112" s="40">
        <f t="shared" si="113"/>
        <v>1417498</v>
      </c>
      <c r="M112" s="40">
        <f t="shared" si="113"/>
        <v>1867051</v>
      </c>
      <c r="N112" s="40">
        <f t="shared" si="113"/>
        <v>1565129</v>
      </c>
      <c r="O112" s="40">
        <f t="shared" si="113"/>
        <v>1676579</v>
      </c>
      <c r="P112" s="40">
        <f t="shared" si="113"/>
        <v>1681906</v>
      </c>
      <c r="Q112" s="40">
        <f t="shared" si="113"/>
        <v>2173547</v>
      </c>
    </row>
    <row r="113" spans="1:17" ht="11.45" customHeight="1" x14ac:dyDescent="0.25">
      <c r="A113" s="23" t="s">
        <v>30</v>
      </c>
      <c r="B113" s="39"/>
      <c r="C113" s="39">
        <v>14695</v>
      </c>
      <c r="D113" s="39">
        <v>95215</v>
      </c>
      <c r="E113" s="39">
        <v>1586</v>
      </c>
      <c r="F113" s="39">
        <v>3680</v>
      </c>
      <c r="G113" s="39">
        <v>326845</v>
      </c>
      <c r="H113" s="39">
        <v>140667</v>
      </c>
      <c r="I113" s="39">
        <v>217827</v>
      </c>
      <c r="J113" s="39">
        <v>337683</v>
      </c>
      <c r="K113" s="39">
        <v>275131</v>
      </c>
      <c r="L113" s="39">
        <v>187329</v>
      </c>
      <c r="M113" s="39">
        <v>239196</v>
      </c>
      <c r="N113" s="39">
        <v>167035</v>
      </c>
      <c r="O113" s="39">
        <v>173444</v>
      </c>
      <c r="P113" s="39">
        <v>151578</v>
      </c>
      <c r="Q113" s="39">
        <v>197039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1318045</v>
      </c>
      <c r="D114" s="38">
        <f t="shared" ref="D114" si="115">SUM(D115:D120)</f>
        <v>683347</v>
      </c>
      <c r="E114" s="38">
        <f t="shared" ref="E114" si="116">SUM(E115:E120)</f>
        <v>836282</v>
      </c>
      <c r="F114" s="38">
        <f t="shared" ref="F114" si="117">SUM(F115:F120)</f>
        <v>1258709</v>
      </c>
      <c r="G114" s="38">
        <f t="shared" ref="G114" si="118">SUM(G115:G120)</f>
        <v>1377265</v>
      </c>
      <c r="H114" s="38">
        <f t="shared" ref="H114" si="119">SUM(H115:H120)</f>
        <v>1381983</v>
      </c>
      <c r="I114" s="38">
        <f t="shared" ref="I114" si="120">SUM(I115:I120)</f>
        <v>1599898</v>
      </c>
      <c r="J114" s="38">
        <f t="shared" ref="J114" si="121">SUM(J115:J120)</f>
        <v>1846432</v>
      </c>
      <c r="K114" s="38">
        <f t="shared" ref="K114" si="122">SUM(K115:K120)</f>
        <v>1204092</v>
      </c>
      <c r="L114" s="38">
        <f t="shared" ref="L114" si="123">SUM(L115:L120)</f>
        <v>1226230</v>
      </c>
      <c r="M114" s="38">
        <f t="shared" ref="M114" si="124">SUM(M115:M120)</f>
        <v>1623251</v>
      </c>
      <c r="N114" s="38">
        <f t="shared" ref="N114" si="125">SUM(N115:N120)</f>
        <v>1393733</v>
      </c>
      <c r="O114" s="38">
        <f t="shared" ref="O114" si="126">SUM(O115:O120)</f>
        <v>1498198</v>
      </c>
      <c r="P114" s="38">
        <f t="shared" ref="P114" si="127">SUM(P115:P120)</f>
        <v>1525009</v>
      </c>
      <c r="Q114" s="38">
        <f t="shared" ref="Q114" si="128">SUM(Q115:Q120)</f>
        <v>1965387</v>
      </c>
    </row>
    <row r="115" spans="1:17" ht="11.45" customHeight="1" x14ac:dyDescent="0.25">
      <c r="A115" s="62" t="s">
        <v>59</v>
      </c>
      <c r="B115" s="42"/>
      <c r="C115" s="42">
        <v>781578</v>
      </c>
      <c r="D115" s="42">
        <v>127630</v>
      </c>
      <c r="E115" s="42">
        <v>220339</v>
      </c>
      <c r="F115" s="42">
        <v>776818</v>
      </c>
      <c r="G115" s="42">
        <v>774863</v>
      </c>
      <c r="H115" s="42">
        <v>737625</v>
      </c>
      <c r="I115" s="42">
        <v>780206</v>
      </c>
      <c r="J115" s="42">
        <v>847293</v>
      </c>
      <c r="K115" s="42">
        <v>565935</v>
      </c>
      <c r="L115" s="42">
        <v>588983</v>
      </c>
      <c r="M115" s="42">
        <v>890515</v>
      </c>
      <c r="N115" s="42">
        <v>682708</v>
      </c>
      <c r="O115" s="42">
        <v>686294</v>
      </c>
      <c r="P115" s="42">
        <v>724066</v>
      </c>
      <c r="Q115" s="42">
        <v>1116144</v>
      </c>
    </row>
    <row r="116" spans="1:17" ht="11.45" customHeight="1" x14ac:dyDescent="0.25">
      <c r="A116" s="62" t="s">
        <v>58</v>
      </c>
      <c r="B116" s="42"/>
      <c r="C116" s="42">
        <v>98301</v>
      </c>
      <c r="D116" s="42">
        <v>30931</v>
      </c>
      <c r="E116" s="42">
        <v>85017</v>
      </c>
      <c r="F116" s="42">
        <v>192524</v>
      </c>
      <c r="G116" s="42">
        <v>292495</v>
      </c>
      <c r="H116" s="42">
        <v>409717</v>
      </c>
      <c r="I116" s="42">
        <v>585478</v>
      </c>
      <c r="J116" s="42">
        <v>783916</v>
      </c>
      <c r="K116" s="42">
        <v>546801</v>
      </c>
      <c r="L116" s="42">
        <v>636792</v>
      </c>
      <c r="M116" s="42">
        <v>725477</v>
      </c>
      <c r="N116" s="42">
        <v>547427</v>
      </c>
      <c r="O116" s="42">
        <v>573295</v>
      </c>
      <c r="P116" s="42">
        <v>584492</v>
      </c>
      <c r="Q116" s="42">
        <v>602830</v>
      </c>
    </row>
    <row r="117" spans="1:17" ht="11.45" customHeight="1" x14ac:dyDescent="0.25">
      <c r="A117" s="62" t="s">
        <v>57</v>
      </c>
      <c r="B117" s="42"/>
      <c r="C117" s="42">
        <v>438166</v>
      </c>
      <c r="D117" s="42">
        <v>524786</v>
      </c>
      <c r="E117" s="42">
        <v>530926</v>
      </c>
      <c r="F117" s="42">
        <v>289367</v>
      </c>
      <c r="G117" s="42">
        <v>309907</v>
      </c>
      <c r="H117" s="42">
        <v>234641</v>
      </c>
      <c r="I117" s="42">
        <v>234214</v>
      </c>
      <c r="J117" s="42">
        <v>215223</v>
      </c>
      <c r="K117" s="42">
        <v>91356</v>
      </c>
      <c r="L117" s="42">
        <v>440</v>
      </c>
      <c r="M117" s="42">
        <v>7170</v>
      </c>
      <c r="N117" s="42">
        <v>163487</v>
      </c>
      <c r="O117" s="42">
        <v>238582</v>
      </c>
      <c r="P117" s="42">
        <v>215715</v>
      </c>
      <c r="Q117" s="42">
        <v>240731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5355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673</v>
      </c>
      <c r="Q119" s="42">
        <v>259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15</v>
      </c>
      <c r="M120" s="42">
        <v>89</v>
      </c>
      <c r="N120" s="42">
        <v>111</v>
      </c>
      <c r="O120" s="42">
        <v>27</v>
      </c>
      <c r="P120" s="42">
        <v>63</v>
      </c>
      <c r="Q120" s="42">
        <v>68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3403</v>
      </c>
      <c r="D121" s="38">
        <f t="shared" ref="D121" si="130">SUM(D122:D126)</f>
        <v>2810</v>
      </c>
      <c r="E121" s="38">
        <f t="shared" ref="E121" si="131">SUM(E122:E126)</f>
        <v>2072</v>
      </c>
      <c r="F121" s="38">
        <f t="shared" ref="F121" si="132">SUM(F122:F126)</f>
        <v>5194</v>
      </c>
      <c r="G121" s="38">
        <f t="shared" ref="G121" si="133">SUM(G122:G126)</f>
        <v>4392</v>
      </c>
      <c r="H121" s="38">
        <f t="shared" ref="H121" si="134">SUM(H122:H126)</f>
        <v>4417</v>
      </c>
      <c r="I121" s="38">
        <f t="shared" ref="I121" si="135">SUM(I122:I126)</f>
        <v>4852</v>
      </c>
      <c r="J121" s="38">
        <f t="shared" ref="J121" si="136">SUM(J122:J126)</f>
        <v>5233</v>
      </c>
      <c r="K121" s="38">
        <f t="shared" ref="K121" si="137">SUM(K122:K126)</f>
        <v>3892</v>
      </c>
      <c r="L121" s="38">
        <f t="shared" ref="L121" si="138">SUM(L122:L126)</f>
        <v>3939</v>
      </c>
      <c r="M121" s="38">
        <f t="shared" ref="M121" si="139">SUM(M122:M126)</f>
        <v>4604</v>
      </c>
      <c r="N121" s="38">
        <f t="shared" ref="N121" si="140">SUM(N122:N126)</f>
        <v>4361</v>
      </c>
      <c r="O121" s="38">
        <f t="shared" ref="O121" si="141">SUM(O122:O126)</f>
        <v>4937</v>
      </c>
      <c r="P121" s="38">
        <f t="shared" ref="P121" si="142">SUM(P122:P126)</f>
        <v>5319</v>
      </c>
      <c r="Q121" s="38">
        <f t="shared" ref="Q121" si="143">SUM(Q122:Q126)</f>
        <v>11121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3384</v>
      </c>
      <c r="D123" s="37">
        <v>2806</v>
      </c>
      <c r="E123" s="37">
        <v>2068</v>
      </c>
      <c r="F123" s="37">
        <v>4120</v>
      </c>
      <c r="G123" s="37">
        <v>3956</v>
      </c>
      <c r="H123" s="37">
        <v>4403</v>
      </c>
      <c r="I123" s="37">
        <v>4847</v>
      </c>
      <c r="J123" s="37">
        <v>5225</v>
      </c>
      <c r="K123" s="37">
        <v>3891</v>
      </c>
      <c r="L123" s="37">
        <v>3918</v>
      </c>
      <c r="M123" s="37">
        <v>4592</v>
      </c>
      <c r="N123" s="37">
        <v>4351</v>
      </c>
      <c r="O123" s="37">
        <v>4883</v>
      </c>
      <c r="P123" s="37">
        <v>5281</v>
      </c>
      <c r="Q123" s="37">
        <v>10508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4</v>
      </c>
      <c r="F124" s="37">
        <v>1074</v>
      </c>
      <c r="G124" s="37">
        <v>5</v>
      </c>
      <c r="H124" s="37">
        <v>4</v>
      </c>
      <c r="I124" s="37">
        <v>1</v>
      </c>
      <c r="J124" s="37">
        <v>8</v>
      </c>
      <c r="K124" s="37">
        <v>0</v>
      </c>
      <c r="L124" s="37">
        <v>5</v>
      </c>
      <c r="M124" s="37">
        <v>5</v>
      </c>
      <c r="N124" s="37">
        <v>10</v>
      </c>
      <c r="O124" s="37">
        <v>8</v>
      </c>
      <c r="P124" s="37">
        <v>6</v>
      </c>
      <c r="Q124" s="37">
        <v>2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554</v>
      </c>
    </row>
    <row r="126" spans="1:17" ht="11.45" customHeight="1" x14ac:dyDescent="0.25">
      <c r="A126" s="62" t="s">
        <v>55</v>
      </c>
      <c r="B126" s="37"/>
      <c r="C126" s="37">
        <v>19</v>
      </c>
      <c r="D126" s="37">
        <v>4</v>
      </c>
      <c r="E126" s="37">
        <v>0</v>
      </c>
      <c r="F126" s="37">
        <v>0</v>
      </c>
      <c r="G126" s="37">
        <v>431</v>
      </c>
      <c r="H126" s="37">
        <v>10</v>
      </c>
      <c r="I126" s="37">
        <v>4</v>
      </c>
      <c r="J126" s="37">
        <v>0</v>
      </c>
      <c r="K126" s="37">
        <v>1</v>
      </c>
      <c r="L126" s="37">
        <v>16</v>
      </c>
      <c r="M126" s="37">
        <v>7</v>
      </c>
      <c r="N126" s="37">
        <v>0</v>
      </c>
      <c r="O126" s="37">
        <v>46</v>
      </c>
      <c r="P126" s="37">
        <v>32</v>
      </c>
      <c r="Q126" s="37">
        <v>57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136148</v>
      </c>
      <c r="D127" s="40">
        <f t="shared" si="144"/>
        <v>274750</v>
      </c>
      <c r="E127" s="40">
        <f t="shared" si="144"/>
        <v>197453</v>
      </c>
      <c r="F127" s="40">
        <f t="shared" si="144"/>
        <v>145203</v>
      </c>
      <c r="G127" s="40">
        <f t="shared" si="144"/>
        <v>193076</v>
      </c>
      <c r="H127" s="40">
        <f t="shared" si="144"/>
        <v>229899</v>
      </c>
      <c r="I127" s="40">
        <f t="shared" si="144"/>
        <v>301676</v>
      </c>
      <c r="J127" s="40">
        <f t="shared" si="144"/>
        <v>365618</v>
      </c>
      <c r="K127" s="40">
        <f t="shared" si="144"/>
        <v>281979</v>
      </c>
      <c r="L127" s="40">
        <f t="shared" si="144"/>
        <v>368630</v>
      </c>
      <c r="M127" s="40">
        <f t="shared" si="144"/>
        <v>350201</v>
      </c>
      <c r="N127" s="40">
        <f t="shared" si="144"/>
        <v>258566</v>
      </c>
      <c r="O127" s="40">
        <f t="shared" si="144"/>
        <v>335462</v>
      </c>
      <c r="P127" s="40">
        <f t="shared" si="144"/>
        <v>242442</v>
      </c>
      <c r="Q127" s="40">
        <f t="shared" si="144"/>
        <v>293557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95437</v>
      </c>
      <c r="D128" s="39">
        <f t="shared" ref="D128" si="146">SUM(D129:D133)</f>
        <v>174447</v>
      </c>
      <c r="E128" s="39">
        <f t="shared" ref="E128" si="147">SUM(E129:E133)</f>
        <v>168638</v>
      </c>
      <c r="F128" s="39">
        <f t="shared" ref="F128" si="148">SUM(F129:F133)</f>
        <v>116571</v>
      </c>
      <c r="G128" s="39">
        <f t="shared" ref="G128" si="149">SUM(G129:G133)</f>
        <v>149504</v>
      </c>
      <c r="H128" s="39">
        <f t="shared" ref="H128" si="150">SUM(H129:H133)</f>
        <v>176222</v>
      </c>
      <c r="I128" s="39">
        <f t="shared" ref="I128" si="151">SUM(I129:I133)</f>
        <v>212194</v>
      </c>
      <c r="J128" s="39">
        <f t="shared" ref="J128" si="152">SUM(J129:J133)</f>
        <v>266696</v>
      </c>
      <c r="K128" s="39">
        <f t="shared" ref="K128" si="153">SUM(K129:K133)</f>
        <v>223775</v>
      </c>
      <c r="L128" s="39">
        <f t="shared" ref="L128" si="154">SUM(L129:L133)</f>
        <v>295967</v>
      </c>
      <c r="M128" s="39">
        <f t="shared" ref="M128" si="155">SUM(M129:M133)</f>
        <v>264850</v>
      </c>
      <c r="N128" s="39">
        <f t="shared" ref="N128" si="156">SUM(N129:N133)</f>
        <v>190392</v>
      </c>
      <c r="O128" s="39">
        <f t="shared" ref="O128" si="157">SUM(O129:O133)</f>
        <v>255600</v>
      </c>
      <c r="P128" s="39">
        <f t="shared" ref="P128" si="158">SUM(P129:P133)</f>
        <v>162028</v>
      </c>
      <c r="Q128" s="39">
        <f t="shared" ref="Q128" si="159">SUM(Q129:Q133)</f>
        <v>205859</v>
      </c>
    </row>
    <row r="129" spans="1:17" ht="11.45" customHeight="1" x14ac:dyDescent="0.25">
      <c r="A129" s="62" t="s">
        <v>59</v>
      </c>
      <c r="B129" s="42"/>
      <c r="C129" s="42">
        <v>32050</v>
      </c>
      <c r="D129" s="42">
        <v>45659</v>
      </c>
      <c r="E129" s="42">
        <v>74921</v>
      </c>
      <c r="F129" s="42">
        <v>37868</v>
      </c>
      <c r="G129" s="42">
        <v>11343</v>
      </c>
      <c r="H129" s="42">
        <v>38074</v>
      </c>
      <c r="I129" s="42">
        <v>54502</v>
      </c>
      <c r="J129" s="42">
        <v>78921</v>
      </c>
      <c r="K129" s="42">
        <v>62789</v>
      </c>
      <c r="L129" s="42">
        <v>95769</v>
      </c>
      <c r="M129" s="42">
        <v>56578</v>
      </c>
      <c r="N129" s="42">
        <v>54953</v>
      </c>
      <c r="O129" s="42">
        <v>65998</v>
      </c>
      <c r="P129" s="42">
        <v>36779</v>
      </c>
      <c r="Q129" s="42">
        <v>41461</v>
      </c>
    </row>
    <row r="130" spans="1:17" ht="11.45" customHeight="1" x14ac:dyDescent="0.25">
      <c r="A130" s="62" t="s">
        <v>58</v>
      </c>
      <c r="B130" s="42"/>
      <c r="C130" s="42">
        <v>54998</v>
      </c>
      <c r="D130" s="42">
        <v>101633</v>
      </c>
      <c r="E130" s="42">
        <v>78522</v>
      </c>
      <c r="F130" s="42">
        <v>74387</v>
      </c>
      <c r="G130" s="42">
        <v>127643</v>
      </c>
      <c r="H130" s="42">
        <v>119261</v>
      </c>
      <c r="I130" s="42">
        <v>146070</v>
      </c>
      <c r="J130" s="42">
        <v>180273</v>
      </c>
      <c r="K130" s="42">
        <v>157645</v>
      </c>
      <c r="L130" s="42">
        <v>195380</v>
      </c>
      <c r="M130" s="42">
        <v>202999</v>
      </c>
      <c r="N130" s="42">
        <v>133029</v>
      </c>
      <c r="O130" s="42">
        <v>187179</v>
      </c>
      <c r="P130" s="42">
        <v>110395</v>
      </c>
      <c r="Q130" s="42">
        <v>159562</v>
      </c>
    </row>
    <row r="131" spans="1:17" ht="11.45" customHeight="1" x14ac:dyDescent="0.25">
      <c r="A131" s="62" t="s">
        <v>57</v>
      </c>
      <c r="B131" s="42"/>
      <c r="C131" s="42">
        <v>8389</v>
      </c>
      <c r="D131" s="42">
        <v>27155</v>
      </c>
      <c r="E131" s="42">
        <v>15195</v>
      </c>
      <c r="F131" s="42">
        <v>4316</v>
      </c>
      <c r="G131" s="42">
        <v>10518</v>
      </c>
      <c r="H131" s="42">
        <v>18887</v>
      </c>
      <c r="I131" s="42">
        <v>11622</v>
      </c>
      <c r="J131" s="42">
        <v>7502</v>
      </c>
      <c r="K131" s="42">
        <v>3341</v>
      </c>
      <c r="L131" s="42">
        <v>4818</v>
      </c>
      <c r="M131" s="42">
        <v>5273</v>
      </c>
      <c r="N131" s="42">
        <v>2403</v>
      </c>
      <c r="O131" s="42">
        <v>2417</v>
      </c>
      <c r="P131" s="42">
        <v>14850</v>
      </c>
      <c r="Q131" s="42">
        <v>2766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2063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7</v>
      </c>
      <c r="O133" s="42">
        <v>6</v>
      </c>
      <c r="P133" s="42">
        <v>4</v>
      </c>
      <c r="Q133" s="42">
        <v>7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40711</v>
      </c>
      <c r="D134" s="38">
        <f t="shared" ref="D134" si="161">SUM(D135:D136)</f>
        <v>100303</v>
      </c>
      <c r="E134" s="38">
        <f t="shared" ref="E134" si="162">SUM(E135:E136)</f>
        <v>28815</v>
      </c>
      <c r="F134" s="38">
        <f t="shared" ref="F134" si="163">SUM(F135:F136)</f>
        <v>28632</v>
      </c>
      <c r="G134" s="38">
        <f t="shared" ref="G134" si="164">SUM(G135:G136)</f>
        <v>43572</v>
      </c>
      <c r="H134" s="38">
        <f t="shared" ref="H134" si="165">SUM(H135:H136)</f>
        <v>53677</v>
      </c>
      <c r="I134" s="38">
        <f t="shared" ref="I134" si="166">SUM(I135:I136)</f>
        <v>89482</v>
      </c>
      <c r="J134" s="38">
        <f t="shared" ref="J134" si="167">SUM(J135:J136)</f>
        <v>98922</v>
      </c>
      <c r="K134" s="38">
        <f t="shared" ref="K134" si="168">SUM(K135:K136)</f>
        <v>58204</v>
      </c>
      <c r="L134" s="38">
        <f t="shared" ref="L134" si="169">SUM(L135:L136)</f>
        <v>72663</v>
      </c>
      <c r="M134" s="38">
        <f t="shared" ref="M134" si="170">SUM(M135:M136)</f>
        <v>85351</v>
      </c>
      <c r="N134" s="38">
        <f t="shared" ref="N134" si="171">SUM(N135:N136)</f>
        <v>68174</v>
      </c>
      <c r="O134" s="38">
        <f t="shared" ref="O134" si="172">SUM(O135:O136)</f>
        <v>79862</v>
      </c>
      <c r="P134" s="38">
        <f t="shared" ref="P134" si="173">SUM(P135:P136)</f>
        <v>80414</v>
      </c>
      <c r="Q134" s="38">
        <f t="shared" ref="Q134" si="174">SUM(Q135:Q136)</f>
        <v>87698</v>
      </c>
    </row>
    <row r="135" spans="1:17" ht="11.45" customHeight="1" x14ac:dyDescent="0.25">
      <c r="A135" s="17" t="s">
        <v>23</v>
      </c>
      <c r="B135" s="37"/>
      <c r="C135" s="37">
        <v>34779</v>
      </c>
      <c r="D135" s="37">
        <v>94870</v>
      </c>
      <c r="E135" s="37">
        <v>24325</v>
      </c>
      <c r="F135" s="37">
        <v>21835</v>
      </c>
      <c r="G135" s="37">
        <v>39052</v>
      </c>
      <c r="H135" s="37">
        <v>44883</v>
      </c>
      <c r="I135" s="37">
        <v>86379</v>
      </c>
      <c r="J135" s="37">
        <v>93252</v>
      </c>
      <c r="K135" s="37">
        <v>53760</v>
      </c>
      <c r="L135" s="37">
        <v>63017</v>
      </c>
      <c r="M135" s="37">
        <v>77935</v>
      </c>
      <c r="N135" s="37">
        <v>59570</v>
      </c>
      <c r="O135" s="37">
        <v>71568</v>
      </c>
      <c r="P135" s="37">
        <v>73080</v>
      </c>
      <c r="Q135" s="37">
        <v>79530</v>
      </c>
    </row>
    <row r="136" spans="1:17" ht="11.45" customHeight="1" x14ac:dyDescent="0.25">
      <c r="A136" s="15" t="s">
        <v>22</v>
      </c>
      <c r="B136" s="36"/>
      <c r="C136" s="36">
        <v>5932</v>
      </c>
      <c r="D136" s="36">
        <v>5433</v>
      </c>
      <c r="E136" s="36">
        <v>4490</v>
      </c>
      <c r="F136" s="36">
        <v>6797</v>
      </c>
      <c r="G136" s="36">
        <v>4520</v>
      </c>
      <c r="H136" s="36">
        <v>8794</v>
      </c>
      <c r="I136" s="36">
        <v>3103</v>
      </c>
      <c r="J136" s="36">
        <v>5670</v>
      </c>
      <c r="K136" s="36">
        <v>4444</v>
      </c>
      <c r="L136" s="36">
        <v>9646</v>
      </c>
      <c r="M136" s="36">
        <v>7416</v>
      </c>
      <c r="N136" s="36">
        <v>8604</v>
      </c>
      <c r="O136" s="36">
        <v>8294</v>
      </c>
      <c r="P136" s="36">
        <v>7334</v>
      </c>
      <c r="Q136" s="36">
        <v>8168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2.6168745928892623</v>
      </c>
      <c r="C141" s="24">
        <f t="shared" ref="C141:Q141" si="176">IF(C4=0,0,C4/C31)</f>
        <v>2.6089743135482464</v>
      </c>
      <c r="D141" s="24">
        <f t="shared" si="176"/>
        <v>2.6542701696985898</v>
      </c>
      <c r="E141" s="24">
        <f t="shared" si="176"/>
        <v>2.5790278004595657</v>
      </c>
      <c r="F141" s="24">
        <f t="shared" si="176"/>
        <v>2.3375508698722518</v>
      </c>
      <c r="G141" s="24">
        <f t="shared" si="176"/>
        <v>2.3953912728003943</v>
      </c>
      <c r="H141" s="24">
        <f t="shared" si="176"/>
        <v>2.1904190601925246</v>
      </c>
      <c r="I141" s="24">
        <f t="shared" si="176"/>
        <v>2.0242762744137033</v>
      </c>
      <c r="J141" s="24">
        <f t="shared" si="176"/>
        <v>1.9318782808616937</v>
      </c>
      <c r="K141" s="24">
        <f t="shared" si="176"/>
        <v>1.8694873208162681</v>
      </c>
      <c r="L141" s="24">
        <f t="shared" si="176"/>
        <v>1.7904874536109956</v>
      </c>
      <c r="M141" s="24">
        <f t="shared" si="176"/>
        <v>1.7390406628901638</v>
      </c>
      <c r="N141" s="24">
        <f t="shared" si="176"/>
        <v>1.735221027941503</v>
      </c>
      <c r="O141" s="24">
        <f t="shared" si="176"/>
        <v>1.8225601716974449</v>
      </c>
      <c r="P141" s="24">
        <f t="shared" si="176"/>
        <v>1.8468339289256468</v>
      </c>
      <c r="Q141" s="24">
        <f t="shared" si="176"/>
        <v>1.7274763406097937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1.1549472685768511</v>
      </c>
      <c r="C142" s="22">
        <f t="shared" ref="C142:Q142" si="178">IF(C5=0,0,C5/C32)</f>
        <v>1.1549251164250136</v>
      </c>
      <c r="D142" s="22">
        <f t="shared" si="178"/>
        <v>1.154724433005738</v>
      </c>
      <c r="E142" s="22">
        <f t="shared" si="178"/>
        <v>1.1552093820866822</v>
      </c>
      <c r="F142" s="22">
        <f t="shared" si="178"/>
        <v>1.1553640856511074</v>
      </c>
      <c r="G142" s="22">
        <f t="shared" si="178"/>
        <v>1.1543178727366701</v>
      </c>
      <c r="H142" s="22">
        <f t="shared" si="178"/>
        <v>1.1546398637822315</v>
      </c>
      <c r="I142" s="22">
        <f t="shared" si="178"/>
        <v>1.1564931393319682</v>
      </c>
      <c r="J142" s="22">
        <f t="shared" si="178"/>
        <v>1.157101773793594</v>
      </c>
      <c r="K142" s="22">
        <f t="shared" si="178"/>
        <v>1.1576570562583657</v>
      </c>
      <c r="L142" s="22">
        <f t="shared" si="178"/>
        <v>1.1556682113354202</v>
      </c>
      <c r="M142" s="22">
        <f t="shared" si="178"/>
        <v>1.1546558434345868</v>
      </c>
      <c r="N142" s="22">
        <f t="shared" si="178"/>
        <v>1.1525287411942111</v>
      </c>
      <c r="O142" s="22">
        <f t="shared" si="178"/>
        <v>1.1519562735220772</v>
      </c>
      <c r="P142" s="22">
        <f t="shared" si="178"/>
        <v>1.1523756103069394</v>
      </c>
      <c r="Q142" s="22">
        <f t="shared" si="178"/>
        <v>1.1524003878446361</v>
      </c>
    </row>
    <row r="143" spans="1:17" ht="11.45" customHeight="1" x14ac:dyDescent="0.25">
      <c r="A143" s="19" t="s">
        <v>29</v>
      </c>
      <c r="B143" s="21">
        <f t="shared" ref="B143" si="179">IF(B6=0,0,B6/B33)</f>
        <v>1.8719060877313731</v>
      </c>
      <c r="C143" s="21">
        <f t="shared" ref="C143:Q143" si="180">IF(C6=0,0,C6/C33)</f>
        <v>1.9097671634243116</v>
      </c>
      <c r="D143" s="21">
        <f t="shared" si="180"/>
        <v>1.9929483259206173</v>
      </c>
      <c r="E143" s="21">
        <f t="shared" si="180"/>
        <v>1.9534854748501949</v>
      </c>
      <c r="F143" s="21">
        <f t="shared" si="180"/>
        <v>1.7858064248404795</v>
      </c>
      <c r="G143" s="21">
        <f t="shared" si="180"/>
        <v>1.8674481635848541</v>
      </c>
      <c r="H143" s="21">
        <f t="shared" si="180"/>
        <v>1.7162233026209504</v>
      </c>
      <c r="I143" s="21">
        <f t="shared" si="180"/>
        <v>1.6030025454775036</v>
      </c>
      <c r="J143" s="21">
        <f t="shared" si="180"/>
        <v>1.5463943475595454</v>
      </c>
      <c r="K143" s="21">
        <f t="shared" si="180"/>
        <v>1.5388197798823646</v>
      </c>
      <c r="L143" s="21">
        <f t="shared" si="180"/>
        <v>1.4953101686136947</v>
      </c>
      <c r="M143" s="21">
        <f t="shared" si="180"/>
        <v>1.461897537947767</v>
      </c>
      <c r="N143" s="21">
        <f t="shared" si="180"/>
        <v>1.4629480679322278</v>
      </c>
      <c r="O143" s="21">
        <f t="shared" si="180"/>
        <v>1.5547983222854389</v>
      </c>
      <c r="P143" s="21">
        <f t="shared" si="180"/>
        <v>1.571716441010647</v>
      </c>
      <c r="Q143" s="21">
        <f t="shared" si="180"/>
        <v>1.4840022891490574</v>
      </c>
    </row>
    <row r="144" spans="1:17" ht="11.45" customHeight="1" x14ac:dyDescent="0.25">
      <c r="A144" s="62" t="s">
        <v>59</v>
      </c>
      <c r="B144" s="70">
        <v>1.865481470836496</v>
      </c>
      <c r="C144" s="70">
        <v>1.9038238442072124</v>
      </c>
      <c r="D144" s="70">
        <v>1.989912993219034</v>
      </c>
      <c r="E144" s="70">
        <v>1.9511748363700498</v>
      </c>
      <c r="F144" s="70">
        <v>1.7825672454986645</v>
      </c>
      <c r="G144" s="70">
        <v>1.8694463609357519</v>
      </c>
      <c r="H144" s="70">
        <v>1.714263068166223</v>
      </c>
      <c r="I144" s="70">
        <v>1.595748113488979</v>
      </c>
      <c r="J144" s="70">
        <v>1.5339718453216113</v>
      </c>
      <c r="K144" s="70">
        <v>1.5230384283495968</v>
      </c>
      <c r="L144" s="70">
        <v>1.4771021883508972</v>
      </c>
      <c r="M144" s="70">
        <v>1.4403359835717211</v>
      </c>
      <c r="N144" s="70">
        <v>1.4401023686718399</v>
      </c>
      <c r="O144" s="70">
        <v>1.5307461516879137</v>
      </c>
      <c r="P144" s="70">
        <v>1.5463353956127182</v>
      </c>
      <c r="Q144" s="70">
        <v>1.4593189897454517</v>
      </c>
    </row>
    <row r="145" spans="1:17" ht="11.45" customHeight="1" x14ac:dyDescent="0.25">
      <c r="A145" s="62" t="s">
        <v>58</v>
      </c>
      <c r="B145" s="70">
        <v>1.9404151040106059</v>
      </c>
      <c r="C145" s="70">
        <v>1.9802976338428591</v>
      </c>
      <c r="D145" s="70">
        <v>2.0698448567155974</v>
      </c>
      <c r="E145" s="70">
        <v>2.0295506453677938</v>
      </c>
      <c r="F145" s="70">
        <v>1.8541703368027491</v>
      </c>
      <c r="G145" s="70">
        <v>1.944539257884345</v>
      </c>
      <c r="H145" s="70">
        <v>1.7831224816324389</v>
      </c>
      <c r="I145" s="70">
        <v>1.6598469564117362</v>
      </c>
      <c r="J145" s="70">
        <v>1.5955892268682637</v>
      </c>
      <c r="K145" s="70">
        <v>1.584216630697995</v>
      </c>
      <c r="L145" s="70">
        <v>1.5364351998403816</v>
      </c>
      <c r="M145" s="70">
        <v>1.4981921509621368</v>
      </c>
      <c r="N145" s="70">
        <v>1.4979491520970509</v>
      </c>
      <c r="O145" s="70">
        <v>1.5922339618894423</v>
      </c>
      <c r="P145" s="70">
        <v>1.6084494026990643</v>
      </c>
      <c r="Q145" s="70">
        <v>1.5179376764336472</v>
      </c>
    </row>
    <row r="146" spans="1:17" ht="11.45" customHeight="1" x14ac:dyDescent="0.25">
      <c r="A146" s="62" t="s">
        <v>57</v>
      </c>
      <c r="B146" s="70">
        <v>1.8157489050994318</v>
      </c>
      <c r="C146" s="70">
        <v>1.8524741485215821</v>
      </c>
      <c r="D146" s="70">
        <v>1.9331598761429982</v>
      </c>
      <c r="E146" s="70">
        <v>1.8948809106046887</v>
      </c>
      <c r="F146" s="70">
        <v>1.7322322320952648</v>
      </c>
      <c r="G146" s="70">
        <v>1.8114247186773083</v>
      </c>
      <c r="H146" s="70">
        <v>1.6647366035423217</v>
      </c>
      <c r="I146" s="70">
        <v>1.5549124691131784</v>
      </c>
      <c r="J146" s="70">
        <v>1.5000025171327589</v>
      </c>
      <c r="K146" s="70">
        <v>1.4926551864858935</v>
      </c>
      <c r="L146" s="70">
        <v>1.4504508635552837</v>
      </c>
      <c r="M146" s="70">
        <v>1.4180406118093338</v>
      </c>
      <c r="N146" s="70">
        <v>1.4190596258942607</v>
      </c>
      <c r="O146" s="70">
        <v>1.5081543726168758</v>
      </c>
      <c r="P146" s="70">
        <v>1.5245649477803271</v>
      </c>
      <c r="Q146" s="70">
        <v>1.4394822204745854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 t="s">
        <v>183</v>
      </c>
      <c r="I147" s="70" t="s">
        <v>183</v>
      </c>
      <c r="J147" s="70" t="s">
        <v>183</v>
      </c>
      <c r="K147" s="70" t="s">
        <v>183</v>
      </c>
      <c r="L147" s="70" t="s">
        <v>183</v>
      </c>
      <c r="M147" s="70" t="s">
        <v>183</v>
      </c>
      <c r="N147" s="70" t="s">
        <v>183</v>
      </c>
      <c r="O147" s="70" t="s">
        <v>183</v>
      </c>
      <c r="P147" s="70" t="s">
        <v>183</v>
      </c>
      <c r="Q147" s="70">
        <v>1.4394822204745854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 t="s">
        <v>183</v>
      </c>
      <c r="P148" s="70">
        <v>1.5245649477803271</v>
      </c>
      <c r="Q148" s="70">
        <v>1.4394822204745854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>
        <v>1.3457791517523252</v>
      </c>
      <c r="M149" s="70">
        <v>1.3157077841529901</v>
      </c>
      <c r="N149" s="70">
        <v>1.3166532611390049</v>
      </c>
      <c r="O149" s="70">
        <v>1.3993184900568951</v>
      </c>
      <c r="P149" s="70">
        <v>1.4145447969095819</v>
      </c>
      <c r="Q149" s="70">
        <v>1.3356020602341516</v>
      </c>
    </row>
    <row r="150" spans="1:17" ht="11.45" customHeight="1" x14ac:dyDescent="0.25">
      <c r="A150" s="19" t="s">
        <v>28</v>
      </c>
      <c r="B150" s="21">
        <f t="shared" ref="B150" si="181">IF(B13=0,0,B13/B40)</f>
        <v>36.500261596793287</v>
      </c>
      <c r="C150" s="21">
        <f t="shared" ref="C150:Q150" si="182">IF(C13=0,0,C13/C40)</f>
        <v>34.911253027040459</v>
      </c>
      <c r="D150" s="21">
        <f t="shared" si="182"/>
        <v>33.097176809264489</v>
      </c>
      <c r="E150" s="21">
        <f t="shared" si="182"/>
        <v>33.838748605466904</v>
      </c>
      <c r="F150" s="21">
        <f t="shared" si="182"/>
        <v>31.16278276515294</v>
      </c>
      <c r="G150" s="21">
        <f t="shared" si="182"/>
        <v>30.105094702720887</v>
      </c>
      <c r="H150" s="21">
        <f t="shared" si="182"/>
        <v>30.850450768320389</v>
      </c>
      <c r="I150" s="21">
        <f t="shared" si="182"/>
        <v>29.67049212872659</v>
      </c>
      <c r="J150" s="21">
        <f t="shared" si="182"/>
        <v>30.146739985642974</v>
      </c>
      <c r="K150" s="21">
        <f t="shared" si="182"/>
        <v>27.455051478608159</v>
      </c>
      <c r="L150" s="21">
        <f t="shared" si="182"/>
        <v>26.181521757917537</v>
      </c>
      <c r="M150" s="21">
        <f t="shared" si="182"/>
        <v>24.900632872558969</v>
      </c>
      <c r="N150" s="21">
        <f t="shared" si="182"/>
        <v>25.08378777017484</v>
      </c>
      <c r="O150" s="21">
        <f t="shared" si="182"/>
        <v>23.957725622757557</v>
      </c>
      <c r="P150" s="21">
        <f t="shared" si="182"/>
        <v>24.413010415420576</v>
      </c>
      <c r="Q150" s="21">
        <f t="shared" si="182"/>
        <v>20.302539168017287</v>
      </c>
    </row>
    <row r="151" spans="1:17" ht="11.45" customHeight="1" x14ac:dyDescent="0.25">
      <c r="A151" s="62" t="s">
        <v>59</v>
      </c>
      <c r="B151" s="20" t="s">
        <v>183</v>
      </c>
      <c r="C151" s="20" t="s">
        <v>183</v>
      </c>
      <c r="D151" s="20" t="s">
        <v>183</v>
      </c>
      <c r="E151" s="20" t="s">
        <v>183</v>
      </c>
      <c r="F151" s="20" t="s">
        <v>183</v>
      </c>
      <c r="G151" s="20" t="s">
        <v>183</v>
      </c>
      <c r="H151" s="20" t="s">
        <v>183</v>
      </c>
      <c r="I151" s="20" t="s">
        <v>183</v>
      </c>
      <c r="J151" s="20" t="s">
        <v>183</v>
      </c>
      <c r="K151" s="20" t="s">
        <v>183</v>
      </c>
      <c r="L151" s="20" t="s">
        <v>183</v>
      </c>
      <c r="M151" s="20" t="s">
        <v>183</v>
      </c>
      <c r="N151" s="20" t="s">
        <v>183</v>
      </c>
      <c r="O151" s="20" t="s">
        <v>183</v>
      </c>
      <c r="P151" s="20" t="s">
        <v>183</v>
      </c>
      <c r="Q151" s="20" t="s">
        <v>183</v>
      </c>
    </row>
    <row r="152" spans="1:17" ht="11.45" customHeight="1" x14ac:dyDescent="0.25">
      <c r="A152" s="62" t="s">
        <v>58</v>
      </c>
      <c r="B152" s="20">
        <v>36.500261596793294</v>
      </c>
      <c r="C152" s="20">
        <v>34.911253027040459</v>
      </c>
      <c r="D152" s="20">
        <v>33.097176809264489</v>
      </c>
      <c r="E152" s="20">
        <v>33.838748605466904</v>
      </c>
      <c r="F152" s="20">
        <v>31.162782765152944</v>
      </c>
      <c r="G152" s="20">
        <v>30.105094702720891</v>
      </c>
      <c r="H152" s="20">
        <v>30.850450768320389</v>
      </c>
      <c r="I152" s="20">
        <v>29.67049212872659</v>
      </c>
      <c r="J152" s="20">
        <v>30.146739985642977</v>
      </c>
      <c r="K152" s="20">
        <v>27.455051478608162</v>
      </c>
      <c r="L152" s="20">
        <v>26.181521757917533</v>
      </c>
      <c r="M152" s="20">
        <v>24.900632872558969</v>
      </c>
      <c r="N152" s="20">
        <v>25.083787770174837</v>
      </c>
      <c r="O152" s="20">
        <v>23.957725622757561</v>
      </c>
      <c r="P152" s="20">
        <v>24.413010415420576</v>
      </c>
      <c r="Q152" s="20">
        <v>20.302539168017287</v>
      </c>
    </row>
    <row r="153" spans="1:17" ht="11.45" customHeight="1" x14ac:dyDescent="0.25">
      <c r="A153" s="62" t="s">
        <v>57</v>
      </c>
      <c r="B153" s="20">
        <v>36.500261596793287</v>
      </c>
      <c r="C153" s="20">
        <v>34.911253027040459</v>
      </c>
      <c r="D153" s="20">
        <v>33.097176809264482</v>
      </c>
      <c r="E153" s="20">
        <v>33.838748605466904</v>
      </c>
      <c r="F153" s="20">
        <v>31.162782765152947</v>
      </c>
      <c r="G153" s="20">
        <v>30.105094702720891</v>
      </c>
      <c r="H153" s="20">
        <v>30.850450768320389</v>
      </c>
      <c r="I153" s="20">
        <v>29.67049212872659</v>
      </c>
      <c r="J153" s="20">
        <v>30.146739985642977</v>
      </c>
      <c r="K153" s="20">
        <v>27.455051478608166</v>
      </c>
      <c r="L153" s="20">
        <v>26.181521757917533</v>
      </c>
      <c r="M153" s="20">
        <v>24.900632872558965</v>
      </c>
      <c r="N153" s="20">
        <v>25.08378777017484</v>
      </c>
      <c r="O153" s="20">
        <v>23.957725622757557</v>
      </c>
      <c r="P153" s="20">
        <v>24.413010415420576</v>
      </c>
      <c r="Q153" s="20">
        <v>20.302539168017287</v>
      </c>
    </row>
    <row r="154" spans="1:17" ht="11.45" customHeight="1" x14ac:dyDescent="0.25">
      <c r="A154" s="62" t="s">
        <v>56</v>
      </c>
      <c r="B154" s="20" t="s">
        <v>183</v>
      </c>
      <c r="C154" s="20" t="s">
        <v>183</v>
      </c>
      <c r="D154" s="20" t="s">
        <v>183</v>
      </c>
      <c r="E154" s="20" t="s">
        <v>183</v>
      </c>
      <c r="F154" s="20" t="s">
        <v>183</v>
      </c>
      <c r="G154" s="20" t="s">
        <v>183</v>
      </c>
      <c r="H154" s="20" t="s">
        <v>183</v>
      </c>
      <c r="I154" s="20" t="s">
        <v>183</v>
      </c>
      <c r="J154" s="20" t="s">
        <v>183</v>
      </c>
      <c r="K154" s="20" t="s">
        <v>183</v>
      </c>
      <c r="L154" s="20" t="s">
        <v>183</v>
      </c>
      <c r="M154" s="20" t="s">
        <v>183</v>
      </c>
      <c r="N154" s="20" t="s">
        <v>183</v>
      </c>
      <c r="O154" s="20" t="s">
        <v>183</v>
      </c>
      <c r="P154" s="20" t="s">
        <v>183</v>
      </c>
      <c r="Q154" s="20">
        <v>20.302539168017287</v>
      </c>
    </row>
    <row r="155" spans="1:17" ht="11.45" customHeight="1" x14ac:dyDescent="0.25">
      <c r="A155" s="62" t="s">
        <v>55</v>
      </c>
      <c r="B155" s="20">
        <v>36.500261596793287</v>
      </c>
      <c r="C155" s="20">
        <v>34.911253027040459</v>
      </c>
      <c r="D155" s="20">
        <v>33.097176809264482</v>
      </c>
      <c r="E155" s="20">
        <v>33.838748605466904</v>
      </c>
      <c r="F155" s="20">
        <v>31.162782765152944</v>
      </c>
      <c r="G155" s="20">
        <v>30.105094702720891</v>
      </c>
      <c r="H155" s="20">
        <v>30.850450768320389</v>
      </c>
      <c r="I155" s="20">
        <v>29.67049212872659</v>
      </c>
      <c r="J155" s="20">
        <v>30.146739985642977</v>
      </c>
      <c r="K155" s="20">
        <v>27.455051478608169</v>
      </c>
      <c r="L155" s="20">
        <v>26.181521757917533</v>
      </c>
      <c r="M155" s="20">
        <v>24.900632872558969</v>
      </c>
      <c r="N155" s="20">
        <v>25.08378777017484</v>
      </c>
      <c r="O155" s="20">
        <v>23.957725622757557</v>
      </c>
      <c r="P155" s="20">
        <v>24.413010415420576</v>
      </c>
      <c r="Q155" s="20">
        <v>20.302539168017287</v>
      </c>
    </row>
    <row r="156" spans="1:17" ht="11.45" customHeight="1" x14ac:dyDescent="0.25">
      <c r="A156" s="25" t="s">
        <v>66</v>
      </c>
      <c r="B156" s="24">
        <f t="shared" ref="B156" si="183">IF(B19=0,0,B19/B46)</f>
        <v>2.637435758115064</v>
      </c>
      <c r="C156" s="24">
        <f t="shared" ref="C156:Q156" si="184">IF(C19=0,0,C19/C46)</f>
        <v>2.7471105428774747</v>
      </c>
      <c r="D156" s="24">
        <f t="shared" si="184"/>
        <v>2.7641733290209376</v>
      </c>
      <c r="E156" s="24">
        <f t="shared" si="184"/>
        <v>2.7706781273066312</v>
      </c>
      <c r="F156" s="24">
        <f t="shared" si="184"/>
        <v>3.0399585807978982</v>
      </c>
      <c r="G156" s="24">
        <f t="shared" si="184"/>
        <v>3.0785330101503052</v>
      </c>
      <c r="H156" s="24">
        <f t="shared" si="184"/>
        <v>3.0975735536308489</v>
      </c>
      <c r="I156" s="24">
        <f t="shared" si="184"/>
        <v>3.1166215759248419</v>
      </c>
      <c r="J156" s="24">
        <f t="shared" si="184"/>
        <v>3.1375124786996698</v>
      </c>
      <c r="K156" s="24">
        <f t="shared" si="184"/>
        <v>3.1159181525575064</v>
      </c>
      <c r="L156" s="24">
        <f t="shared" si="184"/>
        <v>3.1728794601347645</v>
      </c>
      <c r="M156" s="24">
        <f t="shared" si="184"/>
        <v>3.2432457125899741</v>
      </c>
      <c r="N156" s="24">
        <f t="shared" si="184"/>
        <v>3.3116947342840652</v>
      </c>
      <c r="O156" s="24">
        <f t="shared" si="184"/>
        <v>3.5047983407908729</v>
      </c>
      <c r="P156" s="24">
        <f t="shared" si="184"/>
        <v>3.4483041393006624</v>
      </c>
      <c r="Q156" s="24">
        <f t="shared" si="184"/>
        <v>3.5713168006979816</v>
      </c>
    </row>
    <row r="157" spans="1:17" ht="11.45" customHeight="1" x14ac:dyDescent="0.25">
      <c r="A157" s="23" t="s">
        <v>27</v>
      </c>
      <c r="B157" s="22">
        <f t="shared" ref="B157" si="185">IF(B20=0,0,B20/B47)</f>
        <v>0.18800295873245246</v>
      </c>
      <c r="C157" s="22">
        <f t="shared" ref="C157:Q157" si="186">IF(C20=0,0,C20/C47)</f>
        <v>0.18921852181939078</v>
      </c>
      <c r="D157" s="22">
        <f t="shared" si="186"/>
        <v>0.19363406850552986</v>
      </c>
      <c r="E157" s="22">
        <f t="shared" si="186"/>
        <v>0.19495732045858011</v>
      </c>
      <c r="F157" s="22">
        <f t="shared" si="186"/>
        <v>0.19783940330857952</v>
      </c>
      <c r="G157" s="22">
        <f t="shared" si="186"/>
        <v>0.20274773641663363</v>
      </c>
      <c r="H157" s="22">
        <f t="shared" si="186"/>
        <v>0.2047871232620721</v>
      </c>
      <c r="I157" s="22">
        <f t="shared" si="186"/>
        <v>0.20818146757859385</v>
      </c>
      <c r="J157" s="22">
        <f t="shared" si="186"/>
        <v>0.21171409168556146</v>
      </c>
      <c r="K157" s="22">
        <f t="shared" si="186"/>
        <v>0.21222335168667655</v>
      </c>
      <c r="L157" s="22">
        <f t="shared" si="186"/>
        <v>0.21498248517973365</v>
      </c>
      <c r="M157" s="22">
        <f t="shared" si="186"/>
        <v>0.21775273934732711</v>
      </c>
      <c r="N157" s="22">
        <f t="shared" si="186"/>
        <v>0.21991691984147393</v>
      </c>
      <c r="O157" s="22">
        <f t="shared" si="186"/>
        <v>0.22229927458187018</v>
      </c>
      <c r="P157" s="22">
        <f t="shared" si="186"/>
        <v>0.22301667591031502</v>
      </c>
      <c r="Q157" s="22">
        <f t="shared" si="186"/>
        <v>0.22512331493837001</v>
      </c>
    </row>
    <row r="158" spans="1:17" ht="11.45" customHeight="1" x14ac:dyDescent="0.25">
      <c r="A158" s="62" t="s">
        <v>59</v>
      </c>
      <c r="B158" s="70">
        <v>0.16423878087803639</v>
      </c>
      <c r="C158" s="70">
        <v>0.16550203597759935</v>
      </c>
      <c r="D158" s="70">
        <v>0.16556389074309374</v>
      </c>
      <c r="E158" s="70">
        <v>0.16545392156987049</v>
      </c>
      <c r="F158" s="70">
        <v>0.16610429308495925</v>
      </c>
      <c r="G158" s="70">
        <v>0.16799003500642345</v>
      </c>
      <c r="H158" s="70">
        <v>0.16826818291291742</v>
      </c>
      <c r="I158" s="70">
        <v>0.16947126822677766</v>
      </c>
      <c r="J158" s="70">
        <v>0.17136385038604035</v>
      </c>
      <c r="K158" s="70">
        <v>0.16877839134817341</v>
      </c>
      <c r="L158" s="70">
        <v>0.17074891728032984</v>
      </c>
      <c r="M158" s="70">
        <v>0.17179122287504814</v>
      </c>
      <c r="N158" s="70">
        <v>0.17334406018987356</v>
      </c>
      <c r="O158" s="70">
        <v>0.175334032872134</v>
      </c>
      <c r="P158" s="70">
        <v>0.17649190176620416</v>
      </c>
      <c r="Q158" s="70">
        <v>0.17993108902943322</v>
      </c>
    </row>
    <row r="159" spans="1:17" ht="11.45" customHeight="1" x14ac:dyDescent="0.25">
      <c r="A159" s="62" t="s">
        <v>58</v>
      </c>
      <c r="B159" s="70">
        <v>0.22561360724736751</v>
      </c>
      <c r="C159" s="70">
        <v>0.2267572821094406</v>
      </c>
      <c r="D159" s="70">
        <v>0.22788808825215018</v>
      </c>
      <c r="E159" s="70">
        <v>0.22785492030163576</v>
      </c>
      <c r="F159" s="70">
        <v>0.22908849721548966</v>
      </c>
      <c r="G159" s="70">
        <v>0.23020113337047204</v>
      </c>
      <c r="H159" s="70">
        <v>0.229398688627687</v>
      </c>
      <c r="I159" s="70">
        <v>0.23036671313133686</v>
      </c>
      <c r="J159" s="70">
        <v>0.23139944965626258</v>
      </c>
      <c r="K159" s="70">
        <v>0.23251275721092629</v>
      </c>
      <c r="L159" s="70">
        <v>0.2335316612463077</v>
      </c>
      <c r="M159" s="70">
        <v>0.23462108321526601</v>
      </c>
      <c r="N159" s="70">
        <v>0.23580521729105042</v>
      </c>
      <c r="O159" s="70">
        <v>0.23691829995796779</v>
      </c>
      <c r="P159" s="70">
        <v>0.23675372328527089</v>
      </c>
      <c r="Q159" s="70">
        <v>0.23711995703479924</v>
      </c>
    </row>
    <row r="160" spans="1:17" ht="11.45" customHeight="1" x14ac:dyDescent="0.25">
      <c r="A160" s="62" t="s">
        <v>57</v>
      </c>
      <c r="B160" s="70">
        <v>0.1839018745226749</v>
      </c>
      <c r="C160" s="70">
        <v>0.18390524368046524</v>
      </c>
      <c r="D160" s="70">
        <v>0.18389355026473603</v>
      </c>
      <c r="E160" s="70">
        <v>0.18294278501417022</v>
      </c>
      <c r="F160" s="70">
        <v>0.1830088791600708</v>
      </c>
      <c r="G160" s="70">
        <v>0.18297356008021254</v>
      </c>
      <c r="H160" s="70">
        <v>0.18141943677703504</v>
      </c>
      <c r="I160" s="70">
        <v>0.18126944792433219</v>
      </c>
      <c r="J160" s="70">
        <v>0.18116704920398893</v>
      </c>
      <c r="K160" s="70">
        <v>0.18112386540355793</v>
      </c>
      <c r="L160" s="70">
        <v>0.1810033710297082</v>
      </c>
      <c r="M160" s="70">
        <v>0.1809338951950446</v>
      </c>
      <c r="N160" s="70">
        <v>0.18093321905535856</v>
      </c>
      <c r="O160" s="70">
        <v>0.18087373658989492</v>
      </c>
      <c r="P160" s="70">
        <v>0.1801998061900516</v>
      </c>
      <c r="Q160" s="70">
        <v>0.17993108902943322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 t="s">
        <v>183</v>
      </c>
      <c r="L161" s="70" t="s">
        <v>183</v>
      </c>
      <c r="M161" s="70" t="s">
        <v>183</v>
      </c>
      <c r="N161" s="70" t="s">
        <v>183</v>
      </c>
      <c r="O161" s="70" t="s">
        <v>183</v>
      </c>
      <c r="P161" s="70" t="s">
        <v>183</v>
      </c>
      <c r="Q161" s="70">
        <v>0.17993108902943322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 t="s">
        <v>183</v>
      </c>
      <c r="H162" s="70" t="s">
        <v>183</v>
      </c>
      <c r="I162" s="70" t="s">
        <v>183</v>
      </c>
      <c r="J162" s="70" t="s">
        <v>183</v>
      </c>
      <c r="K162" s="70" t="s">
        <v>183</v>
      </c>
      <c r="L162" s="70" t="s">
        <v>183</v>
      </c>
      <c r="M162" s="70" t="s">
        <v>183</v>
      </c>
      <c r="N162" s="70">
        <v>0.17998736961172906</v>
      </c>
      <c r="O162" s="70">
        <v>0.17995555979502512</v>
      </c>
      <c r="P162" s="70">
        <v>0.17995292379809924</v>
      </c>
      <c r="Q162" s="70">
        <v>0.17993108902943322</v>
      </c>
    </row>
    <row r="163" spans="1:17" ht="11.45" customHeight="1" x14ac:dyDescent="0.25">
      <c r="A163" s="19" t="s">
        <v>24</v>
      </c>
      <c r="B163" s="21">
        <f t="shared" ref="B163" si="187">IF(B26=0,0,B26/B53)</f>
        <v>10.622134953520128</v>
      </c>
      <c r="C163" s="21">
        <f t="shared" ref="C163:Q163" si="188">IF(C26=0,0,C26/C53)</f>
        <v>10.56826149575107</v>
      </c>
      <c r="D163" s="21">
        <f t="shared" si="188"/>
        <v>10.486294007909668</v>
      </c>
      <c r="E163" s="21">
        <f t="shared" si="188"/>
        <v>10.274227555321298</v>
      </c>
      <c r="F163" s="21">
        <f t="shared" si="188"/>
        <v>9.9438781121391653</v>
      </c>
      <c r="G163" s="21">
        <f t="shared" si="188"/>
        <v>9.8252447917743329</v>
      </c>
      <c r="H163" s="21">
        <f t="shared" si="188"/>
        <v>9.9643970871663718</v>
      </c>
      <c r="I163" s="21">
        <f t="shared" si="188"/>
        <v>9.7705219909787004</v>
      </c>
      <c r="J163" s="21">
        <f t="shared" si="188"/>
        <v>9.6948219854309734</v>
      </c>
      <c r="K163" s="21">
        <f t="shared" si="188"/>
        <v>9.4621905614331219</v>
      </c>
      <c r="L163" s="21">
        <f t="shared" si="188"/>
        <v>9.5013270035007515</v>
      </c>
      <c r="M163" s="21">
        <f t="shared" si="188"/>
        <v>9.3939714819895972</v>
      </c>
      <c r="N163" s="21">
        <f t="shared" si="188"/>
        <v>9.4925042993480062</v>
      </c>
      <c r="O163" s="21">
        <f t="shared" si="188"/>
        <v>9.6922719653188434</v>
      </c>
      <c r="P163" s="21">
        <f t="shared" si="188"/>
        <v>9.5702123539013044</v>
      </c>
      <c r="Q163" s="21">
        <f t="shared" si="188"/>
        <v>9.567923200000882</v>
      </c>
    </row>
    <row r="164" spans="1:17" ht="11.45" customHeight="1" x14ac:dyDescent="0.25">
      <c r="A164" s="17" t="s">
        <v>23</v>
      </c>
      <c r="B164" s="20">
        <f t="shared" ref="B164" si="189">IF(B27=0,0,B27/B54)</f>
        <v>9.7099832011375771</v>
      </c>
      <c r="C164" s="20">
        <f t="shared" ref="C164:Q164" si="190">IF(C27=0,0,C27/C54)</f>
        <v>9.6107903726216204</v>
      </c>
      <c r="D164" s="20">
        <f t="shared" si="190"/>
        <v>9.4728211391317227</v>
      </c>
      <c r="E164" s="20">
        <f t="shared" si="190"/>
        <v>9.2678138009860174</v>
      </c>
      <c r="F164" s="20">
        <f t="shared" si="190"/>
        <v>8.8832678948958019</v>
      </c>
      <c r="G164" s="20">
        <f t="shared" si="190"/>
        <v>8.7507179781734639</v>
      </c>
      <c r="H164" s="20">
        <f t="shared" si="190"/>
        <v>8.6529780107761756</v>
      </c>
      <c r="I164" s="20">
        <f t="shared" si="190"/>
        <v>8.6085078534031414</v>
      </c>
      <c r="J164" s="20">
        <f t="shared" si="190"/>
        <v>8.6355667627281463</v>
      </c>
      <c r="K164" s="20">
        <f t="shared" si="190"/>
        <v>8.536156913460502</v>
      </c>
      <c r="L164" s="20">
        <f t="shared" si="190"/>
        <v>8.3776238027307919</v>
      </c>
      <c r="M164" s="20">
        <f t="shared" si="190"/>
        <v>8.3002497456294506</v>
      </c>
      <c r="N164" s="20">
        <f t="shared" si="190"/>
        <v>8.3275329778276728</v>
      </c>
      <c r="O164" s="20">
        <f t="shared" si="190"/>
        <v>8.6059878184781677</v>
      </c>
      <c r="P164" s="20">
        <f t="shared" si="190"/>
        <v>8.4125892390736556</v>
      </c>
      <c r="Q164" s="20">
        <f t="shared" si="190"/>
        <v>8.4877158842130864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13.939417391086483</v>
      </c>
      <c r="I165" s="69">
        <f t="shared" si="192"/>
        <v>13.963308820051857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7733.4927713832776</v>
      </c>
      <c r="C167" s="68">
        <f t="shared" ref="C167:Q167" si="194">IF(C30=0,"",C30*1000000/C84)</f>
        <v>7098.9578002002836</v>
      </c>
      <c r="D167" s="68">
        <f t="shared" si="194"/>
        <v>6786.9040928341101</v>
      </c>
      <c r="E167" s="68">
        <f t="shared" si="194"/>
        <v>6970.1021945245375</v>
      </c>
      <c r="F167" s="68">
        <f t="shared" si="194"/>
        <v>7577.329791995975</v>
      </c>
      <c r="G167" s="68">
        <f t="shared" si="194"/>
        <v>7260.8329629219543</v>
      </c>
      <c r="H167" s="68">
        <f t="shared" si="194"/>
        <v>7399.3842814681821</v>
      </c>
      <c r="I167" s="68">
        <f t="shared" si="194"/>
        <v>7426.6329893281763</v>
      </c>
      <c r="J167" s="68">
        <f t="shared" si="194"/>
        <v>7324.9850388608056</v>
      </c>
      <c r="K167" s="68">
        <f t="shared" si="194"/>
        <v>7535.6151104681312</v>
      </c>
      <c r="L167" s="68">
        <f t="shared" si="194"/>
        <v>7628.0374758270973</v>
      </c>
      <c r="M167" s="68">
        <f t="shared" si="194"/>
        <v>7459.2421569145235</v>
      </c>
      <c r="N167" s="68">
        <f t="shared" si="194"/>
        <v>7218.7514604868657</v>
      </c>
      <c r="O167" s="68">
        <f t="shared" si="194"/>
        <v>6828.6752470339452</v>
      </c>
      <c r="P167" s="68">
        <f t="shared" si="194"/>
        <v>6668.5916118675705</v>
      </c>
      <c r="Q167" s="68">
        <f t="shared" si="194"/>
        <v>6854.6927896981006</v>
      </c>
    </row>
    <row r="168" spans="1:17" ht="11.45" customHeight="1" x14ac:dyDescent="0.25">
      <c r="A168" s="25" t="s">
        <v>39</v>
      </c>
      <c r="B168" s="66">
        <f t="shared" si="193"/>
        <v>6769.3243819357058</v>
      </c>
      <c r="C168" s="66">
        <f t="shared" ref="C168:Q168" si="195">IF(C31=0,"",C31*1000000/C85)</f>
        <v>6149.0654648319814</v>
      </c>
      <c r="D168" s="66">
        <f t="shared" si="195"/>
        <v>5808.4142357286328</v>
      </c>
      <c r="E168" s="66">
        <f t="shared" si="195"/>
        <v>5985.6900696175462</v>
      </c>
      <c r="F168" s="66">
        <f t="shared" si="195"/>
        <v>6651.9231708761672</v>
      </c>
      <c r="G168" s="66">
        <f t="shared" si="195"/>
        <v>6310.4327046865519</v>
      </c>
      <c r="H168" s="66">
        <f t="shared" si="195"/>
        <v>6483.5889328143667</v>
      </c>
      <c r="I168" s="66">
        <f t="shared" si="195"/>
        <v>6566.6409921987197</v>
      </c>
      <c r="J168" s="66">
        <f t="shared" si="195"/>
        <v>6503.8678145819313</v>
      </c>
      <c r="K168" s="66">
        <f t="shared" si="195"/>
        <v>6687.3450763208284</v>
      </c>
      <c r="L168" s="66">
        <f t="shared" si="195"/>
        <v>6783.4489281441056</v>
      </c>
      <c r="M168" s="66">
        <f t="shared" si="195"/>
        <v>6583.9522351045016</v>
      </c>
      <c r="N168" s="66">
        <f t="shared" si="195"/>
        <v>6358.6366508262863</v>
      </c>
      <c r="O168" s="66">
        <f t="shared" si="195"/>
        <v>5901.9108785740609</v>
      </c>
      <c r="P168" s="66">
        <f t="shared" si="195"/>
        <v>5764.0676101520785</v>
      </c>
      <c r="Q168" s="66">
        <f t="shared" si="195"/>
        <v>5988.7717180312302</v>
      </c>
    </row>
    <row r="169" spans="1:17" ht="11.45" customHeight="1" x14ac:dyDescent="0.25">
      <c r="A169" s="23" t="s">
        <v>30</v>
      </c>
      <c r="B169" s="65">
        <f t="shared" si="193"/>
        <v>2708.3084637226029</v>
      </c>
      <c r="C169" s="65">
        <f t="shared" ref="C169:Q169" si="196">IF(C32=0,"",C32*1000000/C86)</f>
        <v>2416.8957519330306</v>
      </c>
      <c r="D169" s="65">
        <f t="shared" si="196"/>
        <v>2123.5101293649859</v>
      </c>
      <c r="E169" s="65">
        <f t="shared" si="196"/>
        <v>2010.6820831544546</v>
      </c>
      <c r="F169" s="65">
        <f t="shared" si="196"/>
        <v>1934.5708239800795</v>
      </c>
      <c r="G169" s="65">
        <f t="shared" si="196"/>
        <v>1645.8301439438605</v>
      </c>
      <c r="H169" s="65">
        <f t="shared" si="196"/>
        <v>1600.881345984413</v>
      </c>
      <c r="I169" s="65">
        <f t="shared" si="196"/>
        <v>1529.3950558982272</v>
      </c>
      <c r="J169" s="65">
        <f t="shared" si="196"/>
        <v>1299.0144164847002</v>
      </c>
      <c r="K169" s="65">
        <f t="shared" si="196"/>
        <v>1272.9960358581498</v>
      </c>
      <c r="L169" s="65">
        <f t="shared" si="196"/>
        <v>1283.5241359317522</v>
      </c>
      <c r="M169" s="65">
        <f t="shared" si="196"/>
        <v>1180.1110754337767</v>
      </c>
      <c r="N169" s="65">
        <f t="shared" si="196"/>
        <v>1132.3291458970918</v>
      </c>
      <c r="O169" s="65">
        <f t="shared" si="196"/>
        <v>1048.4285227120661</v>
      </c>
      <c r="P169" s="65">
        <f t="shared" si="196"/>
        <v>1021.4018091479799</v>
      </c>
      <c r="Q169" s="65">
        <f t="shared" si="196"/>
        <v>1013.6992794842624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6956.1868734689442</v>
      </c>
      <c r="C170" s="63">
        <f t="shared" ref="C170:Q170" si="198">IF(C33=0,"",C33*1000000/C87)</f>
        <v>6295.994825115652</v>
      </c>
      <c r="D170" s="63">
        <f t="shared" si="198"/>
        <v>5968.538143833428</v>
      </c>
      <c r="E170" s="63">
        <f t="shared" si="198"/>
        <v>6159.1336893195594</v>
      </c>
      <c r="F170" s="63">
        <f t="shared" si="198"/>
        <v>6864.6144849949451</v>
      </c>
      <c r="G170" s="63">
        <f t="shared" si="198"/>
        <v>6609.5422574733029</v>
      </c>
      <c r="H170" s="63">
        <f t="shared" si="198"/>
        <v>6817.6081386958613</v>
      </c>
      <c r="I170" s="63">
        <f t="shared" si="198"/>
        <v>6939.9890232874341</v>
      </c>
      <c r="J170" s="63">
        <f t="shared" si="198"/>
        <v>6941.1989656524702</v>
      </c>
      <c r="K170" s="63">
        <f t="shared" si="198"/>
        <v>7200.0633365904087</v>
      </c>
      <c r="L170" s="63">
        <f t="shared" si="198"/>
        <v>7324.1367432452953</v>
      </c>
      <c r="M170" s="63">
        <f t="shared" si="198"/>
        <v>7136.79905375832</v>
      </c>
      <c r="N170" s="63">
        <f t="shared" si="198"/>
        <v>6904.2178497619507</v>
      </c>
      <c r="O170" s="63">
        <f t="shared" si="198"/>
        <v>6413.1775742964774</v>
      </c>
      <c r="P170" s="63">
        <f t="shared" si="198"/>
        <v>6266.841316865236</v>
      </c>
      <c r="Q170" s="63">
        <f t="shared" si="198"/>
        <v>6521.8365730152691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6803.8047549028506</v>
      </c>
      <c r="C171" s="64">
        <f t="shared" ref="C171:Q171" si="200">IF(C34=0,"",C34*1000000/C88)</f>
        <v>5886.7971651372382</v>
      </c>
      <c r="D171" s="64">
        <f t="shared" si="200"/>
        <v>5499.2583442611613</v>
      </c>
      <c r="E171" s="64">
        <f t="shared" si="200"/>
        <v>5418.1655800583112</v>
      </c>
      <c r="F171" s="64">
        <f t="shared" si="200"/>
        <v>5811.4550499623647</v>
      </c>
      <c r="G171" s="64">
        <f t="shared" si="200"/>
        <v>5565.8849755401279</v>
      </c>
      <c r="H171" s="64">
        <f t="shared" si="200"/>
        <v>5545.5628738767</v>
      </c>
      <c r="I171" s="64">
        <f t="shared" si="200"/>
        <v>5303.1005448472797</v>
      </c>
      <c r="J171" s="64">
        <f t="shared" si="200"/>
        <v>4997.808680913884</v>
      </c>
      <c r="K171" s="64">
        <f t="shared" si="200"/>
        <v>5060.7451515807352</v>
      </c>
      <c r="L171" s="64">
        <f t="shared" si="200"/>
        <v>4884.5527168388908</v>
      </c>
      <c r="M171" s="64">
        <f t="shared" si="200"/>
        <v>4552.7897712283848</v>
      </c>
      <c r="N171" s="64">
        <f t="shared" si="200"/>
        <v>4380.04686620958</v>
      </c>
      <c r="O171" s="64">
        <f t="shared" si="200"/>
        <v>4237.6307075838831</v>
      </c>
      <c r="P171" s="64">
        <f t="shared" si="200"/>
        <v>4112.0429888575291</v>
      </c>
      <c r="Q171" s="64">
        <f t="shared" si="200"/>
        <v>4268.5868167880308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7198.6131685289583</v>
      </c>
      <c r="C172" s="64">
        <f t="shared" ref="C172:Q172" si="202">IF(C35=0,"",C35*1000000/C89)</f>
        <v>8059.1180864162025</v>
      </c>
      <c r="D172" s="64">
        <f t="shared" si="202"/>
        <v>7789.8170068161689</v>
      </c>
      <c r="E172" s="64">
        <f t="shared" si="202"/>
        <v>9053.9466173188212</v>
      </c>
      <c r="F172" s="64">
        <f t="shared" si="202"/>
        <v>10793.333380174226</v>
      </c>
      <c r="G172" s="64">
        <f t="shared" si="202"/>
        <v>11237.979798594126</v>
      </c>
      <c r="H172" s="64">
        <f t="shared" si="202"/>
        <v>11808.434618543562</v>
      </c>
      <c r="I172" s="64">
        <f t="shared" si="202"/>
        <v>12577.935091579275</v>
      </c>
      <c r="J172" s="64">
        <f t="shared" si="202"/>
        <v>12677.532658853997</v>
      </c>
      <c r="K172" s="64">
        <f t="shared" si="202"/>
        <v>12894.794155439638</v>
      </c>
      <c r="L172" s="64">
        <f t="shared" si="202"/>
        <v>12897.993904504045</v>
      </c>
      <c r="M172" s="64">
        <f t="shared" si="202"/>
        <v>12616.611585108925</v>
      </c>
      <c r="N172" s="64">
        <f t="shared" si="202"/>
        <v>11969.644958282999</v>
      </c>
      <c r="O172" s="64">
        <f t="shared" si="202"/>
        <v>10474.901256205605</v>
      </c>
      <c r="P172" s="64">
        <f t="shared" si="202"/>
        <v>10087.981543795257</v>
      </c>
      <c r="Q172" s="64">
        <f t="shared" si="202"/>
        <v>10348.16424990415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8487.6555986232925</v>
      </c>
      <c r="C173" s="64">
        <f t="shared" ref="C173:Q173" si="204">IF(C36=0,"",C36*1000000/C90)</f>
        <v>7568.2270598172045</v>
      </c>
      <c r="D173" s="64">
        <f t="shared" si="204"/>
        <v>7084.6201705081867</v>
      </c>
      <c r="E173" s="64">
        <f t="shared" si="204"/>
        <v>7249.8569527360523</v>
      </c>
      <c r="F173" s="64">
        <f t="shared" si="204"/>
        <v>8043.765689011293</v>
      </c>
      <c r="G173" s="64">
        <f t="shared" si="204"/>
        <v>8008.820056930128</v>
      </c>
      <c r="H173" s="64">
        <f t="shared" si="204"/>
        <v>8234.4629831531638</v>
      </c>
      <c r="I173" s="64">
        <f t="shared" si="204"/>
        <v>8307.2290425282918</v>
      </c>
      <c r="J173" s="64">
        <f t="shared" si="204"/>
        <v>8188.7330053800433</v>
      </c>
      <c r="K173" s="64">
        <f t="shared" si="204"/>
        <v>8209.087678006319</v>
      </c>
      <c r="L173" s="64">
        <f t="shared" si="204"/>
        <v>8758.2917429330137</v>
      </c>
      <c r="M173" s="64">
        <f t="shared" si="204"/>
        <v>8500.706947397879</v>
      </c>
      <c r="N173" s="64">
        <f t="shared" si="204"/>
        <v>7951.5171752594888</v>
      </c>
      <c r="O173" s="64">
        <f t="shared" si="204"/>
        <v>7285.9358899054669</v>
      </c>
      <c r="P173" s="64">
        <f t="shared" si="204"/>
        <v>7041.0621236920106</v>
      </c>
      <c r="Q173" s="64">
        <f t="shared" si="204"/>
        <v>7269.4922331793896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 t="str">
        <f t="shared" si="206"/>
        <v/>
      </c>
      <c r="M174" s="64" t="str">
        <f t="shared" si="206"/>
        <v/>
      </c>
      <c r="N174" s="64" t="str">
        <f t="shared" si="206"/>
        <v/>
      </c>
      <c r="O174" s="64" t="str">
        <f t="shared" si="206"/>
        <v/>
      </c>
      <c r="P174" s="64" t="str">
        <f t="shared" si="206"/>
        <v/>
      </c>
      <c r="Q174" s="64">
        <f t="shared" si="206"/>
        <v>5380.534823259396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 t="str">
        <f t="shared" si="208"/>
        <v/>
      </c>
      <c r="P175" s="64">
        <f t="shared" si="208"/>
        <v>8163.0119006415789</v>
      </c>
      <c r="Q175" s="64">
        <f t="shared" si="208"/>
        <v>8685.8360684641339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7734.035038464478</v>
      </c>
      <c r="M176" s="64">
        <f t="shared" si="210"/>
        <v>7767.1978470689273</v>
      </c>
      <c r="N176" s="64">
        <f t="shared" si="210"/>
        <v>7784.3634607940212</v>
      </c>
      <c r="O176" s="64">
        <f t="shared" si="210"/>
        <v>7801.3509613741762</v>
      </c>
      <c r="P176" s="64">
        <f t="shared" si="210"/>
        <v>7813.4418050877493</v>
      </c>
      <c r="Q176" s="64">
        <f t="shared" si="210"/>
        <v>7834.7803167530556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48173.523344424655</v>
      </c>
      <c r="C177" s="63">
        <f t="shared" ref="C177:Q177" si="212">IF(C40=0,"",C40*1000000/C94)</f>
        <v>47224.381219990457</v>
      </c>
      <c r="D177" s="63">
        <f t="shared" si="212"/>
        <v>46320.085644270388</v>
      </c>
      <c r="E177" s="63">
        <f t="shared" si="212"/>
        <v>45390.060564770625</v>
      </c>
      <c r="F177" s="63">
        <f t="shared" si="212"/>
        <v>44696.392095560957</v>
      </c>
      <c r="G177" s="63">
        <f t="shared" si="212"/>
        <v>43854.314359323296</v>
      </c>
      <c r="H177" s="63">
        <f t="shared" si="212"/>
        <v>42963.994697751368</v>
      </c>
      <c r="I177" s="63">
        <f t="shared" si="212"/>
        <v>42197.95957837523</v>
      </c>
      <c r="J177" s="63">
        <f t="shared" si="212"/>
        <v>41378.1907624042</v>
      </c>
      <c r="K177" s="63">
        <f t="shared" si="212"/>
        <v>40625.451643206841</v>
      </c>
      <c r="L177" s="63">
        <f t="shared" si="212"/>
        <v>39859.01463442581</v>
      </c>
      <c r="M177" s="63">
        <f t="shared" si="212"/>
        <v>39134.892738879527</v>
      </c>
      <c r="N177" s="63">
        <f t="shared" si="212"/>
        <v>38359.039343205099</v>
      </c>
      <c r="O177" s="63">
        <f t="shared" si="212"/>
        <v>37649.537101048205</v>
      </c>
      <c r="P177" s="63">
        <f t="shared" si="212"/>
        <v>36975.122198275312</v>
      </c>
      <c r="Q177" s="63">
        <f t="shared" si="212"/>
        <v>36532.654390431642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 t="str">
        <f t="shared" si="214"/>
        <v/>
      </c>
      <c r="K178" s="67" t="str">
        <f t="shared" si="214"/>
        <v/>
      </c>
      <c r="L178" s="67" t="str">
        <f t="shared" si="214"/>
        <v/>
      </c>
      <c r="M178" s="67" t="str">
        <f t="shared" si="214"/>
        <v/>
      </c>
      <c r="N178" s="67" t="str">
        <f t="shared" si="214"/>
        <v/>
      </c>
      <c r="O178" s="67" t="str">
        <f t="shared" si="214"/>
        <v/>
      </c>
      <c r="P178" s="67" t="str">
        <f t="shared" si="214"/>
        <v/>
      </c>
      <c r="Q178" s="67" t="str">
        <f t="shared" si="214"/>
        <v/>
      </c>
    </row>
    <row r="179" spans="1:17" ht="11.45" customHeight="1" x14ac:dyDescent="0.25">
      <c r="A179" s="62" t="s">
        <v>58</v>
      </c>
      <c r="B179" s="67">
        <f t="shared" ref="B179" si="215">IF(B42=0,"",B42*1000000/B96)</f>
        <v>48873.027592183716</v>
      </c>
      <c r="C179" s="67">
        <f t="shared" ref="C179:Q179" si="216">IF(C42=0,"",C42*1000000/C96)</f>
        <v>47845.625733999637</v>
      </c>
      <c r="D179" s="67">
        <f t="shared" si="216"/>
        <v>46856.274887405598</v>
      </c>
      <c r="E179" s="67">
        <f t="shared" si="216"/>
        <v>45847.918959965456</v>
      </c>
      <c r="F179" s="67">
        <f t="shared" si="216"/>
        <v>45792.099174902069</v>
      </c>
      <c r="G179" s="67">
        <f t="shared" si="216"/>
        <v>44846.734197254838</v>
      </c>
      <c r="H179" s="67">
        <f t="shared" si="216"/>
        <v>43870.026297299621</v>
      </c>
      <c r="I179" s="67">
        <f t="shared" si="216"/>
        <v>42980.254644830049</v>
      </c>
      <c r="J179" s="67">
        <f t="shared" si="216"/>
        <v>42074.42912728832</v>
      </c>
      <c r="K179" s="67">
        <f t="shared" si="216"/>
        <v>41222.606729185543</v>
      </c>
      <c r="L179" s="67">
        <f t="shared" si="216"/>
        <v>40376.223386305195</v>
      </c>
      <c r="M179" s="67">
        <f t="shared" si="216"/>
        <v>39573.320106357904</v>
      </c>
      <c r="N179" s="67">
        <f t="shared" si="216"/>
        <v>38741.464274765538</v>
      </c>
      <c r="O179" s="67">
        <f t="shared" si="216"/>
        <v>37967.79152385029</v>
      </c>
      <c r="P179" s="67">
        <f t="shared" si="216"/>
        <v>37232.429580382726</v>
      </c>
      <c r="Q179" s="67">
        <f t="shared" si="216"/>
        <v>36580.321147895665</v>
      </c>
    </row>
    <row r="180" spans="1:17" ht="11.45" customHeight="1" x14ac:dyDescent="0.25">
      <c r="A180" s="62" t="s">
        <v>57</v>
      </c>
      <c r="B180" s="67">
        <f t="shared" ref="B180" si="217">IF(B43=0,"",B43*1000000/B97)</f>
        <v>22447.86251285204</v>
      </c>
      <c r="C180" s="67">
        <f t="shared" ref="C180:Q180" si="218">IF(C43=0,"",C43*1000000/C97)</f>
        <v>22432.345031751825</v>
      </c>
      <c r="D180" s="67">
        <f t="shared" si="218"/>
        <v>22430.13213715524</v>
      </c>
      <c r="E180" s="67">
        <f t="shared" si="218"/>
        <v>22405.608094891024</v>
      </c>
      <c r="F180" s="67">
        <f t="shared" si="218"/>
        <v>22496.137138611448</v>
      </c>
      <c r="G180" s="67">
        <f t="shared" si="218"/>
        <v>22501.357784798598</v>
      </c>
      <c r="H180" s="67">
        <f t="shared" si="218"/>
        <v>22471.372290965064</v>
      </c>
      <c r="I180" s="67">
        <f t="shared" si="218"/>
        <v>22500.887928724569</v>
      </c>
      <c r="J180" s="67">
        <f t="shared" si="218"/>
        <v>22491.976901329665</v>
      </c>
      <c r="K180" s="67">
        <f t="shared" si="218"/>
        <v>22512.804142298319</v>
      </c>
      <c r="L180" s="67">
        <f t="shared" si="218"/>
        <v>22517.402513701101</v>
      </c>
      <c r="M180" s="67">
        <f t="shared" si="218"/>
        <v>22538.846438741777</v>
      </c>
      <c r="N180" s="67">
        <f t="shared" si="218"/>
        <v>22520.30987735539</v>
      </c>
      <c r="O180" s="67">
        <f t="shared" si="218"/>
        <v>22533.818970635719</v>
      </c>
      <c r="P180" s="67">
        <f t="shared" si="218"/>
        <v>22561.408094661881</v>
      </c>
      <c r="Q180" s="67">
        <f t="shared" si="218"/>
        <v>22732.663136137297</v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>
        <f t="shared" si="220"/>
        <v>48358.701289223369</v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40829.123111413865</v>
      </c>
      <c r="C182" s="67">
        <f t="shared" ref="C182:Q182" si="222">IF(C45=0,"",C45*1000000/C99)</f>
        <v>40869.766776844357</v>
      </c>
      <c r="D182" s="67">
        <f t="shared" si="222"/>
        <v>40909.295968213039</v>
      </c>
      <c r="E182" s="67">
        <f t="shared" si="222"/>
        <v>40950.80421605843</v>
      </c>
      <c r="F182" s="67">
        <f t="shared" si="222"/>
        <v>40982.349228614628</v>
      </c>
      <c r="G182" s="67">
        <f t="shared" si="222"/>
        <v>41021.341327785565</v>
      </c>
      <c r="H182" s="67">
        <f t="shared" si="222"/>
        <v>41063.431667790341</v>
      </c>
      <c r="I182" s="67">
        <f t="shared" si="222"/>
        <v>41100.386000136306</v>
      </c>
      <c r="J182" s="67">
        <f t="shared" si="222"/>
        <v>41140.720982931402</v>
      </c>
      <c r="K182" s="67">
        <f t="shared" si="222"/>
        <v>41178.503839336925</v>
      </c>
      <c r="L182" s="67">
        <f t="shared" si="222"/>
        <v>41217.737144633371</v>
      </c>
      <c r="M182" s="67">
        <f t="shared" si="222"/>
        <v>41255.539030720422</v>
      </c>
      <c r="N182" s="67">
        <f t="shared" si="222"/>
        <v>41296.865297350552</v>
      </c>
      <c r="O182" s="67">
        <f t="shared" si="222"/>
        <v>41335.43298423793</v>
      </c>
      <c r="P182" s="67">
        <f t="shared" si="222"/>
        <v>41372.807483068289</v>
      </c>
      <c r="Q182" s="67">
        <f t="shared" si="222"/>
        <v>41397.718952511175</v>
      </c>
    </row>
    <row r="183" spans="1:17" ht="11.45" customHeight="1" x14ac:dyDescent="0.25">
      <c r="A183" s="25" t="s">
        <v>18</v>
      </c>
      <c r="B183" s="66">
        <f t="shared" si="221"/>
        <v>12640.548673124164</v>
      </c>
      <c r="C183" s="66">
        <f t="shared" ref="C183:Q183" si="223">IF(C46=0,"",C46*1000000/C100)</f>
        <v>12299.246830999282</v>
      </c>
      <c r="D183" s="66">
        <f t="shared" si="223"/>
        <v>12097.433639327233</v>
      </c>
      <c r="E183" s="66">
        <f t="shared" si="223"/>
        <v>12368.660592266035</v>
      </c>
      <c r="F183" s="66">
        <f t="shared" si="223"/>
        <v>12864.13740319677</v>
      </c>
      <c r="G183" s="66">
        <f t="shared" si="223"/>
        <v>12804.301602429407</v>
      </c>
      <c r="H183" s="66">
        <f t="shared" si="223"/>
        <v>13079.508916628245</v>
      </c>
      <c r="I183" s="66">
        <f t="shared" si="223"/>
        <v>12991.057854895373</v>
      </c>
      <c r="J183" s="66">
        <f t="shared" si="223"/>
        <v>12813.525456695819</v>
      </c>
      <c r="K183" s="66">
        <f t="shared" si="223"/>
        <v>13232.213004069143</v>
      </c>
      <c r="L183" s="66">
        <f t="shared" si="223"/>
        <v>13211.259603396726</v>
      </c>
      <c r="M183" s="66">
        <f t="shared" si="223"/>
        <v>13260.33477834632</v>
      </c>
      <c r="N183" s="66">
        <f t="shared" si="223"/>
        <v>13051.634120060598</v>
      </c>
      <c r="O183" s="66">
        <f t="shared" si="223"/>
        <v>13091.570433020093</v>
      </c>
      <c r="P183" s="66">
        <f t="shared" si="223"/>
        <v>12926.297947128332</v>
      </c>
      <c r="Q183" s="66">
        <f t="shared" si="223"/>
        <v>12915.587821595491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12629.378529122418</v>
      </c>
      <c r="C184" s="65">
        <f t="shared" ref="C184:Q184" si="225">IF(C47=0,"",C47*1000000/C101)</f>
        <v>12184.0379263304</v>
      </c>
      <c r="D184" s="65">
        <f t="shared" si="225"/>
        <v>12308.754084013119</v>
      </c>
      <c r="E184" s="65">
        <f t="shared" si="225"/>
        <v>12420.665900340824</v>
      </c>
      <c r="F184" s="65">
        <f t="shared" si="225"/>
        <v>12291.053508259452</v>
      </c>
      <c r="G184" s="65">
        <f t="shared" si="225"/>
        <v>12069.505391311372</v>
      </c>
      <c r="H184" s="65">
        <f t="shared" si="225"/>
        <v>12329.322729758016</v>
      </c>
      <c r="I184" s="65">
        <f t="shared" si="225"/>
        <v>12234.05727844148</v>
      </c>
      <c r="J184" s="65">
        <f t="shared" si="225"/>
        <v>12065.895791593015</v>
      </c>
      <c r="K184" s="65">
        <f t="shared" si="225"/>
        <v>12309.157945339339</v>
      </c>
      <c r="L184" s="65">
        <f t="shared" si="225"/>
        <v>12056.457758900073</v>
      </c>
      <c r="M184" s="65">
        <f t="shared" si="225"/>
        <v>11938.152758376533</v>
      </c>
      <c r="N184" s="65">
        <f t="shared" si="225"/>
        <v>11691.536197130899</v>
      </c>
      <c r="O184" s="65">
        <f t="shared" si="225"/>
        <v>11452.823201731662</v>
      </c>
      <c r="P184" s="65">
        <f t="shared" si="225"/>
        <v>11451.884223323304</v>
      </c>
      <c r="Q184" s="65">
        <f t="shared" si="225"/>
        <v>11276.521464224888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11093.435551800598</v>
      </c>
      <c r="C185" s="64">
        <f t="shared" ref="C185:Q185" si="227">IF(C48=0,"",C48*1000000/C102)</f>
        <v>10676.475902670605</v>
      </c>
      <c r="D185" s="64">
        <f t="shared" si="227"/>
        <v>10656.547111139853</v>
      </c>
      <c r="E185" s="64">
        <f t="shared" si="227"/>
        <v>10692.00866135911</v>
      </c>
      <c r="F185" s="64">
        <f t="shared" si="227"/>
        <v>10484.321781954086</v>
      </c>
      <c r="G185" s="64">
        <f t="shared" si="227"/>
        <v>9908.936036786461</v>
      </c>
      <c r="H185" s="64">
        <f t="shared" si="227"/>
        <v>9827.3088103794325</v>
      </c>
      <c r="I185" s="64">
        <f t="shared" si="227"/>
        <v>9483.4035272471847</v>
      </c>
      <c r="J185" s="64">
        <f t="shared" si="227"/>
        <v>8971.1593115400665</v>
      </c>
      <c r="K185" s="64">
        <f t="shared" si="227"/>
        <v>9679.6668840117582</v>
      </c>
      <c r="L185" s="64">
        <f t="shared" si="227"/>
        <v>9133.8701970003112</v>
      </c>
      <c r="M185" s="64">
        <f t="shared" si="227"/>
        <v>8860.1234312297602</v>
      </c>
      <c r="N185" s="64">
        <f t="shared" si="227"/>
        <v>8470.319738737222</v>
      </c>
      <c r="O185" s="64">
        <f t="shared" si="227"/>
        <v>8000.4334534279251</v>
      </c>
      <c r="P185" s="64">
        <f t="shared" si="227"/>
        <v>7741.4214928228184</v>
      </c>
      <c r="Q185" s="64">
        <f t="shared" si="227"/>
        <v>7029.3243853840095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17134.477423337295</v>
      </c>
      <c r="C186" s="64">
        <f t="shared" ref="C186:Q186" si="229">IF(C49=0,"",C49*1000000/C103)</f>
        <v>16706.716216110639</v>
      </c>
      <c r="D186" s="64">
        <f t="shared" si="229"/>
        <v>16296.306516677749</v>
      </c>
      <c r="E186" s="64">
        <f t="shared" si="229"/>
        <v>16308.17091863237</v>
      </c>
      <c r="F186" s="64">
        <f t="shared" si="229"/>
        <v>15873.799616535542</v>
      </c>
      <c r="G186" s="64">
        <f t="shared" si="229"/>
        <v>15493.874106544323</v>
      </c>
      <c r="H186" s="64">
        <f t="shared" si="229"/>
        <v>15766.767223104998</v>
      </c>
      <c r="I186" s="64">
        <f t="shared" si="229"/>
        <v>15438.271744632331</v>
      </c>
      <c r="J186" s="64">
        <f t="shared" si="229"/>
        <v>15096.827813279227</v>
      </c>
      <c r="K186" s="64">
        <f t="shared" si="229"/>
        <v>14738.842547735123</v>
      </c>
      <c r="L186" s="64">
        <f t="shared" si="229"/>
        <v>14420.106461514015</v>
      </c>
      <c r="M186" s="64">
        <f t="shared" si="229"/>
        <v>14088.41488846444</v>
      </c>
      <c r="N186" s="64">
        <f t="shared" si="229"/>
        <v>13738.213499359703</v>
      </c>
      <c r="O186" s="64">
        <f t="shared" si="229"/>
        <v>13418.509320103509</v>
      </c>
      <c r="P186" s="64">
        <f t="shared" si="229"/>
        <v>13465.212830667982</v>
      </c>
      <c r="Q186" s="64">
        <f t="shared" si="229"/>
        <v>13361.547881289116</v>
      </c>
    </row>
    <row r="187" spans="1:17" ht="11.45" customHeight="1" x14ac:dyDescent="0.25">
      <c r="A187" s="62" t="s">
        <v>57</v>
      </c>
      <c r="B187" s="64">
        <f t="shared" ref="B187" si="230">IF(B50=0,"",B50*1000000/B104)</f>
        <v>6568.4895810717835</v>
      </c>
      <c r="C187" s="64">
        <f t="shared" ref="C187:Q187" si="231">IF(C50=0,"",C50*1000000/C104)</f>
        <v>6567.8879270199914</v>
      </c>
      <c r="D187" s="64">
        <f t="shared" si="231"/>
        <v>6569.9763855806004</v>
      </c>
      <c r="E187" s="64">
        <f t="shared" si="231"/>
        <v>6742.483066254209</v>
      </c>
      <c r="F187" s="64">
        <f t="shared" si="231"/>
        <v>6730.316528471998</v>
      </c>
      <c r="G187" s="64">
        <f t="shared" si="231"/>
        <v>6736.814745305428</v>
      </c>
      <c r="H187" s="64">
        <f t="shared" si="231"/>
        <v>7030.3544912772841</v>
      </c>
      <c r="I187" s="64">
        <f t="shared" si="231"/>
        <v>7059.488503696055</v>
      </c>
      <c r="J187" s="64">
        <f t="shared" si="231"/>
        <v>7079.4617887248869</v>
      </c>
      <c r="K187" s="64">
        <f t="shared" si="231"/>
        <v>7087.9052889385002</v>
      </c>
      <c r="L187" s="64">
        <f t="shared" si="231"/>
        <v>7111.5288974901059</v>
      </c>
      <c r="M187" s="64">
        <f t="shared" si="231"/>
        <v>7125.1929759889335</v>
      </c>
      <c r="N187" s="64">
        <f t="shared" si="231"/>
        <v>7125.3261096880351</v>
      </c>
      <c r="O187" s="64">
        <f t="shared" si="231"/>
        <v>7137.0500566861292</v>
      </c>
      <c r="P187" s="64">
        <f t="shared" si="231"/>
        <v>7271.5115432784478</v>
      </c>
      <c r="Q187" s="64">
        <f t="shared" si="231"/>
        <v>7325.9719756366221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>
        <f t="shared" si="233"/>
        <v>10915.438138771437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>
        <f t="shared" si="235"/>
        <v>6811.4893536236068</v>
      </c>
      <c r="O189" s="64">
        <f t="shared" si="235"/>
        <v>6817.5116416171932</v>
      </c>
      <c r="P189" s="64">
        <f t="shared" si="235"/>
        <v>6818.0109796063698</v>
      </c>
      <c r="Q189" s="64">
        <f t="shared" si="235"/>
        <v>6822.1488367321481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12677.098868258327</v>
      </c>
      <c r="C190" s="63">
        <f t="shared" ref="C190:Q190" si="237">IF(C53=0,"",C53*1000000/C107)</f>
        <v>12665.434190764119</v>
      </c>
      <c r="D190" s="63">
        <f t="shared" si="237"/>
        <v>11504.10852198296</v>
      </c>
      <c r="E190" s="63">
        <f t="shared" si="237"/>
        <v>12219.611900771046</v>
      </c>
      <c r="F190" s="63">
        <f t="shared" si="237"/>
        <v>14507.251281444416</v>
      </c>
      <c r="G190" s="63">
        <f t="shared" si="237"/>
        <v>14937.84273587347</v>
      </c>
      <c r="H190" s="63">
        <f t="shared" si="237"/>
        <v>15287.550585516974</v>
      </c>
      <c r="I190" s="63">
        <f t="shared" si="237"/>
        <v>15133.339963761497</v>
      </c>
      <c r="J190" s="63">
        <f t="shared" si="237"/>
        <v>14879.895644186858</v>
      </c>
      <c r="K190" s="63">
        <f t="shared" si="237"/>
        <v>15826.027559460457</v>
      </c>
      <c r="L190" s="63">
        <f t="shared" si="237"/>
        <v>16616.437441194907</v>
      </c>
      <c r="M190" s="63">
        <f t="shared" si="237"/>
        <v>17113.563418318045</v>
      </c>
      <c r="N190" s="63">
        <f t="shared" si="237"/>
        <v>17006.723899146757</v>
      </c>
      <c r="O190" s="63">
        <f t="shared" si="237"/>
        <v>17926.706070828001</v>
      </c>
      <c r="P190" s="63">
        <f t="shared" si="237"/>
        <v>17106.814500994264</v>
      </c>
      <c r="Q190" s="63">
        <f t="shared" si="237"/>
        <v>17464.846791137104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10258.308274005225</v>
      </c>
      <c r="C191" s="67">
        <f t="shared" ref="C191:Q191" si="239">IF(C54=0,"",C54*1000000/C108)</f>
        <v>10188.049227566973</v>
      </c>
      <c r="D191" s="67">
        <f t="shared" si="239"/>
        <v>9220.4630500616622</v>
      </c>
      <c r="E191" s="67">
        <f t="shared" si="239"/>
        <v>9909.9526088549337</v>
      </c>
      <c r="F191" s="67">
        <f t="shared" si="239"/>
        <v>11821.242533623241</v>
      </c>
      <c r="G191" s="67">
        <f t="shared" si="239"/>
        <v>12228.91460480798</v>
      </c>
      <c r="H191" s="67">
        <f t="shared" si="239"/>
        <v>12031.95906996303</v>
      </c>
      <c r="I191" s="67">
        <f t="shared" si="239"/>
        <v>12325.54275140316</v>
      </c>
      <c r="J191" s="67">
        <f t="shared" si="239"/>
        <v>12261.700736762134</v>
      </c>
      <c r="K191" s="67">
        <f t="shared" si="239"/>
        <v>13397.517438141702</v>
      </c>
      <c r="L191" s="67">
        <f t="shared" si="239"/>
        <v>13867.947857420426</v>
      </c>
      <c r="M191" s="67">
        <f t="shared" si="239"/>
        <v>14392.253131123796</v>
      </c>
      <c r="N191" s="67">
        <f t="shared" si="239"/>
        <v>14075.882557441295</v>
      </c>
      <c r="O191" s="67">
        <f t="shared" si="239"/>
        <v>14945.580751907462</v>
      </c>
      <c r="P191" s="67">
        <f t="shared" si="239"/>
        <v>14162.168293807657</v>
      </c>
      <c r="Q191" s="67">
        <f t="shared" si="239"/>
        <v>14581.444098552733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84999.999999999985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17714.47298611336</v>
      </c>
      <c r="C195" s="66">
        <f t="shared" ref="C195:Q195" si="243">IF(C4=0,"",C4*1000000/C85)</f>
        <v>16042.753850073246</v>
      </c>
      <c r="D195" s="66">
        <f t="shared" si="243"/>
        <v>15417.100639147144</v>
      </c>
      <c r="E195" s="66">
        <f t="shared" si="243"/>
        <v>15437.261094478403</v>
      </c>
      <c r="F195" s="66">
        <f t="shared" si="243"/>
        <v>15549.208794404973</v>
      </c>
      <c r="G195" s="66">
        <f t="shared" si="243"/>
        <v>15115.955428400355</v>
      </c>
      <c r="H195" s="66">
        <f t="shared" si="243"/>
        <v>14201.776776889901</v>
      </c>
      <c r="I195" s="66">
        <f t="shared" si="243"/>
        <v>13292.695563100327</v>
      </c>
      <c r="J195" s="66">
        <f t="shared" si="243"/>
        <v>12564.680972586242</v>
      </c>
      <c r="K195" s="66">
        <f t="shared" si="243"/>
        <v>12501.906830104888</v>
      </c>
      <c r="L195" s="66">
        <f t="shared" si="243"/>
        <v>12145.680198052976</v>
      </c>
      <c r="M195" s="66">
        <f t="shared" si="243"/>
        <v>11449.760659373309</v>
      </c>
      <c r="N195" s="66">
        <f t="shared" si="243"/>
        <v>11033.640025553304</v>
      </c>
      <c r="O195" s="66">
        <f t="shared" si="243"/>
        <v>10756.587704196958</v>
      </c>
      <c r="P195" s="66">
        <f t="shared" si="243"/>
        <v>10645.275631050226</v>
      </c>
      <c r="Q195" s="66">
        <f t="shared" si="243"/>
        <v>10345.461452212017</v>
      </c>
    </row>
    <row r="196" spans="1:17" ht="11.45" customHeight="1" x14ac:dyDescent="0.25">
      <c r="A196" s="23" t="s">
        <v>30</v>
      </c>
      <c r="B196" s="65">
        <f t="shared" si="242"/>
        <v>3127.9534626399886</v>
      </c>
      <c r="C196" s="65">
        <f t="shared" ref="C196:Q196" si="244">IF(C5=0,"",C5*1000000/C86)</f>
        <v>2791.3336076883766</v>
      </c>
      <c r="D196" s="65">
        <f t="shared" si="244"/>
        <v>2452.0690301129248</v>
      </c>
      <c r="E196" s="65">
        <f t="shared" si="244"/>
        <v>2322.7588068536206</v>
      </c>
      <c r="F196" s="65">
        <f t="shared" si="244"/>
        <v>2235.1336511750542</v>
      </c>
      <c r="G196" s="65">
        <f t="shared" si="244"/>
        <v>1899.8111506431651</v>
      </c>
      <c r="H196" s="65">
        <f t="shared" si="244"/>
        <v>1848.4414192589579</v>
      </c>
      <c r="I196" s="65">
        <f t="shared" si="244"/>
        <v>1768.7348894745319</v>
      </c>
      <c r="J196" s="65">
        <f t="shared" si="244"/>
        <v>1503.0918854978972</v>
      </c>
      <c r="K196" s="65">
        <f t="shared" si="244"/>
        <v>1473.6928435001146</v>
      </c>
      <c r="L196" s="65">
        <f t="shared" si="244"/>
        <v>1483.3280423780886</v>
      </c>
      <c r="M196" s="65">
        <f t="shared" si="244"/>
        <v>1362.622149151485</v>
      </c>
      <c r="N196" s="65">
        <f t="shared" si="244"/>
        <v>1305.0418851382913</v>
      </c>
      <c r="O196" s="65">
        <f t="shared" si="244"/>
        <v>1207.7438140776485</v>
      </c>
      <c r="P196" s="65">
        <f t="shared" si="244"/>
        <v>1177.0385331855152</v>
      </c>
      <c r="Q196" s="65">
        <f t="shared" si="244"/>
        <v>1168.187442835492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13021.328555843584</v>
      </c>
      <c r="C197" s="63">
        <f t="shared" ref="C197:Q197" si="246">IF(C6=0,"",C6*1000000/C87)</f>
        <v>12023.884178095264</v>
      </c>
      <c r="D197" s="63">
        <f t="shared" si="246"/>
        <v>11894.988101946179</v>
      </c>
      <c r="E197" s="63">
        <f t="shared" si="246"/>
        <v>12031.778199746252</v>
      </c>
      <c r="F197" s="63">
        <f t="shared" si="246"/>
        <v>12258.872651356995</v>
      </c>
      <c r="G197" s="63">
        <f t="shared" si="246"/>
        <v>12342.977550855012</v>
      </c>
      <c r="H197" s="63">
        <f t="shared" si="246"/>
        <v>11700.537955768081</v>
      </c>
      <c r="I197" s="63">
        <f t="shared" si="246"/>
        <v>11124.82006991569</v>
      </c>
      <c r="J197" s="63">
        <f t="shared" si="246"/>
        <v>10733.830845771145</v>
      </c>
      <c r="K197" s="63">
        <f t="shared" si="246"/>
        <v>11079.599878751136</v>
      </c>
      <c r="L197" s="63">
        <f t="shared" si="246"/>
        <v>10951.856148491879</v>
      </c>
      <c r="M197" s="63">
        <f t="shared" si="246"/>
        <v>10433.268965517242</v>
      </c>
      <c r="N197" s="63">
        <f t="shared" si="246"/>
        <v>10100.512163892445</v>
      </c>
      <c r="O197" s="63">
        <f t="shared" si="246"/>
        <v>9971.1977330347636</v>
      </c>
      <c r="P197" s="63">
        <f t="shared" si="246"/>
        <v>9849.6975309219033</v>
      </c>
      <c r="Q197" s="63">
        <f t="shared" si="246"/>
        <v>9678.4204038107018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12692.371701460514</v>
      </c>
      <c r="C198" s="64">
        <f t="shared" ref="C198:Q198" si="248">IF(C7=0,"",C7*1000000/C88)</f>
        <v>11207.424808999696</v>
      </c>
      <c r="D198" s="64">
        <f t="shared" si="248"/>
        <v>10943.045632313479</v>
      </c>
      <c r="E198" s="64">
        <f t="shared" si="248"/>
        <v>10571.788339096111</v>
      </c>
      <c r="F198" s="64">
        <f t="shared" si="248"/>
        <v>10359.309420750715</v>
      </c>
      <c r="G198" s="64">
        <f t="shared" si="248"/>
        <v>10405.123412910469</v>
      </c>
      <c r="H198" s="64">
        <f t="shared" si="248"/>
        <v>9506.5536268805681</v>
      </c>
      <c r="I198" s="64">
        <f t="shared" si="248"/>
        <v>8462.4126900824212</v>
      </c>
      <c r="J198" s="64">
        <f t="shared" si="248"/>
        <v>7666.497804825839</v>
      </c>
      <c r="K198" s="64">
        <f t="shared" si="248"/>
        <v>7707.709341941365</v>
      </c>
      <c r="L198" s="64">
        <f t="shared" si="248"/>
        <v>7214.9835071580465</v>
      </c>
      <c r="M198" s="64">
        <f t="shared" si="248"/>
        <v>6557.5469331375079</v>
      </c>
      <c r="N198" s="64">
        <f t="shared" si="248"/>
        <v>6307.7158669220862</v>
      </c>
      <c r="O198" s="64">
        <f t="shared" si="248"/>
        <v>6486.7368979085604</v>
      </c>
      <c r="P198" s="64">
        <f t="shared" si="248"/>
        <v>6358.5976219515105</v>
      </c>
      <c r="Q198" s="64">
        <f t="shared" si="248"/>
        <v>6229.2298011158609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13968.297720143235</v>
      </c>
      <c r="C199" s="64">
        <f t="shared" ref="C199:Q199" si="250">IF(C8=0,"",C8*1000000/C89)</f>
        <v>15959.452477390196</v>
      </c>
      <c r="D199" s="64">
        <f t="shared" si="250"/>
        <v>16123.712666314135</v>
      </c>
      <c r="E199" s="64">
        <f t="shared" si="250"/>
        <v>18375.44320030497</v>
      </c>
      <c r="F199" s="64">
        <f t="shared" si="250"/>
        <v>20012.678588742001</v>
      </c>
      <c r="G199" s="64">
        <f t="shared" si="250"/>
        <v>21852.692897677483</v>
      </c>
      <c r="H199" s="64">
        <f t="shared" si="250"/>
        <v>21055.885241211796</v>
      </c>
      <c r="I199" s="64">
        <f t="shared" si="250"/>
        <v>20877.447279702228</v>
      </c>
      <c r="J199" s="64">
        <f t="shared" si="250"/>
        <v>20228.134533738008</v>
      </c>
      <c r="K199" s="64">
        <f t="shared" si="250"/>
        <v>20428.147350474785</v>
      </c>
      <c r="L199" s="64">
        <f t="shared" si="250"/>
        <v>19816.931842206697</v>
      </c>
      <c r="M199" s="64">
        <f t="shared" si="250"/>
        <v>18902.108448548155</v>
      </c>
      <c r="N199" s="64">
        <f t="shared" si="250"/>
        <v>17929.919516162761</v>
      </c>
      <c r="O199" s="64">
        <f t="shared" si="250"/>
        <v>16678.49352756895</v>
      </c>
      <c r="P199" s="64">
        <f t="shared" si="250"/>
        <v>16226.007888556665</v>
      </c>
      <c r="Q199" s="64">
        <f t="shared" si="250"/>
        <v>15707.868396853244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15411.451360061305</v>
      </c>
      <c r="C200" s="64">
        <f t="shared" ref="C200:Q200" si="252">IF(C9=0,"",C9*1000000/C90)</f>
        <v>14019.944978452873</v>
      </c>
      <c r="D200" s="64">
        <f t="shared" si="252"/>
        <v>13695.703451339792</v>
      </c>
      <c r="E200" s="64">
        <f t="shared" si="252"/>
        <v>13737.615544354225</v>
      </c>
      <c r="F200" s="64">
        <f t="shared" si="252"/>
        <v>13933.670193927335</v>
      </c>
      <c r="G200" s="64">
        <f t="shared" si="252"/>
        <v>14507.374618561842</v>
      </c>
      <c r="H200" s="64">
        <f t="shared" si="252"/>
        <v>13708.211938569373</v>
      </c>
      <c r="I200" s="64">
        <f t="shared" si="252"/>
        <v>12917.014022006369</v>
      </c>
      <c r="J200" s="64">
        <f t="shared" si="252"/>
        <v>12283.120120198164</v>
      </c>
      <c r="K200" s="64">
        <f t="shared" si="252"/>
        <v>12253.337298893573</v>
      </c>
      <c r="L200" s="64">
        <f t="shared" si="252"/>
        <v>12703.471821806301</v>
      </c>
      <c r="M200" s="64">
        <f t="shared" si="252"/>
        <v>12054.347680499943</v>
      </c>
      <c r="N200" s="64">
        <f t="shared" si="252"/>
        <v>11283.676988015519</v>
      </c>
      <c r="O200" s="64">
        <f t="shared" si="252"/>
        <v>10988.316070967157</v>
      </c>
      <c r="P200" s="64">
        <f t="shared" si="252"/>
        <v>10734.556508924548</v>
      </c>
      <c r="Q200" s="64">
        <f t="shared" si="252"/>
        <v>10464.304821539821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 t="str">
        <f t="shared" si="254"/>
        <v/>
      </c>
      <c r="M201" s="64" t="str">
        <f t="shared" si="254"/>
        <v/>
      </c>
      <c r="N201" s="64" t="str">
        <f t="shared" si="254"/>
        <v/>
      </c>
      <c r="O201" s="64" t="str">
        <f t="shared" si="254"/>
        <v/>
      </c>
      <c r="P201" s="64" t="str">
        <f t="shared" si="254"/>
        <v/>
      </c>
      <c r="Q201" s="64">
        <f t="shared" si="254"/>
        <v>7745.184214726266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 t="str">
        <f t="shared" si="256"/>
        <v/>
      </c>
      <c r="P202" s="64">
        <f t="shared" si="256"/>
        <v>12445.041812031819</v>
      </c>
      <c r="Q202" s="64">
        <f t="shared" si="256"/>
        <v>12503.106590510992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10408.303113687485</v>
      </c>
      <c r="M203" s="64">
        <f t="shared" si="258"/>
        <v>10219.362668444935</v>
      </c>
      <c r="N203" s="64">
        <f t="shared" si="258"/>
        <v>10249.307536545757</v>
      </c>
      <c r="O203" s="64">
        <f t="shared" si="258"/>
        <v>10916.574647674019</v>
      </c>
      <c r="P203" s="64">
        <f t="shared" si="258"/>
        <v>11052.463451342688</v>
      </c>
      <c r="Q203" s="64">
        <f t="shared" si="258"/>
        <v>10464.14873253736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1758346.2041107283</v>
      </c>
      <c r="C204" s="63">
        <f t="shared" ref="C204:Q204" si="260">IF(C13=0,"",C13*1000000/C94)</f>
        <v>1648662.3218165045</v>
      </c>
      <c r="D204" s="63">
        <f t="shared" si="260"/>
        <v>1533064.064388691</v>
      </c>
      <c r="E204" s="63">
        <f t="shared" si="260"/>
        <v>1535942.8486381902</v>
      </c>
      <c r="F204" s="63">
        <f t="shared" si="260"/>
        <v>1392863.9572600648</v>
      </c>
      <c r="G204" s="63">
        <f t="shared" si="260"/>
        <v>1320238.2869103202</v>
      </c>
      <c r="H204" s="63">
        <f t="shared" si="260"/>
        <v>1325458.603233357</v>
      </c>
      <c r="I204" s="63">
        <f t="shared" si="260"/>
        <v>1252034.227518505</v>
      </c>
      <c r="J204" s="63">
        <f t="shared" si="260"/>
        <v>1247417.5579905333</v>
      </c>
      <c r="K204" s="63">
        <f t="shared" si="260"/>
        <v>1115373.8662059503</v>
      </c>
      <c r="L204" s="63">
        <f t="shared" si="260"/>
        <v>1043569.6589003729</v>
      </c>
      <c r="M204" s="63">
        <f t="shared" si="260"/>
        <v>974483.59659781284</v>
      </c>
      <c r="N204" s="63">
        <f t="shared" si="260"/>
        <v>962190.00195274362</v>
      </c>
      <c r="O204" s="63">
        <f t="shared" si="260"/>
        <v>901997.27969074377</v>
      </c>
      <c r="P204" s="63">
        <f t="shared" si="260"/>
        <v>902674.04333794373</v>
      </c>
      <c r="Q204" s="63">
        <f t="shared" si="260"/>
        <v>741705.64667337714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 t="str">
        <f t="shared" si="262"/>
        <v/>
      </c>
      <c r="K205" s="67" t="str">
        <f t="shared" si="262"/>
        <v/>
      </c>
      <c r="L205" s="67" t="str">
        <f t="shared" si="262"/>
        <v/>
      </c>
      <c r="M205" s="67" t="str">
        <f t="shared" si="262"/>
        <v/>
      </c>
      <c r="N205" s="67" t="str">
        <f t="shared" si="262"/>
        <v/>
      </c>
      <c r="O205" s="67" t="str">
        <f t="shared" si="262"/>
        <v/>
      </c>
      <c r="P205" s="67" t="str">
        <f t="shared" si="262"/>
        <v/>
      </c>
      <c r="Q205" s="67" t="str">
        <f t="shared" si="262"/>
        <v/>
      </c>
    </row>
    <row r="206" spans="1:17" ht="11.45" customHeight="1" x14ac:dyDescent="0.25">
      <c r="A206" s="62" t="s">
        <v>58</v>
      </c>
      <c r="B206" s="67">
        <f t="shared" ref="B206" si="263">IF(B15=0,"",B15*1000000/B96)</f>
        <v>1783878.2921420021</v>
      </c>
      <c r="C206" s="67">
        <f t="shared" ref="C206:Q206" si="264">IF(C15=0,"",C15*1000000/C96)</f>
        <v>1670350.7462367399</v>
      </c>
      <c r="D206" s="67">
        <f t="shared" si="264"/>
        <v>1550810.4145719628</v>
      </c>
      <c r="E206" s="67">
        <f t="shared" si="264"/>
        <v>1551436.2037700908</v>
      </c>
      <c r="F206" s="67">
        <f t="shared" si="264"/>
        <v>1427009.2389478125</v>
      </c>
      <c r="G206" s="67">
        <f t="shared" si="264"/>
        <v>1350115.1801161084</v>
      </c>
      <c r="H206" s="67">
        <f t="shared" si="264"/>
        <v>1353410.0864897629</v>
      </c>
      <c r="I206" s="67">
        <f t="shared" si="264"/>
        <v>1275245.3071300946</v>
      </c>
      <c r="J206" s="67">
        <f t="shared" si="264"/>
        <v>1268406.8749447244</v>
      </c>
      <c r="K206" s="67">
        <f t="shared" si="264"/>
        <v>1131768.7898322083</v>
      </c>
      <c r="L206" s="67">
        <f t="shared" si="264"/>
        <v>1057110.9710910881</v>
      </c>
      <c r="M206" s="67">
        <f t="shared" si="264"/>
        <v>985400.71551667445</v>
      </c>
      <c r="N206" s="67">
        <f t="shared" si="264"/>
        <v>971782.66777402919</v>
      </c>
      <c r="O206" s="67">
        <f t="shared" si="264"/>
        <v>909621.93183046533</v>
      </c>
      <c r="P206" s="67">
        <f t="shared" si="264"/>
        <v>908955.69113729661</v>
      </c>
      <c r="Q206" s="67">
        <f t="shared" si="264"/>
        <v>742673.40288380289</v>
      </c>
    </row>
    <row r="207" spans="1:17" ht="11.45" customHeight="1" x14ac:dyDescent="0.25">
      <c r="A207" s="62" t="s">
        <v>57</v>
      </c>
      <c r="B207" s="67">
        <f t="shared" ref="B207" si="265">IF(B16=0,"",B16*1000000/B97)</f>
        <v>819352.85400794889</v>
      </c>
      <c r="C207" s="67">
        <f t="shared" ref="C207:Q207" si="266">IF(C16=0,"",C16*1000000/C97)</f>
        <v>783141.27339336195</v>
      </c>
      <c r="D207" s="67">
        <f t="shared" si="266"/>
        <v>742374.04919859231</v>
      </c>
      <c r="E207" s="67">
        <f t="shared" si="266"/>
        <v>758177.73967563163</v>
      </c>
      <c r="F207" s="67">
        <f t="shared" si="266"/>
        <v>701042.23470563802</v>
      </c>
      <c r="G207" s="67">
        <f t="shared" si="266"/>
        <v>677405.50705116778</v>
      </c>
      <c r="H207" s="67">
        <f t="shared" si="266"/>
        <v>693251.96455901663</v>
      </c>
      <c r="I207" s="67">
        <f t="shared" si="266"/>
        <v>667612.4181785814</v>
      </c>
      <c r="J207" s="67">
        <f t="shared" si="266"/>
        <v>678059.77940747316</v>
      </c>
      <c r="K207" s="67">
        <f t="shared" si="266"/>
        <v>618090.19665462349</v>
      </c>
      <c r="L207" s="67">
        <f t="shared" si="266"/>
        <v>589539.86384425242</v>
      </c>
      <c r="M207" s="67">
        <f t="shared" si="266"/>
        <v>561231.54054209206</v>
      </c>
      <c r="N207" s="67">
        <f t="shared" si="266"/>
        <v>564894.67348215485</v>
      </c>
      <c r="O207" s="67">
        <f t="shared" si="266"/>
        <v>539859.05213137972</v>
      </c>
      <c r="P207" s="67">
        <f t="shared" si="266"/>
        <v>550791.89080153464</v>
      </c>
      <c r="Q207" s="67">
        <f t="shared" si="266"/>
        <v>461530.78371477011</v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>
        <f t="shared" si="268"/>
        <v>981804.42703890544</v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1490273.6743342846</v>
      </c>
      <c r="C209" s="67">
        <f t="shared" ref="C209:Q209" si="270">IF(C18=0,"",C18*1000000/C99)</f>
        <v>1426814.7691025452</v>
      </c>
      <c r="D209" s="67">
        <f t="shared" si="270"/>
        <v>1353982.2018024772</v>
      </c>
      <c r="E209" s="67">
        <f t="shared" si="270"/>
        <v>1385723.9690588955</v>
      </c>
      <c r="F209" s="67">
        <f t="shared" si="270"/>
        <v>1277124.046216951</v>
      </c>
      <c r="G209" s="67">
        <f t="shared" si="270"/>
        <v>1234951.3655056227</v>
      </c>
      <c r="H209" s="67">
        <f t="shared" si="270"/>
        <v>1266825.3770454545</v>
      </c>
      <c r="I209" s="67">
        <f t="shared" si="270"/>
        <v>1219468.6793046687</v>
      </c>
      <c r="J209" s="67">
        <f t="shared" si="270"/>
        <v>1240258.6182943191</v>
      </c>
      <c r="K209" s="67">
        <f t="shared" si="270"/>
        <v>1130557.9427210595</v>
      </c>
      <c r="L209" s="67">
        <f t="shared" si="270"/>
        <v>1079143.0818643444</v>
      </c>
      <c r="M209" s="67">
        <f t="shared" si="270"/>
        <v>1027289.0313634966</v>
      </c>
      <c r="N209" s="67">
        <f t="shared" si="270"/>
        <v>1035881.8046922396</v>
      </c>
      <c r="O209" s="67">
        <f t="shared" si="270"/>
        <v>990302.96193425497</v>
      </c>
      <c r="P209" s="67">
        <f t="shared" si="270"/>
        <v>1010034.7799993367</v>
      </c>
      <c r="Q209" s="67">
        <f t="shared" si="270"/>
        <v>840478.81049992971</v>
      </c>
    </row>
    <row r="210" spans="1:17" ht="11.45" customHeight="1" x14ac:dyDescent="0.25">
      <c r="A210" s="25" t="s">
        <v>62</v>
      </c>
      <c r="B210" s="66">
        <f t="shared" si="269"/>
        <v>33338.635072691599</v>
      </c>
      <c r="C210" s="66">
        <f t="shared" ref="C210:Q210" si="271">IF(C19=0,"",C19*1000000/C100)</f>
        <v>33787.390638890494</v>
      </c>
      <c r="D210" s="66">
        <f t="shared" si="271"/>
        <v>33439.403415429035</v>
      </c>
      <c r="E210" s="66">
        <f t="shared" si="271"/>
        <v>34269.577367070982</v>
      </c>
      <c r="F210" s="66">
        <f t="shared" si="271"/>
        <v>39106.444883411205</v>
      </c>
      <c r="G210" s="66">
        <f t="shared" si="271"/>
        <v>39418.46515499938</v>
      </c>
      <c r="H210" s="66">
        <f t="shared" si="271"/>
        <v>40514.740914626527</v>
      </c>
      <c r="I210" s="66">
        <f t="shared" si="271"/>
        <v>40488.211204654814</v>
      </c>
      <c r="J210" s="66">
        <f t="shared" si="271"/>
        <v>40202.596016519019</v>
      </c>
      <c r="K210" s="66">
        <f t="shared" si="271"/>
        <v>41230.492697886533</v>
      </c>
      <c r="L210" s="66">
        <f t="shared" si="271"/>
        <v>41917.734238125631</v>
      </c>
      <c r="M210" s="66">
        <f t="shared" si="271"/>
        <v>43006.523917379425</v>
      </c>
      <c r="N210" s="66">
        <f t="shared" si="271"/>
        <v>43223.027989206923</v>
      </c>
      <c r="O210" s="66">
        <f t="shared" si="271"/>
        <v>45883.314331995673</v>
      </c>
      <c r="P210" s="66">
        <f t="shared" si="271"/>
        <v>44573.80671691629</v>
      </c>
      <c r="Q210" s="66">
        <f t="shared" si="271"/>
        <v>46125.655778154221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2374.3605304271227</v>
      </c>
      <c r="C211" s="65">
        <f t="shared" ref="C211:Q211" si="273">IF(C20=0,"",C20*1000000/C101)</f>
        <v>2305.4456462116336</v>
      </c>
      <c r="D211" s="65">
        <f t="shared" si="273"/>
        <v>2383.3941315215166</v>
      </c>
      <c r="E211" s="65">
        <f t="shared" si="273"/>
        <v>2421.4997422417046</v>
      </c>
      <c r="F211" s="65">
        <f t="shared" si="273"/>
        <v>2431.654692107873</v>
      </c>
      <c r="G211" s="65">
        <f t="shared" si="273"/>
        <v>2447.0648977567362</v>
      </c>
      <c r="H211" s="65">
        <f t="shared" si="273"/>
        <v>2524.8865335968221</v>
      </c>
      <c r="I211" s="65">
        <f t="shared" si="273"/>
        <v>2546.9039986665257</v>
      </c>
      <c r="J211" s="65">
        <f t="shared" si="273"/>
        <v>2554.5201678897538</v>
      </c>
      <c r="K211" s="65">
        <f t="shared" si="273"/>
        <v>2612.2907556005994</v>
      </c>
      <c r="L211" s="65">
        <f t="shared" si="273"/>
        <v>2591.9272514728195</v>
      </c>
      <c r="M211" s="65">
        <f t="shared" si="273"/>
        <v>2599.5654658833396</v>
      </c>
      <c r="N211" s="65">
        <f t="shared" si="273"/>
        <v>2571.1666286881264</v>
      </c>
      <c r="O211" s="65">
        <f t="shared" si="273"/>
        <v>2545.9542896593598</v>
      </c>
      <c r="P211" s="65">
        <f t="shared" si="273"/>
        <v>2553.9611523953431</v>
      </c>
      <c r="Q211" s="65">
        <f t="shared" si="273"/>
        <v>2538.607892999989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1821.972330776797</v>
      </c>
      <c r="C212" s="64">
        <f t="shared" ref="C212:Q212" si="275">IF(C21=0,"",C21*1000000/C102)</f>
        <v>1766.9784989577633</v>
      </c>
      <c r="D212" s="64">
        <f t="shared" si="275"/>
        <v>1764.3394016073901</v>
      </c>
      <c r="E212" s="64">
        <f t="shared" si="275"/>
        <v>1769.0347624808862</v>
      </c>
      <c r="F212" s="64">
        <f t="shared" si="275"/>
        <v>1741.4908580667236</v>
      </c>
      <c r="G212" s="64">
        <f t="shared" si="275"/>
        <v>1664.6025116961682</v>
      </c>
      <c r="H212" s="64">
        <f t="shared" si="275"/>
        <v>1653.623396446651</v>
      </c>
      <c r="I212" s="64">
        <f t="shared" si="275"/>
        <v>1607.1644228688772</v>
      </c>
      <c r="J212" s="64">
        <f t="shared" si="275"/>
        <v>1537.3324020520845</v>
      </c>
      <c r="K212" s="64">
        <f t="shared" si="275"/>
        <v>1633.7186054696908</v>
      </c>
      <c r="L212" s="64">
        <f t="shared" si="275"/>
        <v>1559.598446716876</v>
      </c>
      <c r="M212" s="64">
        <f t="shared" si="275"/>
        <v>1522.0914390748278</v>
      </c>
      <c r="N212" s="64">
        <f t="shared" si="275"/>
        <v>1468.279614619139</v>
      </c>
      <c r="O212" s="64">
        <f t="shared" si="275"/>
        <v>1402.7482621146523</v>
      </c>
      <c r="P212" s="64">
        <f t="shared" si="275"/>
        <v>1366.2982016420663</v>
      </c>
      <c r="Q212" s="64">
        <f t="shared" si="275"/>
        <v>1264.7939918032962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3865.7712597777063</v>
      </c>
      <c r="C213" s="64">
        <f t="shared" ref="C213:Q213" si="277">IF(C22=0,"",C22*1000000/C103)</f>
        <v>3788.3695621389666</v>
      </c>
      <c r="D213" s="64">
        <f t="shared" si="277"/>
        <v>3713.7341376567488</v>
      </c>
      <c r="E213" s="64">
        <f t="shared" si="277"/>
        <v>3715.8969849304322</v>
      </c>
      <c r="F213" s="64">
        <f t="shared" si="277"/>
        <v>3636.5048992519428</v>
      </c>
      <c r="G213" s="64">
        <f t="shared" si="277"/>
        <v>3566.7073796259133</v>
      </c>
      <c r="H213" s="64">
        <f t="shared" si="277"/>
        <v>3616.8757248782854</v>
      </c>
      <c r="I213" s="64">
        <f t="shared" si="277"/>
        <v>3556.4639182393394</v>
      </c>
      <c r="J213" s="64">
        <f t="shared" si="277"/>
        <v>3493.3976475481713</v>
      </c>
      <c r="K213" s="64">
        <f t="shared" si="277"/>
        <v>3426.9689188716065</v>
      </c>
      <c r="L213" s="64">
        <f t="shared" si="277"/>
        <v>3367.5514173059833</v>
      </c>
      <c r="M213" s="64">
        <f t="shared" si="277"/>
        <v>3305.4391619176081</v>
      </c>
      <c r="N213" s="64">
        <f t="shared" si="277"/>
        <v>3239.5424194073571</v>
      </c>
      <c r="O213" s="64">
        <f t="shared" si="277"/>
        <v>3179.09041608907</v>
      </c>
      <c r="P213" s="64">
        <f t="shared" si="277"/>
        <v>3187.9392724892468</v>
      </c>
      <c r="Q213" s="64">
        <f t="shared" si="277"/>
        <v>3168.2896595296884</v>
      </c>
    </row>
    <row r="214" spans="1:17" ht="11.45" customHeight="1" x14ac:dyDescent="0.25">
      <c r="A214" s="62" t="s">
        <v>57</v>
      </c>
      <c r="B214" s="64">
        <f t="shared" ref="B214" si="278">IF(B23=0,"",B23*1000000/B104)</f>
        <v>1207.9575467417603</v>
      </c>
      <c r="C214" s="64">
        <f t="shared" ref="C214:Q214" si="279">IF(C23=0,"",C23*1000000/C104)</f>
        <v>1207.8690296845971</v>
      </c>
      <c r="D214" s="64">
        <f t="shared" si="279"/>
        <v>1208.176282699895</v>
      </c>
      <c r="E214" s="64">
        <f t="shared" si="279"/>
        <v>1233.4886300514272</v>
      </c>
      <c r="F214" s="64">
        <f t="shared" si="279"/>
        <v>1231.707684268159</v>
      </c>
      <c r="G214" s="64">
        <f t="shared" si="279"/>
        <v>1232.6589775494044</v>
      </c>
      <c r="H214" s="64">
        <f t="shared" si="279"/>
        <v>1275.4429521504237</v>
      </c>
      <c r="I214" s="64">
        <f t="shared" si="279"/>
        <v>1279.669583693154</v>
      </c>
      <c r="J214" s="64">
        <f t="shared" si="279"/>
        <v>1282.565202215681</v>
      </c>
      <c r="K214" s="64">
        <f t="shared" si="279"/>
        <v>1283.7888035468632</v>
      </c>
      <c r="L214" s="64">
        <f t="shared" si="279"/>
        <v>1287.2107036208934</v>
      </c>
      <c r="M214" s="64">
        <f t="shared" si="279"/>
        <v>1289.1889191620496</v>
      </c>
      <c r="N214" s="64">
        <f t="shared" si="279"/>
        <v>1289.2081898450513</v>
      </c>
      <c r="O214" s="64">
        <f t="shared" si="279"/>
        <v>1290.9049119819415</v>
      </c>
      <c r="P214" s="64">
        <f t="shared" si="279"/>
        <v>1310.3249708074993</v>
      </c>
      <c r="Q214" s="64">
        <f t="shared" si="279"/>
        <v>1318.170115775406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>
        <f t="shared" si="281"/>
        <v>1964.0266715425544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>
        <f t="shared" si="283"/>
        <v>1225.9820518970098</v>
      </c>
      <c r="O216" s="64">
        <f t="shared" si="283"/>
        <v>1226.8491238763227</v>
      </c>
      <c r="P216" s="64">
        <f t="shared" si="283"/>
        <v>1226.9210102677089</v>
      </c>
      <c r="Q216" s="64">
        <f t="shared" si="283"/>
        <v>1227.5166697140967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134657.85499775721</v>
      </c>
      <c r="C217" s="63">
        <f t="shared" ref="C217:Q217" si="285">IF(C26=0,"",C26*1000000/C107)</f>
        <v>133851.62048522156</v>
      </c>
      <c r="D217" s="63">
        <f t="shared" si="285"/>
        <v>120635.46426041247</v>
      </c>
      <c r="E217" s="63">
        <f t="shared" si="285"/>
        <v>125547.07330623394</v>
      </c>
      <c r="F217" s="63">
        <f t="shared" si="285"/>
        <v>144258.33848485802</v>
      </c>
      <c r="G217" s="63">
        <f t="shared" si="285"/>
        <v>146767.96154098486</v>
      </c>
      <c r="H217" s="63">
        <f t="shared" si="285"/>
        <v>152331.22452423387</v>
      </c>
      <c r="I217" s="63">
        <f t="shared" si="285"/>
        <v>147860.6309128885</v>
      </c>
      <c r="J217" s="63">
        <f t="shared" si="285"/>
        <v>144257.93943218133</v>
      </c>
      <c r="K217" s="63">
        <f t="shared" si="285"/>
        <v>149748.88859810718</v>
      </c>
      <c r="L217" s="63">
        <f t="shared" si="285"/>
        <v>157878.20576200611</v>
      </c>
      <c r="M217" s="63">
        <f t="shared" si="285"/>
        <v>160764.32670690012</v>
      </c>
      <c r="N217" s="63">
        <f t="shared" si="285"/>
        <v>161436.3997304751</v>
      </c>
      <c r="O217" s="63">
        <f t="shared" si="285"/>
        <v>173750.51068079734</v>
      </c>
      <c r="P217" s="63">
        <f t="shared" si="285"/>
        <v>163715.8474733133</v>
      </c>
      <c r="Q217" s="63">
        <f t="shared" si="285"/>
        <v>167102.31279738163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99608.001012681343</v>
      </c>
      <c r="C218" s="61">
        <f t="shared" ref="C218:Q218" si="287">IF(C27=0,"",C27*1000000/C108)</f>
        <v>97915.205432095812</v>
      </c>
      <c r="D218" s="61">
        <f t="shared" si="287"/>
        <v>87343.79729320707</v>
      </c>
      <c r="E218" s="61">
        <f t="shared" si="287"/>
        <v>91843.595555463136</v>
      </c>
      <c r="F218" s="61">
        <f t="shared" si="287"/>
        <v>105011.26427671204</v>
      </c>
      <c r="G218" s="61">
        <f t="shared" si="287"/>
        <v>107011.78288584122</v>
      </c>
      <c r="H218" s="61">
        <f t="shared" si="287"/>
        <v>104112.27725894906</v>
      </c>
      <c r="I218" s="61">
        <f t="shared" si="287"/>
        <v>106104.53157291026</v>
      </c>
      <c r="J218" s="61">
        <f t="shared" si="287"/>
        <v>105886.7353369023</v>
      </c>
      <c r="K218" s="61">
        <f t="shared" si="287"/>
        <v>114363.31110280093</v>
      </c>
      <c r="L218" s="61">
        <f t="shared" si="287"/>
        <v>116180.45006535486</v>
      </c>
      <c r="M218" s="61">
        <f t="shared" si="287"/>
        <v>119459.29539064497</v>
      </c>
      <c r="N218" s="61">
        <f t="shared" si="287"/>
        <v>117217.37618912171</v>
      </c>
      <c r="O218" s="61">
        <f t="shared" si="287"/>
        <v>128621.4858909974</v>
      </c>
      <c r="P218" s="61">
        <f t="shared" si="287"/>
        <v>119140.50459043641</v>
      </c>
      <c r="Q218" s="61">
        <f t="shared" si="287"/>
        <v>123763.1546900512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1183121.3214902969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1174275.1403056125</v>
      </c>
      <c r="G219" s="60">
        <f t="shared" si="289"/>
        <v>1174998.8729538375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1171909.7875773059</v>
      </c>
      <c r="K219" s="60">
        <f t="shared" si="289"/>
        <v>1157675.9056466029</v>
      </c>
      <c r="L219" s="60">
        <f t="shared" si="289"/>
        <v>1195335.6886198665</v>
      </c>
      <c r="M219" s="60">
        <f t="shared" si="289"/>
        <v>1191169.2026780278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1182193.5070482702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1.3094853024504595E-2</v>
      </c>
      <c r="C223" s="54">
        <f t="shared" si="291"/>
        <v>1.1800694342987292E-2</v>
      </c>
      <c r="D223" s="54">
        <f t="shared" si="291"/>
        <v>1.1219072676978168E-2</v>
      </c>
      <c r="E223" s="54">
        <f t="shared" si="291"/>
        <v>1.0077759270105575E-2</v>
      </c>
      <c r="F223" s="54">
        <f t="shared" si="291"/>
        <v>9.3513545571067575E-3</v>
      </c>
      <c r="G223" s="54">
        <f t="shared" si="291"/>
        <v>1.0183060011382512E-2</v>
      </c>
      <c r="H223" s="54">
        <f t="shared" si="291"/>
        <v>1.0601537985519134E-2</v>
      </c>
      <c r="I223" s="54">
        <f t="shared" si="291"/>
        <v>1.1249101987014171E-2</v>
      </c>
      <c r="J223" s="54">
        <f t="shared" si="291"/>
        <v>1.0847645649331231E-2</v>
      </c>
      <c r="K223" s="54">
        <f t="shared" si="291"/>
        <v>1.1623327378523418E-2</v>
      </c>
      <c r="L223" s="54">
        <f t="shared" si="291"/>
        <v>1.2299434076687101E-2</v>
      </c>
      <c r="M223" s="54">
        <f t="shared" si="291"/>
        <v>1.2343264714014129E-2</v>
      </c>
      <c r="N223" s="54">
        <f t="shared" si="291"/>
        <v>1.243806180634394E-2</v>
      </c>
      <c r="O223" s="54">
        <f t="shared" si="291"/>
        <v>1.1960095305654578E-2</v>
      </c>
      <c r="P223" s="54">
        <f t="shared" si="291"/>
        <v>1.1848605451154398E-2</v>
      </c>
      <c r="Q223" s="54">
        <f t="shared" si="291"/>
        <v>1.226545193559501E-2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0.67826920032494431</v>
      </c>
      <c r="C224" s="50">
        <f t="shared" si="292"/>
        <v>0.69653046424306231</v>
      </c>
      <c r="D224" s="50">
        <f t="shared" si="292"/>
        <v>0.71499707098224907</v>
      </c>
      <c r="E224" s="50">
        <f t="shared" si="292"/>
        <v>0.72512189017695217</v>
      </c>
      <c r="F224" s="50">
        <f t="shared" si="292"/>
        <v>0.73485205230427852</v>
      </c>
      <c r="G224" s="50">
        <f t="shared" si="292"/>
        <v>0.74813459037353069</v>
      </c>
      <c r="H224" s="50">
        <f t="shared" si="292"/>
        <v>0.75469946006560018</v>
      </c>
      <c r="I224" s="50">
        <f t="shared" si="292"/>
        <v>0.7641631940357505</v>
      </c>
      <c r="J224" s="50">
        <f t="shared" si="292"/>
        <v>0.77497819501100973</v>
      </c>
      <c r="K224" s="50">
        <f t="shared" si="292"/>
        <v>0.79694404757368298</v>
      </c>
      <c r="L224" s="50">
        <f t="shared" si="292"/>
        <v>0.8090223584746028</v>
      </c>
      <c r="M224" s="50">
        <f t="shared" si="292"/>
        <v>0.8148621598006387</v>
      </c>
      <c r="N224" s="50">
        <f t="shared" si="292"/>
        <v>0.81737660337835794</v>
      </c>
      <c r="O224" s="50">
        <f t="shared" si="292"/>
        <v>0.82645577934197167</v>
      </c>
      <c r="P224" s="50">
        <f t="shared" si="292"/>
        <v>0.82432552424212779</v>
      </c>
      <c r="Q224" s="50">
        <f t="shared" si="292"/>
        <v>0.83187032670702377</v>
      </c>
    </row>
    <row r="225" spans="1:17" ht="11.45" customHeight="1" x14ac:dyDescent="0.25">
      <c r="A225" s="53" t="s">
        <v>59</v>
      </c>
      <c r="B225" s="52">
        <f t="shared" ref="B225:Q225" si="293">IF(B7=0,0,B7/B$4)</f>
        <v>0.535587931168372</v>
      </c>
      <c r="C225" s="52">
        <f t="shared" si="293"/>
        <v>0.51360481561139115</v>
      </c>
      <c r="D225" s="52">
        <f t="shared" si="293"/>
        <v>0.49640678300298385</v>
      </c>
      <c r="E225" s="52">
        <f t="shared" si="293"/>
        <v>0.45344516190378531</v>
      </c>
      <c r="F225" s="52">
        <f t="shared" si="293"/>
        <v>0.42531298937852929</v>
      </c>
      <c r="G225" s="52">
        <f t="shared" si="293"/>
        <v>0.44158659103653786</v>
      </c>
      <c r="H225" s="52">
        <f t="shared" si="293"/>
        <v>0.41847139152686103</v>
      </c>
      <c r="I225" s="52">
        <f t="shared" si="293"/>
        <v>0.38395251568088834</v>
      </c>
      <c r="J225" s="52">
        <f t="shared" si="293"/>
        <v>0.35362547614373951</v>
      </c>
      <c r="K225" s="52">
        <f t="shared" si="293"/>
        <v>0.34341612802430654</v>
      </c>
      <c r="L225" s="52">
        <f t="shared" si="293"/>
        <v>0.32525910582815765</v>
      </c>
      <c r="M225" s="52">
        <f t="shared" si="293"/>
        <v>0.30978941607078525</v>
      </c>
      <c r="N225" s="52">
        <f t="shared" si="293"/>
        <v>0.30092862971468798</v>
      </c>
      <c r="O225" s="52">
        <f t="shared" si="293"/>
        <v>0.30975465405568797</v>
      </c>
      <c r="P225" s="52">
        <f t="shared" si="293"/>
        <v>0.30087152798806621</v>
      </c>
      <c r="Q225" s="52">
        <f t="shared" si="293"/>
        <v>0.29789691922820133</v>
      </c>
    </row>
    <row r="226" spans="1:17" ht="11.45" customHeight="1" x14ac:dyDescent="0.25">
      <c r="A226" s="53" t="s">
        <v>58</v>
      </c>
      <c r="B226" s="52">
        <f t="shared" ref="B226:Q226" si="294">IF(B8=0,0,B8/B$4)</f>
        <v>9.4473216321050893E-2</v>
      </c>
      <c r="C226" s="52">
        <f t="shared" si="294"/>
        <v>0.1091137152642942</v>
      </c>
      <c r="D226" s="52">
        <f t="shared" si="294"/>
        <v>0.11042694645405056</v>
      </c>
      <c r="E226" s="52">
        <f t="shared" si="294"/>
        <v>0.13067961928454103</v>
      </c>
      <c r="F226" s="52">
        <f t="shared" si="294"/>
        <v>0.15260330808370887</v>
      </c>
      <c r="G226" s="52">
        <f t="shared" si="294"/>
        <v>0.12765361590953148</v>
      </c>
      <c r="H226" s="52">
        <f t="shared" si="294"/>
        <v>0.15891869817673657</v>
      </c>
      <c r="I226" s="52">
        <f t="shared" si="294"/>
        <v>0.20720613924357298</v>
      </c>
      <c r="J226" s="52">
        <f t="shared" si="294"/>
        <v>0.25737327746104943</v>
      </c>
      <c r="K226" s="52">
        <f t="shared" si="294"/>
        <v>0.29513233641144604</v>
      </c>
      <c r="L226" s="52">
        <f t="shared" si="294"/>
        <v>0.32882270973277961</v>
      </c>
      <c r="M226" s="52">
        <f t="shared" si="294"/>
        <v>0.36731456145383895</v>
      </c>
      <c r="N226" s="52">
        <f t="shared" si="294"/>
        <v>0.38212982284963232</v>
      </c>
      <c r="O226" s="52">
        <f t="shared" si="294"/>
        <v>0.38296710847218007</v>
      </c>
      <c r="P226" s="52">
        <f t="shared" si="294"/>
        <v>0.39298225273798054</v>
      </c>
      <c r="Q226" s="52">
        <f t="shared" si="294"/>
        <v>0.40452271285340408</v>
      </c>
    </row>
    <row r="227" spans="1:17" ht="11.45" customHeight="1" x14ac:dyDescent="0.25">
      <c r="A227" s="53" t="s">
        <v>57</v>
      </c>
      <c r="B227" s="52">
        <f t="shared" ref="B227:Q227" si="295">IF(B9=0,0,B9/B$4)</f>
        <v>4.820805283552141E-2</v>
      </c>
      <c r="C227" s="52">
        <f t="shared" si="295"/>
        <v>7.3811933367376945E-2</v>
      </c>
      <c r="D227" s="52">
        <f t="shared" si="295"/>
        <v>0.10816334152521463</v>
      </c>
      <c r="E227" s="52">
        <f t="shared" si="295"/>
        <v>0.14099710898862583</v>
      </c>
      <c r="F227" s="52">
        <f t="shared" si="295"/>
        <v>0.15693575484204039</v>
      </c>
      <c r="G227" s="52">
        <f t="shared" si="295"/>
        <v>0.17889438342746142</v>
      </c>
      <c r="H227" s="52">
        <f t="shared" si="295"/>
        <v>0.17730937036200256</v>
      </c>
      <c r="I227" s="52">
        <f t="shared" si="295"/>
        <v>0.17300453911128916</v>
      </c>
      <c r="J227" s="52">
        <f t="shared" si="295"/>
        <v>0.16397944140622076</v>
      </c>
      <c r="K227" s="52">
        <f t="shared" si="295"/>
        <v>0.15839558313793034</v>
      </c>
      <c r="L227" s="52">
        <f t="shared" si="295"/>
        <v>0.15493987394354225</v>
      </c>
      <c r="M227" s="52">
        <f t="shared" si="295"/>
        <v>0.13775360251429036</v>
      </c>
      <c r="N227" s="52">
        <f t="shared" si="295"/>
        <v>0.13430863711266353</v>
      </c>
      <c r="O227" s="52">
        <f t="shared" si="295"/>
        <v>0.13372277049703823</v>
      </c>
      <c r="P227" s="52">
        <f t="shared" si="295"/>
        <v>0.13042278442108179</v>
      </c>
      <c r="Q227" s="52">
        <f t="shared" si="295"/>
        <v>0.12921632542222969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0</v>
      </c>
      <c r="M228" s="52">
        <f t="shared" si="296"/>
        <v>0</v>
      </c>
      <c r="N228" s="52">
        <f t="shared" si="296"/>
        <v>0</v>
      </c>
      <c r="O228" s="52">
        <f t="shared" si="296"/>
        <v>0</v>
      </c>
      <c r="P228" s="52">
        <f t="shared" si="296"/>
        <v>0</v>
      </c>
      <c r="Q228" s="52">
        <f t="shared" si="296"/>
        <v>1.7202076922399317E-4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0</v>
      </c>
      <c r="P229" s="52">
        <f t="shared" si="297"/>
        <v>3.5040751043043942E-5</v>
      </c>
      <c r="Q229" s="52">
        <f t="shared" si="297"/>
        <v>4.646389377481082E-5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6.6897012335845578E-7</v>
      </c>
      <c r="M230" s="52">
        <f t="shared" si="298"/>
        <v>4.5797617241539587E-6</v>
      </c>
      <c r="N230" s="52">
        <f t="shared" si="298"/>
        <v>9.5137013741439272E-6</v>
      </c>
      <c r="O230" s="52">
        <f t="shared" si="298"/>
        <v>1.1246317065488922E-5</v>
      </c>
      <c r="P230" s="52">
        <f t="shared" si="298"/>
        <v>1.3918343955992936E-5</v>
      </c>
      <c r="Q230" s="52">
        <f t="shared" si="298"/>
        <v>1.5884540189928246E-5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0.30863594665055116</v>
      </c>
      <c r="C231" s="50">
        <f t="shared" si="299"/>
        <v>0.2916688414139505</v>
      </c>
      <c r="D231" s="50">
        <f t="shared" si="299"/>
        <v>0.2737838563407729</v>
      </c>
      <c r="E231" s="50">
        <f t="shared" si="299"/>
        <v>0.26480035055294221</v>
      </c>
      <c r="F231" s="50">
        <f t="shared" si="299"/>
        <v>0.25579659313861469</v>
      </c>
      <c r="G231" s="50">
        <f t="shared" si="299"/>
        <v>0.24168234961508672</v>
      </c>
      <c r="H231" s="50">
        <f t="shared" si="299"/>
        <v>0.23469900194888077</v>
      </c>
      <c r="I231" s="50">
        <f t="shared" si="299"/>
        <v>0.22458770397723535</v>
      </c>
      <c r="J231" s="50">
        <f t="shared" si="299"/>
        <v>0.21417415933965911</v>
      </c>
      <c r="K231" s="50">
        <f t="shared" si="299"/>
        <v>0.19143262504779368</v>
      </c>
      <c r="L231" s="50">
        <f t="shared" si="299"/>
        <v>0.17867820744871002</v>
      </c>
      <c r="M231" s="50">
        <f t="shared" si="299"/>
        <v>0.17279457548534721</v>
      </c>
      <c r="N231" s="50">
        <f t="shared" si="299"/>
        <v>0.17018533481529807</v>
      </c>
      <c r="O231" s="50">
        <f t="shared" si="299"/>
        <v>0.16158412535237376</v>
      </c>
      <c r="P231" s="50">
        <f t="shared" si="299"/>
        <v>0.16382587030671786</v>
      </c>
      <c r="Q231" s="50">
        <f t="shared" si="299"/>
        <v>0.15586422135738123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0</v>
      </c>
      <c r="K232" s="52">
        <f t="shared" si="300"/>
        <v>0</v>
      </c>
      <c r="L232" s="52">
        <f t="shared" si="300"/>
        <v>0</v>
      </c>
      <c r="M232" s="52">
        <f t="shared" si="300"/>
        <v>0</v>
      </c>
      <c r="N232" s="52">
        <f t="shared" si="300"/>
        <v>0</v>
      </c>
      <c r="O232" s="52">
        <f t="shared" si="300"/>
        <v>0</v>
      </c>
      <c r="P232" s="52">
        <f t="shared" si="300"/>
        <v>0</v>
      </c>
      <c r="Q232" s="52">
        <f t="shared" si="300"/>
        <v>0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0.30331513915044128</v>
      </c>
      <c r="C233" s="52">
        <f t="shared" si="301"/>
        <v>0.28666779282898158</v>
      </c>
      <c r="D233" s="52">
        <f t="shared" si="301"/>
        <v>0.2692860481307322</v>
      </c>
      <c r="E233" s="52">
        <f t="shared" si="301"/>
        <v>0.26100658809762839</v>
      </c>
      <c r="F233" s="52">
        <f t="shared" si="301"/>
        <v>0.24873785215854968</v>
      </c>
      <c r="G233" s="52">
        <f t="shared" si="301"/>
        <v>0.23283291277056942</v>
      </c>
      <c r="H233" s="52">
        <f t="shared" si="301"/>
        <v>0.22623166364534789</v>
      </c>
      <c r="I233" s="52">
        <f t="shared" si="301"/>
        <v>0.21696485441083213</v>
      </c>
      <c r="J233" s="52">
        <f t="shared" si="301"/>
        <v>0.20712791765840394</v>
      </c>
      <c r="K233" s="52">
        <f t="shared" si="301"/>
        <v>0.18552097879801652</v>
      </c>
      <c r="L233" s="52">
        <f t="shared" si="301"/>
        <v>0.17336441742847847</v>
      </c>
      <c r="M233" s="52">
        <f t="shared" si="301"/>
        <v>0.16797046767503027</v>
      </c>
      <c r="N233" s="52">
        <f t="shared" si="301"/>
        <v>0.16560552118340233</v>
      </c>
      <c r="O233" s="52">
        <f t="shared" si="301"/>
        <v>0.15733519907928822</v>
      </c>
      <c r="P233" s="52">
        <f t="shared" si="301"/>
        <v>0.15973705892691026</v>
      </c>
      <c r="Q233" s="52">
        <f t="shared" si="301"/>
        <v>0.15026745688620102</v>
      </c>
    </row>
    <row r="234" spans="1:17" ht="11.45" customHeight="1" x14ac:dyDescent="0.25">
      <c r="A234" s="53" t="s">
        <v>57</v>
      </c>
      <c r="B234" s="52">
        <f t="shared" ref="B234:Q234" si="302">IF(B16=0,0,B16/B$4)</f>
        <v>3.5027538828515336E-3</v>
      </c>
      <c r="C234" s="52">
        <f t="shared" si="302"/>
        <v>3.1005463307096385E-3</v>
      </c>
      <c r="D234" s="52">
        <f t="shared" si="302"/>
        <v>2.665702317022488E-3</v>
      </c>
      <c r="E234" s="52">
        <f t="shared" si="302"/>
        <v>2.3928473782410839E-3</v>
      </c>
      <c r="F234" s="52">
        <f t="shared" si="302"/>
        <v>5.9271741607563166E-3</v>
      </c>
      <c r="G234" s="52">
        <f t="shared" si="302"/>
        <v>5.1610771659225769E-3</v>
      </c>
      <c r="H234" s="52">
        <f t="shared" si="302"/>
        <v>4.9446448744975575E-3</v>
      </c>
      <c r="I234" s="52">
        <f t="shared" si="302"/>
        <v>4.4132558986198361E-3</v>
      </c>
      <c r="J234" s="52">
        <f t="shared" si="302"/>
        <v>4.0613695228021969E-3</v>
      </c>
      <c r="K234" s="52">
        <f t="shared" si="302"/>
        <v>3.3825717362570961E-3</v>
      </c>
      <c r="L234" s="52">
        <f t="shared" si="302"/>
        <v>2.9833115279079953E-3</v>
      </c>
      <c r="M234" s="52">
        <f t="shared" si="302"/>
        <v>2.6771667515519391E-3</v>
      </c>
      <c r="N234" s="52">
        <f t="shared" si="302"/>
        <v>2.5315200063251906E-3</v>
      </c>
      <c r="O234" s="52">
        <f t="shared" si="302"/>
        <v>2.2338943879402062E-3</v>
      </c>
      <c r="P234" s="52">
        <f t="shared" si="302"/>
        <v>2.0647027156168833E-3</v>
      </c>
      <c r="Q234" s="52">
        <f t="shared" si="302"/>
        <v>1.5734833418341479E-3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2.2559237128868931E-3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1.8180536172583508E-3</v>
      </c>
      <c r="C236" s="52">
        <f t="shared" si="304"/>
        <v>1.9005022542592511E-3</v>
      </c>
      <c r="D236" s="52">
        <f t="shared" si="304"/>
        <v>1.8321058930182107E-3</v>
      </c>
      <c r="E236" s="52">
        <f t="shared" si="304"/>
        <v>1.4009150770727279E-3</v>
      </c>
      <c r="F236" s="52">
        <f t="shared" si="304"/>
        <v>1.1315668193086629E-3</v>
      </c>
      <c r="G236" s="52">
        <f t="shared" si="304"/>
        <v>3.688359678594742E-3</v>
      </c>
      <c r="H236" s="52">
        <f t="shared" si="304"/>
        <v>3.5226934290353124E-3</v>
      </c>
      <c r="I236" s="52">
        <f t="shared" si="304"/>
        <v>3.2095936677833873E-3</v>
      </c>
      <c r="J236" s="52">
        <f t="shared" si="304"/>
        <v>2.9848721584529725E-3</v>
      </c>
      <c r="K236" s="52">
        <f t="shared" si="304"/>
        <v>2.5290745135200733E-3</v>
      </c>
      <c r="L236" s="52">
        <f t="shared" si="304"/>
        <v>2.3304784923235391E-3</v>
      </c>
      <c r="M236" s="52">
        <f t="shared" si="304"/>
        <v>2.1469410587649958E-3</v>
      </c>
      <c r="N236" s="52">
        <f t="shared" si="304"/>
        <v>2.0482936255705572E-3</v>
      </c>
      <c r="O236" s="52">
        <f t="shared" si="304"/>
        <v>2.0150318851453321E-3</v>
      </c>
      <c r="P236" s="52">
        <f t="shared" si="304"/>
        <v>2.0241086641907264E-3</v>
      </c>
      <c r="Q236" s="52">
        <f t="shared" si="304"/>
        <v>1.7673574164591911E-3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5.4548778189303676E-2</v>
      </c>
      <c r="C238" s="54">
        <f t="shared" si="306"/>
        <v>5.1904004729972884E-2</v>
      </c>
      <c r="D238" s="54">
        <f t="shared" si="306"/>
        <v>5.2556381743939201E-2</v>
      </c>
      <c r="E238" s="54">
        <f t="shared" si="306"/>
        <v>5.2383091952669394E-2</v>
      </c>
      <c r="F238" s="54">
        <f t="shared" si="306"/>
        <v>4.6101251574555364E-2</v>
      </c>
      <c r="G238" s="54">
        <f t="shared" si="306"/>
        <v>4.6176027723592868E-2</v>
      </c>
      <c r="H238" s="54">
        <f t="shared" si="306"/>
        <v>4.6516222874426562E-2</v>
      </c>
      <c r="I238" s="54">
        <f t="shared" si="306"/>
        <v>4.6480424353133369E-2</v>
      </c>
      <c r="J238" s="54">
        <f t="shared" si="306"/>
        <v>4.6659415598464545E-2</v>
      </c>
      <c r="K238" s="54">
        <f t="shared" si="306"/>
        <v>4.6728909330688427E-2</v>
      </c>
      <c r="L238" s="54">
        <f t="shared" si="306"/>
        <v>4.617446780521562E-2</v>
      </c>
      <c r="M238" s="54">
        <f t="shared" si="306"/>
        <v>4.5003509355610864E-2</v>
      </c>
      <c r="N238" s="54">
        <f t="shared" si="306"/>
        <v>4.4264215845052871E-2</v>
      </c>
      <c r="O238" s="54">
        <f t="shared" si="306"/>
        <v>4.1441898717483161E-2</v>
      </c>
      <c r="P238" s="54">
        <f t="shared" si="306"/>
        <v>4.2358176369375368E-2</v>
      </c>
      <c r="Q238" s="54">
        <f t="shared" si="306"/>
        <v>4.0459507824341726E-2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2.8600610486651204E-2</v>
      </c>
      <c r="C239" s="52">
        <f t="shared" si="307"/>
        <v>2.712824876626942E-2</v>
      </c>
      <c r="D239" s="52">
        <f t="shared" si="307"/>
        <v>2.374977559329048E-2</v>
      </c>
      <c r="E239" s="52">
        <f t="shared" si="307"/>
        <v>2.2328023394567954E-2</v>
      </c>
      <c r="F239" s="52">
        <f t="shared" si="307"/>
        <v>1.8153176240106591E-2</v>
      </c>
      <c r="G239" s="52">
        <f t="shared" si="307"/>
        <v>1.5718233763907508E-2</v>
      </c>
      <c r="H239" s="52">
        <f t="shared" si="307"/>
        <v>1.4003045019410205E-2</v>
      </c>
      <c r="I239" s="52">
        <f t="shared" si="307"/>
        <v>1.229923272107478E-2</v>
      </c>
      <c r="J239" s="52">
        <f t="shared" si="307"/>
        <v>1.0845865914985483E-2</v>
      </c>
      <c r="K239" s="52">
        <f t="shared" si="307"/>
        <v>1.0418751554571021E-2</v>
      </c>
      <c r="L239" s="52">
        <f t="shared" si="307"/>
        <v>9.4206923078684716E-3</v>
      </c>
      <c r="M239" s="52">
        <f t="shared" si="307"/>
        <v>8.141012343954309E-3</v>
      </c>
      <c r="N239" s="52">
        <f t="shared" si="307"/>
        <v>7.521496754926262E-3</v>
      </c>
      <c r="O239" s="52">
        <f t="shared" si="307"/>
        <v>6.5333012453606312E-3</v>
      </c>
      <c r="P239" s="52">
        <f t="shared" si="307"/>
        <v>6.1944413925880334E-3</v>
      </c>
      <c r="Q239" s="52">
        <f t="shared" si="307"/>
        <v>5.2790808989667632E-3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2.4956895873627621E-2</v>
      </c>
      <c r="C240" s="52">
        <f t="shared" si="308"/>
        <v>2.3674928877856802E-2</v>
      </c>
      <c r="D240" s="52">
        <f t="shared" si="308"/>
        <v>2.731438990727789E-2</v>
      </c>
      <c r="E240" s="52">
        <f t="shared" si="308"/>
        <v>2.8351444915914799E-2</v>
      </c>
      <c r="F240" s="52">
        <f t="shared" si="308"/>
        <v>2.636591635410037E-2</v>
      </c>
      <c r="G240" s="52">
        <f t="shared" si="308"/>
        <v>2.878537760546095E-2</v>
      </c>
      <c r="H240" s="52">
        <f t="shared" si="308"/>
        <v>3.0610549769186302E-2</v>
      </c>
      <c r="I240" s="52">
        <f t="shared" si="308"/>
        <v>3.2210236377840165E-2</v>
      </c>
      <c r="J240" s="52">
        <f t="shared" si="308"/>
        <v>3.3870712986421012E-2</v>
      </c>
      <c r="K240" s="52">
        <f t="shared" si="308"/>
        <v>3.4431116767909026E-2</v>
      </c>
      <c r="L240" s="52">
        <f t="shared" si="308"/>
        <v>3.4961465867991884E-2</v>
      </c>
      <c r="M240" s="52">
        <f t="shared" si="308"/>
        <v>3.5147832802333322E-2</v>
      </c>
      <c r="N240" s="52">
        <f t="shared" si="308"/>
        <v>3.5134515306988447E-2</v>
      </c>
      <c r="O240" s="52">
        <f t="shared" si="308"/>
        <v>3.3518976368459685E-2</v>
      </c>
      <c r="P240" s="52">
        <f t="shared" si="308"/>
        <v>3.4589460965828767E-2</v>
      </c>
      <c r="Q240" s="52">
        <f t="shared" si="308"/>
        <v>3.3675996863556872E-2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9.9127182902484698E-4</v>
      </c>
      <c r="C241" s="52">
        <f t="shared" si="309"/>
        <v>1.1008270858466633E-3</v>
      </c>
      <c r="D241" s="52">
        <f t="shared" si="309"/>
        <v>1.4922162433708285E-3</v>
      </c>
      <c r="E241" s="52">
        <f t="shared" si="309"/>
        <v>1.7036236421866381E-3</v>
      </c>
      <c r="F241" s="52">
        <f t="shared" si="309"/>
        <v>1.5821589803484003E-3</v>
      </c>
      <c r="G241" s="52">
        <f t="shared" si="309"/>
        <v>1.6724163542244151E-3</v>
      </c>
      <c r="H241" s="52">
        <f t="shared" si="309"/>
        <v>1.9026280858300535E-3</v>
      </c>
      <c r="I241" s="52">
        <f t="shared" si="309"/>
        <v>1.9709552542184227E-3</v>
      </c>
      <c r="J241" s="52">
        <f t="shared" si="309"/>
        <v>1.9428366970580485E-3</v>
      </c>
      <c r="K241" s="52">
        <f t="shared" si="309"/>
        <v>1.8790410082083807E-3</v>
      </c>
      <c r="L241" s="52">
        <f t="shared" si="309"/>
        <v>1.792309629355266E-3</v>
      </c>
      <c r="M241" s="52">
        <f t="shared" si="309"/>
        <v>1.7146642093232316E-3</v>
      </c>
      <c r="N241" s="52">
        <f t="shared" si="309"/>
        <v>1.6081396431138666E-3</v>
      </c>
      <c r="O241" s="52">
        <f t="shared" si="309"/>
        <v>1.389513092918666E-3</v>
      </c>
      <c r="P241" s="52">
        <f t="shared" si="309"/>
        <v>1.5741298327002131E-3</v>
      </c>
      <c r="Q241" s="52">
        <f t="shared" si="309"/>
        <v>1.4778565868143261E-3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2.6381654924333309E-5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3.7050893271200972E-8</v>
      </c>
      <c r="O243" s="52">
        <f t="shared" si="311"/>
        <v>6.8177551695012201E-8</v>
      </c>
      <c r="P243" s="52">
        <f t="shared" si="311"/>
        <v>8.7262470993921657E-8</v>
      </c>
      <c r="Q243" s="52">
        <f t="shared" si="311"/>
        <v>1.2218792757521664E-7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0.9454512218106963</v>
      </c>
      <c r="C244" s="50">
        <f t="shared" si="312"/>
        <v>0.94809599527002708</v>
      </c>
      <c r="D244" s="50">
        <f t="shared" si="312"/>
        <v>0.94744361825606083</v>
      </c>
      <c r="E244" s="50">
        <f t="shared" si="312"/>
        <v>0.94761690804733067</v>
      </c>
      <c r="F244" s="50">
        <f t="shared" si="312"/>
        <v>0.95389874842544464</v>
      </c>
      <c r="G244" s="50">
        <f t="shared" si="312"/>
        <v>0.95382397227640703</v>
      </c>
      <c r="H244" s="50">
        <f t="shared" si="312"/>
        <v>0.95348377712557342</v>
      </c>
      <c r="I244" s="50">
        <f t="shared" si="312"/>
        <v>0.95351957564686662</v>
      </c>
      <c r="J244" s="50">
        <f t="shared" si="312"/>
        <v>0.95334058440153535</v>
      </c>
      <c r="K244" s="50">
        <f t="shared" si="312"/>
        <v>0.95327109066931159</v>
      </c>
      <c r="L244" s="50">
        <f t="shared" si="312"/>
        <v>0.95382553219478428</v>
      </c>
      <c r="M244" s="50">
        <f t="shared" si="312"/>
        <v>0.95499649064438918</v>
      </c>
      <c r="N244" s="50">
        <f t="shared" si="312"/>
        <v>0.95573578415494709</v>
      </c>
      <c r="O244" s="50">
        <f t="shared" si="312"/>
        <v>0.95855810128251695</v>
      </c>
      <c r="P244" s="50">
        <f t="shared" si="312"/>
        <v>0.95764182363062456</v>
      </c>
      <c r="Q244" s="50">
        <f t="shared" si="312"/>
        <v>0.95954049217565829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0.67672866860659386</v>
      </c>
      <c r="C245" s="52">
        <f t="shared" si="313"/>
        <v>0.67058481940013537</v>
      </c>
      <c r="D245" s="52">
        <f t="shared" si="313"/>
        <v>0.66530618194735858</v>
      </c>
      <c r="E245" s="52">
        <f t="shared" si="313"/>
        <v>0.6719037642091592</v>
      </c>
      <c r="F245" s="52">
        <f t="shared" si="313"/>
        <v>0.66889300525379614</v>
      </c>
      <c r="G245" s="52">
        <f t="shared" si="313"/>
        <v>0.6695657395917276</v>
      </c>
      <c r="H245" s="52">
        <f t="shared" si="313"/>
        <v>0.62259263233559636</v>
      </c>
      <c r="I245" s="52">
        <f t="shared" si="313"/>
        <v>0.65780803840641389</v>
      </c>
      <c r="J245" s="52">
        <f t="shared" si="313"/>
        <v>0.67457357883420732</v>
      </c>
      <c r="K245" s="52">
        <f t="shared" si="313"/>
        <v>0.70332195058785441</v>
      </c>
      <c r="L245" s="52">
        <f t="shared" si="313"/>
        <v>0.67478621220230073</v>
      </c>
      <c r="M245" s="52">
        <f t="shared" si="313"/>
        <v>0.68228009006508117</v>
      </c>
      <c r="N245" s="52">
        <f t="shared" si="313"/>
        <v>0.66527377824965517</v>
      </c>
      <c r="O245" s="52">
        <f t="shared" si="313"/>
        <v>0.67939128625530198</v>
      </c>
      <c r="P245" s="52">
        <f t="shared" si="313"/>
        <v>0.66793276219883491</v>
      </c>
      <c r="Q245" s="52">
        <f t="shared" si="313"/>
        <v>0.68157710162963581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0.26872255320410243</v>
      </c>
      <c r="C246" s="46">
        <f t="shared" si="314"/>
        <v>0.27751117586989166</v>
      </c>
      <c r="D246" s="46">
        <f t="shared" si="314"/>
        <v>0.28213743630870219</v>
      </c>
      <c r="E246" s="46">
        <f t="shared" si="314"/>
        <v>0.27571314383817147</v>
      </c>
      <c r="F246" s="46">
        <f t="shared" si="314"/>
        <v>0.28500574317164851</v>
      </c>
      <c r="G246" s="46">
        <f t="shared" si="314"/>
        <v>0.28425823268467948</v>
      </c>
      <c r="H246" s="46">
        <f t="shared" si="314"/>
        <v>0.33089114478997705</v>
      </c>
      <c r="I246" s="46">
        <f t="shared" si="314"/>
        <v>0.29571153724045279</v>
      </c>
      <c r="J246" s="46">
        <f t="shared" si="314"/>
        <v>0.27876700556732809</v>
      </c>
      <c r="K246" s="46">
        <f t="shared" si="314"/>
        <v>0.24994914008145716</v>
      </c>
      <c r="L246" s="46">
        <f t="shared" si="314"/>
        <v>0.2790393199924836</v>
      </c>
      <c r="M246" s="46">
        <f t="shared" si="314"/>
        <v>0.27271640057930807</v>
      </c>
      <c r="N246" s="46">
        <f t="shared" si="314"/>
        <v>0.29046200590529186</v>
      </c>
      <c r="O246" s="46">
        <f t="shared" si="314"/>
        <v>0.27916681502721497</v>
      </c>
      <c r="P246" s="46">
        <f t="shared" si="314"/>
        <v>0.28970906143178965</v>
      </c>
      <c r="Q246" s="46">
        <f t="shared" si="314"/>
        <v>0.27796339054602248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2.9670262106139603E-2</v>
      </c>
      <c r="C250" s="54">
        <f t="shared" si="316"/>
        <v>2.6657752944354563E-2</v>
      </c>
      <c r="D250" s="54">
        <f t="shared" si="316"/>
        <v>2.5788360484129184E-2</v>
      </c>
      <c r="E250" s="54">
        <f t="shared" si="316"/>
        <v>2.2498796951418053E-2</v>
      </c>
      <c r="F250" s="54">
        <f t="shared" si="316"/>
        <v>1.8919808267304689E-2</v>
      </c>
      <c r="G250" s="54">
        <f t="shared" si="316"/>
        <v>2.1131452312904541E-2</v>
      </c>
      <c r="H250" s="54">
        <f t="shared" si="316"/>
        <v>2.0111734922063869E-2</v>
      </c>
      <c r="I250" s="54">
        <f t="shared" si="316"/>
        <v>1.9689948419345009E-2</v>
      </c>
      <c r="J250" s="54">
        <f t="shared" si="316"/>
        <v>1.8111052547885108E-2</v>
      </c>
      <c r="K250" s="54">
        <f t="shared" si="316"/>
        <v>1.8770380262767995E-2</v>
      </c>
      <c r="L250" s="54">
        <f t="shared" si="316"/>
        <v>1.9055627025836876E-2</v>
      </c>
      <c r="M250" s="54">
        <f t="shared" si="316"/>
        <v>1.859033526963132E-2</v>
      </c>
      <c r="N250" s="54">
        <f t="shared" si="316"/>
        <v>1.8726462622390423E-2</v>
      </c>
      <c r="O250" s="54">
        <f t="shared" si="316"/>
        <v>1.8922587475603391E-2</v>
      </c>
      <c r="P250" s="54">
        <f t="shared" si="316"/>
        <v>1.8988953221438672E-2</v>
      </c>
      <c r="Q250" s="54">
        <f t="shared" si="316"/>
        <v>1.8386212161257562E-2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0.94820218231181741</v>
      </c>
      <c r="C251" s="50">
        <f t="shared" si="317"/>
        <v>0.951545363548715</v>
      </c>
      <c r="D251" s="50">
        <f t="shared" si="317"/>
        <v>0.95225519510315759</v>
      </c>
      <c r="E251" s="50">
        <f t="shared" si="317"/>
        <v>0.9573193850502314</v>
      </c>
      <c r="F251" s="50">
        <f t="shared" si="317"/>
        <v>0.96189263864067309</v>
      </c>
      <c r="G251" s="50">
        <f t="shared" si="317"/>
        <v>0.95963845401774883</v>
      </c>
      <c r="H251" s="50">
        <f t="shared" si="317"/>
        <v>0.96322435403372886</v>
      </c>
      <c r="I251" s="50">
        <f t="shared" si="317"/>
        <v>0.96498750287759516</v>
      </c>
      <c r="J251" s="50">
        <f t="shared" si="317"/>
        <v>0.96816413319534467</v>
      </c>
      <c r="K251" s="50">
        <f t="shared" si="317"/>
        <v>0.96819446423602051</v>
      </c>
      <c r="L251" s="50">
        <f t="shared" si="317"/>
        <v>0.9687250263819861</v>
      </c>
      <c r="M251" s="50">
        <f t="shared" si="317"/>
        <v>0.96934182715235206</v>
      </c>
      <c r="N251" s="50">
        <f t="shared" si="317"/>
        <v>0.96950062754738453</v>
      </c>
      <c r="O251" s="50">
        <f t="shared" si="317"/>
        <v>0.96878506074263737</v>
      </c>
      <c r="P251" s="50">
        <f t="shared" si="317"/>
        <v>0.96861768886940691</v>
      </c>
      <c r="Q251" s="50">
        <f t="shared" si="317"/>
        <v>0.96835181343671295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0.75131619972840735</v>
      </c>
      <c r="C252" s="52">
        <f t="shared" si="318"/>
        <v>0.70383705683799547</v>
      </c>
      <c r="D252" s="52">
        <f t="shared" si="318"/>
        <v>0.66213835511944419</v>
      </c>
      <c r="E252" s="52">
        <f t="shared" si="318"/>
        <v>0.59935565831167759</v>
      </c>
      <c r="F252" s="52">
        <f t="shared" si="318"/>
        <v>0.55772972986027736</v>
      </c>
      <c r="G252" s="52">
        <f t="shared" si="318"/>
        <v>0.56582135142146106</v>
      </c>
      <c r="H252" s="52">
        <f t="shared" si="318"/>
        <v>0.53470656235175007</v>
      </c>
      <c r="I252" s="52">
        <f t="shared" si="318"/>
        <v>0.48706055888415473</v>
      </c>
      <c r="J252" s="52">
        <f t="shared" si="318"/>
        <v>0.445354573491689</v>
      </c>
      <c r="K252" s="52">
        <f t="shared" si="318"/>
        <v>0.4215337480361267</v>
      </c>
      <c r="L252" s="52">
        <f t="shared" si="318"/>
        <v>0.39426679667182257</v>
      </c>
      <c r="M252" s="52">
        <f t="shared" si="318"/>
        <v>0.37403522346511514</v>
      </c>
      <c r="N252" s="52">
        <f t="shared" si="318"/>
        <v>0.36259761635704862</v>
      </c>
      <c r="O252" s="52">
        <f t="shared" si="318"/>
        <v>0.36880477854365773</v>
      </c>
      <c r="P252" s="52">
        <f t="shared" si="318"/>
        <v>0.35933973167308192</v>
      </c>
      <c r="Q252" s="52">
        <f t="shared" si="318"/>
        <v>0.35263700638681311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0.12740807829629117</v>
      </c>
      <c r="C253" s="52">
        <f t="shared" si="319"/>
        <v>0.14375358305505623</v>
      </c>
      <c r="D253" s="52">
        <f t="shared" si="319"/>
        <v>0.14160624114069195</v>
      </c>
      <c r="E253" s="52">
        <f t="shared" si="319"/>
        <v>0.16605960134945419</v>
      </c>
      <c r="F253" s="52">
        <f t="shared" si="319"/>
        <v>0.19238685274814932</v>
      </c>
      <c r="G253" s="52">
        <f t="shared" si="319"/>
        <v>0.15725080182942347</v>
      </c>
      <c r="H253" s="52">
        <f t="shared" si="319"/>
        <v>0.19521852766312747</v>
      </c>
      <c r="I253" s="52">
        <f t="shared" si="319"/>
        <v>0.25269948531301911</v>
      </c>
      <c r="J253" s="52">
        <f t="shared" si="319"/>
        <v>0.31161769986194782</v>
      </c>
      <c r="K253" s="52">
        <f t="shared" si="319"/>
        <v>0.34827696553152843</v>
      </c>
      <c r="L253" s="52">
        <f t="shared" si="319"/>
        <v>0.38319412123601232</v>
      </c>
      <c r="M253" s="52">
        <f t="shared" si="319"/>
        <v>0.42636383993179622</v>
      </c>
      <c r="N253" s="52">
        <f t="shared" si="319"/>
        <v>0.44265835264432463</v>
      </c>
      <c r="O253" s="52">
        <f t="shared" si="319"/>
        <v>0.43836560183860412</v>
      </c>
      <c r="P253" s="52">
        <f t="shared" si="319"/>
        <v>0.45122523382100194</v>
      </c>
      <c r="Q253" s="52">
        <f t="shared" si="319"/>
        <v>0.46036370698391532</v>
      </c>
    </row>
    <row r="254" spans="1:17" ht="11.45" customHeight="1" x14ac:dyDescent="0.25">
      <c r="A254" s="53" t="s">
        <v>57</v>
      </c>
      <c r="B254" s="52">
        <f t="shared" ref="B254:Q254" si="320">IF(B36=0,0,B36/B$31)</f>
        <v>6.9477904287118836E-2</v>
      </c>
      <c r="C254" s="52">
        <f t="shared" si="320"/>
        <v>0.10395472365566324</v>
      </c>
      <c r="D254" s="52">
        <f t="shared" si="320"/>
        <v>0.14851059884302151</v>
      </c>
      <c r="E254" s="52">
        <f t="shared" si="320"/>
        <v>0.19190412538909957</v>
      </c>
      <c r="F254" s="52">
        <f t="shared" si="320"/>
        <v>0.21177605603224636</v>
      </c>
      <c r="G254" s="52">
        <f t="shared" si="320"/>
        <v>0.23656630076686427</v>
      </c>
      <c r="H254" s="52">
        <f t="shared" si="320"/>
        <v>0.23329926401885132</v>
      </c>
      <c r="I254" s="52">
        <f t="shared" si="320"/>
        <v>0.22522745868042132</v>
      </c>
      <c r="J254" s="52">
        <f t="shared" si="320"/>
        <v>0.21119185984170785</v>
      </c>
      <c r="K254" s="52">
        <f t="shared" si="320"/>
        <v>0.19838375066836533</v>
      </c>
      <c r="L254" s="52">
        <f t="shared" si="320"/>
        <v>0.19126321844504721</v>
      </c>
      <c r="M254" s="52">
        <f t="shared" si="320"/>
        <v>0.16893671044180938</v>
      </c>
      <c r="N254" s="52">
        <f t="shared" si="320"/>
        <v>0.16423212041227089</v>
      </c>
      <c r="O254" s="52">
        <f t="shared" si="320"/>
        <v>0.16160003245162022</v>
      </c>
      <c r="P254" s="52">
        <f t="shared" si="320"/>
        <v>0.15799210373064126</v>
      </c>
      <c r="Q254" s="52">
        <f t="shared" si="320"/>
        <v>0.15506835847812306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0</v>
      </c>
      <c r="M255" s="52">
        <f t="shared" si="321"/>
        <v>0</v>
      </c>
      <c r="N255" s="52">
        <f t="shared" si="321"/>
        <v>0</v>
      </c>
      <c r="O255" s="52">
        <f t="shared" si="321"/>
        <v>0</v>
      </c>
      <c r="P255" s="52">
        <f t="shared" si="321"/>
        <v>0</v>
      </c>
      <c r="Q255" s="52">
        <f t="shared" si="321"/>
        <v>2.0643659553500689E-4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0</v>
      </c>
      <c r="P256" s="52">
        <f t="shared" si="322"/>
        <v>4.2447813073198723E-5</v>
      </c>
      <c r="Q256" s="52">
        <f t="shared" si="322"/>
        <v>5.5759825336452968E-5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8.9002910407275565E-7</v>
      </c>
      <c r="M257" s="52">
        <f t="shared" si="323"/>
        <v>6.0533136313234752E-6</v>
      </c>
      <c r="N257" s="52">
        <f t="shared" si="323"/>
        <v>1.2538133740457622E-5</v>
      </c>
      <c r="O257" s="52">
        <f t="shared" si="323"/>
        <v>1.4647908755216979E-5</v>
      </c>
      <c r="P257" s="52">
        <f t="shared" si="323"/>
        <v>1.8171831608686782E-5</v>
      </c>
      <c r="Q257" s="52">
        <f t="shared" si="323"/>
        <v>2.0545166989900986E-5</v>
      </c>
    </row>
    <row r="258" spans="1:17" ht="11.45" customHeight="1" x14ac:dyDescent="0.25">
      <c r="A258" s="51" t="s">
        <v>28</v>
      </c>
      <c r="B258" s="50">
        <f t="shared" ref="B258:Q258" si="324">IF(B40=0,0,B40/B$31)</f>
        <v>2.2127555582043001E-2</v>
      </c>
      <c r="C258" s="50">
        <f t="shared" si="324"/>
        <v>2.1796883506930445E-2</v>
      </c>
      <c r="D258" s="50">
        <f t="shared" si="324"/>
        <v>2.1956444412713241E-2</v>
      </c>
      <c r="E258" s="50">
        <f t="shared" si="324"/>
        <v>2.0181817998350695E-2</v>
      </c>
      <c r="F258" s="50">
        <f t="shared" si="324"/>
        <v>1.9187553092022223E-2</v>
      </c>
      <c r="G258" s="50">
        <f t="shared" si="324"/>
        <v>1.9230093669346592E-2</v>
      </c>
      <c r="H258" s="50">
        <f t="shared" si="324"/>
        <v>1.6663911044207402E-2</v>
      </c>
      <c r="I258" s="50">
        <f t="shared" si="324"/>
        <v>1.5322548703059801E-2</v>
      </c>
      <c r="J258" s="50">
        <f t="shared" si="324"/>
        <v>1.3724814256770274E-2</v>
      </c>
      <c r="K258" s="50">
        <f t="shared" si="324"/>
        <v>1.3035155501211534E-2</v>
      </c>
      <c r="L258" s="50">
        <f t="shared" si="324"/>
        <v>1.2219346592177013E-2</v>
      </c>
      <c r="M258" s="50">
        <f t="shared" si="324"/>
        <v>1.2067837578016605E-2</v>
      </c>
      <c r="N258" s="50">
        <f t="shared" si="324"/>
        <v>1.1772909830225055E-2</v>
      </c>
      <c r="O258" s="50">
        <f t="shared" si="324"/>
        <v>1.2292351781759279E-2</v>
      </c>
      <c r="P258" s="50">
        <f t="shared" si="324"/>
        <v>1.2393357909154313E-2</v>
      </c>
      <c r="Q258" s="50">
        <f t="shared" si="324"/>
        <v>1.3261974402029362E-2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0</v>
      </c>
      <c r="K259" s="52">
        <f t="shared" si="325"/>
        <v>0</v>
      </c>
      <c r="L259" s="52">
        <f t="shared" si="325"/>
        <v>0</v>
      </c>
      <c r="M259" s="52">
        <f t="shared" si="325"/>
        <v>0</v>
      </c>
      <c r="N259" s="52">
        <f t="shared" si="325"/>
        <v>0</v>
      </c>
      <c r="O259" s="52">
        <f t="shared" si="325"/>
        <v>0</v>
      </c>
      <c r="P259" s="52">
        <f t="shared" si="325"/>
        <v>0</v>
      </c>
      <c r="Q259" s="52">
        <f t="shared" si="325"/>
        <v>0</v>
      </c>
    </row>
    <row r="260" spans="1:17" ht="11.45" customHeight="1" x14ac:dyDescent="0.25">
      <c r="A260" s="53" t="s">
        <v>58</v>
      </c>
      <c r="B260" s="52">
        <f t="shared" ref="B260:Q260" si="326">IF(B42=0,0,B42/B$31)</f>
        <v>2.1746081988387567E-2</v>
      </c>
      <c r="C260" s="52">
        <f t="shared" si="326"/>
        <v>2.1423147070461532E-2</v>
      </c>
      <c r="D260" s="52">
        <f t="shared" si="326"/>
        <v>2.1595736965376078E-2</v>
      </c>
      <c r="E260" s="52">
        <f t="shared" si="326"/>
        <v>1.9892675543507866E-2</v>
      </c>
      <c r="F260" s="52">
        <f t="shared" si="326"/>
        <v>1.8658070014644271E-2</v>
      </c>
      <c r="G260" s="52">
        <f t="shared" si="326"/>
        <v>1.8525964883309615E-2</v>
      </c>
      <c r="H260" s="52">
        <f t="shared" si="326"/>
        <v>1.6062719854216683E-2</v>
      </c>
      <c r="I260" s="52">
        <f t="shared" si="326"/>
        <v>1.4802478006094348E-2</v>
      </c>
      <c r="J260" s="52">
        <f t="shared" si="326"/>
        <v>1.3273273517300531E-2</v>
      </c>
      <c r="K260" s="52">
        <f t="shared" si="326"/>
        <v>1.263261581856987E-2</v>
      </c>
      <c r="L260" s="52">
        <f t="shared" si="326"/>
        <v>1.1855950054331744E-2</v>
      </c>
      <c r="M260" s="52">
        <f t="shared" si="326"/>
        <v>1.1730925673518289E-2</v>
      </c>
      <c r="N260" s="52">
        <f t="shared" si="326"/>
        <v>1.1456092091575243E-2</v>
      </c>
      <c r="O260" s="52">
        <f t="shared" si="326"/>
        <v>1.1969118937384076E-2</v>
      </c>
      <c r="P260" s="52">
        <f t="shared" si="326"/>
        <v>1.2084041054874182E-2</v>
      </c>
      <c r="Q260" s="52">
        <f t="shared" si="326"/>
        <v>1.278576410498633E-2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2.5112882045710296E-4</v>
      </c>
      <c r="C261" s="52">
        <f t="shared" si="327"/>
        <v>2.3170883406912376E-4</v>
      </c>
      <c r="D261" s="52">
        <f t="shared" si="327"/>
        <v>2.137793861435531E-4</v>
      </c>
      <c r="E261" s="52">
        <f t="shared" si="327"/>
        <v>1.8237139862032411E-4</v>
      </c>
      <c r="F261" s="52">
        <f t="shared" si="327"/>
        <v>4.4460314150292674E-4</v>
      </c>
      <c r="G261" s="52">
        <f t="shared" si="327"/>
        <v>4.1065471886334861E-4</v>
      </c>
      <c r="H261" s="52">
        <f t="shared" si="327"/>
        <v>3.5107572528906661E-4</v>
      </c>
      <c r="I261" s="52">
        <f t="shared" si="327"/>
        <v>3.0109541728305271E-4</v>
      </c>
      <c r="J261" s="52">
        <f t="shared" si="327"/>
        <v>2.6026268762034579E-4</v>
      </c>
      <c r="K261" s="52">
        <f t="shared" si="327"/>
        <v>2.3032828685865897E-4</v>
      </c>
      <c r="L261" s="52">
        <f t="shared" si="327"/>
        <v>2.0402106150751041E-4</v>
      </c>
      <c r="M261" s="52">
        <f t="shared" si="327"/>
        <v>1.8697122543487939E-4</v>
      </c>
      <c r="N261" s="52">
        <f t="shared" si="327"/>
        <v>1.7512294346761883E-4</v>
      </c>
      <c r="O261" s="52">
        <f t="shared" si="327"/>
        <v>1.6994129590376528E-4</v>
      </c>
      <c r="P261" s="52">
        <f t="shared" si="327"/>
        <v>1.5619388856433623E-4</v>
      </c>
      <c r="Q261" s="52">
        <f t="shared" si="327"/>
        <v>1.3388252685378631E-4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1.9194913542497989E-4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1.3034477319833171E-4</v>
      </c>
      <c r="C263" s="52">
        <f t="shared" si="329"/>
        <v>1.4202760239978877E-4</v>
      </c>
      <c r="D263" s="52">
        <f t="shared" si="329"/>
        <v>1.4692806119360671E-4</v>
      </c>
      <c r="E263" s="52">
        <f t="shared" si="329"/>
        <v>1.0677105622250502E-4</v>
      </c>
      <c r="F263" s="52">
        <f t="shared" si="329"/>
        <v>8.487993587502583E-5</v>
      </c>
      <c r="G263" s="52">
        <f t="shared" si="329"/>
        <v>2.9347406717362696E-4</v>
      </c>
      <c r="H263" s="52">
        <f t="shared" si="329"/>
        <v>2.5011546470165262E-4</v>
      </c>
      <c r="I263" s="52">
        <f t="shared" si="329"/>
        <v>2.1897527968240055E-4</v>
      </c>
      <c r="J263" s="52">
        <f t="shared" si="329"/>
        <v>1.9127805184939548E-4</v>
      </c>
      <c r="K263" s="52">
        <f t="shared" si="329"/>
        <v>1.7221139578300429E-4</v>
      </c>
      <c r="L263" s="52">
        <f t="shared" si="329"/>
        <v>1.5937547633776118E-4</v>
      </c>
      <c r="M263" s="52">
        <f t="shared" si="329"/>
        <v>1.4994067906343519E-4</v>
      </c>
      <c r="N263" s="52">
        <f t="shared" si="329"/>
        <v>1.4169479518219495E-4</v>
      </c>
      <c r="O263" s="52">
        <f t="shared" si="329"/>
        <v>1.5329154847143592E-4</v>
      </c>
      <c r="P263" s="52">
        <f t="shared" si="329"/>
        <v>1.5312296571579542E-4</v>
      </c>
      <c r="Q263" s="52">
        <f t="shared" si="329"/>
        <v>1.503786347642673E-4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0.7652480531580188</v>
      </c>
      <c r="C265" s="54">
        <f t="shared" si="331"/>
        <v>0.75355222755290996</v>
      </c>
      <c r="D265" s="54">
        <f t="shared" si="331"/>
        <v>0.75025510648861282</v>
      </c>
      <c r="E265" s="54">
        <f t="shared" si="331"/>
        <v>0.74445364130242175</v>
      </c>
      <c r="F265" s="54">
        <f t="shared" si="331"/>
        <v>0.70838211683746322</v>
      </c>
      <c r="G265" s="54">
        <f t="shared" si="331"/>
        <v>0.70113939685411841</v>
      </c>
      <c r="H265" s="54">
        <f t="shared" si="331"/>
        <v>0.70359610260372252</v>
      </c>
      <c r="I265" s="54">
        <f t="shared" si="331"/>
        <v>0.69584432794157736</v>
      </c>
      <c r="J265" s="54">
        <f t="shared" si="331"/>
        <v>0.69147262481914595</v>
      </c>
      <c r="K265" s="54">
        <f t="shared" si="331"/>
        <v>0.68608593576296317</v>
      </c>
      <c r="L265" s="54">
        <f t="shared" si="331"/>
        <v>0.68147886726371187</v>
      </c>
      <c r="M265" s="54">
        <f t="shared" si="331"/>
        <v>0.67028979385778431</v>
      </c>
      <c r="N265" s="54">
        <f t="shared" si="331"/>
        <v>0.66656795046485406</v>
      </c>
      <c r="O265" s="54">
        <f t="shared" si="331"/>
        <v>0.65337819089808236</v>
      </c>
      <c r="P265" s="54">
        <f t="shared" si="331"/>
        <v>0.65494597797020082</v>
      </c>
      <c r="Q265" s="54">
        <f t="shared" si="331"/>
        <v>0.6418425389684751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0.4592841739213257</v>
      </c>
      <c r="C266" s="52">
        <f t="shared" si="332"/>
        <v>0.45029233480673558</v>
      </c>
      <c r="D266" s="52">
        <f t="shared" si="332"/>
        <v>0.39651457797082723</v>
      </c>
      <c r="E266" s="52">
        <f t="shared" si="332"/>
        <v>0.37390329258043831</v>
      </c>
      <c r="F266" s="52">
        <f t="shared" si="332"/>
        <v>0.3322304490445801</v>
      </c>
      <c r="G266" s="52">
        <f t="shared" si="332"/>
        <v>0.28804745175270713</v>
      </c>
      <c r="H266" s="52">
        <f t="shared" si="332"/>
        <v>0.2577757789473189</v>
      </c>
      <c r="I266" s="52">
        <f t="shared" si="332"/>
        <v>0.22618615218320368</v>
      </c>
      <c r="J266" s="52">
        <f t="shared" si="332"/>
        <v>0.19857770220446935</v>
      </c>
      <c r="K266" s="52">
        <f t="shared" si="332"/>
        <v>0.19234676214506963</v>
      </c>
      <c r="L266" s="52">
        <f t="shared" si="332"/>
        <v>0.17505657781016476</v>
      </c>
      <c r="M266" s="52">
        <f t="shared" si="332"/>
        <v>0.15369413488532088</v>
      </c>
      <c r="N266" s="52">
        <f t="shared" si="332"/>
        <v>0.14369630646668746</v>
      </c>
      <c r="O266" s="52">
        <f t="shared" si="332"/>
        <v>0.1305958859756888</v>
      </c>
      <c r="P266" s="52">
        <f t="shared" si="332"/>
        <v>0.12102718414249015</v>
      </c>
      <c r="Q266" s="52">
        <f t="shared" si="332"/>
        <v>0.10478050462774544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0.29174751643632429</v>
      </c>
      <c r="C267" s="52">
        <f t="shared" si="333"/>
        <v>0.28681613272664591</v>
      </c>
      <c r="D267" s="52">
        <f t="shared" si="333"/>
        <v>0.33131046321577035</v>
      </c>
      <c r="E267" s="52">
        <f t="shared" si="333"/>
        <v>0.34474887881321736</v>
      </c>
      <c r="F267" s="52">
        <f t="shared" si="333"/>
        <v>0.34987044149079904</v>
      </c>
      <c r="G267" s="52">
        <f t="shared" si="333"/>
        <v>0.38495351378413228</v>
      </c>
      <c r="H267" s="52">
        <f t="shared" si="333"/>
        <v>0.41333466199984353</v>
      </c>
      <c r="I267" s="52">
        <f t="shared" si="333"/>
        <v>0.43577093363997904</v>
      </c>
      <c r="J267" s="52">
        <f t="shared" si="333"/>
        <v>0.45924821694784357</v>
      </c>
      <c r="K267" s="52">
        <f t="shared" si="333"/>
        <v>0.4614135716116024</v>
      </c>
      <c r="L267" s="52">
        <f t="shared" si="333"/>
        <v>0.47500418725560684</v>
      </c>
      <c r="M267" s="52">
        <f t="shared" si="333"/>
        <v>0.48586024955995799</v>
      </c>
      <c r="N267" s="52">
        <f t="shared" si="333"/>
        <v>0.49343602601532671</v>
      </c>
      <c r="O267" s="52">
        <f t="shared" si="333"/>
        <v>0.49585554506354257</v>
      </c>
      <c r="P267" s="52">
        <f t="shared" si="333"/>
        <v>0.50379347690734477</v>
      </c>
      <c r="Q267" s="52">
        <f t="shared" si="333"/>
        <v>0.50720173402116031</v>
      </c>
    </row>
    <row r="268" spans="1:17" ht="11.45" customHeight="1" x14ac:dyDescent="0.25">
      <c r="A268" s="53" t="s">
        <v>57</v>
      </c>
      <c r="B268" s="52">
        <f t="shared" ref="B268:Q268" si="334">IF(B50=0,0,B50/B$46)</f>
        <v>1.421636280036884E-2</v>
      </c>
      <c r="C268" s="52">
        <f t="shared" si="334"/>
        <v>1.6443760019528367E-2</v>
      </c>
      <c r="D268" s="52">
        <f t="shared" si="334"/>
        <v>2.243006530201529E-2</v>
      </c>
      <c r="E268" s="52">
        <f t="shared" si="334"/>
        <v>2.5801469908766087E-2</v>
      </c>
      <c r="F268" s="52">
        <f t="shared" si="334"/>
        <v>2.6281226302084036E-2</v>
      </c>
      <c r="G268" s="52">
        <f t="shared" si="334"/>
        <v>2.8138431317279024E-2</v>
      </c>
      <c r="H268" s="52">
        <f t="shared" si="334"/>
        <v>3.2485661656560111E-2</v>
      </c>
      <c r="I268" s="52">
        <f t="shared" si="334"/>
        <v>3.3887242118394612E-2</v>
      </c>
      <c r="J268" s="52">
        <f t="shared" si="334"/>
        <v>3.3646705666833053E-2</v>
      </c>
      <c r="K268" s="52">
        <f t="shared" si="334"/>
        <v>3.2325602006291101E-2</v>
      </c>
      <c r="L268" s="52">
        <f t="shared" si="334"/>
        <v>3.1418102197940286E-2</v>
      </c>
      <c r="M268" s="52">
        <f t="shared" si="334"/>
        <v>3.0735409412505452E-2</v>
      </c>
      <c r="N268" s="52">
        <f t="shared" si="334"/>
        <v>2.9434437832359571E-2</v>
      </c>
      <c r="O268" s="52">
        <f t="shared" si="334"/>
        <v>2.6924656251285799E-2</v>
      </c>
      <c r="P268" s="52">
        <f t="shared" si="334"/>
        <v>3.0122554139553094E-2</v>
      </c>
      <c r="Q268" s="52">
        <f t="shared" si="334"/>
        <v>2.9332863408884371E-2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5.2362961825944414E-4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1.1801504803150479E-6</v>
      </c>
      <c r="O270" s="52">
        <f t="shared" si="336"/>
        <v>2.1036075652109424E-6</v>
      </c>
      <c r="P270" s="52">
        <f t="shared" si="336"/>
        <v>2.7627808127395926E-6</v>
      </c>
      <c r="Q270" s="52">
        <f t="shared" si="336"/>
        <v>3.8072924255412811E-6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0.23475194684198117</v>
      </c>
      <c r="C271" s="50">
        <f t="shared" si="337"/>
        <v>0.2464477724470901</v>
      </c>
      <c r="D271" s="50">
        <f t="shared" si="337"/>
        <v>0.24974489351138723</v>
      </c>
      <c r="E271" s="50">
        <f t="shared" si="337"/>
        <v>0.25554635869757819</v>
      </c>
      <c r="F271" s="50">
        <f t="shared" si="337"/>
        <v>0.29161788316253673</v>
      </c>
      <c r="G271" s="50">
        <f t="shared" si="337"/>
        <v>0.29886060314588153</v>
      </c>
      <c r="H271" s="50">
        <f t="shared" si="337"/>
        <v>0.29640389739627743</v>
      </c>
      <c r="I271" s="50">
        <f t="shared" si="337"/>
        <v>0.30415567205842264</v>
      </c>
      <c r="J271" s="50">
        <f t="shared" si="337"/>
        <v>0.30852737518085388</v>
      </c>
      <c r="K271" s="50">
        <f t="shared" si="337"/>
        <v>0.31391406423703683</v>
      </c>
      <c r="L271" s="50">
        <f t="shared" si="337"/>
        <v>0.31852113273628813</v>
      </c>
      <c r="M271" s="50">
        <f t="shared" si="337"/>
        <v>0.3297102061422158</v>
      </c>
      <c r="N271" s="50">
        <f t="shared" si="337"/>
        <v>0.33343204953514594</v>
      </c>
      <c r="O271" s="50">
        <f t="shared" si="337"/>
        <v>0.34662180910191753</v>
      </c>
      <c r="P271" s="50">
        <f t="shared" si="337"/>
        <v>0.34505402202979923</v>
      </c>
      <c r="Q271" s="50">
        <f t="shared" si="337"/>
        <v>0.35815746103152485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0.18381374634258146</v>
      </c>
      <c r="C272" s="48">
        <f t="shared" si="338"/>
        <v>0.19167732890267941</v>
      </c>
      <c r="D272" s="48">
        <f t="shared" si="338"/>
        <v>0.19413663329657296</v>
      </c>
      <c r="E272" s="48">
        <f t="shared" si="338"/>
        <v>0.20087035660462318</v>
      </c>
      <c r="F272" s="48">
        <f t="shared" si="338"/>
        <v>0.22890304052693689</v>
      </c>
      <c r="G272" s="48">
        <f t="shared" si="338"/>
        <v>0.23555555520589261</v>
      </c>
      <c r="H272" s="48">
        <f t="shared" si="338"/>
        <v>0.22287430641871792</v>
      </c>
      <c r="I272" s="48">
        <f t="shared" si="338"/>
        <v>0.23815262298956485</v>
      </c>
      <c r="J272" s="48">
        <f t="shared" si="338"/>
        <v>0.24508906937392286</v>
      </c>
      <c r="K272" s="48">
        <f t="shared" si="338"/>
        <v>0.2567307109213427</v>
      </c>
      <c r="L272" s="48">
        <f t="shared" si="338"/>
        <v>0.25556355394962083</v>
      </c>
      <c r="M272" s="48">
        <f t="shared" si="338"/>
        <v>0.26659462602968548</v>
      </c>
      <c r="N272" s="48">
        <f t="shared" si="338"/>
        <v>0.26456618954889716</v>
      </c>
      <c r="O272" s="48">
        <f t="shared" si="338"/>
        <v>0.2766828751143206</v>
      </c>
      <c r="P272" s="48">
        <f t="shared" si="338"/>
        <v>0.27378435380715038</v>
      </c>
      <c r="Q272" s="48">
        <f t="shared" si="338"/>
        <v>0.28678242618233291</v>
      </c>
    </row>
    <row r="273" spans="1:17" ht="11.45" customHeight="1" x14ac:dyDescent="0.25">
      <c r="A273" s="47" t="s">
        <v>22</v>
      </c>
      <c r="B273" s="46">
        <f t="shared" ref="B273:Q273" si="339">IF(B55=0,0,B55/B$46)</f>
        <v>5.0938200499399684E-2</v>
      </c>
      <c r="C273" s="46">
        <f t="shared" si="339"/>
        <v>5.4770443544410685E-2</v>
      </c>
      <c r="D273" s="46">
        <f t="shared" si="339"/>
        <v>5.5608260214814277E-2</v>
      </c>
      <c r="E273" s="46">
        <f t="shared" si="339"/>
        <v>5.4676002092954985E-2</v>
      </c>
      <c r="F273" s="46">
        <f t="shared" si="339"/>
        <v>6.2714842635599871E-2</v>
      </c>
      <c r="G273" s="46">
        <f t="shared" si="339"/>
        <v>6.3305047939988937E-2</v>
      </c>
      <c r="H273" s="46">
        <f t="shared" si="339"/>
        <v>7.3529590977559525E-2</v>
      </c>
      <c r="I273" s="46">
        <f t="shared" si="339"/>
        <v>6.6003049068857789E-2</v>
      </c>
      <c r="J273" s="46">
        <f t="shared" si="339"/>
        <v>6.343830580693105E-2</v>
      </c>
      <c r="K273" s="46">
        <f t="shared" si="339"/>
        <v>5.718335331569413E-2</v>
      </c>
      <c r="L273" s="46">
        <f t="shared" si="339"/>
        <v>6.2957578786667329E-2</v>
      </c>
      <c r="M273" s="46">
        <f t="shared" si="339"/>
        <v>6.3115580112530309E-2</v>
      </c>
      <c r="N273" s="46">
        <f t="shared" si="339"/>
        <v>6.8865859986248765E-2</v>
      </c>
      <c r="O273" s="46">
        <f t="shared" si="339"/>
        <v>6.9938933987596902E-2</v>
      </c>
      <c r="P273" s="46">
        <f t="shared" si="339"/>
        <v>7.1269668222648838E-2</v>
      </c>
      <c r="Q273" s="46">
        <f t="shared" si="339"/>
        <v>7.1375034849191929E-2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9008.6171962339013</v>
      </c>
      <c r="C4" s="96">
        <f t="shared" ref="C4:Q4" si="0">C5+C9+C10+C15</f>
        <v>8939.0834925920244</v>
      </c>
      <c r="D4" s="96">
        <f t="shared" si="0"/>
        <v>8652.7009332599337</v>
      </c>
      <c r="E4" s="96">
        <f t="shared" si="0"/>
        <v>9442.9154007588095</v>
      </c>
      <c r="F4" s="96">
        <f t="shared" si="0"/>
        <v>10670.317313859441</v>
      </c>
      <c r="G4" s="96">
        <f t="shared" si="0"/>
        <v>11476.031371303252</v>
      </c>
      <c r="H4" s="96">
        <f t="shared" si="0"/>
        <v>12722.025140714077</v>
      </c>
      <c r="I4" s="96">
        <f t="shared" si="0"/>
        <v>14076.65425206088</v>
      </c>
      <c r="J4" s="96">
        <f t="shared" si="0"/>
        <v>15029.999656676369</v>
      </c>
      <c r="K4" s="96">
        <f t="shared" si="0"/>
        <v>15493.098231897324</v>
      </c>
      <c r="L4" s="96">
        <f t="shared" si="0"/>
        <v>16561.710833146335</v>
      </c>
      <c r="M4" s="96">
        <f t="shared" si="0"/>
        <v>16778.534648780456</v>
      </c>
      <c r="N4" s="96">
        <f t="shared" si="0"/>
        <v>16019.163434870101</v>
      </c>
      <c r="O4" s="96">
        <f t="shared" si="0"/>
        <v>14986.927153469682</v>
      </c>
      <c r="P4" s="96">
        <f t="shared" si="0"/>
        <v>15047.736146278801</v>
      </c>
      <c r="Q4" s="96">
        <f t="shared" si="0"/>
        <v>15882.1076288114</v>
      </c>
    </row>
    <row r="5" spans="1:17" ht="11.45" customHeight="1" x14ac:dyDescent="0.25">
      <c r="A5" s="95" t="s">
        <v>91</v>
      </c>
      <c r="B5" s="94">
        <f>SUM(B6:B8)</f>
        <v>9005.5914670241436</v>
      </c>
      <c r="C5" s="94">
        <f t="shared" ref="C5:Q5" si="1">SUM(C6:C8)</f>
        <v>8935.8239599999997</v>
      </c>
      <c r="D5" s="94">
        <f t="shared" si="1"/>
        <v>8649.3834100000004</v>
      </c>
      <c r="E5" s="94">
        <f t="shared" si="1"/>
        <v>9412.1695199999995</v>
      </c>
      <c r="F5" s="94">
        <f t="shared" si="1"/>
        <v>10654.62564</v>
      </c>
      <c r="G5" s="94">
        <f t="shared" si="1"/>
        <v>11419.463340678147</v>
      </c>
      <c r="H5" s="94">
        <f t="shared" si="1"/>
        <v>12625.180950000002</v>
      </c>
      <c r="I5" s="94">
        <f t="shared" si="1"/>
        <v>13973.934700000002</v>
      </c>
      <c r="J5" s="94">
        <f t="shared" si="1"/>
        <v>14589.160459999999</v>
      </c>
      <c r="K5" s="94">
        <f t="shared" si="1"/>
        <v>14851.12889</v>
      </c>
      <c r="L5" s="94">
        <f t="shared" si="1"/>
        <v>15688.344116386434</v>
      </c>
      <c r="M5" s="94">
        <f t="shared" si="1"/>
        <v>15857.28559568194</v>
      </c>
      <c r="N5" s="94">
        <f t="shared" si="1"/>
        <v>15206.382959178347</v>
      </c>
      <c r="O5" s="94">
        <f t="shared" si="1"/>
        <v>14233.741119513894</v>
      </c>
      <c r="P5" s="94">
        <f t="shared" si="1"/>
        <v>14336.558254624078</v>
      </c>
      <c r="Q5" s="94">
        <f t="shared" si="1"/>
        <v>15079.639236877232</v>
      </c>
    </row>
    <row r="6" spans="1:17" ht="11.45" customHeight="1" x14ac:dyDescent="0.25">
      <c r="A6" s="17" t="s">
        <v>90</v>
      </c>
      <c r="B6" s="94">
        <v>466.94243905610864</v>
      </c>
      <c r="C6" s="94">
        <v>643.80876000000001</v>
      </c>
      <c r="D6" s="94">
        <v>910.80655000000002</v>
      </c>
      <c r="E6" s="94">
        <v>1175.59022</v>
      </c>
      <c r="F6" s="94">
        <v>1473.3061600000001</v>
      </c>
      <c r="G6" s="94">
        <v>1701.8676932856233</v>
      </c>
      <c r="H6" s="94">
        <v>1867.79441</v>
      </c>
      <c r="I6" s="94">
        <v>1922.7044000000001</v>
      </c>
      <c r="J6" s="94">
        <v>1888.66851</v>
      </c>
      <c r="K6" s="94">
        <v>1816.14797</v>
      </c>
      <c r="L6" s="94">
        <v>1823.8275930680275</v>
      </c>
      <c r="M6" s="94">
        <v>1766.696205278937</v>
      </c>
      <c r="N6" s="94">
        <v>1764.4987199774903</v>
      </c>
      <c r="O6" s="94">
        <v>1750.2105896152596</v>
      </c>
      <c r="P6" s="94">
        <v>1743.6271323133851</v>
      </c>
      <c r="Q6" s="94">
        <v>1695.2811135638315</v>
      </c>
    </row>
    <row r="7" spans="1:17" ht="11.45" customHeight="1" x14ac:dyDescent="0.25">
      <c r="A7" s="17" t="s">
        <v>89</v>
      </c>
      <c r="B7" s="94">
        <v>5319.1907054488229</v>
      </c>
      <c r="C7" s="94">
        <v>4934.1823999999997</v>
      </c>
      <c r="D7" s="94">
        <v>4518.1006299999999</v>
      </c>
      <c r="E7" s="94">
        <v>4315.2691999999997</v>
      </c>
      <c r="F7" s="94">
        <v>4380.7441099999996</v>
      </c>
      <c r="G7" s="94">
        <v>4228.5721044905131</v>
      </c>
      <c r="H7" s="94">
        <v>4337.9919200000004</v>
      </c>
      <c r="I7" s="94">
        <v>4331.4035700000004</v>
      </c>
      <c r="J7" s="94">
        <v>4279.9586099999997</v>
      </c>
      <c r="K7" s="94">
        <v>4293.8207900000007</v>
      </c>
      <c r="L7" s="94">
        <v>4243.3346009919369</v>
      </c>
      <c r="M7" s="94">
        <v>4013.3279222135161</v>
      </c>
      <c r="N7" s="94">
        <v>3841.358108669247</v>
      </c>
      <c r="O7" s="94">
        <v>3659.7137362969597</v>
      </c>
      <c r="P7" s="94">
        <v>3535.3774696530731</v>
      </c>
      <c r="Q7" s="94">
        <v>3654.2013764287194</v>
      </c>
    </row>
    <row r="8" spans="1:17" ht="11.45" customHeight="1" x14ac:dyDescent="0.25">
      <c r="A8" s="17" t="s">
        <v>88</v>
      </c>
      <c r="B8" s="94">
        <v>3219.4583225192109</v>
      </c>
      <c r="C8" s="94">
        <v>3357.8327999999997</v>
      </c>
      <c r="D8" s="94">
        <v>3220.4762300000002</v>
      </c>
      <c r="E8" s="94">
        <v>3921.3100999999997</v>
      </c>
      <c r="F8" s="94">
        <v>4800.5753700000005</v>
      </c>
      <c r="G8" s="94">
        <v>5489.0235429020113</v>
      </c>
      <c r="H8" s="94">
        <v>6419.39462</v>
      </c>
      <c r="I8" s="94">
        <v>7719.8267299999998</v>
      </c>
      <c r="J8" s="94">
        <v>8420.53334</v>
      </c>
      <c r="K8" s="94">
        <v>8741.1601300000002</v>
      </c>
      <c r="L8" s="94">
        <v>9621.1819223264702</v>
      </c>
      <c r="M8" s="94">
        <v>10077.261468189488</v>
      </c>
      <c r="N8" s="94">
        <v>9600.5261305316108</v>
      </c>
      <c r="O8" s="94">
        <v>8823.8167936016744</v>
      </c>
      <c r="P8" s="94">
        <v>9057.5536526576198</v>
      </c>
      <c r="Q8" s="94">
        <v>9730.1567468846824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15.977859649427558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28.200679999999998</v>
      </c>
      <c r="F10" s="94">
        <f t="shared" si="2"/>
        <v>13.40033</v>
      </c>
      <c r="G10" s="94">
        <f t="shared" si="2"/>
        <v>49.321722667485439</v>
      </c>
      <c r="H10" s="94">
        <f t="shared" si="2"/>
        <v>89.999259999999992</v>
      </c>
      <c r="I10" s="94">
        <f t="shared" si="2"/>
        <v>96.097200000000015</v>
      </c>
      <c r="J10" s="94">
        <f t="shared" si="2"/>
        <v>434.49949000000004</v>
      </c>
      <c r="K10" s="94">
        <f t="shared" si="2"/>
        <v>635.91503</v>
      </c>
      <c r="L10" s="94">
        <f t="shared" si="2"/>
        <v>867.44018657972254</v>
      </c>
      <c r="M10" s="94">
        <f t="shared" si="2"/>
        <v>915.54408755927307</v>
      </c>
      <c r="N10" s="94">
        <f t="shared" si="2"/>
        <v>807.34689899685407</v>
      </c>
      <c r="O10" s="94">
        <f t="shared" si="2"/>
        <v>747.53985711641451</v>
      </c>
      <c r="P10" s="94">
        <f t="shared" si="2"/>
        <v>705.35971108522006</v>
      </c>
      <c r="Q10" s="94">
        <f t="shared" si="2"/>
        <v>780.30923525724586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28.200679999999998</v>
      </c>
      <c r="F12" s="94">
        <v>13.40033</v>
      </c>
      <c r="G12" s="94">
        <v>33.916154153394103</v>
      </c>
      <c r="H12" s="94">
        <v>55.010689999999997</v>
      </c>
      <c r="I12" s="94">
        <v>71.697860000000006</v>
      </c>
      <c r="J12" s="94">
        <v>126.79468999999999</v>
      </c>
      <c r="K12" s="94">
        <v>168.37068000000002</v>
      </c>
      <c r="L12" s="94">
        <v>169.64564562806473</v>
      </c>
      <c r="M12" s="94">
        <v>160.69551976922935</v>
      </c>
      <c r="N12" s="94">
        <v>138.3847991605453</v>
      </c>
      <c r="O12" s="94">
        <v>144.14346772784893</v>
      </c>
      <c r="P12" s="94">
        <v>132.84609320114723</v>
      </c>
      <c r="Q12" s="94">
        <v>153.48231238944206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15.405568514091335</v>
      </c>
      <c r="H13" s="94">
        <v>34.988570000000003</v>
      </c>
      <c r="I13" s="94">
        <v>24.399340000000002</v>
      </c>
      <c r="J13" s="94">
        <v>307.70480000000003</v>
      </c>
      <c r="K13" s="94">
        <v>467.54435000000001</v>
      </c>
      <c r="L13" s="94">
        <v>697.79454095165784</v>
      </c>
      <c r="M13" s="94">
        <v>754.84856779004372</v>
      </c>
      <c r="N13" s="94">
        <v>668.96209983630877</v>
      </c>
      <c r="O13" s="94">
        <v>603.39638938856558</v>
      </c>
      <c r="P13" s="94">
        <v>572.5136178840728</v>
      </c>
      <c r="Q13" s="94">
        <v>626.82692286780377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3.0257292097575657</v>
      </c>
      <c r="C15" s="92">
        <v>3.2595325920240823</v>
      </c>
      <c r="D15" s="92">
        <v>3.3175232599333238</v>
      </c>
      <c r="E15" s="92">
        <v>2.5452007588099277</v>
      </c>
      <c r="F15" s="92">
        <v>2.2913438594409148</v>
      </c>
      <c r="G15" s="92">
        <v>7.2463079576194609</v>
      </c>
      <c r="H15" s="92">
        <v>6.8449307140740654</v>
      </c>
      <c r="I15" s="92">
        <v>6.6223520608785815</v>
      </c>
      <c r="J15" s="92">
        <v>6.3397066763693974</v>
      </c>
      <c r="K15" s="92">
        <v>6.0543118973234664</v>
      </c>
      <c r="L15" s="92">
        <v>5.9265301801792107</v>
      </c>
      <c r="M15" s="92">
        <v>5.7049655392434317</v>
      </c>
      <c r="N15" s="92">
        <v>5.4335766949003572</v>
      </c>
      <c r="O15" s="92">
        <v>5.6461768393726004</v>
      </c>
      <c r="P15" s="92">
        <v>5.8181805695019646</v>
      </c>
      <c r="Q15" s="92">
        <v>6.1812970274956101</v>
      </c>
    </row>
    <row r="17" spans="1:17" ht="11.45" customHeight="1" x14ac:dyDescent="0.25">
      <c r="A17" s="27" t="s">
        <v>81</v>
      </c>
      <c r="B17" s="71">
        <f t="shared" ref="B17:Q17" si="3">B18+B42</f>
        <v>9008.6171962338994</v>
      </c>
      <c r="C17" s="71">
        <f t="shared" si="3"/>
        <v>8939.0834925920244</v>
      </c>
      <c r="D17" s="71">
        <f t="shared" si="3"/>
        <v>8652.7009332599337</v>
      </c>
      <c r="E17" s="71">
        <f t="shared" si="3"/>
        <v>9442.9154007588113</v>
      </c>
      <c r="F17" s="71">
        <f t="shared" si="3"/>
        <v>10670.317313859443</v>
      </c>
      <c r="G17" s="71">
        <f t="shared" si="3"/>
        <v>11476.031371303252</v>
      </c>
      <c r="H17" s="71">
        <f t="shared" si="3"/>
        <v>12722.025140714073</v>
      </c>
      <c r="I17" s="71">
        <f t="shared" si="3"/>
        <v>14076.654252060878</v>
      </c>
      <c r="J17" s="71">
        <f t="shared" si="3"/>
        <v>15029.999656676369</v>
      </c>
      <c r="K17" s="71">
        <f t="shared" si="3"/>
        <v>15493.098231897322</v>
      </c>
      <c r="L17" s="71">
        <f t="shared" si="3"/>
        <v>16561.710833146339</v>
      </c>
      <c r="M17" s="71">
        <f t="shared" si="3"/>
        <v>16778.534648780456</v>
      </c>
      <c r="N17" s="71">
        <f t="shared" si="3"/>
        <v>16019.163434870101</v>
      </c>
      <c r="O17" s="71">
        <f t="shared" si="3"/>
        <v>14986.927153469682</v>
      </c>
      <c r="P17" s="71">
        <f t="shared" si="3"/>
        <v>15047.736146278799</v>
      </c>
      <c r="Q17" s="71">
        <f t="shared" si="3"/>
        <v>15882.107628811402</v>
      </c>
    </row>
    <row r="18" spans="1:17" ht="11.45" customHeight="1" x14ac:dyDescent="0.25">
      <c r="A18" s="25" t="s">
        <v>39</v>
      </c>
      <c r="B18" s="24">
        <f t="shared" ref="B18:Q18" si="4">B19+B21+B33</f>
        <v>6401.489990883817</v>
      </c>
      <c r="C18" s="24">
        <f t="shared" si="4"/>
        <v>6233.5056675895685</v>
      </c>
      <c r="D18" s="24">
        <f t="shared" si="4"/>
        <v>6110.8804978381149</v>
      </c>
      <c r="E18" s="24">
        <f t="shared" si="4"/>
        <v>6339.1462841561079</v>
      </c>
      <c r="F18" s="24">
        <f t="shared" si="4"/>
        <v>7042.0478736328832</v>
      </c>
      <c r="G18" s="24">
        <f t="shared" si="4"/>
        <v>7169.0000732689823</v>
      </c>
      <c r="H18" s="24">
        <f t="shared" si="4"/>
        <v>7799.3348872152474</v>
      </c>
      <c r="I18" s="24">
        <f t="shared" si="4"/>
        <v>8432.8242031909085</v>
      </c>
      <c r="J18" s="24">
        <f t="shared" si="4"/>
        <v>8993.9070233467464</v>
      </c>
      <c r="K18" s="24">
        <f t="shared" si="4"/>
        <v>9092.1185551610743</v>
      </c>
      <c r="L18" s="24">
        <f t="shared" si="4"/>
        <v>9787.652071695562</v>
      </c>
      <c r="M18" s="24">
        <f t="shared" si="4"/>
        <v>9819.5583162380462</v>
      </c>
      <c r="N18" s="24">
        <f t="shared" si="4"/>
        <v>9577.0219663486678</v>
      </c>
      <c r="O18" s="24">
        <f t="shared" si="4"/>
        <v>9214.9952620759013</v>
      </c>
      <c r="P18" s="24">
        <f t="shared" si="4"/>
        <v>9222.0610075297573</v>
      </c>
      <c r="Q18" s="24">
        <f t="shared" si="4"/>
        <v>9870.7394267717646</v>
      </c>
    </row>
    <row r="19" spans="1:17" ht="11.45" customHeight="1" x14ac:dyDescent="0.25">
      <c r="A19" s="91" t="s">
        <v>80</v>
      </c>
      <c r="B19" s="90">
        <v>102.4113817672206</v>
      </c>
      <c r="C19" s="90">
        <v>92.319048177147465</v>
      </c>
      <c r="D19" s="90">
        <v>86.738582588968683</v>
      </c>
      <c r="E19" s="90">
        <v>78.857181295710646</v>
      </c>
      <c r="F19" s="90">
        <v>75.980290210321584</v>
      </c>
      <c r="G19" s="90">
        <v>81.690799102857369</v>
      </c>
      <c r="H19" s="90">
        <v>85.123408275188879</v>
      </c>
      <c r="I19" s="90">
        <v>90.732683019287165</v>
      </c>
      <c r="J19" s="90">
        <v>91.210397781160111</v>
      </c>
      <c r="K19" s="90">
        <v>95.937823391288248</v>
      </c>
      <c r="L19" s="90">
        <v>102.33926797904088</v>
      </c>
      <c r="M19" s="90">
        <v>101.35968726699562</v>
      </c>
      <c r="N19" s="90">
        <v>99.967341650158161</v>
      </c>
      <c r="O19" s="90">
        <v>95.888733629974624</v>
      </c>
      <c r="P19" s="90">
        <v>94.539173249361411</v>
      </c>
      <c r="Q19" s="90">
        <v>100.94310419962538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0.51199299105587937</v>
      </c>
      <c r="F20" s="88">
        <v>0.23170857859057509</v>
      </c>
      <c r="G20" s="88">
        <v>0.65000477823437475</v>
      </c>
      <c r="H20" s="88">
        <v>1.0659446032903335</v>
      </c>
      <c r="I20" s="88">
        <v>1.4774447756796798</v>
      </c>
      <c r="J20" s="88">
        <v>2.6243797472027501</v>
      </c>
      <c r="K20" s="88">
        <v>3.6199962889784079</v>
      </c>
      <c r="L20" s="88">
        <v>3.9341692505207582</v>
      </c>
      <c r="M20" s="88">
        <v>3.9022415315615113</v>
      </c>
      <c r="N20" s="88">
        <v>3.4760940134232436</v>
      </c>
      <c r="O20" s="88">
        <v>3.6336102645577659</v>
      </c>
      <c r="P20" s="88">
        <v>3.4237716446245909</v>
      </c>
      <c r="Q20" s="88">
        <v>4.0688729207797332</v>
      </c>
    </row>
    <row r="21" spans="1:17" ht="11.45" customHeight="1" x14ac:dyDescent="0.25">
      <c r="A21" s="19" t="s">
        <v>29</v>
      </c>
      <c r="B21" s="21">
        <f>B22+B24+B26+B27+B29+B32</f>
        <v>5306.8510551647851</v>
      </c>
      <c r="C21" s="21">
        <f t="shared" ref="C21:Q21" si="5">C22+C24+C26+C27+C29+C32</f>
        <v>5201.3708758125813</v>
      </c>
      <c r="D21" s="21">
        <f t="shared" si="5"/>
        <v>5104.1843254906162</v>
      </c>
      <c r="E21" s="21">
        <f t="shared" si="5"/>
        <v>5374.4908776608645</v>
      </c>
      <c r="F21" s="21">
        <f t="shared" si="5"/>
        <v>6030.6457656222328</v>
      </c>
      <c r="G21" s="21">
        <f t="shared" si="5"/>
        <v>6175.6606632458534</v>
      </c>
      <c r="H21" s="21">
        <f t="shared" si="5"/>
        <v>6852.8475006741346</v>
      </c>
      <c r="I21" s="21">
        <f t="shared" si="5"/>
        <v>7479.9639076944295</v>
      </c>
      <c r="J21" s="21">
        <f t="shared" si="5"/>
        <v>8074.4872705728812</v>
      </c>
      <c r="K21" s="21">
        <f t="shared" si="5"/>
        <v>8169.4886376421373</v>
      </c>
      <c r="L21" s="21">
        <f t="shared" si="5"/>
        <v>8862.1698665776512</v>
      </c>
      <c r="M21" s="21">
        <f t="shared" si="5"/>
        <v>8886.3877204539021</v>
      </c>
      <c r="N21" s="21">
        <f t="shared" si="5"/>
        <v>8666.2171514191887</v>
      </c>
      <c r="O21" s="21">
        <f t="shared" si="5"/>
        <v>8306.0405616955431</v>
      </c>
      <c r="P21" s="21">
        <f t="shared" si="5"/>
        <v>8301.6370447570425</v>
      </c>
      <c r="Q21" s="21">
        <f t="shared" si="5"/>
        <v>8820.6045760269953</v>
      </c>
    </row>
    <row r="22" spans="1:17" ht="11.45" customHeight="1" x14ac:dyDescent="0.25">
      <c r="A22" s="62" t="s">
        <v>59</v>
      </c>
      <c r="B22" s="70">
        <v>4264.0724219892454</v>
      </c>
      <c r="C22" s="70">
        <v>3920.5581929663804</v>
      </c>
      <c r="D22" s="70">
        <v>3595.9887263862365</v>
      </c>
      <c r="E22" s="70">
        <v>3452.7811364803338</v>
      </c>
      <c r="F22" s="70">
        <v>3587.8570113828941</v>
      </c>
      <c r="G22" s="70">
        <v>3534.0914683296023</v>
      </c>
      <c r="H22" s="70">
        <v>3707.7220271170891</v>
      </c>
      <c r="I22" s="70">
        <v>3768.6951949132072</v>
      </c>
      <c r="J22" s="70">
        <v>3816.5109351043329</v>
      </c>
      <c r="K22" s="70">
        <v>3858.5837170584714</v>
      </c>
      <c r="L22" s="70">
        <v>3827.3431528008732</v>
      </c>
      <c r="M22" s="70">
        <v>3631.1024386783856</v>
      </c>
      <c r="N22" s="70">
        <v>3473.8214452729867</v>
      </c>
      <c r="O22" s="70">
        <v>3329.1609217921955</v>
      </c>
      <c r="P22" s="70">
        <v>3227.5969118736803</v>
      </c>
      <c r="Q22" s="70">
        <v>3402.0404971019634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22.451741135287559</v>
      </c>
      <c r="F23" s="70">
        <v>10.948256758838662</v>
      </c>
      <c r="G23" s="70">
        <v>28.120380340987857</v>
      </c>
      <c r="H23" s="70">
        <v>46.429370785170043</v>
      </c>
      <c r="I23" s="70">
        <v>61.367512141903987</v>
      </c>
      <c r="J23" s="70">
        <v>109.81175662775676</v>
      </c>
      <c r="K23" s="70">
        <v>145.59490973121834</v>
      </c>
      <c r="L23" s="70">
        <v>147.13233776524694</v>
      </c>
      <c r="M23" s="70">
        <v>139.79363121199057</v>
      </c>
      <c r="N23" s="70">
        <v>120.79274821444253</v>
      </c>
      <c r="O23" s="70">
        <v>126.15531397535587</v>
      </c>
      <c r="P23" s="70">
        <v>116.88863364611288</v>
      </c>
      <c r="Q23" s="70">
        <v>137.13141243090061</v>
      </c>
    </row>
    <row r="24" spans="1:17" ht="11.45" customHeight="1" x14ac:dyDescent="0.25">
      <c r="A24" s="62" t="s">
        <v>58</v>
      </c>
      <c r="B24" s="70">
        <v>614.68941442617984</v>
      </c>
      <c r="C24" s="70">
        <v>679.16407818934522</v>
      </c>
      <c r="D24" s="70">
        <v>651.61728431534607</v>
      </c>
      <c r="E24" s="70">
        <v>808.31547842547343</v>
      </c>
      <c r="F24" s="70">
        <v>1044.0688002373254</v>
      </c>
      <c r="G24" s="70">
        <v>1018.1517786179551</v>
      </c>
      <c r="H24" s="70">
        <v>1367.4785080845515</v>
      </c>
      <c r="I24" s="70">
        <v>1884.3749754391131</v>
      </c>
      <c r="J24" s="70">
        <v>2468.6717528984541</v>
      </c>
      <c r="K24" s="70">
        <v>2595.3589800002583</v>
      </c>
      <c r="L24" s="70">
        <v>3313.8389479646648</v>
      </c>
      <c r="M24" s="70">
        <v>3593.8196814855592</v>
      </c>
      <c r="N24" s="70">
        <v>3527.9095139127453</v>
      </c>
      <c r="O24" s="70">
        <v>3321.6709975559415</v>
      </c>
      <c r="P24" s="70">
        <v>3433.6912107618418</v>
      </c>
      <c r="Q24" s="70">
        <v>3823.8380671121063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2.8903908132499474</v>
      </c>
      <c r="H25" s="70">
        <v>7.5065650718276933</v>
      </c>
      <c r="I25" s="70">
        <v>6.0807065657828723</v>
      </c>
      <c r="J25" s="70">
        <v>87.428981779447483</v>
      </c>
      <c r="K25" s="70">
        <v>132.45766958406668</v>
      </c>
      <c r="L25" s="70">
        <v>224.75586065537826</v>
      </c>
      <c r="M25" s="70">
        <v>251.04849205205662</v>
      </c>
      <c r="N25" s="70">
        <v>230.26951940756999</v>
      </c>
      <c r="O25" s="70">
        <v>213.11536884579451</v>
      </c>
      <c r="P25" s="70">
        <v>204.56176470662544</v>
      </c>
      <c r="Q25" s="70">
        <v>231.8915576300264</v>
      </c>
    </row>
    <row r="26" spans="1:17" ht="11.45" customHeight="1" x14ac:dyDescent="0.25">
      <c r="A26" s="62" t="s">
        <v>57</v>
      </c>
      <c r="B26" s="70">
        <v>428.08921874935959</v>
      </c>
      <c r="C26" s="70">
        <v>601.6486046568557</v>
      </c>
      <c r="D26" s="70">
        <v>856.57831478903313</v>
      </c>
      <c r="E26" s="70">
        <v>1113.3942627550564</v>
      </c>
      <c r="F26" s="70">
        <v>1398.7199540020129</v>
      </c>
      <c r="G26" s="70">
        <v>1623.4174162982961</v>
      </c>
      <c r="H26" s="70">
        <v>1777.6469654724942</v>
      </c>
      <c r="I26" s="70">
        <v>1826.8937373421097</v>
      </c>
      <c r="J26" s="70">
        <v>1789.3045825700935</v>
      </c>
      <c r="K26" s="70">
        <v>1715.5459405834074</v>
      </c>
      <c r="L26" s="70">
        <v>1720.9843054205521</v>
      </c>
      <c r="M26" s="70">
        <v>1661.4414080134204</v>
      </c>
      <c r="N26" s="70">
        <v>1664.4358674196819</v>
      </c>
      <c r="O26" s="70">
        <v>1655.1519356924723</v>
      </c>
      <c r="P26" s="70">
        <v>1639.9236478069979</v>
      </c>
      <c r="Q26" s="70">
        <v>1592.4115084025186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1.7765129927044618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0.35403158989005779</v>
      </c>
      <c r="Q29" s="70">
        <v>0.45071434822751349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8.4045407056090645E-3</v>
      </c>
      <c r="Q30" s="70">
        <v>1.196406488248772E-2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0.12196052548470752</v>
      </c>
      <c r="Q31" s="70">
        <v>0.15390246159513316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3.4603915602529878E-3</v>
      </c>
      <c r="M32" s="70">
        <v>2.4192276537033822E-2</v>
      </c>
      <c r="N32" s="70">
        <v>5.0324813774055316E-2</v>
      </c>
      <c r="O32" s="70">
        <v>5.6706654933411642E-2</v>
      </c>
      <c r="P32" s="70">
        <v>7.1242724632144178E-2</v>
      </c>
      <c r="Q32" s="70">
        <v>8.7276069474882034E-2</v>
      </c>
    </row>
    <row r="33" spans="1:17" ht="11.45" customHeight="1" x14ac:dyDescent="0.25">
      <c r="A33" s="19" t="s">
        <v>28</v>
      </c>
      <c r="B33" s="21">
        <f>B34+B36+B38+B39+B41</f>
        <v>992.22755395181173</v>
      </c>
      <c r="C33" s="21">
        <f t="shared" ref="C33:Q33" si="6">C34+C36+C38+C39+C41</f>
        <v>939.81574359983961</v>
      </c>
      <c r="D33" s="21">
        <f t="shared" si="6"/>
        <v>919.95758975853005</v>
      </c>
      <c r="E33" s="21">
        <f t="shared" si="6"/>
        <v>885.79822519953268</v>
      </c>
      <c r="F33" s="21">
        <f t="shared" si="6"/>
        <v>935.42181780032854</v>
      </c>
      <c r="G33" s="21">
        <f t="shared" si="6"/>
        <v>911.64861092027172</v>
      </c>
      <c r="H33" s="21">
        <f t="shared" si="6"/>
        <v>861.36397826592383</v>
      </c>
      <c r="I33" s="21">
        <f t="shared" si="6"/>
        <v>862.12761247719266</v>
      </c>
      <c r="J33" s="21">
        <f t="shared" si="6"/>
        <v>828.20935499270422</v>
      </c>
      <c r="K33" s="21">
        <f t="shared" si="6"/>
        <v>826.69209412764974</v>
      </c>
      <c r="L33" s="21">
        <f t="shared" si="6"/>
        <v>823.14293713886946</v>
      </c>
      <c r="M33" s="21">
        <f t="shared" si="6"/>
        <v>831.81090851714998</v>
      </c>
      <c r="N33" s="21">
        <f t="shared" si="6"/>
        <v>810.83747327932235</v>
      </c>
      <c r="O33" s="21">
        <f t="shared" si="6"/>
        <v>813.06596675038418</v>
      </c>
      <c r="P33" s="21">
        <f t="shared" si="6"/>
        <v>825.88478952335311</v>
      </c>
      <c r="Q33" s="21">
        <f t="shared" si="6"/>
        <v>949.19174654514438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980.87755540080457</v>
      </c>
      <c r="C36" s="20">
        <v>928.90845232398124</v>
      </c>
      <c r="D36" s="20">
        <v>909.68754649613697</v>
      </c>
      <c r="E36" s="20">
        <v>876.97695614680265</v>
      </c>
      <c r="F36" s="20">
        <v>916.40738036966491</v>
      </c>
      <c r="G36" s="20">
        <v>889.05846627862911</v>
      </c>
      <c r="H36" s="20">
        <v>839.89230427637847</v>
      </c>
      <c r="I36" s="20">
        <v>841.60973869157363</v>
      </c>
      <c r="J36" s="20">
        <v>808.67563002336976</v>
      </c>
      <c r="K36" s="20">
        <v>808.21931876526662</v>
      </c>
      <c r="L36" s="20">
        <v>805.54106175409038</v>
      </c>
      <c r="M36" s="20">
        <v>815.18522698755476</v>
      </c>
      <c r="N36" s="20">
        <v>795.19215552163325</v>
      </c>
      <c r="O36" s="20">
        <v>797.88185724387904</v>
      </c>
      <c r="P36" s="20">
        <v>811.35006490762532</v>
      </c>
      <c r="Q36" s="20">
        <v>923.58395370208996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2.4882600607721788</v>
      </c>
      <c r="H37" s="20">
        <v>4.5529727342753823</v>
      </c>
      <c r="I37" s="20">
        <v>2.6516170855594434</v>
      </c>
      <c r="J37" s="20">
        <v>28.509003651132623</v>
      </c>
      <c r="K37" s="20">
        <v>41.034911791365182</v>
      </c>
      <c r="L37" s="20">
        <v>54.47266571493256</v>
      </c>
      <c r="M37" s="20">
        <v>56.807159365189456</v>
      </c>
      <c r="N37" s="20">
        <v>51.799408324756847</v>
      </c>
      <c r="O37" s="20">
        <v>51.069072320149957</v>
      </c>
      <c r="P37" s="20">
        <v>48.235276865788002</v>
      </c>
      <c r="Q37" s="20">
        <v>55.89728690988624</v>
      </c>
    </row>
    <row r="38" spans="1:17" ht="11.45" customHeight="1" x14ac:dyDescent="0.25">
      <c r="A38" s="62" t="s">
        <v>57</v>
      </c>
      <c r="B38" s="20">
        <v>8.324269341249618</v>
      </c>
      <c r="C38" s="20">
        <v>7.6477586838342715</v>
      </c>
      <c r="D38" s="20">
        <v>6.9525200024598037</v>
      </c>
      <c r="E38" s="20">
        <v>6.276068293920007</v>
      </c>
      <c r="F38" s="20">
        <v>16.723093571222726</v>
      </c>
      <c r="G38" s="20">
        <v>15.343836684023142</v>
      </c>
      <c r="H38" s="20">
        <v>14.626743275471311</v>
      </c>
      <c r="I38" s="20">
        <v>13.895521724740412</v>
      </c>
      <c r="J38" s="20">
        <v>13.194018292965122</v>
      </c>
      <c r="K38" s="20">
        <v>12.418463465059601</v>
      </c>
      <c r="L38" s="20">
        <v>11.678805596160167</v>
      </c>
      <c r="M38" s="20">
        <v>10.944908266888767</v>
      </c>
      <c r="N38" s="20">
        <v>10.264219485500432</v>
      </c>
      <c r="O38" s="20">
        <v>9.5986589278326679</v>
      </c>
      <c r="P38" s="20">
        <v>8.9150249186878856</v>
      </c>
      <c r="Q38" s="20">
        <v>8.2597033957843138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11.415466263976295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3.0257292097575657</v>
      </c>
      <c r="C41" s="20">
        <v>3.2595325920240823</v>
      </c>
      <c r="D41" s="20">
        <v>3.3175232599333238</v>
      </c>
      <c r="E41" s="20">
        <v>2.5452007588099277</v>
      </c>
      <c r="F41" s="20">
        <v>2.2913438594409148</v>
      </c>
      <c r="G41" s="20">
        <v>7.2463079576194609</v>
      </c>
      <c r="H41" s="20">
        <v>6.8449307140740654</v>
      </c>
      <c r="I41" s="20">
        <v>6.6223520608785815</v>
      </c>
      <c r="J41" s="20">
        <v>6.3397066763693974</v>
      </c>
      <c r="K41" s="20">
        <v>6.0543118973234664</v>
      </c>
      <c r="L41" s="20">
        <v>5.9230697886189576</v>
      </c>
      <c r="M41" s="20">
        <v>5.6807732627063983</v>
      </c>
      <c r="N41" s="20">
        <v>5.3810982721886305</v>
      </c>
      <c r="O41" s="20">
        <v>5.585450578672563</v>
      </c>
      <c r="P41" s="20">
        <v>5.6196996970399367</v>
      </c>
      <c r="Q41" s="20">
        <v>5.9326231832937477</v>
      </c>
    </row>
    <row r="42" spans="1:17" ht="11.45" customHeight="1" x14ac:dyDescent="0.25">
      <c r="A42" s="25" t="s">
        <v>18</v>
      </c>
      <c r="B42" s="24">
        <f t="shared" ref="B42" si="7">B43+B52</f>
        <v>2607.1272053500834</v>
      </c>
      <c r="C42" s="24">
        <f t="shared" ref="C42:Q42" si="8">C43+C52</f>
        <v>2705.5778250024555</v>
      </c>
      <c r="D42" s="24">
        <f t="shared" si="8"/>
        <v>2541.8204354218187</v>
      </c>
      <c r="E42" s="24">
        <f t="shared" si="8"/>
        <v>3103.7691166027025</v>
      </c>
      <c r="F42" s="24">
        <f t="shared" si="8"/>
        <v>3628.2694402265588</v>
      </c>
      <c r="G42" s="24">
        <f t="shared" si="8"/>
        <v>4307.0312980342705</v>
      </c>
      <c r="H42" s="24">
        <f t="shared" si="8"/>
        <v>4922.6902534988258</v>
      </c>
      <c r="I42" s="24">
        <f t="shared" si="8"/>
        <v>5643.8300488699688</v>
      </c>
      <c r="J42" s="24">
        <f t="shared" si="8"/>
        <v>6036.0926333296238</v>
      </c>
      <c r="K42" s="24">
        <f t="shared" si="8"/>
        <v>6400.9796767362477</v>
      </c>
      <c r="L42" s="24">
        <f t="shared" si="8"/>
        <v>6774.0587614507767</v>
      </c>
      <c r="M42" s="24">
        <f t="shared" si="8"/>
        <v>6958.9763325424101</v>
      </c>
      <c r="N42" s="24">
        <f t="shared" si="8"/>
        <v>6442.141468521434</v>
      </c>
      <c r="O42" s="24">
        <f t="shared" si="8"/>
        <v>5771.9318913937796</v>
      </c>
      <c r="P42" s="24">
        <f t="shared" si="8"/>
        <v>5825.6751387490422</v>
      </c>
      <c r="Q42" s="24">
        <f t="shared" si="8"/>
        <v>6011.3682020396373</v>
      </c>
    </row>
    <row r="43" spans="1:17" ht="11.45" customHeight="1" x14ac:dyDescent="0.25">
      <c r="A43" s="23" t="s">
        <v>27</v>
      </c>
      <c r="B43" s="22">
        <f>B44+B46+B48+B49+B51</f>
        <v>1675.4946747375275</v>
      </c>
      <c r="C43" s="22">
        <f t="shared" ref="C43:Q43" si="9">C44+C46+C48+C49+C51</f>
        <v>1605.0917466902547</v>
      </c>
      <c r="D43" s="22">
        <f t="shared" si="9"/>
        <v>1647.5497381246807</v>
      </c>
      <c r="E43" s="22">
        <f t="shared" si="9"/>
        <v>1685.7891783813382</v>
      </c>
      <c r="F43" s="22">
        <f t="shared" si="9"/>
        <v>1625.5007945208311</v>
      </c>
      <c r="G43" s="22">
        <f t="shared" si="9"/>
        <v>1643.371442529309</v>
      </c>
      <c r="H43" s="22">
        <f t="shared" si="9"/>
        <v>1713.8218395720787</v>
      </c>
      <c r="I43" s="22">
        <f t="shared" si="9"/>
        <v>1759.3023090235949</v>
      </c>
      <c r="J43" s="22">
        <f t="shared" si="9"/>
        <v>1844.4695203755825</v>
      </c>
      <c r="K43" s="22">
        <f t="shared" si="9"/>
        <v>1933.9734334996206</v>
      </c>
      <c r="L43" s="22">
        <f t="shared" si="9"/>
        <v>2031.7239453275311</v>
      </c>
      <c r="M43" s="22">
        <f t="shared" si="9"/>
        <v>2110.5413995219228</v>
      </c>
      <c r="N43" s="22">
        <f t="shared" si="9"/>
        <v>2092.9975514385405</v>
      </c>
      <c r="O43" s="22">
        <f t="shared" si="9"/>
        <v>2136.7458906610359</v>
      </c>
      <c r="P43" s="22">
        <f t="shared" si="9"/>
        <v>2126.9800008553734</v>
      </c>
      <c r="Q43" s="22">
        <f t="shared" si="9"/>
        <v>2135.296669433339</v>
      </c>
    </row>
    <row r="44" spans="1:17" ht="11.45" customHeight="1" x14ac:dyDescent="0.25">
      <c r="A44" s="62" t="s">
        <v>59</v>
      </c>
      <c r="B44" s="70">
        <v>952.70690169235741</v>
      </c>
      <c r="C44" s="70">
        <v>921.30515885647208</v>
      </c>
      <c r="D44" s="70">
        <v>835.37332102479468</v>
      </c>
      <c r="E44" s="70">
        <v>811.83156222395564</v>
      </c>
      <c r="F44" s="70">
        <v>730.30713840678391</v>
      </c>
      <c r="G44" s="70">
        <v>646.70599121144767</v>
      </c>
      <c r="H44" s="70">
        <v>600.1571746077226</v>
      </c>
      <c r="I44" s="70">
        <v>543.67355206750597</v>
      </c>
      <c r="J44" s="70">
        <v>499.03196711450647</v>
      </c>
      <c r="K44" s="70">
        <v>507.66992955024079</v>
      </c>
      <c r="L44" s="70">
        <v>483.29782584008785</v>
      </c>
      <c r="M44" s="70">
        <v>441.56131603736389</v>
      </c>
      <c r="N44" s="70">
        <v>405.95412090664746</v>
      </c>
      <c r="O44" s="70">
        <v>378.80754860263897</v>
      </c>
      <c r="P44" s="70">
        <v>345.85540666677326</v>
      </c>
      <c r="Q44" s="70">
        <v>304.40327562994048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5.2369458736565599</v>
      </c>
      <c r="F45" s="70">
        <v>2.2203646625707623</v>
      </c>
      <c r="G45" s="70">
        <v>5.1457690341718703</v>
      </c>
      <c r="H45" s="70">
        <v>7.5153746115396221</v>
      </c>
      <c r="I45" s="70">
        <v>8.8529030824163311</v>
      </c>
      <c r="J45" s="70">
        <v>14.358553625040466</v>
      </c>
      <c r="K45" s="70">
        <v>19.155773979803275</v>
      </c>
      <c r="L45" s="70">
        <v>18.579138612297015</v>
      </c>
      <c r="M45" s="70">
        <v>16.999647025677262</v>
      </c>
      <c r="N45" s="70">
        <v>14.115956932679527</v>
      </c>
      <c r="O45" s="70">
        <v>14.35454348793529</v>
      </c>
      <c r="P45" s="70">
        <v>12.525283369704141</v>
      </c>
      <c r="Q45" s="70">
        <v>12.27006297287924</v>
      </c>
    </row>
    <row r="46" spans="1:17" ht="11.45" customHeight="1" x14ac:dyDescent="0.25">
      <c r="A46" s="62" t="s">
        <v>58</v>
      </c>
      <c r="B46" s="70">
        <v>692.25882207967061</v>
      </c>
      <c r="C46" s="70">
        <v>649.27419117447255</v>
      </c>
      <c r="D46" s="70">
        <v>764.90070189137896</v>
      </c>
      <c r="E46" s="70">
        <v>818.03772720635868</v>
      </c>
      <c r="F46" s="70">
        <v>837.33054368728267</v>
      </c>
      <c r="G46" s="70">
        <v>933.55901101455731</v>
      </c>
      <c r="H46" s="70">
        <v>1038.1439637123217</v>
      </c>
      <c r="I46" s="70">
        <v>1133.713616022939</v>
      </c>
      <c r="J46" s="70">
        <v>1259.2676441241349</v>
      </c>
      <c r="K46" s="70">
        <v>1338.1199379978468</v>
      </c>
      <c r="L46" s="70">
        <v>1457.261637436128</v>
      </c>
      <c r="M46" s="70">
        <v>1574.6701944859312</v>
      </c>
      <c r="N46" s="70">
        <v>1597.2426438506477</v>
      </c>
      <c r="O46" s="70">
        <v>1672.4743274576758</v>
      </c>
      <c r="P46" s="70">
        <v>1686.3308569785556</v>
      </c>
      <c r="Q46" s="70">
        <v>1733.490116331991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2.5729230372210821</v>
      </c>
      <c r="H47" s="70">
        <v>5.5404892064733557</v>
      </c>
      <c r="I47" s="70">
        <v>3.4470501835248579</v>
      </c>
      <c r="J47" s="70">
        <v>44.053336225050174</v>
      </c>
      <c r="K47" s="70">
        <v>67.382001541700404</v>
      </c>
      <c r="L47" s="70">
        <v>98.03057667859899</v>
      </c>
      <c r="M47" s="70">
        <v>109.24214967724319</v>
      </c>
      <c r="N47" s="70">
        <v>103.64345978567542</v>
      </c>
      <c r="O47" s="70">
        <v>106.53410202245398</v>
      </c>
      <c r="P47" s="70">
        <v>99.824757992553074</v>
      </c>
      <c r="Q47" s="70">
        <v>104.44989425120785</v>
      </c>
    </row>
    <row r="48" spans="1:17" ht="11.45" customHeight="1" x14ac:dyDescent="0.25">
      <c r="A48" s="62" t="s">
        <v>57</v>
      </c>
      <c r="B48" s="70">
        <v>30.52895096549948</v>
      </c>
      <c r="C48" s="70">
        <v>34.512396659310099</v>
      </c>
      <c r="D48" s="70">
        <v>47.275715208507108</v>
      </c>
      <c r="E48" s="70">
        <v>55.919888951023729</v>
      </c>
      <c r="F48" s="70">
        <v>57.863112426764438</v>
      </c>
      <c r="G48" s="70">
        <v>63.106440303304026</v>
      </c>
      <c r="H48" s="70">
        <v>75.520701252034442</v>
      </c>
      <c r="I48" s="70">
        <v>81.915140933150127</v>
      </c>
      <c r="J48" s="70">
        <v>86.169909136941243</v>
      </c>
      <c r="K48" s="70">
        <v>88.183565951532941</v>
      </c>
      <c r="L48" s="70">
        <v>91.164482051315261</v>
      </c>
      <c r="M48" s="70">
        <v>94.309888998627883</v>
      </c>
      <c r="N48" s="70">
        <v>89.798633072307979</v>
      </c>
      <c r="O48" s="70">
        <v>85.459994994954471</v>
      </c>
      <c r="P48" s="70">
        <v>94.788459587699506</v>
      </c>
      <c r="Q48" s="70">
        <v>94.609901765528662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2.785880392746801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2.1536089376720546E-3</v>
      </c>
      <c r="O51" s="70">
        <v>4.0196057666258486E-3</v>
      </c>
      <c r="P51" s="70">
        <v>5.2776223451754404E-3</v>
      </c>
      <c r="Q51" s="70">
        <v>7.4953131318467765E-3</v>
      </c>
    </row>
    <row r="52" spans="1:17" ht="11.45" customHeight="1" x14ac:dyDescent="0.25">
      <c r="A52" s="19" t="s">
        <v>76</v>
      </c>
      <c r="B52" s="21">
        <f>B53+B55</f>
        <v>931.63253061255591</v>
      </c>
      <c r="C52" s="21">
        <f t="shared" ref="C52:Q52" si="10">C53+C55</f>
        <v>1100.4860783122008</v>
      </c>
      <c r="D52" s="21">
        <f t="shared" si="10"/>
        <v>894.27069729713821</v>
      </c>
      <c r="E52" s="21">
        <f t="shared" si="10"/>
        <v>1417.9799382213646</v>
      </c>
      <c r="F52" s="21">
        <f t="shared" si="10"/>
        <v>2002.768645705728</v>
      </c>
      <c r="G52" s="21">
        <f t="shared" si="10"/>
        <v>2663.6598555049613</v>
      </c>
      <c r="H52" s="21">
        <f t="shared" si="10"/>
        <v>3208.8684139267471</v>
      </c>
      <c r="I52" s="21">
        <f t="shared" si="10"/>
        <v>3884.5277398463741</v>
      </c>
      <c r="J52" s="21">
        <f t="shared" si="10"/>
        <v>4191.6231129540411</v>
      </c>
      <c r="K52" s="21">
        <f t="shared" si="10"/>
        <v>4467.0062432366276</v>
      </c>
      <c r="L52" s="21">
        <f t="shared" si="10"/>
        <v>4742.3348161232452</v>
      </c>
      <c r="M52" s="21">
        <f t="shared" si="10"/>
        <v>4848.4349330204868</v>
      </c>
      <c r="N52" s="21">
        <f t="shared" si="10"/>
        <v>4349.1439170828935</v>
      </c>
      <c r="O52" s="21">
        <f t="shared" si="10"/>
        <v>3635.1860007327437</v>
      </c>
      <c r="P52" s="21">
        <f t="shared" si="10"/>
        <v>3698.6951378936692</v>
      </c>
      <c r="Q52" s="21">
        <f t="shared" si="10"/>
        <v>3876.0715326062987</v>
      </c>
    </row>
    <row r="53" spans="1:17" ht="11.45" customHeight="1" x14ac:dyDescent="0.25">
      <c r="A53" s="17" t="s">
        <v>23</v>
      </c>
      <c r="B53" s="20">
        <v>702.94534085720727</v>
      </c>
      <c r="C53" s="20">
        <v>831.61512353490639</v>
      </c>
      <c r="D53" s="20">
        <v>678.1169263806845</v>
      </c>
      <c r="E53" s="20">
        <v>1091.9742038515813</v>
      </c>
      <c r="F53" s="20">
        <v>1543.1368749537698</v>
      </c>
      <c r="G53" s="20">
        <v>2061.9609265024683</v>
      </c>
      <c r="H53" s="20">
        <v>2361.6497820613881</v>
      </c>
      <c r="I53" s="20">
        <v>2981.4760748214094</v>
      </c>
      <c r="J53" s="20">
        <v>3264.3046781858611</v>
      </c>
      <c r="K53" s="20">
        <v>3587.5585760278759</v>
      </c>
      <c r="L53" s="20">
        <v>3728.4607676962519</v>
      </c>
      <c r="M53" s="20">
        <v>3841.6966177671388</v>
      </c>
      <c r="N53" s="20">
        <v>3374.0038885184686</v>
      </c>
      <c r="O53" s="20">
        <v>2836.4579616073243</v>
      </c>
      <c r="P53" s="20">
        <v>2865.6008194214473</v>
      </c>
      <c r="Q53" s="20">
        <v>3031.5084125722119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5.7701983178026284</v>
      </c>
      <c r="H54" s="20">
        <v>12.797548375117451</v>
      </c>
      <c r="I54" s="20">
        <v>9.3791418665249466</v>
      </c>
      <c r="J54" s="20">
        <v>115.03462630036293</v>
      </c>
      <c r="K54" s="20">
        <v>182.04386171512832</v>
      </c>
      <c r="L54" s="20">
        <v>252.00747125942189</v>
      </c>
      <c r="M54" s="20">
        <v>267.61955063594678</v>
      </c>
      <c r="N54" s="20">
        <v>219.74109135130936</v>
      </c>
      <c r="O54" s="20">
        <v>181.55355165074809</v>
      </c>
      <c r="P54" s="20">
        <v>170.36337174794693</v>
      </c>
      <c r="Q54" s="20">
        <v>183.47340794309784</v>
      </c>
    </row>
    <row r="55" spans="1:17" ht="11.45" customHeight="1" x14ac:dyDescent="0.25">
      <c r="A55" s="17" t="s">
        <v>22</v>
      </c>
      <c r="B55" s="20">
        <v>228.68718975534864</v>
      </c>
      <c r="C55" s="20">
        <v>268.87095477729434</v>
      </c>
      <c r="D55" s="20">
        <v>216.15377091645371</v>
      </c>
      <c r="E55" s="20">
        <v>326.00573436978328</v>
      </c>
      <c r="F55" s="20">
        <v>459.63177075195813</v>
      </c>
      <c r="G55" s="20">
        <v>601.69892900249317</v>
      </c>
      <c r="H55" s="20">
        <v>847.21863186535916</v>
      </c>
      <c r="I55" s="20">
        <v>903.05166502496456</v>
      </c>
      <c r="J55" s="20">
        <v>927.31843476818005</v>
      </c>
      <c r="K55" s="20">
        <v>879.44766720875157</v>
      </c>
      <c r="L55" s="20">
        <v>1013.874048426993</v>
      </c>
      <c r="M55" s="20">
        <v>1006.7383152533479</v>
      </c>
      <c r="N55" s="20">
        <v>975.14002856442471</v>
      </c>
      <c r="O55" s="20">
        <v>798.72803912541951</v>
      </c>
      <c r="P55" s="20">
        <v>833.09431847222186</v>
      </c>
      <c r="Q55" s="20">
        <v>844.56312003408686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1.6837962850454984</v>
      </c>
      <c r="H56" s="69">
        <v>4.5909946123061181</v>
      </c>
      <c r="I56" s="69">
        <v>2.8408242986078802</v>
      </c>
      <c r="J56" s="69">
        <v>32.678852044006838</v>
      </c>
      <c r="K56" s="69">
        <v>44.625905367739456</v>
      </c>
      <c r="L56" s="69">
        <v>68.527966643326195</v>
      </c>
      <c r="M56" s="69">
        <v>70.13121605960761</v>
      </c>
      <c r="N56" s="69">
        <v>63.5086209669971</v>
      </c>
      <c r="O56" s="69">
        <v>51.124294549419076</v>
      </c>
      <c r="P56" s="69">
        <v>49.528446571159336</v>
      </c>
      <c r="Q56" s="69">
        <v>51.114776133585423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8.991410367273609</v>
      </c>
      <c r="C60" s="71">
        <f>IF(C17=0,"",C17/TrRoad_act!C30*100)</f>
        <v>8.9928458720898377</v>
      </c>
      <c r="D60" s="71">
        <f>IF(D17=0,"",D17/TrRoad_act!D30*100)</f>
        <v>8.7386043397042901</v>
      </c>
      <c r="E60" s="71">
        <f>IF(E17=0,"",E17/TrRoad_act!E30*100)</f>
        <v>9.0773905595338018</v>
      </c>
      <c r="F60" s="71">
        <f>IF(F17=0,"",F17/TrRoad_act!F30*100)</f>
        <v>9.3280395423383275</v>
      </c>
      <c r="G60" s="71">
        <f>IF(G17=0,"",G17/TrRoad_act!G30*100)</f>
        <v>10.018409830372072</v>
      </c>
      <c r="H60" s="71">
        <f>IF(H17=0,"",H17/TrRoad_act!H30*100)</f>
        <v>10.133701727719028</v>
      </c>
      <c r="I60" s="71">
        <f>IF(I17=0,"",I17/TrRoad_act!I30*100)</f>
        <v>10.27483142257441</v>
      </c>
      <c r="J60" s="71">
        <f>IF(J17=0,"",J17/TrRoad_act!J30*100)</f>
        <v>10.06939686184691</v>
      </c>
      <c r="K60" s="71">
        <f>IF(K17=0,"",K17/TrRoad_act!K30*100)</f>
        <v>9.7557786159238393</v>
      </c>
      <c r="L60" s="71">
        <f>IF(L17=0,"",L17/TrRoad_act!L30*100)</f>
        <v>9.814576922001276</v>
      </c>
      <c r="M60" s="71">
        <f>IF(M17=0,"",M17/TrRoad_act!M30*100)</f>
        <v>9.6429529973036328</v>
      </c>
      <c r="N60" s="71">
        <f>IF(N17=0,"",N17/TrRoad_act!N30*100)</f>
        <v>9.2124610242395768</v>
      </c>
      <c r="O60" s="71">
        <f>IF(O17=0,"",O17/TrRoad_act!O30*100)</f>
        <v>8.7907184156459586</v>
      </c>
      <c r="P60" s="71">
        <f>IF(P17=0,"",P17/TrRoad_act!P30*100)</f>
        <v>8.7805724956952389</v>
      </c>
      <c r="Q60" s="71">
        <f>IF(Q17=0,"",Q17/TrRoad_act!Q30*100)</f>
        <v>8.6988685709442439</v>
      </c>
    </row>
    <row r="61" spans="1:17" ht="11.45" customHeight="1" x14ac:dyDescent="0.25">
      <c r="A61" s="25" t="s">
        <v>39</v>
      </c>
      <c r="B61" s="24">
        <f>IF(B18=0,"",B18/TrRoad_act!B31*100)</f>
        <v>8.7335091870307107</v>
      </c>
      <c r="C61" s="24">
        <f>IF(C18=0,"",C18/TrRoad_act!C31*100)</f>
        <v>8.5621421497881887</v>
      </c>
      <c r="D61" s="24">
        <f>IF(D18=0,"",D18/TrRoad_act!D31*100)</f>
        <v>8.5399122827590421</v>
      </c>
      <c r="E61" s="24">
        <f>IF(E18=0,"",E18/TrRoad_act!E31*100)</f>
        <v>8.3898781128049382</v>
      </c>
      <c r="F61" s="24">
        <f>IF(F18=0,"",F18/TrRoad_act!F31*100)</f>
        <v>8.2401268964834689</v>
      </c>
      <c r="G61" s="24">
        <f>IF(G18=0,"",G18/TrRoad_act!G31*100)</f>
        <v>8.4355786595752971</v>
      </c>
      <c r="H61" s="24">
        <f>IF(H18=0,"",H18/TrRoad_act!H31*100)</f>
        <v>8.2331695636198567</v>
      </c>
      <c r="I61" s="24">
        <f>IF(I18=0,"",I18/TrRoad_act!I31*100)</f>
        <v>8.0373046062724143</v>
      </c>
      <c r="J61" s="24">
        <f>IF(J18=0,"",J18/TrRoad_act!J31*100)</f>
        <v>7.8014772336236398</v>
      </c>
      <c r="K61" s="24">
        <f>IF(K18=0,"",K18/TrRoad_act!K31*100)</f>
        <v>7.412062086764605</v>
      </c>
      <c r="L61" s="24">
        <f>IF(L18=0,"",L18/TrRoad_act!L31*100)</f>
        <v>7.5090558904222391</v>
      </c>
      <c r="M61" s="24">
        <f>IF(M18=0,"",M18/TrRoad_act!M31*100)</f>
        <v>7.3584682883973613</v>
      </c>
      <c r="N61" s="24">
        <f>IF(N18=0,"",N18/TrRoad_act!N31*100)</f>
        <v>7.1746681129840759</v>
      </c>
      <c r="O61" s="24">
        <f>IF(O18=0,"",O18/TrRoad_act!O31*100)</f>
        <v>7.1793294603879305</v>
      </c>
      <c r="P61" s="24">
        <f>IF(P18=0,"",P18/TrRoad_act!P31*100)</f>
        <v>7.1255405711766011</v>
      </c>
      <c r="Q61" s="24">
        <f>IF(Q18=0,"",Q18/TrRoad_act!Q31*100)</f>
        <v>7.0721498437033574</v>
      </c>
    </row>
    <row r="62" spans="1:17" ht="11.45" customHeight="1" x14ac:dyDescent="0.25">
      <c r="A62" s="23" t="s">
        <v>30</v>
      </c>
      <c r="B62" s="22">
        <f>IF(B19=0,"",B19/TrRoad_act!B32*100)</f>
        <v>4.7090635738084563</v>
      </c>
      <c r="C62" s="22">
        <f>IF(C19=0,"",C19/TrRoad_act!C32*100)</f>
        <v>4.7568324502276456</v>
      </c>
      <c r="D62" s="22">
        <f>IF(D19=0,"",D19/TrRoad_act!D32*100)</f>
        <v>4.7004366901309753</v>
      </c>
      <c r="E62" s="22">
        <f>IF(E19=0,"",E19/TrRoad_act!E32*100)</f>
        <v>4.6388126287969023</v>
      </c>
      <c r="F62" s="22">
        <f>IF(F19=0,"",F19/TrRoad_act!F32*100)</f>
        <v>4.6991482197727352</v>
      </c>
      <c r="G62" s="22">
        <f>IF(G19=0,"",G19/TrRoad_act!G32*100)</f>
        <v>4.5488340467472934</v>
      </c>
      <c r="H62" s="22">
        <f>IF(H19=0,"",H19/TrRoad_act!H32*100)</f>
        <v>4.4679567377214076</v>
      </c>
      <c r="I62" s="22">
        <f>IF(I19=0,"",I19/TrRoad_act!I32*100)</f>
        <v>4.391941595227018</v>
      </c>
      <c r="J62" s="22">
        <f>IF(J19=0,"",J19/TrRoad_act!J32*100)</f>
        <v>4.3684675189981741</v>
      </c>
      <c r="K62" s="22">
        <f>IF(K19=0,"",K19/TrRoad_act!K32*100)</f>
        <v>4.166685762646126</v>
      </c>
      <c r="L62" s="22">
        <f>IF(L19=0,"",L19/TrRoad_act!L32*100)</f>
        <v>4.1202718999144201</v>
      </c>
      <c r="M62" s="22">
        <f>IF(M19=0,"",M19/TrRoad_act!M32*100)</f>
        <v>4.0857661749030809</v>
      </c>
      <c r="N62" s="22">
        <f>IF(N19=0,"",N19/TrRoad_act!N32*100)</f>
        <v>3.9992055643185589</v>
      </c>
      <c r="O62" s="22">
        <f>IF(O19=0,"",O19/TrRoad_act!O32*100)</f>
        <v>3.9479880447123943</v>
      </c>
      <c r="P62" s="22">
        <f>IF(P19=0,"",P19/TrRoad_act!P32*100)</f>
        <v>3.8468088073470632</v>
      </c>
      <c r="Q62" s="22">
        <f>IF(Q19=0,"",Q19/TrRoad_act!Q32*100)</f>
        <v>3.9335634089168958</v>
      </c>
    </row>
    <row r="63" spans="1:17" ht="11.45" customHeight="1" x14ac:dyDescent="0.25">
      <c r="A63" s="19" t="s">
        <v>29</v>
      </c>
      <c r="B63" s="21">
        <f>IF(B21=0,"",B21/TrRoad_act!B33*100)</f>
        <v>7.6356086063386801</v>
      </c>
      <c r="C63" s="21">
        <f>IF(C21=0,"",C21/TrRoad_act!C33*100)</f>
        <v>7.5082443714424949</v>
      </c>
      <c r="D63" s="21">
        <f>IF(D21=0,"",D21/TrRoad_act!D33*100)</f>
        <v>7.4907036868017514</v>
      </c>
      <c r="E63" s="21">
        <f>IF(E21=0,"",E21/TrRoad_act!E33*100)</f>
        <v>7.4302829895437892</v>
      </c>
      <c r="F63" s="21">
        <f>IF(F21=0,"",F21/TrRoad_act!F33*100)</f>
        <v>7.3362165900444252</v>
      </c>
      <c r="G63" s="21">
        <f>IF(G21=0,"",G21/TrRoad_act!G33*100)</f>
        <v>7.5723743693379459</v>
      </c>
      <c r="H63" s="21">
        <f>IF(H21=0,"",H21/TrRoad_act!H33*100)</f>
        <v>7.5102276947411797</v>
      </c>
      <c r="I63" s="21">
        <f>IF(I21=0,"",I21/TrRoad_act!I33*100)</f>
        <v>7.3878010992692698</v>
      </c>
      <c r="J63" s="21">
        <f>IF(J21=0,"",J21/TrRoad_act!J33*100)</f>
        <v>7.2342650490471643</v>
      </c>
      <c r="K63" s="21">
        <f>IF(K21=0,"",K21/TrRoad_act!K33*100)</f>
        <v>6.8786978994779728</v>
      </c>
      <c r="L63" s="21">
        <f>IF(L21=0,"",L21/TrRoad_act!L33*100)</f>
        <v>7.0185332966873748</v>
      </c>
      <c r="M63" s="21">
        <f>IF(M21=0,"",M21/TrRoad_act!M33*100)</f>
        <v>6.8697949423228764</v>
      </c>
      <c r="N63" s="21">
        <f>IF(N21=0,"",N21/TrRoad_act!N33*100)</f>
        <v>6.696576048440682</v>
      </c>
      <c r="O63" s="21">
        <f>IF(O21=0,"",O21/TrRoad_act!O33*100)</f>
        <v>6.679675761451068</v>
      </c>
      <c r="P63" s="21">
        <f>IF(P21=0,"",P21/TrRoad_act!P33*100)</f>
        <v>6.6221829096530929</v>
      </c>
      <c r="Q63" s="21">
        <f>IF(Q21=0,"",Q21/TrRoad_act!Q33*100)</f>
        <v>6.5262987398428036</v>
      </c>
    </row>
    <row r="64" spans="1:17" ht="11.45" customHeight="1" x14ac:dyDescent="0.25">
      <c r="A64" s="62" t="s">
        <v>59</v>
      </c>
      <c r="B64" s="70">
        <f>IF(B22=0,"",B22/TrRoad_act!B34*100)</f>
        <v>7.7430048229675901</v>
      </c>
      <c r="C64" s="70">
        <f>IF(C22=0,"",C22/TrRoad_act!C34*100)</f>
        <v>7.6511347545867912</v>
      </c>
      <c r="D64" s="70">
        <f>IF(D22=0,"",D22/TrRoad_act!D34*100)</f>
        <v>7.5896053707016842</v>
      </c>
      <c r="E64" s="70">
        <f>IF(E22=0,"",E22/TrRoad_act!E34*100)</f>
        <v>7.6244640023771817</v>
      </c>
      <c r="F64" s="70">
        <f>IF(F22=0,"",F22/TrRoad_act!F34*100)</f>
        <v>7.5274218951222727</v>
      </c>
      <c r="G64" s="70">
        <f>IF(G22=0,"",G22/TrRoad_act!G34*100)</f>
        <v>7.3494484591004721</v>
      </c>
      <c r="H64" s="70">
        <f>IF(H22=0,"",H22/TrRoad_act!H34*100)</f>
        <v>7.3198325193248275</v>
      </c>
      <c r="I64" s="70">
        <f>IF(I22=0,"",I22/TrRoad_act!I34*100)</f>
        <v>7.3747182423836755</v>
      </c>
      <c r="J64" s="70">
        <f>IF(J22=0,"",J22/TrRoad_act!J34*100)</f>
        <v>7.4334264098247296</v>
      </c>
      <c r="K64" s="70">
        <f>IF(K22=0,"",K22/TrRoad_act!K34*100)</f>
        <v>7.4622455515931092</v>
      </c>
      <c r="L64" s="70">
        <f>IF(L22=0,"",L22/TrRoad_act!L34*100)</f>
        <v>7.4475600173947081</v>
      </c>
      <c r="M64" s="70">
        <f>IF(M22=0,"",M22/TrRoad_act!M34*100)</f>
        <v>7.2748068626509728</v>
      </c>
      <c r="N64" s="70">
        <f>IF(N22=0,"",N22/TrRoad_act!N34*100)</f>
        <v>7.1771806860689766</v>
      </c>
      <c r="O64" s="70">
        <f>IF(O22=0,"",O22/TrRoad_act!O34*100)</f>
        <v>7.0327797416223525</v>
      </c>
      <c r="P64" s="70">
        <f>IF(P22=0,"",P22/TrRoad_act!P34*100)</f>
        <v>6.9400704386135024</v>
      </c>
      <c r="Q64" s="70">
        <f>IF(Q22=0,"",Q22/TrRoad_act!Q34*100)</f>
        <v>6.9121532693415828</v>
      </c>
    </row>
    <row r="65" spans="1:17" ht="11.45" customHeight="1" x14ac:dyDescent="0.25">
      <c r="A65" s="62" t="s">
        <v>58</v>
      </c>
      <c r="B65" s="70">
        <f>IF(B24=0,"",B24/TrRoad_act!B35*100)</f>
        <v>6.5821303640669333</v>
      </c>
      <c r="C65" s="70">
        <f>IF(C24=0,"",C24/TrRoad_act!C35*100)</f>
        <v>6.4894233078290284</v>
      </c>
      <c r="D65" s="70">
        <f>IF(D24=0,"",D24/TrRoad_act!D35*100)</f>
        <v>6.4307232477648917</v>
      </c>
      <c r="E65" s="70">
        <f>IF(E24=0,"",E24/TrRoad_act!E35*100)</f>
        <v>6.4423124164063985</v>
      </c>
      <c r="F65" s="70">
        <f>IF(F24=0,"",F24/TrRoad_act!F35*100)</f>
        <v>6.3502182903437632</v>
      </c>
      <c r="G65" s="70">
        <f>IF(G24=0,"",G24/TrRoad_act!G35*100)</f>
        <v>7.6186136467247936</v>
      </c>
      <c r="H65" s="70">
        <f>IF(H24=0,"",H24/TrRoad_act!H35*100)</f>
        <v>7.394502633013456</v>
      </c>
      <c r="I65" s="70">
        <f>IF(I24=0,"",I24/TrRoad_act!I35*100)</f>
        <v>7.1072297042446317</v>
      </c>
      <c r="J65" s="70">
        <f>IF(J24=0,"",J24/TrRoad_act!J35*100)</f>
        <v>6.8717868814725813</v>
      </c>
      <c r="K65" s="70">
        <f>IF(K24=0,"",K24/TrRoad_act!K35*100)</f>
        <v>6.0750050444997816</v>
      </c>
      <c r="L65" s="70">
        <f>IF(L24=0,"",L24/TrRoad_act!L35*100)</f>
        <v>6.6346707296348946</v>
      </c>
      <c r="M65" s="70">
        <f>IF(M24=0,"",M24/TrRoad_act!M35*100)</f>
        <v>6.3164256256998117</v>
      </c>
      <c r="N65" s="70">
        <f>IF(N24=0,"",N24/TrRoad_act!N35*100)</f>
        <v>5.9706292845767202</v>
      </c>
      <c r="O65" s="70">
        <f>IF(O24=0,"",O24/TrRoad_act!O35*100)</f>
        <v>5.903491113230622</v>
      </c>
      <c r="P65" s="70">
        <f>IF(P24=0,"",P24/TrRoad_act!P35*100)</f>
        <v>5.8797340737734185</v>
      </c>
      <c r="Q65" s="70">
        <f>IF(Q24=0,"",Q24/TrRoad_act!Q35*100)</f>
        <v>5.951140182835216</v>
      </c>
    </row>
    <row r="66" spans="1:17" ht="11.45" customHeight="1" x14ac:dyDescent="0.25">
      <c r="A66" s="62" t="s">
        <v>57</v>
      </c>
      <c r="B66" s="70">
        <f>IF(B26=0,"",B26/TrRoad_act!B36*100)</f>
        <v>8.4061143028077172</v>
      </c>
      <c r="C66" s="70">
        <f>IF(C26=0,"",C26/TrRoad_act!C36*100)</f>
        <v>7.9496637706769251</v>
      </c>
      <c r="D66" s="70">
        <f>IF(D26=0,"",D26/TrRoad_act!D36*100)</f>
        <v>8.0604492000365546</v>
      </c>
      <c r="E66" s="70">
        <f>IF(E26=0,"",E26/TrRoad_act!E36*100)</f>
        <v>7.6787326288890982</v>
      </c>
      <c r="F66" s="70">
        <f>IF(F26=0,"",F26/TrRoad_act!F36*100)</f>
        <v>7.7283866403397763</v>
      </c>
      <c r="G66" s="70">
        <f>IF(G26=0,"",G26/TrRoad_act!G36*100)</f>
        <v>8.0748342546513392</v>
      </c>
      <c r="H66" s="70">
        <f>IF(H26=0,"",H26/TrRoad_act!H36*100)</f>
        <v>8.0434365174205169</v>
      </c>
      <c r="I66" s="70">
        <f>IF(I26=0,"",I26/TrRoad_act!I36*100)</f>
        <v>7.7308871117630877</v>
      </c>
      <c r="J66" s="70">
        <f>IF(J26=0,"",J26/TrRoad_act!J36*100)</f>
        <v>7.3491235950291394</v>
      </c>
      <c r="K66" s="70">
        <f>IF(K26=0,"",K26/TrRoad_act!K36*100)</f>
        <v>7.0496931532883877</v>
      </c>
      <c r="L66" s="70">
        <f>IF(L26=0,"",L26/TrRoad_act!L36*100)</f>
        <v>6.9032287437015105</v>
      </c>
      <c r="M66" s="70">
        <f>IF(M26=0,"",M26/TrRoad_act!M36*100)</f>
        <v>7.3698129578322389</v>
      </c>
      <c r="N66" s="70">
        <f>IF(N26=0,"",N26/TrRoad_act!N36*100)</f>
        <v>7.5924212931260948</v>
      </c>
      <c r="O66" s="70">
        <f>IF(O26=0,"",O26/TrRoad_act!O36*100)</f>
        <v>7.9796747505326779</v>
      </c>
      <c r="P66" s="70">
        <f>IF(P26=0,"",P26/TrRoad_act!P36*100)</f>
        <v>8.020068410653348</v>
      </c>
      <c r="Q66" s="70">
        <f>IF(Q26=0,"",Q26/TrRoad_act!Q36*100)</f>
        <v>7.3575612227700464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 t="str">
        <f>IF(L27=0,"",L27/TrRoad_act!L37*100)</f>
        <v/>
      </c>
      <c r="M67" s="70" t="str">
        <f>IF(M27=0,"",M27/TrRoad_act!M37*100)</f>
        <v/>
      </c>
      <c r="N67" s="70" t="str">
        <f>IF(N27=0,"",N27/TrRoad_act!N37*100)</f>
        <v/>
      </c>
      <c r="O67" s="70" t="str">
        <f>IF(O27=0,"",O27/TrRoad_act!O37*100)</f>
        <v/>
      </c>
      <c r="P67" s="70" t="str">
        <f>IF(P27=0,"",P27/TrRoad_act!P37*100)</f>
        <v/>
      </c>
      <c r="Q67" s="70">
        <f>IF(Q27=0,"",Q27/TrRoad_act!Q37*100)</f>
        <v>6.1657152851658275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 t="str">
        <f>IF(O29=0,"",O29/TrRoad_act!O38*100)</f>
        <v/>
      </c>
      <c r="P68" s="70">
        <f>IF(P29=0,"",P29/TrRoad_act!P38*100)</f>
        <v>6.4443114512946762</v>
      </c>
      <c r="Q68" s="70">
        <f>IF(Q29=0,"",Q29/TrRoad_act!Q38*100)</f>
        <v>5.7913757816623068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2.9828255178080303</v>
      </c>
      <c r="M69" s="70">
        <f>IF(M32=0,"",M32/TrRoad_act!M39*100)</f>
        <v>2.9948772801391588</v>
      </c>
      <c r="N69" s="70">
        <f>IF(N32=0,"",N32/TrRoad_act!N39*100)</f>
        <v>3.0069112581081923</v>
      </c>
      <c r="O69" s="70">
        <f>IF(O32=0,"",O32/TrRoad_act!O39*100)</f>
        <v>3.0161099601870158</v>
      </c>
      <c r="P69" s="70">
        <f>IF(P32=0,"",P32/TrRoad_act!P39*100)</f>
        <v>3.0292257714609425</v>
      </c>
      <c r="Q69" s="70">
        <f>IF(Q32=0,"",Q32/TrRoad_act!Q39*100)</f>
        <v>3.0435978620310391</v>
      </c>
    </row>
    <row r="70" spans="1:17" ht="11.45" customHeight="1" x14ac:dyDescent="0.25">
      <c r="A70" s="19" t="s">
        <v>28</v>
      </c>
      <c r="B70" s="21">
        <f>IF(B33=0,"",B33/TrRoad_act!B40*100)</f>
        <v>61.176630545249076</v>
      </c>
      <c r="C70" s="21">
        <f>IF(C33=0,"",C33/TrRoad_act!C40*100)</f>
        <v>59.22408885128192</v>
      </c>
      <c r="D70" s="21">
        <f>IF(D33=0,"",D33/TrRoad_act!D40*100)</f>
        <v>58.553844240890129</v>
      </c>
      <c r="E70" s="21">
        <f>IF(E33=0,"",E33/TrRoad_act!E40*100)</f>
        <v>58.089735383131277</v>
      </c>
      <c r="F70" s="21">
        <f>IF(F33=0,"",F33/TrRoad_act!F40*100)</f>
        <v>57.045688653417045</v>
      </c>
      <c r="G70" s="21">
        <f>IF(G33=0,"",G33/TrRoad_act!G40*100)</f>
        <v>55.783064567802299</v>
      </c>
      <c r="H70" s="21">
        <f>IF(H33=0,"",H33/TrRoad_act!H40*100)</f>
        <v>54.565640667551286</v>
      </c>
      <c r="I70" s="21">
        <f>IF(I33=0,"",I33/TrRoad_act!I40*100)</f>
        <v>53.626311404533311</v>
      </c>
      <c r="J70" s="21">
        <f>IF(J33=0,"",J33/TrRoad_act!J40*100)</f>
        <v>52.343421548515998</v>
      </c>
      <c r="K70" s="21">
        <f>IF(K33=0,"",K33/TrRoad_act!K40*100)</f>
        <v>51.701307519892957</v>
      </c>
      <c r="L70" s="21">
        <f>IF(L33=0,"",L33/TrRoad_act!L40*100)</f>
        <v>51.681378222008298</v>
      </c>
      <c r="M70" s="21">
        <f>IF(M33=0,"",M33/TrRoad_act!M40*100)</f>
        <v>51.652414095698973</v>
      </c>
      <c r="N70" s="21">
        <f>IF(N33=0,"",N33/TrRoad_act!N40*100)</f>
        <v>51.596628772529321</v>
      </c>
      <c r="O70" s="21">
        <f>IF(O33=0,"",O33/TrRoad_act!O40*100)</f>
        <v>51.532305144465141</v>
      </c>
      <c r="P70" s="21">
        <f>IF(P33=0,"",P33/TrRoad_act!P40*100)</f>
        <v>51.489692958197686</v>
      </c>
      <c r="Q70" s="21">
        <f>IF(Q33=0,"",Q33/TrRoad_act!Q40*100)</f>
        <v>51.279943087257941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 t="str">
        <f>IF(J34=0,"",J34/TrRoad_act!J41*100)</f>
        <v/>
      </c>
      <c r="K71" s="20" t="str">
        <f>IF(K34=0,"",K34/TrRoad_act!K41*100)</f>
        <v/>
      </c>
      <c r="L71" s="20" t="str">
        <f>IF(L34=0,"",L34/TrRoad_act!L41*100)</f>
        <v/>
      </c>
      <c r="M71" s="20" t="str">
        <f>IF(M34=0,"",M34/TrRoad_act!M41*100)</f>
        <v/>
      </c>
      <c r="N71" s="20" t="str">
        <f>IF(N34=0,"",N34/TrRoad_act!N41*100)</f>
        <v/>
      </c>
      <c r="O71" s="20" t="str">
        <f>IF(O34=0,"",O34/TrRoad_act!O41*100)</f>
        <v/>
      </c>
      <c r="P71" s="20" t="str">
        <f>IF(P34=0,"",P34/TrRoad_act!P41*100)</f>
        <v/>
      </c>
      <c r="Q71" s="20" t="str">
        <f>IF(Q34=0,"",Q34/TrRoad_act!Q41*100)</f>
        <v/>
      </c>
    </row>
    <row r="72" spans="1:17" ht="11.45" customHeight="1" x14ac:dyDescent="0.25">
      <c r="A72" s="62" t="s">
        <v>58</v>
      </c>
      <c r="B72" s="20">
        <f>IF(B36=0,"",B36/TrRoad_act!B42*100)</f>
        <v>61.537732071496599</v>
      </c>
      <c r="C72" s="20">
        <f>IF(C36=0,"",C36/TrRoad_act!C42*100)</f>
        <v>59.557947211055065</v>
      </c>
      <c r="D72" s="20">
        <f>IF(D36=0,"",D36/TrRoad_act!D42*100)</f>
        <v>58.867262341137092</v>
      </c>
      <c r="E72" s="20">
        <f>IF(E36=0,"",E36/TrRoad_act!E42*100)</f>
        <v>58.347178582836065</v>
      </c>
      <c r="F72" s="20">
        <f>IF(F36=0,"",F36/TrRoad_act!F42*100)</f>
        <v>57.472062949980717</v>
      </c>
      <c r="G72" s="20">
        <f>IF(G36=0,"",G36/TrRoad_act!G42*100)</f>
        <v>56.468438709142646</v>
      </c>
      <c r="H72" s="20">
        <f>IF(H36=0,"",H36/TrRoad_act!H42*100)</f>
        <v>55.196813709276029</v>
      </c>
      <c r="I72" s="20">
        <f>IF(I36=0,"",I36/TrRoad_act!I42*100)</f>
        <v>54.189320965922313</v>
      </c>
      <c r="J72" s="20">
        <f>IF(J36=0,"",J36/TrRoad_act!J42*100)</f>
        <v>52.847538469521218</v>
      </c>
      <c r="K72" s="20">
        <f>IF(K36=0,"",K36/TrRoad_act!K42*100)</f>
        <v>52.156674970798925</v>
      </c>
      <c r="L72" s="20">
        <f>IF(L36=0,"",L36/TrRoad_act!L42*100)</f>
        <v>52.126448456762944</v>
      </c>
      <c r="M72" s="20">
        <f>IF(M36=0,"",M36/TrRoad_act!M42*100)</f>
        <v>52.073825866042775</v>
      </c>
      <c r="N72" s="20">
        <f>IF(N36=0,"",N36/TrRoad_act!N42*100)</f>
        <v>52.000428657114597</v>
      </c>
      <c r="O72" s="20">
        <f>IF(O36=0,"",O36/TrRoad_act!O42*100)</f>
        <v>51.935602558272222</v>
      </c>
      <c r="P72" s="20">
        <f>IF(P36=0,"",P36/TrRoad_act!P42*100)</f>
        <v>51.87832068611111</v>
      </c>
      <c r="Q72" s="20">
        <f>IF(Q36=0,"",Q36/TrRoad_act!Q42*100)</f>
        <v>51.754898111960181</v>
      </c>
    </row>
    <row r="73" spans="1:17" ht="11.45" customHeight="1" x14ac:dyDescent="0.25">
      <c r="A73" s="62" t="s">
        <v>57</v>
      </c>
      <c r="B73" s="20">
        <f>IF(B38=0,"",B38/TrRoad_act!B43*100)</f>
        <v>45.22278221956158</v>
      </c>
      <c r="C73" s="20">
        <f>IF(C38=0,"",C38/TrRoad_act!C43*100)</f>
        <v>45.335839175110479</v>
      </c>
      <c r="D73" s="20">
        <f>IF(D38=0,"",D38/TrRoad_act!D43*100)</f>
        <v>45.449178773048253</v>
      </c>
      <c r="E73" s="20">
        <f>IF(E38=0,"",E38/TrRoad_act!E43*100)</f>
        <v>45.546583929279087</v>
      </c>
      <c r="F73" s="20">
        <f>IF(F38=0,"",F38/TrRoad_act!F43*100)</f>
        <v>44.012802132888964</v>
      </c>
      <c r="G73" s="20">
        <f>IF(G38=0,"",G38/TrRoad_act!G43*100)</f>
        <v>43.965644532890011</v>
      </c>
      <c r="H73" s="20">
        <f>IF(H38=0,"",H38/TrRoad_act!H43*100)</f>
        <v>43.980111751173737</v>
      </c>
      <c r="I73" s="20">
        <f>IF(I38=0,"",I38/TrRoad_act!I43*100)</f>
        <v>43.985354164210563</v>
      </c>
      <c r="J73" s="20">
        <f>IF(J38=0,"",J38/TrRoad_act!J43*100)</f>
        <v>43.97376219482684</v>
      </c>
      <c r="K73" s="20">
        <f>IF(K38=0,"",K38/TrRoad_act!K43*100)</f>
        <v>43.953609463549874</v>
      </c>
      <c r="L73" s="20">
        <f>IF(L38=0,"",L38/TrRoad_act!L43*100)</f>
        <v>43.91675477582428</v>
      </c>
      <c r="M73" s="20">
        <f>IF(M38=0,"",M38/TrRoad_act!M43*100)</f>
        <v>43.866483427274737</v>
      </c>
      <c r="N73" s="20">
        <f>IF(N38=0,"",N38/TrRoad_act!N43*100)</f>
        <v>43.909067558878618</v>
      </c>
      <c r="O73" s="20">
        <f>IF(O38=0,"",O38/TrRoad_act!O43*100)</f>
        <v>44.004835486124158</v>
      </c>
      <c r="P73" s="20">
        <f>IF(P38=0,"",P38/TrRoad_act!P43*100)</f>
        <v>44.100991192584459</v>
      </c>
      <c r="Q73" s="20">
        <f>IF(Q38=0,"",Q38/TrRoad_act!Q43*100)</f>
        <v>44.202040508549203</v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>
        <f>IF(Q39=0,"",Q39/TrRoad_act!Q44*100)</f>
        <v>42.609776985703071</v>
      </c>
    </row>
    <row r="75" spans="1:17" ht="11.45" customHeight="1" x14ac:dyDescent="0.25">
      <c r="A75" s="62" t="s">
        <v>55</v>
      </c>
      <c r="B75" s="20">
        <f>IF(B41=0,"",B41/TrRoad_act!B45*100)</f>
        <v>31.669714466022725</v>
      </c>
      <c r="C75" s="20">
        <f>IF(C41=0,"",C41/TrRoad_act!C45*100)</f>
        <v>31.523370568914476</v>
      </c>
      <c r="D75" s="20">
        <f>IF(D41=0,"",D41/TrRoad_act!D45*100)</f>
        <v>31.554321606735407</v>
      </c>
      <c r="E75" s="20">
        <f>IF(E41=0,"",E41/TrRoad_act!E45*100)</f>
        <v>31.54956551763005</v>
      </c>
      <c r="F75" s="20">
        <f>IF(F41=0,"",F41/TrRoad_act!F45*100)</f>
        <v>31.587856180108243</v>
      </c>
      <c r="G75" s="20">
        <f>IF(G41=0,"",G41/TrRoad_act!G45*100)</f>
        <v>29.053827303946544</v>
      </c>
      <c r="H75" s="20">
        <f>IF(H41=0,"",H41/TrRoad_act!H45*100)</f>
        <v>28.889365453889294</v>
      </c>
      <c r="I75" s="20">
        <f>IF(I41=0,"",I41/TrRoad_act!I45*100)</f>
        <v>28.824020414081502</v>
      </c>
      <c r="J75" s="20">
        <f>IF(J41=0,"",J41/TrRoad_act!J45*100)</f>
        <v>28.749644344548319</v>
      </c>
      <c r="K75" s="20">
        <f>IF(K41=0,"",K41/TrRoad_act!K45*100)</f>
        <v>28.660044628320396</v>
      </c>
      <c r="L75" s="20">
        <f>IF(L41=0,"",L41/TrRoad_act!L45*100)</f>
        <v>28.512294489209566</v>
      </c>
      <c r="M75" s="20">
        <f>IF(M41=0,"",M41/TrRoad_act!M45*100)</f>
        <v>28.391180523806369</v>
      </c>
      <c r="N75" s="20">
        <f>IF(N41=0,"",N41/TrRoad_act!N45*100)</f>
        <v>28.450398790424554</v>
      </c>
      <c r="O75" s="20">
        <f>IF(O41=0,"",O41/TrRoad_act!O45*100)</f>
        <v>28.387606041614038</v>
      </c>
      <c r="P75" s="20">
        <f>IF(P41=0,"",P41/TrRoad_act!P45*100)</f>
        <v>28.357151458646541</v>
      </c>
      <c r="Q75" s="20">
        <f>IF(Q41=0,"",Q41/TrRoad_act!Q45*100)</f>
        <v>28.265872355074006</v>
      </c>
    </row>
    <row r="76" spans="1:17" ht="11.45" customHeight="1" x14ac:dyDescent="0.25">
      <c r="A76" s="25" t="s">
        <v>18</v>
      </c>
      <c r="B76" s="24">
        <f>IF(B42=0,"",B42/TrRoad_act!B46*100)</f>
        <v>9.6943221878499735</v>
      </c>
      <c r="C76" s="24">
        <f>IF(C42=0,"",C42/TrRoad_act!C46*100)</f>
        <v>10.171706120421124</v>
      </c>
      <c r="D76" s="24">
        <f>IF(D42=0,"",D42/TrRoad_act!D46*100)</f>
        <v>9.256361769601904</v>
      </c>
      <c r="E76" s="24">
        <f>IF(E42=0,"",E42/TrRoad_act!E46*100)</f>
        <v>10.902012816552546</v>
      </c>
      <c r="F76" s="24">
        <f>IF(F42=0,"",F42/TrRoad_act!F46*100)</f>
        <v>12.541859056460686</v>
      </c>
      <c r="G76" s="24">
        <f>IF(G42=0,"",G42/TrRoad_act!G46*100)</f>
        <v>14.568425455163972</v>
      </c>
      <c r="H76" s="24">
        <f>IF(H42=0,"",H42/TrRoad_act!H46*100)</f>
        <v>15.977008533023639</v>
      </c>
      <c r="I76" s="24">
        <f>IF(I42=0,"",I42/TrRoad_act!I46*100)</f>
        <v>17.592839395886216</v>
      </c>
      <c r="J76" s="24">
        <f>IF(J42=0,"",J42/TrRoad_act!J46*100)</f>
        <v>17.763932830902363</v>
      </c>
      <c r="K76" s="24">
        <f>IF(K42=0,"",K42/TrRoad_act!K46*100)</f>
        <v>17.710184966069225</v>
      </c>
      <c r="L76" s="24">
        <f>IF(L42=0,"",L42/TrRoad_act!L46*100)</f>
        <v>17.640131768289457</v>
      </c>
      <c r="M76" s="24">
        <f>IF(M42=0,"",M42/TrRoad_act!M46*100)</f>
        <v>17.160537350139453</v>
      </c>
      <c r="N76" s="24">
        <f>IF(N42=0,"",N42/TrRoad_act!N46*100)</f>
        <v>15.9451101212616</v>
      </c>
      <c r="O76" s="24">
        <f>IF(O42=0,"",O42/TrRoad_act!O46*100)</f>
        <v>13.699877418502785</v>
      </c>
      <c r="P76" s="24">
        <f>IF(P42=0,"",P42/TrRoad_act!P46*100)</f>
        <v>13.886285071850841</v>
      </c>
      <c r="Q76" s="24">
        <f>IF(Q42=0,"",Q42/TrRoad_act!Q46*100)</f>
        <v>13.978389342870798</v>
      </c>
    </row>
    <row r="77" spans="1:17" ht="11.45" customHeight="1" x14ac:dyDescent="0.25">
      <c r="A77" s="23" t="s">
        <v>27</v>
      </c>
      <c r="B77" s="22">
        <f>IF(B43=0,"",B43/TrRoad_act!B47*100)</f>
        <v>8.1413428870047149</v>
      </c>
      <c r="C77" s="22">
        <f>IF(C43=0,"",C43/TrRoad_act!C47*100)</f>
        <v>8.0079301622914318</v>
      </c>
      <c r="D77" s="22">
        <f>IF(D43=0,"",D43/TrRoad_act!D47*100)</f>
        <v>7.9969619085919454</v>
      </c>
      <c r="E77" s="22">
        <f>IF(E43=0,"",E43/TrRoad_act!E47*100)</f>
        <v>7.9539505005354281</v>
      </c>
      <c r="F77" s="22">
        <f>IF(F43=0,"",F43/TrRoad_act!F47*100)</f>
        <v>7.9319867907359409</v>
      </c>
      <c r="G77" s="22">
        <f>IF(G43=0,"",G43/TrRoad_act!G47*100)</f>
        <v>7.9280422059811411</v>
      </c>
      <c r="H77" s="22">
        <f>IF(H43=0,"",H43/TrRoad_act!H47*100)</f>
        <v>7.9056067067224456</v>
      </c>
      <c r="I77" s="22">
        <f>IF(I43=0,"",I43/TrRoad_act!I47*100)</f>
        <v>7.881164487721497</v>
      </c>
      <c r="J77" s="22">
        <f>IF(J43=0,"",J43/TrRoad_act!J47*100)</f>
        <v>7.8501818625397295</v>
      </c>
      <c r="K77" s="22">
        <f>IF(K43=0,"",K43/TrRoad_act!K47*100)</f>
        <v>7.7991744741708029</v>
      </c>
      <c r="L77" s="22">
        <f>IF(L43=0,"",L43/TrRoad_act!L47*100)</f>
        <v>7.7636361135240879</v>
      </c>
      <c r="M77" s="22">
        <f>IF(M43=0,"",M43/TrRoad_act!M47*100)</f>
        <v>7.7645589620691124</v>
      </c>
      <c r="N77" s="22">
        <f>IF(N43=0,"",N43/TrRoad_act!N47*100)</f>
        <v>7.7717989502058842</v>
      </c>
      <c r="O77" s="22">
        <f>IF(O43=0,"",O43/TrRoad_act!O47*100)</f>
        <v>7.7621803087976113</v>
      </c>
      <c r="P77" s="22">
        <f>IF(P43=0,"",P43/TrRoad_act!P47*100)</f>
        <v>7.7410119966129676</v>
      </c>
      <c r="Q77" s="22">
        <f>IF(Q43=0,"",Q43/TrRoad_act!Q47*100)</f>
        <v>7.7359477639868608</v>
      </c>
    </row>
    <row r="78" spans="1:17" ht="11.45" customHeight="1" x14ac:dyDescent="0.25">
      <c r="A78" s="62" t="s">
        <v>59</v>
      </c>
      <c r="B78" s="70">
        <f>IF(B44=0,"",B44/TrRoad_act!B48*100)</f>
        <v>7.7131727534169876</v>
      </c>
      <c r="C78" s="70">
        <f>IF(C44=0,"",C44/TrRoad_act!C48*100)</f>
        <v>7.6920610447978195</v>
      </c>
      <c r="D78" s="70">
        <f>IF(D44=0,"",D44/TrRoad_act!D48*100)</f>
        <v>7.6721466454867162</v>
      </c>
      <c r="E78" s="70">
        <f>IF(E44=0,"",E44/TrRoad_act!E48*100)</f>
        <v>7.6264762644695896</v>
      </c>
      <c r="F78" s="70">
        <f>IF(F44=0,"",F44/TrRoad_act!F48*100)</f>
        <v>7.5985110179759063</v>
      </c>
      <c r="G78" s="70">
        <f>IF(G44=0,"",G44/TrRoad_act!G48*100)</f>
        <v>7.5941196461868197</v>
      </c>
      <c r="H78" s="70">
        <f>IF(H44=0,"",H44/TrRoad_act!H48*100)</f>
        <v>7.5564158733784401</v>
      </c>
      <c r="I78" s="70">
        <f>IF(I44=0,"",I44/TrRoad_act!I48*100)</f>
        <v>7.4926285798133954</v>
      </c>
      <c r="J78" s="70">
        <f>IF(J44=0,"",J44/TrRoad_act!J48*100)</f>
        <v>7.3957310919342722</v>
      </c>
      <c r="K78" s="70">
        <f>IF(K44=0,"",K44/TrRoad_act!K48*100)</f>
        <v>7.3025276253210274</v>
      </c>
      <c r="L78" s="70">
        <f>IF(L44=0,"",L44/TrRoad_act!L48*100)</f>
        <v>7.1893441335540791</v>
      </c>
      <c r="M78" s="70">
        <f>IF(M44=0,"",M44/TrRoad_act!M48*100)</f>
        <v>7.0846638312388412</v>
      </c>
      <c r="N78" s="70">
        <f>IF(N44=0,"",N44/TrRoad_act!N48*100)</f>
        <v>6.9924378405013847</v>
      </c>
      <c r="O78" s="70">
        <f>IF(O44=0,"",O44/TrRoad_act!O48*100)</f>
        <v>6.8846935240554217</v>
      </c>
      <c r="P78" s="70">
        <f>IF(P44=0,"",P44/TrRoad_act!P48*100)</f>
        <v>6.8116363414661834</v>
      </c>
      <c r="Q78" s="70">
        <f>IF(Q44=0,"",Q44/TrRoad_act!Q48*100)</f>
        <v>6.7554244108943955</v>
      </c>
    </row>
    <row r="79" spans="1:17" ht="11.45" customHeight="1" x14ac:dyDescent="0.25">
      <c r="A79" s="62" t="s">
        <v>58</v>
      </c>
      <c r="B79" s="70">
        <f>IF(B46=0,"",B46/TrRoad_act!B49*100)</f>
        <v>8.8230056860044233</v>
      </c>
      <c r="C79" s="70">
        <f>IF(C46=0,"",C46/TrRoad_act!C49*100)</f>
        <v>8.5105639122051855</v>
      </c>
      <c r="D79" s="70">
        <f>IF(D46=0,"",D46/TrRoad_act!D49*100)</f>
        <v>8.4074706666065246</v>
      </c>
      <c r="E79" s="70">
        <f>IF(E46=0,"",E46/TrRoad_act!E49*100)</f>
        <v>8.3346573832010762</v>
      </c>
      <c r="F79" s="70">
        <f>IF(F46=0,"",F46/TrRoad_act!F49*100)</f>
        <v>8.272791244226493</v>
      </c>
      <c r="G79" s="70">
        <f>IF(G46=0,"",G46/TrRoad_act!G49*100)</f>
        <v>8.202912434487617</v>
      </c>
      <c r="H79" s="70">
        <f>IF(H46=0,"",H46/TrRoad_act!H49*100)</f>
        <v>8.1517098647455448</v>
      </c>
      <c r="I79" s="70">
        <f>IF(I46=0,"",I46/TrRoad_act!I49*100)</f>
        <v>8.1097434230003937</v>
      </c>
      <c r="J79" s="70">
        <f>IF(J46=0,"",J46/TrRoad_act!J49*100)</f>
        <v>8.0696331537018207</v>
      </c>
      <c r="K79" s="70">
        <f>IF(K46=0,"",K46/TrRoad_act!K49*100)</f>
        <v>8.0238227456965703</v>
      </c>
      <c r="L79" s="70">
        <f>IF(L46=0,"",L46/TrRoad_act!L49*100)</f>
        <v>7.9890099024109347</v>
      </c>
      <c r="M79" s="70">
        <f>IF(M46=0,"",M46/TrRoad_act!M49*100)</f>
        <v>7.992152490931713</v>
      </c>
      <c r="N79" s="70">
        <f>IF(N46=0,"",N46/TrRoad_act!N49*100)</f>
        <v>8.0119329769969898</v>
      </c>
      <c r="O79" s="70">
        <f>IF(O46=0,"",O46/TrRoad_act!O49*100)</f>
        <v>8.005708436582907</v>
      </c>
      <c r="P79" s="70">
        <f>IF(P46=0,"",P46/TrRoad_act!P49*100)</f>
        <v>7.9786618726216494</v>
      </c>
      <c r="Q79" s="70">
        <f>IF(Q46=0,"",Q46/TrRoad_act!Q49*100)</f>
        <v>7.94738849389796</v>
      </c>
    </row>
    <row r="80" spans="1:17" ht="11.45" customHeight="1" x14ac:dyDescent="0.25">
      <c r="A80" s="62" t="s">
        <v>57</v>
      </c>
      <c r="B80" s="70">
        <f>IF(B48=0,"",B48/TrRoad_act!B50*100)</f>
        <v>7.9850678549326775</v>
      </c>
      <c r="C80" s="70">
        <f>IF(C48=0,"",C48/TrRoad_act!C50*100)</f>
        <v>7.890558836249201</v>
      </c>
      <c r="D80" s="70">
        <f>IF(D48=0,"",D48/TrRoad_act!D50*100)</f>
        <v>7.6754354348085769</v>
      </c>
      <c r="E80" s="70">
        <f>IF(E48=0,"",E48/TrRoad_act!E50*100)</f>
        <v>7.6127073122089675</v>
      </c>
      <c r="F80" s="70">
        <f>IF(F48=0,"",F48/TrRoad_act!F50*100)</f>
        <v>7.6105939159085718</v>
      </c>
      <c r="G80" s="70">
        <f>IF(G48=0,"",G48/TrRoad_act!G50*100)</f>
        <v>7.5859222861401374</v>
      </c>
      <c r="H80" s="70">
        <f>IF(H48=0,"",H48/TrRoad_act!H50*100)</f>
        <v>7.5451391658160452</v>
      </c>
      <c r="I80" s="70">
        <f>IF(I48=0,"",I48/TrRoad_act!I50*100)</f>
        <v>7.5351164380984033</v>
      </c>
      <c r="J80" s="70">
        <f>IF(J48=0,"",J48/TrRoad_act!J50*100)</f>
        <v>7.536961766475506</v>
      </c>
      <c r="K80" s="70">
        <f>IF(K48=0,"",K48/TrRoad_act!K50*100)</f>
        <v>7.5477530771713441</v>
      </c>
      <c r="L80" s="70">
        <f>IF(L48=0,"",L48/TrRoad_act!L50*100)</f>
        <v>7.5561154714285523</v>
      </c>
      <c r="M80" s="70">
        <f>IF(M48=0,"",M48/TrRoad_act!M50*100)</f>
        <v>7.566651893252299</v>
      </c>
      <c r="N80" s="70">
        <f>IF(N48=0,"",N48/TrRoad_act!N50*100)</f>
        <v>7.5511178004528041</v>
      </c>
      <c r="O80" s="70">
        <f>IF(O48=0,"",O48/TrRoad_act!O50*100)</f>
        <v>7.5336975200550906</v>
      </c>
      <c r="P80" s="70">
        <f>IF(P48=0,"",P48/TrRoad_act!P50*100)</f>
        <v>7.5007291858612737</v>
      </c>
      <c r="Q80" s="70">
        <f>IF(Q48=0,"",Q48/TrRoad_act!Q50*100)</f>
        <v>7.5000806711022054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>
        <f>IF(Q49=0,"",Q49/TrRoad_act!Q51*100)</f>
        <v>12.371491642544434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>
        <f>IF(N51=0,"",N51/TrRoad_act!N52*100)</f>
        <v>4.5167569630534157</v>
      </c>
      <c r="O82" s="70">
        <f>IF(O51=0,"",O51/TrRoad_act!O52*100)</f>
        <v>4.5353856339474881</v>
      </c>
      <c r="P82" s="70">
        <f>IF(P51=0,"",P51/TrRoad_act!P52*100)</f>
        <v>4.5533568979898815</v>
      </c>
      <c r="Q82" s="70">
        <f>IF(Q51=0,"",Q51/TrRoad_act!Q52*100)</f>
        <v>4.5778056342808391</v>
      </c>
    </row>
    <row r="83" spans="1:17" ht="11.45" customHeight="1" x14ac:dyDescent="0.25">
      <c r="A83" s="19" t="s">
        <v>24</v>
      </c>
      <c r="B83" s="21">
        <f>IF(B52=0,"",B52/TrRoad_act!B53*100)</f>
        <v>14.756748304241219</v>
      </c>
      <c r="C83" s="21">
        <f>IF(C52=0,"",C52/TrRoad_act!C53*100)</f>
        <v>16.787786180646126</v>
      </c>
      <c r="D83" s="21">
        <f>IF(D52=0,"",D52/TrRoad_act!D53*100)</f>
        <v>13.039707100707492</v>
      </c>
      <c r="E83" s="21">
        <f>IF(E52=0,"",E52/TrRoad_act!E53*100)</f>
        <v>19.49026168509803</v>
      </c>
      <c r="F83" s="21">
        <f>IF(F52=0,"",F52/TrRoad_act!F53*100)</f>
        <v>23.739907127210564</v>
      </c>
      <c r="G83" s="21">
        <f>IF(G52=0,"",G52/TrRoad_act!G53*100)</f>
        <v>30.14704055934218</v>
      </c>
      <c r="H83" s="21">
        <f>IF(H52=0,"",H52/TrRoad_act!H53*100)</f>
        <v>35.136698798302227</v>
      </c>
      <c r="I83" s="21">
        <f>IF(I52=0,"",I52/TrRoad_act!I53*100)</f>
        <v>39.811112867245022</v>
      </c>
      <c r="J83" s="21">
        <f>IF(J52=0,"",J52/TrRoad_act!J53*100)</f>
        <v>39.982665933203961</v>
      </c>
      <c r="K83" s="21">
        <f>IF(K52=0,"",K52/TrRoad_act!K53*100)</f>
        <v>39.37154290559797</v>
      </c>
      <c r="L83" s="21">
        <f>IF(L52=0,"",L52/TrRoad_act!L53*100)</f>
        <v>38.77098426000444</v>
      </c>
      <c r="M83" s="21">
        <f>IF(M52=0,"",M52/TrRoad_act!M53*100)</f>
        <v>36.262246364616537</v>
      </c>
      <c r="N83" s="21">
        <f>IF(N52=0,"",N52/TrRoad_act!N53*100)</f>
        <v>32.284473069117162</v>
      </c>
      <c r="O83" s="21">
        <f>IF(O52=0,"",O52/TrRoad_act!O53*100)</f>
        <v>24.892369332648983</v>
      </c>
      <c r="P83" s="21">
        <f>IF(P52=0,"",P52/TrRoad_act!P53*100)</f>
        <v>25.550608995621904</v>
      </c>
      <c r="Q83" s="21">
        <f>IF(Q52=0,"",Q52/TrRoad_act!Q53*100)</f>
        <v>25.165269383883203</v>
      </c>
    </row>
    <row r="84" spans="1:17" ht="11.45" customHeight="1" x14ac:dyDescent="0.25">
      <c r="A84" s="17" t="s">
        <v>23</v>
      </c>
      <c r="B84" s="20">
        <f>IF(B53=0,"",B53/TrRoad_act!B54*100)</f>
        <v>14.219973856336271</v>
      </c>
      <c r="C84" s="20">
        <f>IF(C53=0,"",C53/TrRoad_act!C54*100)</f>
        <v>16.311180863256773</v>
      </c>
      <c r="D84" s="20">
        <f>IF(D53=0,"",D53/TrRoad_act!D54*100)</f>
        <v>12.720159118855404</v>
      </c>
      <c r="E84" s="20">
        <f>IF(E53=0,"",E53/TrRoad_act!E54*100)</f>
        <v>19.094742635427174</v>
      </c>
      <c r="F84" s="20">
        <f>IF(F53=0,"",F53/TrRoad_act!F54*100)</f>
        <v>23.303184460189819</v>
      </c>
      <c r="G84" s="20">
        <f>IF(G53=0,"",G53/TrRoad_act!G54*100)</f>
        <v>29.608858795268066</v>
      </c>
      <c r="H84" s="20">
        <f>IF(H53=0,"",H53/TrRoad_act!H54*100)</f>
        <v>34.391288511160454</v>
      </c>
      <c r="I84" s="20">
        <f>IF(I53=0,"",I53/TrRoad_act!I54*100)</f>
        <v>39.024555953159805</v>
      </c>
      <c r="J84" s="20">
        <f>IF(J53=0,"",J53/TrRoad_act!J54*100)</f>
        <v>39.196742053144348</v>
      </c>
      <c r="K84" s="20">
        <f>IF(K53=0,"",K53/TrRoad_act!K54*100)</f>
        <v>38.663202673002218</v>
      </c>
      <c r="L84" s="20">
        <f>IF(L53=0,"",L53/TrRoad_act!L54*100)</f>
        <v>37.991244830815688</v>
      </c>
      <c r="M84" s="20">
        <f>IF(M53=0,"",M53/TrRoad_act!M54*100)</f>
        <v>35.53507185058865</v>
      </c>
      <c r="N84" s="20">
        <f>IF(N53=0,"",N53/TrRoad_act!N54*100)</f>
        <v>31.565196824010371</v>
      </c>
      <c r="O84" s="20">
        <f>IF(O53=0,"",O53/TrRoad_act!O54*100)</f>
        <v>24.332658159108895</v>
      </c>
      <c r="P84" s="20">
        <f>IF(P53=0,"",P53/TrRoad_act!P54*100)</f>
        <v>24.948640252668007</v>
      </c>
      <c r="Q84" s="20">
        <f>IF(Q53=0,"",Q53/TrRoad_act!Q54*100)</f>
        <v>24.580462276592975</v>
      </c>
    </row>
    <row r="85" spans="1:17" ht="11.45" customHeight="1" x14ac:dyDescent="0.25">
      <c r="A85" s="15" t="s">
        <v>22</v>
      </c>
      <c r="B85" s="69">
        <f>IF(B55=0,"",B55/TrRoad_act!B55*100)</f>
        <v>16.693733145540076</v>
      </c>
      <c r="C85" s="69">
        <f>IF(C55=0,"",C55/TrRoad_act!C55*100)</f>
        <v>18.455737511073643</v>
      </c>
      <c r="D85" s="69">
        <f>IF(D55=0,"",D55/TrRoad_act!D55*100)</f>
        <v>14.15529620804217</v>
      </c>
      <c r="E85" s="69">
        <f>IF(E55=0,"",E55/TrRoad_act!E55*100)</f>
        <v>20.943331578837444</v>
      </c>
      <c r="F85" s="69">
        <f>IF(F55=0,"",F55/TrRoad_act!F55*100)</f>
        <v>25.33390213934722</v>
      </c>
      <c r="G85" s="69">
        <f>IF(G55=0,"",G55/TrRoad_act!G55*100)</f>
        <v>32.149593410393486</v>
      </c>
      <c r="H85" s="69">
        <f>IF(H55=0,"",H55/TrRoad_act!H55*100)</f>
        <v>37.396099381596706</v>
      </c>
      <c r="I85" s="69">
        <f>IF(I55=0,"",I55/TrRoad_act!I55*100)</f>
        <v>42.649172545738807</v>
      </c>
      <c r="J85" s="69">
        <f>IF(J55=0,"",J55/TrRoad_act!J55*100)</f>
        <v>43.019023066523062</v>
      </c>
      <c r="K85" s="69">
        <f>IF(K55=0,"",K55/TrRoad_act!K55*100)</f>
        <v>42.551711275307511</v>
      </c>
      <c r="L85" s="69">
        <f>IF(L55=0,"",L55/TrRoad_act!L55*100)</f>
        <v>41.936178721395095</v>
      </c>
      <c r="M85" s="69">
        <f>IF(M55=0,"",M55/TrRoad_act!M55*100)</f>
        <v>39.333767172631653</v>
      </c>
      <c r="N85" s="69">
        <f>IF(N55=0,"",N55/TrRoad_act!N55*100)</f>
        <v>35.047760646429651</v>
      </c>
      <c r="O85" s="69">
        <f>IF(O55=0,"",O55/TrRoad_act!O55*100)</f>
        <v>27.106622365961513</v>
      </c>
      <c r="P85" s="69">
        <f>IF(P55=0,"",P55/TrRoad_act!P55*100)</f>
        <v>27.863088166801209</v>
      </c>
      <c r="Q85" s="69">
        <f>IF(Q55=0,"",Q55/TrRoad_act!Q55*100)</f>
        <v>27.515004153634603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33.373816272136061</v>
      </c>
      <c r="C88" s="79">
        <f>IF(TrRoad_act!C4=0,"",C18/TrRoad_act!C4*1000)</f>
        <v>32.818039278215579</v>
      </c>
      <c r="D88" s="79">
        <f>IF(TrRoad_act!D4=0,"",D18/TrRoad_act!D4*1000)</f>
        <v>32.17423900645656</v>
      </c>
      <c r="E88" s="79">
        <f>IF(TrRoad_act!E4=0,"",E18/TrRoad_act!E4*1000)</f>
        <v>32.531165857575935</v>
      </c>
      <c r="F88" s="79">
        <f>IF(TrRoad_act!F4=0,"",F18/TrRoad_act!F4*1000)</f>
        <v>35.25111261828409</v>
      </c>
      <c r="G88" s="79">
        <f>IF(TrRoad_act!G4=0,"",G18/TrRoad_act!G4*1000)</f>
        <v>35.215869554845057</v>
      </c>
      <c r="H88" s="79">
        <f>IF(TrRoad_act!H4=0,"",H18/TrRoad_act!H4*1000)</f>
        <v>37.587189197012428</v>
      </c>
      <c r="I88" s="79">
        <f>IF(TrRoad_act!I4=0,"",I18/TrRoad_act!I4*1000)</f>
        <v>39.704583350907868</v>
      </c>
      <c r="J88" s="79">
        <f>IF(TrRoad_act!J4=0,"",J18/TrRoad_act!J4*1000)</f>
        <v>40.382861130070133</v>
      </c>
      <c r="K88" s="79">
        <f>IF(TrRoad_act!K4=0,"",K18/TrRoad_act!K4*1000)</f>
        <v>39.647565427340268</v>
      </c>
      <c r="L88" s="79">
        <f>IF(TrRoad_act!L4=0,"",L18/TrRoad_act!L4*1000)</f>
        <v>41.938612165520766</v>
      </c>
      <c r="M88" s="79">
        <f>IF(TrRoad_act!M4=0,"",M18/TrRoad_act!M4*1000)</f>
        <v>42.313376825635011</v>
      </c>
      <c r="N88" s="79">
        <f>IF(TrRoad_act!N4=0,"",N18/TrRoad_act!N4*1000)</f>
        <v>41.347286584553444</v>
      </c>
      <c r="O88" s="79">
        <f>IF(TrRoad_act!O4=0,"",O18/TrRoad_act!O4*1000)</f>
        <v>39.391453691767268</v>
      </c>
      <c r="P88" s="79">
        <f>IF(TrRoad_act!P4=0,"",P18/TrRoad_act!P4*1000)</f>
        <v>38.582465156039888</v>
      </c>
      <c r="Q88" s="79">
        <f>IF(TrRoad_act!Q4=0,"",Q18/TrRoad_act!Q4*1000)</f>
        <v>40.939199440537109</v>
      </c>
    </row>
    <row r="89" spans="1:17" ht="11.45" customHeight="1" x14ac:dyDescent="0.25">
      <c r="A89" s="23" t="s">
        <v>30</v>
      </c>
      <c r="B89" s="78">
        <f>IF(TrRoad_act!B5=0,"",B19/TrRoad_act!B5*1000)</f>
        <v>40.77297467971033</v>
      </c>
      <c r="C89" s="78">
        <f>IF(TrRoad_act!C5=0,"",C19/TrRoad_act!C5*1000)</f>
        <v>41.187366891388365</v>
      </c>
      <c r="D89" s="78">
        <f>IF(TrRoad_act!D5=0,"",D19/TrRoad_act!D5*1000)</f>
        <v>40.706133478926901</v>
      </c>
      <c r="E89" s="78">
        <f>IF(TrRoad_act!E5=0,"",E19/TrRoad_act!E5*1000)</f>
        <v>40.155600367594865</v>
      </c>
      <c r="F89" s="78">
        <f>IF(TrRoad_act!F5=0,"",F19/TrRoad_act!F5*1000)</f>
        <v>40.672444973261577</v>
      </c>
      <c r="G89" s="78">
        <f>IF(TrRoad_act!G5=0,"",G19/TrRoad_act!G5*1000)</f>
        <v>39.40711786748016</v>
      </c>
      <c r="H89" s="78">
        <f>IF(TrRoad_act!H5=0,"",H19/TrRoad_act!H5*1000)</f>
        <v>38.695673671665965</v>
      </c>
      <c r="I89" s="78">
        <f>IF(TrRoad_act!I5=0,"",I19/TrRoad_act!I5*1000)</f>
        <v>37.976373969360168</v>
      </c>
      <c r="J89" s="78">
        <f>IF(TrRoad_act!J5=0,"",J19/TrRoad_act!J5*1000)</f>
        <v>37.753528841944622</v>
      </c>
      <c r="K89" s="78">
        <f>IF(TrRoad_act!K5=0,"",K19/TrRoad_act!K5*1000)</f>
        <v>35.992401550362132</v>
      </c>
      <c r="L89" s="78">
        <f>IF(TrRoad_act!L5=0,"",L19/TrRoad_act!L5*1000)</f>
        <v>35.652723329244147</v>
      </c>
      <c r="M89" s="78">
        <f>IF(TrRoad_act!M5=0,"",M19/TrRoad_act!M5*1000)</f>
        <v>35.385142665105704</v>
      </c>
      <c r="N89" s="78">
        <f>IF(TrRoad_act!N5=0,"",N19/TrRoad_act!N5*1000)</f>
        <v>34.699399862034831</v>
      </c>
      <c r="O89" s="78">
        <f>IF(TrRoad_act!O5=0,"",O19/TrRoad_act!O5*1000)</f>
        <v>34.272030418667896</v>
      </c>
      <c r="P89" s="78">
        <f>IF(TrRoad_act!P5=0,"",P19/TrRoad_act!P5*1000)</f>
        <v>33.381553487776884</v>
      </c>
      <c r="Q89" s="78">
        <f>IF(TrRoad_act!Q5=0,"",Q19/TrRoad_act!Q5*1000)</f>
        <v>34.133652248017214</v>
      </c>
    </row>
    <row r="90" spans="1:17" ht="11.45" customHeight="1" x14ac:dyDescent="0.25">
      <c r="A90" s="19" t="s">
        <v>29</v>
      </c>
      <c r="B90" s="76">
        <f>IF(TrRoad_act!B6=0,"",B21/TrRoad_act!B6*1000)</f>
        <v>40.790553844464142</v>
      </c>
      <c r="C90" s="76">
        <f>IF(TrRoad_act!C6=0,"",C21/TrRoad_act!C6*1000)</f>
        <v>39.314972606293132</v>
      </c>
      <c r="D90" s="76">
        <f>IF(TrRoad_act!D6=0,"",D21/TrRoad_act!D6*1000)</f>
        <v>37.586040688443418</v>
      </c>
      <c r="E90" s="76">
        <f>IF(TrRoad_act!E6=0,"",E21/TrRoad_act!E6*1000)</f>
        <v>38.036028858180217</v>
      </c>
      <c r="F90" s="76">
        <f>IF(TrRoad_act!F6=0,"",F21/TrRoad_act!F6*1000)</f>
        <v>41.080693226309485</v>
      </c>
      <c r="G90" s="76">
        <f>IF(TrRoad_act!G6=0,"",G21/TrRoad_act!G6*1000)</f>
        <v>40.549314926105403</v>
      </c>
      <c r="H90" s="76">
        <f>IF(TrRoad_act!H6=0,"",H21/TrRoad_act!H6*1000)</f>
        <v>43.760201153730101</v>
      </c>
      <c r="I90" s="76">
        <f>IF(TrRoad_act!I6=0,"",I21/TrRoad_act!I6*1000)</f>
        <v>46.08726991801867</v>
      </c>
      <c r="J90" s="76">
        <f>IF(TrRoad_act!J6=0,"",J21/TrRoad_act!J6*1000)</f>
        <v>46.781502147003948</v>
      </c>
      <c r="K90" s="76">
        <f>IF(TrRoad_act!K6=0,"",K21/TrRoad_act!K6*1000)</f>
        <v>44.701127379606568</v>
      </c>
      <c r="L90" s="76">
        <f>IF(TrRoad_act!L6=0,"",L21/TrRoad_act!L6*1000)</f>
        <v>46.936972970592933</v>
      </c>
      <c r="M90" s="76">
        <f>IF(TrRoad_act!M6=0,"",M21/TrRoad_act!M6*1000)</f>
        <v>46.992314878420238</v>
      </c>
      <c r="N90" s="76">
        <f>IF(TrRoad_act!N6=0,"",N21/TrRoad_act!N6*1000)</f>
        <v>45.774530177997441</v>
      </c>
      <c r="O90" s="76">
        <f>IF(TrRoad_act!O6=0,"",O21/TrRoad_act!O6*1000)</f>
        <v>42.961686192408784</v>
      </c>
      <c r="P90" s="76">
        <f>IF(TrRoad_act!P6=0,"",P21/TrRoad_act!P6*1000)</f>
        <v>42.133445555833781</v>
      </c>
      <c r="Q90" s="76">
        <f>IF(TrRoad_act!Q6=0,"",Q21/TrRoad_act!Q6*1000)</f>
        <v>43.977686473684976</v>
      </c>
    </row>
    <row r="91" spans="1:17" ht="11.45" customHeight="1" x14ac:dyDescent="0.25">
      <c r="A91" s="62" t="s">
        <v>59</v>
      </c>
      <c r="B91" s="77">
        <f>IF(TrRoad_act!B7=0,"",B22/TrRoad_act!B7*1000)</f>
        <v>41.506736700502145</v>
      </c>
      <c r="C91" s="77">
        <f>IF(TrRoad_act!C7=0,"",C22/TrRoad_act!C7*1000)</f>
        <v>40.188249442651902</v>
      </c>
      <c r="D91" s="77">
        <f>IF(TrRoad_act!D7=0,"",D22/TrRoad_act!D7*1000)</f>
        <v>38.140388029851309</v>
      </c>
      <c r="E91" s="77">
        <f>IF(TrRoad_act!E7=0,"",E22/TrRoad_act!E7*1000)</f>
        <v>39.076272716604294</v>
      </c>
      <c r="F91" s="77">
        <f>IF(TrRoad_act!F7=0,"",F22/TrRoad_act!F7*1000)</f>
        <v>42.2279827823074</v>
      </c>
      <c r="G91" s="77">
        <f>IF(TrRoad_act!G7=0,"",G22/TrRoad_act!G7*1000)</f>
        <v>39.313502717573037</v>
      </c>
      <c r="H91" s="77">
        <f>IF(TrRoad_act!H7=0,"",H22/TrRoad_act!H7*1000)</f>
        <v>42.69958710103333</v>
      </c>
      <c r="I91" s="77">
        <f>IF(TrRoad_act!I7=0,"",I22/TrRoad_act!I7*1000)</f>
        <v>46.21480157203149</v>
      </c>
      <c r="J91" s="77">
        <f>IF(TrRoad_act!J7=0,"",J22/TrRoad_act!J7*1000)</f>
        <v>48.458688681253101</v>
      </c>
      <c r="K91" s="77">
        <f>IF(TrRoad_act!K7=0,"",K22/TrRoad_act!K7*1000)</f>
        <v>48.99577983517716</v>
      </c>
      <c r="L91" s="77">
        <f>IF(TrRoad_act!L7=0,"",L22/TrRoad_act!L7*1000)</f>
        <v>50.420073005981372</v>
      </c>
      <c r="M91" s="77">
        <f>IF(TrRoad_act!M7=0,"",M22/TrRoad_act!M7*1000)</f>
        <v>50.507707546200635</v>
      </c>
      <c r="N91" s="77">
        <f>IF(TrRoad_act!N7=0,"",N22/TrRoad_act!N7*1000)</f>
        <v>49.837989591588951</v>
      </c>
      <c r="O91" s="77">
        <f>IF(TrRoad_act!O7=0,"",O22/TrRoad_act!O7*1000)</f>
        <v>45.943474911679452</v>
      </c>
      <c r="P91" s="77">
        <f>IF(TrRoad_act!P7=0,"",P22/TrRoad_act!P7*1000)</f>
        <v>44.880757811687914</v>
      </c>
      <c r="Q91" s="77">
        <f>IF(TrRoad_act!Q7=0,"",Q22/TrRoad_act!Q7*1000)</f>
        <v>47.365609012922292</v>
      </c>
    </row>
    <row r="92" spans="1:17" ht="11.45" customHeight="1" x14ac:dyDescent="0.25">
      <c r="A92" s="62" t="s">
        <v>58</v>
      </c>
      <c r="B92" s="77">
        <f>IF(TrRoad_act!B8=0,"",B24/TrRoad_act!B8*1000)</f>
        <v>33.921248863000798</v>
      </c>
      <c r="C92" s="77">
        <f>IF(TrRoad_act!C8=0,"",C24/TrRoad_act!C8*1000)</f>
        <v>32.76993920977425</v>
      </c>
      <c r="D92" s="77">
        <f>IF(TrRoad_act!D8=0,"",D24/TrRoad_act!D8*1000)</f>
        <v>31.068624428060176</v>
      </c>
      <c r="E92" s="77">
        <f>IF(TrRoad_act!E8=0,"",E24/TrRoad_act!E8*1000)</f>
        <v>31.7425555805183</v>
      </c>
      <c r="F92" s="77">
        <f>IF(TrRoad_act!F8=0,"",F24/TrRoad_act!F8*1000)</f>
        <v>34.248300516412122</v>
      </c>
      <c r="G92" s="77">
        <f>IF(TrRoad_act!G8=0,"",G24/TrRoad_act!G8*1000)</f>
        <v>39.17953117086374</v>
      </c>
      <c r="H92" s="77">
        <f>IF(TrRoad_act!H8=0,"",H24/TrRoad_act!H8*1000)</f>
        <v>41.46940386419125</v>
      </c>
      <c r="I92" s="77">
        <f>IF(TrRoad_act!I8=0,"",I24/TrRoad_act!I8*1000)</f>
        <v>42.8185844290673</v>
      </c>
      <c r="J92" s="77">
        <f>IF(TrRoad_act!J8=0,"",J24/TrRoad_act!J8*1000)</f>
        <v>43.06739332252922</v>
      </c>
      <c r="K92" s="77">
        <f>IF(TrRoad_act!K8=0,"",K24/TrRoad_act!K8*1000)</f>
        <v>38.347060160725469</v>
      </c>
      <c r="L92" s="77">
        <f>IF(TrRoad_act!L8=0,"",L24/TrRoad_act!L8*1000)</f>
        <v>43.182235933700056</v>
      </c>
      <c r="M92" s="77">
        <f>IF(TrRoad_act!M8=0,"",M24/TrRoad_act!M8*1000)</f>
        <v>42.160317163879235</v>
      </c>
      <c r="N92" s="77">
        <f>IF(TrRoad_act!N8=0,"",N24/TrRoad_act!N8*1000)</f>
        <v>39.858691306164488</v>
      </c>
      <c r="O92" s="77">
        <f>IF(TrRoad_act!O8=0,"",O24/TrRoad_act!O8*1000)</f>
        <v>37.076781770344724</v>
      </c>
      <c r="P92" s="77">
        <f>IF(TrRoad_act!P8=0,"",P24/TrRoad_act!P8*1000)</f>
        <v>36.555293961419679</v>
      </c>
      <c r="Q92" s="77">
        <f>IF(TrRoad_act!Q8=0,"",Q24/TrRoad_act!Q8*1000)</f>
        <v>39.205431653934937</v>
      </c>
    </row>
    <row r="93" spans="1:17" ht="11.45" customHeight="1" x14ac:dyDescent="0.25">
      <c r="A93" s="62" t="s">
        <v>57</v>
      </c>
      <c r="B93" s="77">
        <f>IF(TrRoad_act!B9=0,"",B26/TrRoad_act!B9*1000)</f>
        <v>46.295576878496824</v>
      </c>
      <c r="C93" s="77">
        <f>IF(TrRoad_act!C9=0,"",C26/TrRoad_act!C9*1000)</f>
        <v>42.913763611877506</v>
      </c>
      <c r="D93" s="77">
        <f>IF(TrRoad_act!D9=0,"",D26/TrRoad_act!D9*1000)</f>
        <v>41.695719528995184</v>
      </c>
      <c r="E93" s="77">
        <f>IF(TrRoad_act!E9=0,"",E26/TrRoad_act!E9*1000)</f>
        <v>40.523563174419678</v>
      </c>
      <c r="F93" s="77">
        <f>IF(TrRoad_act!F9=0,"",F26/TrRoad_act!F9*1000)</f>
        <v>44.615187831897764</v>
      </c>
      <c r="G93" s="77">
        <f>IF(TrRoad_act!G9=0,"",G26/TrRoad_act!G9*1000)</f>
        <v>44.577255523748931</v>
      </c>
      <c r="H93" s="77">
        <f>IF(TrRoad_act!H9=0,"",H26/TrRoad_act!H9*1000)</f>
        <v>48.316571524319421</v>
      </c>
      <c r="I93" s="77">
        <f>IF(TrRoad_act!I9=0,"",I26/TrRoad_act!I9*1000)</f>
        <v>49.719114518210063</v>
      </c>
      <c r="J93" s="77">
        <f>IF(TrRoad_act!J9=0,"",J26/TrRoad_act!J9*1000)</f>
        <v>48.994075083800006</v>
      </c>
      <c r="K93" s="77">
        <f>IF(TrRoad_act!K9=0,"",K26/TrRoad_act!K9*1000)</f>
        <v>47.229214202412258</v>
      </c>
      <c r="L93" s="77">
        <f>IF(TrRoad_act!L9=0,"",L26/TrRoad_act!L9*1000)</f>
        <v>47.593675298869542</v>
      </c>
      <c r="M93" s="77">
        <f>IF(TrRoad_act!M9=0,"",M26/TrRoad_act!M9*1000)</f>
        <v>51.971804590482108</v>
      </c>
      <c r="N93" s="77">
        <f>IF(TrRoad_act!N9=0,"",N26/TrRoad_act!N9*1000)</f>
        <v>53.503187283913569</v>
      </c>
      <c r="O93" s="77">
        <f>IF(TrRoad_act!O9=0,"",O26/TrRoad_act!O9*1000)</f>
        <v>52.910198686668508</v>
      </c>
      <c r="P93" s="77">
        <f>IF(TrRoad_act!P9=0,"",P26/TrRoad_act!P9*1000)</f>
        <v>52.605619867687992</v>
      </c>
      <c r="Q93" s="77">
        <f>IF(TrRoad_act!Q9=0,"",Q26/TrRoad_act!Q9*1000)</f>
        <v>51.112553653801427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 t="str">
        <f>IF(TrRoad_act!L10=0,"",L27/TrRoad_act!L10*1000)</f>
        <v/>
      </c>
      <c r="M94" s="77" t="str">
        <f>IF(TrRoad_act!M10=0,"",M27/TrRoad_act!M10*1000)</f>
        <v/>
      </c>
      <c r="N94" s="77" t="str">
        <f>IF(TrRoad_act!N10=0,"",N27/TrRoad_act!N10*1000)</f>
        <v/>
      </c>
      <c r="O94" s="77" t="str">
        <f>IF(TrRoad_act!O10=0,"",O27/TrRoad_act!O10*1000)</f>
        <v/>
      </c>
      <c r="P94" s="77" t="str">
        <f>IF(TrRoad_act!P10=0,"",P27/TrRoad_act!P10*1000)</f>
        <v/>
      </c>
      <c r="Q94" s="77">
        <f>IF(TrRoad_act!Q10=0,"",Q27/TrRoad_act!Q10*1000)</f>
        <v>42.832868634758427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 t="str">
        <f>IF(TrRoad_act!O11=0,"",O29/TrRoad_act!O11*1000)</f>
        <v/>
      </c>
      <c r="P95" s="77">
        <f>IF(TrRoad_act!P11=0,"",P29/TrRoad_act!P11*1000)</f>
        <v>42.269838754178352</v>
      </c>
      <c r="Q95" s="77">
        <f>IF(TrRoad_act!Q11=0,"",Q29/TrRoad_act!Q11*1000)</f>
        <v>40.232353684458417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22.164301727546633</v>
      </c>
      <c r="M96" s="77">
        <f>IF(TrRoad_act!M12=0,"",M32/TrRoad_act!M12*1000)</f>
        <v>22.762480515893301</v>
      </c>
      <c r="N96" s="77">
        <f>IF(TrRoad_act!N12=0,"",N32/TrRoad_act!N12*1000)</f>
        <v>22.837533212859594</v>
      </c>
      <c r="O96" s="77">
        <f>IF(TrRoad_act!O12=0,"",O32/TrRoad_act!O12*1000)</f>
        <v>21.554134970834149</v>
      </c>
      <c r="P96" s="77">
        <f>IF(TrRoad_act!P12=0,"",P32/TrRoad_act!P12*1000)</f>
        <v>21.414845101258194</v>
      </c>
      <c r="Q96" s="77">
        <f>IF(TrRoad_act!Q12=0,"",Q32/TrRoad_act!Q12*1000)</f>
        <v>22.788208798490842</v>
      </c>
    </row>
    <row r="97" spans="1:17" ht="11.45" customHeight="1" x14ac:dyDescent="0.25">
      <c r="A97" s="19" t="s">
        <v>28</v>
      </c>
      <c r="B97" s="76">
        <f>IF(TrRoad_act!B13=0,"",B33/TrRoad_act!B13*1000)</f>
        <v>16.760600573510334</v>
      </c>
      <c r="C97" s="76">
        <f>IF(TrRoad_act!C13=0,"",C33/TrRoad_act!C13*1000)</f>
        <v>16.964183097470031</v>
      </c>
      <c r="D97" s="76">
        <f>IF(TrRoad_act!D13=0,"",D33/TrRoad_act!D13*1000)</f>
        <v>17.69149211074096</v>
      </c>
      <c r="E97" s="76">
        <f>IF(TrRoad_act!E13=0,"",E33/TrRoad_act!E13*1000)</f>
        <v>17.166632271308771</v>
      </c>
      <c r="F97" s="76">
        <f>IF(TrRoad_act!F13=0,"",F33/TrRoad_act!F13*1000)</f>
        <v>18.305710720162985</v>
      </c>
      <c r="G97" s="76">
        <f>IF(TrRoad_act!G13=0,"",G33/TrRoad_act!G13*1000)</f>
        <v>18.529443311387642</v>
      </c>
      <c r="H97" s="76">
        <f>IF(TrRoad_act!H13=0,"",H33/TrRoad_act!H13*1000)</f>
        <v>17.687145344269481</v>
      </c>
      <c r="I97" s="76">
        <f>IF(TrRoad_act!I13=0,"",I33/TrRoad_act!I13*1000)</f>
        <v>18.073954139983073</v>
      </c>
      <c r="J97" s="76">
        <f>IF(TrRoad_act!J13=0,"",J33/TrRoad_act!J13*1000)</f>
        <v>17.362879559595477</v>
      </c>
      <c r="K97" s="76">
        <f>IF(TrRoad_act!K13=0,"",K33/TrRoad_act!K13*1000)</f>
        <v>18.831254991518222</v>
      </c>
      <c r="L97" s="76">
        <f>IF(TrRoad_act!L13=0,"",L33/TrRoad_act!L13*1000)</f>
        <v>19.739638780308621</v>
      </c>
      <c r="M97" s="76">
        <f>IF(TrRoad_act!M13=0,"",M33/TrRoad_act!M13*1000)</f>
        <v>20.743414177485036</v>
      </c>
      <c r="N97" s="76">
        <f>IF(TrRoad_act!N13=0,"",N33/TrRoad_act!N13*1000)</f>
        <v>20.569711897291214</v>
      </c>
      <c r="O97" s="76">
        <f>IF(TrRoad_act!O13=0,"",O33/TrRoad_act!O13*1000)</f>
        <v>21.509681660063073</v>
      </c>
      <c r="P97" s="76">
        <f>IF(TrRoad_act!P13=0,"",P33/TrRoad_act!P13*1000)</f>
        <v>21.091087122001969</v>
      </c>
      <c r="Q97" s="76">
        <f>IF(TrRoad_act!Q13=0,"",Q33/TrRoad_act!Q13*1000)</f>
        <v>25.257896395559989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 t="str">
        <f>IF(TrRoad_act!J14=0,"",J34/TrRoad_act!J14*1000)</f>
        <v/>
      </c>
      <c r="K98" s="75" t="str">
        <f>IF(TrRoad_act!K14=0,"",K34/TrRoad_act!K14*1000)</f>
        <v/>
      </c>
      <c r="L98" s="75" t="str">
        <f>IF(TrRoad_act!L14=0,"",L34/TrRoad_act!L14*1000)</f>
        <v/>
      </c>
      <c r="M98" s="75" t="str">
        <f>IF(TrRoad_act!M14=0,"",M34/TrRoad_act!M14*1000)</f>
        <v/>
      </c>
      <c r="N98" s="75" t="str">
        <f>IF(TrRoad_act!N14=0,"",N34/TrRoad_act!N14*1000)</f>
        <v/>
      </c>
      <c r="O98" s="75" t="str">
        <f>IF(TrRoad_act!O14=0,"",O34/TrRoad_act!O14*1000)</f>
        <v/>
      </c>
      <c r="P98" s="75" t="str">
        <f>IF(TrRoad_act!P14=0,"",P34/TrRoad_act!P14*1000)</f>
        <v/>
      </c>
      <c r="Q98" s="75" t="str">
        <f>IF(TrRoad_act!Q14=0,"",Q34/TrRoad_act!Q14*1000)</f>
        <v/>
      </c>
    </row>
    <row r="99" spans="1:17" ht="11.45" customHeight="1" x14ac:dyDescent="0.25">
      <c r="A99" s="62" t="s">
        <v>58</v>
      </c>
      <c r="B99" s="75">
        <f>IF(TrRoad_act!B15=0,"",B36/TrRoad_act!B15*1000)</f>
        <v>16.859531789466121</v>
      </c>
      <c r="C99" s="75">
        <f>IF(TrRoad_act!C15=0,"",C36/TrRoad_act!C15*1000)</f>
        <v>17.059813683835564</v>
      </c>
      <c r="D99" s="75">
        <f>IF(TrRoad_act!D15=0,"",D36/TrRoad_act!D15*1000)</f>
        <v>17.786188435461689</v>
      </c>
      <c r="E99" s="75">
        <f>IF(TrRoad_act!E15=0,"",E36/TrRoad_act!E15*1000)</f>
        <v>17.242711680363275</v>
      </c>
      <c r="F99" s="75">
        <f>IF(TrRoad_act!F15=0,"",F36/TrRoad_act!F15*1000)</f>
        <v>18.442532357619715</v>
      </c>
      <c r="G99" s="75">
        <f>IF(TrRoad_act!G15=0,"",G36/TrRoad_act!G15*1000)</f>
        <v>18.757103828023844</v>
      </c>
      <c r="H99" s="75">
        <f>IF(TrRoad_act!H15=0,"",H36/TrRoad_act!H15*1000)</f>
        <v>17.89173653370289</v>
      </c>
      <c r="I99" s="75">
        <f>IF(TrRoad_act!I15=0,"",I36/TrRoad_act!I15*1000)</f>
        <v>18.263708175388473</v>
      </c>
      <c r="J99" s="75">
        <f>IF(TrRoad_act!J15=0,"",J36/TrRoad_act!J15*1000)</f>
        <v>17.530100599497398</v>
      </c>
      <c r="K99" s="75">
        <f>IF(TrRoad_act!K15=0,"",K36/TrRoad_act!K15*1000)</f>
        <v>18.997114251064961</v>
      </c>
      <c r="L99" s="75">
        <f>IF(TrRoad_act!L15=0,"",L36/TrRoad_act!L15*1000)</f>
        <v>19.909632808489992</v>
      </c>
      <c r="M99" s="75">
        <f>IF(TrRoad_act!M15=0,"",M36/TrRoad_act!M15*1000)</f>
        <v>20.912651550888594</v>
      </c>
      <c r="N99" s="75">
        <f>IF(TrRoad_act!N15=0,"",N36/TrRoad_act!N15*1000)</f>
        <v>20.730692323487212</v>
      </c>
      <c r="O99" s="75">
        <f>IF(TrRoad_act!O15=0,"",O36/TrRoad_act!O15*1000)</f>
        <v>21.678018763575096</v>
      </c>
      <c r="P99" s="75">
        <f>IF(TrRoad_act!P15=0,"",P36/TrRoad_act!P15*1000)</f>
        <v>21.250275899338476</v>
      </c>
      <c r="Q99" s="75">
        <f>IF(TrRoad_act!Q15=0,"",Q36/TrRoad_act!Q15*1000)</f>
        <v>25.49183512646043</v>
      </c>
    </row>
    <row r="100" spans="1:17" ht="11.45" customHeight="1" x14ac:dyDescent="0.25">
      <c r="A100" s="62" t="s">
        <v>57</v>
      </c>
      <c r="B100" s="75">
        <f>IF(TrRoad_act!B16=0,"",B38/TrRoad_act!B16*1000)</f>
        <v>12.38971455030191</v>
      </c>
      <c r="C100" s="75">
        <f>IF(TrRoad_act!C16=0,"",C38/TrRoad_act!C16*1000)</f>
        <v>12.986024632228373</v>
      </c>
      <c r="D100" s="75">
        <f>IF(TrRoad_act!D16=0,"",D38/TrRoad_act!D16*1000)</f>
        <v>13.732040963785838</v>
      </c>
      <c r="E100" s="75">
        <f>IF(TrRoad_act!E16=0,"",E38/TrRoad_act!E16*1000)</f>
        <v>13.459890157380316</v>
      </c>
      <c r="F100" s="75">
        <f>IF(TrRoad_act!F16=0,"",F38/TrRoad_act!F16*1000)</f>
        <v>14.123514727351388</v>
      </c>
      <c r="G100" s="75">
        <f>IF(TrRoad_act!G16=0,"",G38/TrRoad_act!G16*1000)</f>
        <v>14.604054551908254</v>
      </c>
      <c r="H100" s="75">
        <f>IF(TrRoad_act!H16=0,"",H38/TrRoad_act!H16*1000)</f>
        <v>14.255905718024673</v>
      </c>
      <c r="I100" s="75">
        <f>IF(TrRoad_act!I16=0,"",I38/TrRoad_act!I16*1000)</f>
        <v>14.82461226911181</v>
      </c>
      <c r="J100" s="75">
        <f>IF(TrRoad_act!J16=0,"",J38/TrRoad_act!J16*1000)</f>
        <v>14.586572948109419</v>
      </c>
      <c r="K100" s="75">
        <f>IF(TrRoad_act!K16=0,"",K38/TrRoad_act!K16*1000)</f>
        <v>16.009297778150845</v>
      </c>
      <c r="L100" s="75">
        <f>IF(TrRoad_act!L16=0,"",L38/TrRoad_act!L16*1000)</f>
        <v>16.773950415064569</v>
      </c>
      <c r="M100" s="75">
        <f>IF(TrRoad_act!M16=0,"",M38/TrRoad_act!M16*1000)</f>
        <v>17.616613863504067</v>
      </c>
      <c r="N100" s="75">
        <f>IF(TrRoad_act!N16=0,"",N38/TrRoad_act!N16*1000)</f>
        <v>17.50495896440626</v>
      </c>
      <c r="O100" s="75">
        <f>IF(TrRoad_act!O16=0,"",O38/TrRoad_act!O16*1000)</f>
        <v>18.367701583627689</v>
      </c>
      <c r="P100" s="75">
        <f>IF(TrRoad_act!P16=0,"",P38/TrRoad_act!P16*1000)</f>
        <v>18.064544454840313</v>
      </c>
      <c r="Q100" s="75">
        <f>IF(TrRoad_act!Q16=0,"",Q38/TrRoad_act!Q16*1000)</f>
        <v>21.77168094234289</v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>
        <f>IF(TrRoad_act!Q17=0,"",Q39/TrRoad_act!Q17*1000)</f>
        <v>20.987412772894192</v>
      </c>
    </row>
    <row r="102" spans="1:17" ht="11.45" customHeight="1" x14ac:dyDescent="0.25">
      <c r="A102" s="62" t="s">
        <v>55</v>
      </c>
      <c r="B102" s="75">
        <f>IF(TrRoad_act!B18=0,"",B41/TrRoad_act!B18*1000)</f>
        <v>8.6765719149818512</v>
      </c>
      <c r="C102" s="75">
        <f>IF(TrRoad_act!C18=0,"",C41/TrRoad_act!C18*1000)</f>
        <v>9.0295729415664621</v>
      </c>
      <c r="D102" s="75">
        <f>IF(TrRoad_act!D18=0,"",D41/TrRoad_act!D18*1000)</f>
        <v>9.5338408434591315</v>
      </c>
      <c r="E102" s="75">
        <f>IF(TrRoad_act!E18=0,"",E41/TrRoad_act!E18*1000)</f>
        <v>9.3235024396064645</v>
      </c>
      <c r="F102" s="75">
        <f>IF(TrRoad_act!F18=0,"",F41/TrRoad_act!F18*1000)</f>
        <v>10.136404190267189</v>
      </c>
      <c r="G102" s="75">
        <f>IF(TrRoad_act!G18=0,"",G41/TrRoad_act!G18*1000)</f>
        <v>9.6508008331628563</v>
      </c>
      <c r="H102" s="75">
        <f>IF(TrRoad_act!H18=0,"",H41/TrRoad_act!H18*1000)</f>
        <v>9.364325231693245</v>
      </c>
      <c r="I102" s="75">
        <f>IF(TrRoad_act!I18=0,"",I41/TrRoad_act!I18*1000)</f>
        <v>9.7147092434555393</v>
      </c>
      <c r="J102" s="75">
        <f>IF(TrRoad_act!J18=0,"",J41/TrRoad_act!J18*1000)</f>
        <v>9.5365682519038515</v>
      </c>
      <c r="K102" s="75">
        <f>IF(TrRoad_act!K18=0,"",K41/TrRoad_act!K18*1000)</f>
        <v>10.43889670017596</v>
      </c>
      <c r="L102" s="75">
        <f>IF(TrRoad_act!L18=0,"",L41/TrRoad_act!L18*1000)</f>
        <v>10.890235775003104</v>
      </c>
      <c r="M102" s="75">
        <f>IF(TrRoad_act!M18=0,"",M41/TrRoad_act!M18*1000)</f>
        <v>11.401790737252329</v>
      </c>
      <c r="N102" s="75">
        <f>IF(TrRoad_act!N18=0,"",N41/TrRoad_act!N18*1000)</f>
        <v>11.342146190637397</v>
      </c>
      <c r="O102" s="75">
        <f>IF(TrRoad_act!O18=0,"",O41/TrRoad_act!O18*1000)</f>
        <v>11.849040467617892</v>
      </c>
      <c r="P102" s="75">
        <f>IF(TrRoad_act!P18=0,"",P41/TrRoad_act!P18*1000)</f>
        <v>11.615589792537275</v>
      </c>
      <c r="Q102" s="75">
        <f>IF(TrRoad_act!Q18=0,"",Q41/TrRoad_act!Q18*1000)</f>
        <v>13.92233361608355</v>
      </c>
    </row>
    <row r="103" spans="1:17" ht="11.45" customHeight="1" x14ac:dyDescent="0.25">
      <c r="A103" s="25" t="s">
        <v>36</v>
      </c>
      <c r="B103" s="79">
        <f>IF(TrRoad_act!B19=0,"",B42/TrRoad_act!B19*1000)</f>
        <v>36.756619220095658</v>
      </c>
      <c r="C103" s="79">
        <f>IF(TrRoad_act!C19=0,"",C42/TrRoad_act!C19*1000)</f>
        <v>37.026926880658834</v>
      </c>
      <c r="D103" s="79">
        <f>IF(TrRoad_act!D19=0,"",D42/TrRoad_act!D19*1000)</f>
        <v>33.48690790269827</v>
      </c>
      <c r="E103" s="79">
        <f>IF(TrRoad_act!E19=0,"",E42/TrRoad_act!E19*1000)</f>
        <v>39.347814201537595</v>
      </c>
      <c r="F103" s="79">
        <f>IF(TrRoad_act!F19=0,"",F42/TrRoad_act!F19*1000)</f>
        <v>41.256677428706361</v>
      </c>
      <c r="G103" s="79">
        <f>IF(TrRoad_act!G19=0,"",G42/TrRoad_act!G19*1000)</f>
        <v>47.322622194175167</v>
      </c>
      <c r="H103" s="79">
        <f>IF(TrRoad_act!H19=0,"",H42/TrRoad_act!H19*1000)</f>
        <v>51.579109442925244</v>
      </c>
      <c r="I103" s="79">
        <f>IF(TrRoad_act!I19=0,"",I42/TrRoad_act!I19*1000)</f>
        <v>56.448429709229721</v>
      </c>
      <c r="J103" s="79">
        <f>IF(TrRoad_act!J19=0,"",J42/TrRoad_act!J19*1000)</f>
        <v>56.61788742355715</v>
      </c>
      <c r="K103" s="79">
        <f>IF(TrRoad_act!K19=0,"",K42/TrRoad_act!K19*1000)</f>
        <v>56.837773327046236</v>
      </c>
      <c r="L103" s="79">
        <f>IF(TrRoad_act!L19=0,"",L42/TrRoad_act!L19*1000)</f>
        <v>55.596602360495005</v>
      </c>
      <c r="M103" s="79">
        <f>IF(TrRoad_act!M19=0,"",M42/TrRoad_act!M19*1000)</f>
        <v>52.911616543649046</v>
      </c>
      <c r="N103" s="79">
        <f>IF(TrRoad_act!N19=0,"",N42/TrRoad_act!N19*1000)</f>
        <v>48.147886205183923</v>
      </c>
      <c r="O103" s="79">
        <f>IF(TrRoad_act!O19=0,"",O42/TrRoad_act!O19*1000)</f>
        <v>39.08891778181836</v>
      </c>
      <c r="P103" s="79">
        <f>IF(TrRoad_act!P19=0,"",P42/TrRoad_act!P19*1000)</f>
        <v>40.269896479221423</v>
      </c>
      <c r="Q103" s="79">
        <f>IF(TrRoad_act!Q19=0,"",Q42/TrRoad_act!Q19*1000)</f>
        <v>39.140715100208553</v>
      </c>
    </row>
    <row r="104" spans="1:17" ht="11.45" customHeight="1" x14ac:dyDescent="0.25">
      <c r="A104" s="23" t="s">
        <v>27</v>
      </c>
      <c r="B104" s="78">
        <f>IF(TrRoad_act!B20=0,"",B43/TrRoad_act!B20*1000)</f>
        <v>433.0433383546204</v>
      </c>
      <c r="C104" s="78">
        <f>IF(TrRoad_act!C20=0,"",C43/TrRoad_act!C20*1000)</f>
        <v>423.21069234094358</v>
      </c>
      <c r="D104" s="78">
        <f>IF(TrRoad_act!D20=0,"",D43/TrRoad_act!D20*1000)</f>
        <v>412.99353829171679</v>
      </c>
      <c r="E104" s="78">
        <f>IF(TrRoad_act!E20=0,"",E43/TrRoad_act!E20*1000)</f>
        <v>407.98419273644532</v>
      </c>
      <c r="F104" s="78">
        <f>IF(TrRoad_act!F20=0,"",F43/TrRoad_act!F20*1000)</f>
        <v>400.93058602507227</v>
      </c>
      <c r="G104" s="78">
        <f>IF(TrRoad_act!G20=0,"",G43/TrRoad_act!G20*1000)</f>
        <v>391.02987515922354</v>
      </c>
      <c r="H104" s="78">
        <f>IF(TrRoad_act!H20=0,"",H43/TrRoad_act!H20*1000)</f>
        <v>386.04022463880256</v>
      </c>
      <c r="I104" s="78">
        <f>IF(TrRoad_act!I20=0,"",I43/TrRoad_act!I20*1000)</f>
        <v>378.57185749476741</v>
      </c>
      <c r="J104" s="78">
        <f>IF(TrRoad_act!J20=0,"",J43/TrRoad_act!J20*1000)</f>
        <v>370.79165586194648</v>
      </c>
      <c r="K104" s="78">
        <f>IF(TrRoad_act!K20=0,"",K43/TrRoad_act!K20*1000)</f>
        <v>367.49841203551392</v>
      </c>
      <c r="L104" s="78">
        <f>IF(TrRoad_act!L20=0,"",L43/TrRoad_act!L20*1000)</f>
        <v>361.12877321300795</v>
      </c>
      <c r="M104" s="78">
        <f>IF(TrRoad_act!M20=0,"",M43/TrRoad_act!M20*1000)</f>
        <v>356.57686720001402</v>
      </c>
      <c r="N104" s="78">
        <f>IF(TrRoad_act!N20=0,"",N43/TrRoad_act!N20*1000)</f>
        <v>353.39704447516579</v>
      </c>
      <c r="O104" s="78">
        <f>IF(TrRoad_act!O20=0,"",O43/TrRoad_act!O20*1000)</f>
        <v>349.17704177837487</v>
      </c>
      <c r="P104" s="78">
        <f>IF(TrRoad_act!P20=0,"",P43/TrRoad_act!P20*1000)</f>
        <v>347.10462637000177</v>
      </c>
      <c r="Q104" s="78">
        <f>IF(TrRoad_act!Q20=0,"",Q43/TrRoad_act!Q20*1000)</f>
        <v>343.63156770788765</v>
      </c>
    </row>
    <row r="105" spans="1:17" ht="11.45" customHeight="1" x14ac:dyDescent="0.25">
      <c r="A105" s="62" t="s">
        <v>59</v>
      </c>
      <c r="B105" s="77">
        <f>IF(TrRoad_act!B21=0,"",B44/TrRoad_act!B21*1000)</f>
        <v>469.63163707022306</v>
      </c>
      <c r="C105" s="77">
        <f>IF(TrRoad_act!C21=0,"",C44/TrRoad_act!C21*1000)</f>
        <v>464.77138479667627</v>
      </c>
      <c r="D105" s="77">
        <f>IF(TrRoad_act!D21=0,"",D44/TrRoad_act!D21*1000)</f>
        <v>463.39492331643874</v>
      </c>
      <c r="E105" s="77">
        <f>IF(TrRoad_act!E21=0,"",E44/TrRoad_act!E21*1000)</f>
        <v>460.94261121813065</v>
      </c>
      <c r="F105" s="77">
        <f>IF(TrRoad_act!F21=0,"",F44/TrRoad_act!F21*1000)</f>
        <v>457.45422209463362</v>
      </c>
      <c r="G105" s="77">
        <f>IF(TrRoad_act!G21=0,"",G44/TrRoad_act!G21*1000)</f>
        <v>452.05774532378911</v>
      </c>
      <c r="H105" s="77">
        <f>IF(TrRoad_act!H21=0,"",H44/TrRoad_act!H21*1000)</f>
        <v>449.06979694961433</v>
      </c>
      <c r="I105" s="77">
        <f>IF(TrRoad_act!I21=0,"",I44/TrRoad_act!I21*1000)</f>
        <v>442.11792702153792</v>
      </c>
      <c r="J105" s="77">
        <f>IF(TrRoad_act!J21=0,"",J44/TrRoad_act!J21*1000)</f>
        <v>431.58058571125241</v>
      </c>
      <c r="K105" s="77">
        <f>IF(TrRoad_act!K21=0,"",K44/TrRoad_act!K21*1000)</f>
        <v>432.66958329141931</v>
      </c>
      <c r="L105" s="77">
        <f>IF(TrRoad_act!L21=0,"",L44/TrRoad_act!L21*1000)</f>
        <v>421.04771427340046</v>
      </c>
      <c r="M105" s="77">
        <f>IF(TrRoad_act!M21=0,"",M44/TrRoad_act!M21*1000)</f>
        <v>412.39963908935277</v>
      </c>
      <c r="N105" s="77">
        <f>IF(TrRoad_act!N21=0,"",N44/TrRoad_act!N21*1000)</f>
        <v>403.38491165155426</v>
      </c>
      <c r="O105" s="77">
        <f>IF(TrRoad_act!O21=0,"",O44/TrRoad_act!O21*1000)</f>
        <v>392.66156212104175</v>
      </c>
      <c r="P105" s="77">
        <f>IF(TrRoad_act!P21=0,"",P44/TrRoad_act!P21*1000)</f>
        <v>385.94611272813205</v>
      </c>
      <c r="Q105" s="77">
        <f>IF(TrRoad_act!Q21=0,"",Q44/TrRoad_act!Q21*1000)</f>
        <v>375.44509108091592</v>
      </c>
    </row>
    <row r="106" spans="1:17" ht="11.45" customHeight="1" x14ac:dyDescent="0.25">
      <c r="A106" s="62" t="s">
        <v>58</v>
      </c>
      <c r="B106" s="77">
        <f>IF(TrRoad_act!B22=0,"",B46/TrRoad_act!B22*1000)</f>
        <v>391.06709004172313</v>
      </c>
      <c r="C106" s="77">
        <f>IF(TrRoad_act!C22=0,"",C46/TrRoad_act!C22*1000)</f>
        <v>375.31601336171002</v>
      </c>
      <c r="D106" s="77">
        <f>IF(TrRoad_act!D22=0,"",D46/TrRoad_act!D22*1000)</f>
        <v>368.9297993190392</v>
      </c>
      <c r="E106" s="77">
        <f>IF(TrRoad_act!E22=0,"",E46/TrRoad_act!E22*1000)</f>
        <v>365.78790452133336</v>
      </c>
      <c r="F106" s="77">
        <f>IF(TrRoad_act!F22=0,"",F46/TrRoad_act!F22*1000)</f>
        <v>361.11770537500104</v>
      </c>
      <c r="G106" s="77">
        <f>IF(TrRoad_act!G22=0,"",G46/TrRoad_act!G22*1000)</f>
        <v>356.33675275118378</v>
      </c>
      <c r="H106" s="77">
        <f>IF(TrRoad_act!H22=0,"",H46/TrRoad_act!H22*1000)</f>
        <v>355.35119723268042</v>
      </c>
      <c r="I106" s="77">
        <f>IF(TrRoad_act!I22=0,"",I46/TrRoad_act!I22*1000)</f>
        <v>352.03625179896807</v>
      </c>
      <c r="J106" s="77">
        <f>IF(TrRoad_act!J22=0,"",J46/TrRoad_act!J22*1000)</f>
        <v>348.73173491505861</v>
      </c>
      <c r="K106" s="77">
        <f>IF(TrRoad_act!K22=0,"",K46/TrRoad_act!K22*1000)</f>
        <v>345.09172064127551</v>
      </c>
      <c r="L106" s="77">
        <f>IF(TrRoad_act!L22=0,"",L46/TrRoad_act!L22*1000)</f>
        <v>342.09536556094042</v>
      </c>
      <c r="M106" s="77">
        <f>IF(TrRoad_act!M22=0,"",M46/TrRoad_act!M22*1000)</f>
        <v>340.64084869981076</v>
      </c>
      <c r="N106" s="77">
        <f>IF(TrRoad_act!N22=0,"",N46/TrRoad_act!N22*1000)</f>
        <v>339.76911406111913</v>
      </c>
      <c r="O106" s="77">
        <f>IF(TrRoad_act!O22=0,"",O46/TrRoad_act!O22*1000)</f>
        <v>337.9100912847685</v>
      </c>
      <c r="P106" s="77">
        <f>IF(TrRoad_act!P22=0,"",P46/TrRoad_act!P22*1000)</f>
        <v>337.00259332386281</v>
      </c>
      <c r="Q106" s="77">
        <f>IF(TrRoad_act!Q22=0,"",Q46/TrRoad_act!Q22*1000)</f>
        <v>335.16320571581485</v>
      </c>
    </row>
    <row r="107" spans="1:17" ht="11.45" customHeight="1" x14ac:dyDescent="0.25">
      <c r="A107" s="62" t="s">
        <v>57</v>
      </c>
      <c r="B107" s="77">
        <f>IF(TrRoad_act!B23=0,"",B48/TrRoad_act!B23*1000)</f>
        <v>434.2026352726561</v>
      </c>
      <c r="C107" s="77">
        <f>IF(TrRoad_act!C23=0,"",C48/TrRoad_act!C23*1000)</f>
        <v>429.05567445151382</v>
      </c>
      <c r="D107" s="77">
        <f>IF(TrRoad_act!D23=0,"",D48/TrRoad_act!D23*1000)</f>
        <v>417.38470021155717</v>
      </c>
      <c r="E107" s="77">
        <f>IF(TrRoad_act!E23=0,"",E48/TrRoad_act!E23*1000)</f>
        <v>416.12503666757391</v>
      </c>
      <c r="F107" s="77">
        <f>IF(TrRoad_act!F23=0,"",F48/TrRoad_act!F23*1000)</f>
        <v>415.85927146474017</v>
      </c>
      <c r="G107" s="77">
        <f>IF(TrRoad_act!G23=0,"",G48/TrRoad_act!G23*1000)</f>
        <v>414.59117278007795</v>
      </c>
      <c r="H107" s="77">
        <f>IF(TrRoad_act!H23=0,"",H48/TrRoad_act!H23*1000)</f>
        <v>415.89475195477763</v>
      </c>
      <c r="I107" s="77">
        <f>IF(TrRoad_act!I23=0,"",I48/TrRoad_act!I23*1000)</f>
        <v>415.68595945875046</v>
      </c>
      <c r="J107" s="77">
        <f>IF(TrRoad_act!J23=0,"",J48/TrRoad_act!J23*1000)</f>
        <v>416.02277012245764</v>
      </c>
      <c r="K107" s="77">
        <f>IF(TrRoad_act!K23=0,"",K48/TrRoad_act!K23*1000)</f>
        <v>416.71775612531064</v>
      </c>
      <c r="L107" s="77">
        <f>IF(TrRoad_act!L23=0,"",L48/TrRoad_act!L23*1000)</f>
        <v>417.45716825286985</v>
      </c>
      <c r="M107" s="77">
        <f>IF(TrRoad_act!M23=0,"",M48/TrRoad_act!M23*1000)</f>
        <v>418.19980082203705</v>
      </c>
      <c r="N107" s="77">
        <f>IF(TrRoad_act!N23=0,"",N48/TrRoad_act!N23*1000)</f>
        <v>417.34280967733486</v>
      </c>
      <c r="O107" s="77">
        <f>IF(TrRoad_act!O23=0,"",O48/TrRoad_act!O23*1000)</f>
        <v>416.51693950109859</v>
      </c>
      <c r="P107" s="77">
        <f>IF(TrRoad_act!P23=0,"",P48/TrRoad_act!P23*1000)</f>
        <v>416.24513058301903</v>
      </c>
      <c r="Q107" s="77">
        <f>IF(TrRoad_act!Q23=0,"",Q48/TrRoad_act!Q23*1000)</f>
        <v>416.83072733891686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>
        <f>IF(TrRoad_act!Q24=0,"",Q49/TrRoad_act!Q24*1000)</f>
        <v>687.56831903133195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>
        <f>IF(TrRoad_act!N25=0,"",N51/TrRoad_act!N25*1000)</f>
        <v>250.94855115650716</v>
      </c>
      <c r="O109" s="77">
        <f>IF(TrRoad_act!O25=0,"",O51/TrRoad_act!O25*1000)</f>
        <v>252.02809177518222</v>
      </c>
      <c r="P109" s="77">
        <f>IF(TrRoad_act!P25=0,"",P51/TrRoad_act!P25*1000)</f>
        <v>253.03044829094225</v>
      </c>
      <c r="Q109" s="77">
        <f>IF(TrRoad_act!Q25=0,"",Q51/TrRoad_act!Q25*1000)</f>
        <v>254.4199370422306</v>
      </c>
    </row>
    <row r="110" spans="1:17" ht="11.45" customHeight="1" x14ac:dyDescent="0.25">
      <c r="A110" s="19" t="s">
        <v>24</v>
      </c>
      <c r="B110" s="76">
        <f>IF(TrRoad_act!B26=0,"",B52/TrRoad_act!B26*1000)</f>
        <v>13.892450405509956</v>
      </c>
      <c r="C110" s="76">
        <f>IF(TrRoad_act!C26=0,"",C52/TrRoad_act!C26*1000)</f>
        <v>15.88509726731837</v>
      </c>
      <c r="D110" s="76">
        <f>IF(TrRoad_act!D26=0,"",D52/TrRoad_act!D26*1000)</f>
        <v>12.435000478597892</v>
      </c>
      <c r="E110" s="76">
        <f>IF(TrRoad_act!E26=0,"",E52/TrRoad_act!E26*1000)</f>
        <v>18.970050624393167</v>
      </c>
      <c r="F110" s="76">
        <f>IF(TrRoad_act!F26=0,"",F52/TrRoad_act!F26*1000)</f>
        <v>23.873891915700025</v>
      </c>
      <c r="G110" s="76">
        <f>IF(TrRoad_act!G26=0,"",G52/TrRoad_act!G26*1000)</f>
        <v>30.683246268409714</v>
      </c>
      <c r="H110" s="76">
        <f>IF(TrRoad_act!H26=0,"",H52/TrRoad_act!H26*1000)</f>
        <v>35.262242653453143</v>
      </c>
      <c r="I110" s="76">
        <f>IF(TrRoad_act!I26=0,"",I52/TrRoad_act!I26*1000)</f>
        <v>40.746147344024557</v>
      </c>
      <c r="J110" s="76">
        <f>IF(TrRoad_act!J26=0,"",J52/TrRoad_act!J26*1000)</f>
        <v>41.241258471056462</v>
      </c>
      <c r="K110" s="76">
        <f>IF(TrRoad_act!K26=0,"",K52/TrRoad_act!K26*1000)</f>
        <v>41.609332056862364</v>
      </c>
      <c r="L110" s="76">
        <f>IF(TrRoad_act!L26=0,"",L52/TrRoad_act!L26*1000)</f>
        <v>40.805862429236804</v>
      </c>
      <c r="M110" s="76">
        <f>IF(TrRoad_act!M26=0,"",M52/TrRoad_act!M26*1000)</f>
        <v>38.60161427372821</v>
      </c>
      <c r="N110" s="76">
        <f>IF(TrRoad_act!N26=0,"",N52/TrRoad_act!N26*1000)</f>
        <v>34.010490857859949</v>
      </c>
      <c r="O110" s="76">
        <f>IF(TrRoad_act!O26=0,"",O52/TrRoad_act!O26*1000)</f>
        <v>25.682697949169761</v>
      </c>
      <c r="P110" s="76">
        <f>IF(TrRoad_act!P26=0,"",P52/TrRoad_act!P26*1000)</f>
        <v>26.698058570462308</v>
      </c>
      <c r="Q110" s="76">
        <f>IF(TrRoad_act!Q26=0,"",Q52/TrRoad_act!Q26*1000)</f>
        <v>26.301705038645046</v>
      </c>
    </row>
    <row r="111" spans="1:17" ht="11.45" customHeight="1" x14ac:dyDescent="0.25">
      <c r="A111" s="17" t="s">
        <v>23</v>
      </c>
      <c r="B111" s="75">
        <f>IF(TrRoad_act!B27=0,"",B53/TrRoad_act!B27*1000)</f>
        <v>14.644694601191818</v>
      </c>
      <c r="C111" s="75">
        <f>IF(TrRoad_act!C27=0,"",C53/TrRoad_act!C27*1000)</f>
        <v>16.97173721499809</v>
      </c>
      <c r="D111" s="75">
        <f>IF(TrRoad_act!D27=0,"",D53/TrRoad_act!D27*1000)</f>
        <v>13.428057948132366</v>
      </c>
      <c r="E111" s="75">
        <f>IF(TrRoad_act!E27=0,"",E53/TrRoad_act!E27*1000)</f>
        <v>20.603286865124176</v>
      </c>
      <c r="F111" s="75">
        <f>IF(TrRoad_act!F27=0,"",F53/TrRoad_act!F27*1000)</f>
        <v>26.232671057437649</v>
      </c>
      <c r="G111" s="75">
        <f>IF(TrRoad_act!G27=0,"",G53/TrRoad_act!G27*1000)</f>
        <v>33.835919371553466</v>
      </c>
      <c r="H111" s="75">
        <f>IF(TrRoad_act!H27=0,"",H53/TrRoad_act!H27*1000)</f>
        <v>39.74503167387055</v>
      </c>
      <c r="I111" s="75">
        <f>IF(TrRoad_act!I27=0,"",I53/TrRoad_act!I27*1000)</f>
        <v>45.332543824923739</v>
      </c>
      <c r="J111" s="75">
        <f>IF(TrRoad_act!J27=0,"",J53/TrRoad_act!J27*1000)</f>
        <v>45.389889430675105</v>
      </c>
      <c r="K111" s="75">
        <f>IF(TrRoad_act!K27=0,"",K53/TrRoad_act!K27*1000)</f>
        <v>45.293453558749547</v>
      </c>
      <c r="L111" s="75">
        <f>IF(TrRoad_act!L27=0,"",L53/TrRoad_act!L27*1000)</f>
        <v>45.348473177360823</v>
      </c>
      <c r="M111" s="75">
        <f>IF(TrRoad_act!M27=0,"",M53/TrRoad_act!M27*1000)</f>
        <v>42.812051371466097</v>
      </c>
      <c r="N111" s="75">
        <f>IF(TrRoad_act!N27=0,"",N53/TrRoad_act!N27*1000)</f>
        <v>37.904619420966249</v>
      </c>
      <c r="O111" s="75">
        <f>IF(TrRoad_act!O27=0,"",O53/TrRoad_act!O27*1000)</f>
        <v>28.274102488111286</v>
      </c>
      <c r="P111" s="75">
        <f>IF(TrRoad_act!P27=0,"",P53/TrRoad_act!P27*1000)</f>
        <v>29.656315723570508</v>
      </c>
      <c r="Q111" s="75">
        <f>IF(TrRoad_act!Q27=0,"",Q53/TrRoad_act!Q27*1000)</f>
        <v>28.960043681848429</v>
      </c>
    </row>
    <row r="112" spans="1:17" ht="11.45" customHeight="1" x14ac:dyDescent="0.25">
      <c r="A112" s="15" t="s">
        <v>22</v>
      </c>
      <c r="B112" s="74">
        <f>IF(TrRoad_act!B28=0,"",B55/TrRoad_act!B28*1000)</f>
        <v>11.998060794585948</v>
      </c>
      <c r="C112" s="74">
        <f>IF(TrRoad_act!C28=0,"",C55/TrRoad_act!C28*1000)</f>
        <v>13.259313816314524</v>
      </c>
      <c r="D112" s="74">
        <f>IF(TrRoad_act!D28=0,"",D55/TrRoad_act!D28*1000)</f>
        <v>10.093279074468482</v>
      </c>
      <c r="E112" s="74">
        <f>IF(TrRoad_act!E28=0,"",E55/TrRoad_act!E28*1000)</f>
        <v>14.989908210021804</v>
      </c>
      <c r="F112" s="74">
        <f>IF(TrRoad_act!F28=0,"",F55/TrRoad_act!F28*1000)</f>
        <v>18.33796533650608</v>
      </c>
      <c r="G112" s="74">
        <f>IF(TrRoad_act!G28=0,"",G55/TrRoad_act!G28*1000)</f>
        <v>23.257174987867479</v>
      </c>
      <c r="H112" s="74">
        <f>IF(TrRoad_act!H28=0,"",H55/TrRoad_act!H28*1000)</f>
        <v>26.827591378036733</v>
      </c>
      <c r="I112" s="74">
        <f>IF(TrRoad_act!I28=0,"",I55/TrRoad_act!I28*1000)</f>
        <v>30.543743675204638</v>
      </c>
      <c r="J112" s="74">
        <f>IF(TrRoad_act!J28=0,"",J55/TrRoad_act!J28*1000)</f>
        <v>31.202205147665847</v>
      </c>
      <c r="K112" s="74">
        <f>IF(TrRoad_act!K28=0,"",K55/TrRoad_act!K28*1000)</f>
        <v>31.24272899487335</v>
      </c>
      <c r="L112" s="74">
        <f>IF(TrRoad_act!L28=0,"",L55/TrRoad_act!L28*1000)</f>
        <v>29.820704135708006</v>
      </c>
      <c r="M112" s="74">
        <f>IF(TrRoad_act!M28=0,"",M55/TrRoad_act!M28*1000)</f>
        <v>28.067970546560556</v>
      </c>
      <c r="N112" s="74">
        <f>IF(TrRoad_act!N28=0,"",N55/TrRoad_act!N28*1000)</f>
        <v>25.09138416060626</v>
      </c>
      <c r="O112" s="74">
        <f>IF(TrRoad_act!O28=0,"",O55/TrRoad_act!O28*1000)</f>
        <v>19.376154448475823</v>
      </c>
      <c r="P112" s="74">
        <f>IF(TrRoad_act!P28=0,"",P55/TrRoad_act!P28*1000)</f>
        <v>19.877709694232085</v>
      </c>
      <c r="Q112" s="74">
        <f>IF(TrRoad_act!Q28=0,"",Q55/TrRoad_act!Q28*1000)</f>
        <v>19.783354747891092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127.5359673315325</v>
      </c>
      <c r="C116" s="78">
        <f>IF(C19=0,"",1000000*C19/TrRoad_act!C86)</f>
        <v>114.96768141612387</v>
      </c>
      <c r="D116" s="78">
        <f>IF(D19=0,"",1000000*D19/TrRoad_act!D86)</f>
        <v>99.814249239319537</v>
      </c>
      <c r="E116" s="78">
        <f>IF(E19=0,"",1000000*E19/TrRoad_act!E86)</f>
        <v>93.271774398325462</v>
      </c>
      <c r="F116" s="78">
        <f>IF(F19=0,"",1000000*F19/TrRoad_act!F86)</f>
        <v>90.908350435302637</v>
      </c>
      <c r="G116" s="78">
        <f>IF(G19=0,"",1000000*G19/TrRoad_act!G86)</f>
        <v>74.866081939348319</v>
      </c>
      <c r="H116" s="78">
        <f>IF(H19=0,"",1000000*H19/TrRoad_act!H86)</f>
        <v>71.526685960835735</v>
      </c>
      <c r="I116" s="78">
        <f>IF(I19=0,"",1000000*I19/TrRoad_act!I86)</f>
        <v>67.170137615339755</v>
      </c>
      <c r="J116" s="78">
        <f>IF(J19=0,"",1000000*J19/TrRoad_act!J86)</f>
        <v>56.747022851237787</v>
      </c>
      <c r="K116" s="78">
        <f>IF(K19=0,"",1000000*K19/TrRoad_act!K86)</f>
        <v>53.0417445851511</v>
      </c>
      <c r="L116" s="78">
        <f>IF(L19=0,"",1000000*L19/TrRoad_act!L86)</f>
        <v>52.884684301415341</v>
      </c>
      <c r="M116" s="78">
        <f>IF(M19=0,"",1000000*M19/TrRoad_act!M86)</f>
        <v>48.216579146358235</v>
      </c>
      <c r="N116" s="78">
        <f>IF(N19=0,"",1000000*N19/TrRoad_act!N86)</f>
        <v>45.284170209117306</v>
      </c>
      <c r="O116" s="78">
        <f>IF(O19=0,"",1000000*O19/TrRoad_act!O86)</f>
        <v>41.39183273402714</v>
      </c>
      <c r="P116" s="78">
        <f>IF(P19=0,"",1000000*P19/TrRoad_act!P86)</f>
        <v>39.291374752706723</v>
      </c>
      <c r="Q116" s="78">
        <f>IF(Q19=0,"",1000000*Q19/TrRoad_act!Q86)</f>
        <v>39.874503934247166</v>
      </c>
    </row>
    <row r="117" spans="1:17" ht="11.45" customHeight="1" x14ac:dyDescent="0.25">
      <c r="A117" s="19" t="s">
        <v>29</v>
      </c>
      <c r="B117" s="76">
        <f>IF(B21=0,"",1000000*B21/TrRoad_act!B87)</f>
        <v>531.14720358359625</v>
      </c>
      <c r="C117" s="76">
        <f>IF(C21=0,"",1000000*C21/TrRoad_act!C87)</f>
        <v>472.71867708305666</v>
      </c>
      <c r="D117" s="76">
        <f>IF(D21=0,"",1000000*D21/TrRoad_act!D87)</f>
        <v>447.08550678829943</v>
      </c>
      <c r="E117" s="76">
        <f>IF(E21=0,"",1000000*E21/TrRoad_act!E87)</f>
        <v>457.64106282077205</v>
      </c>
      <c r="F117" s="76">
        <f>IF(F21=0,"",1000000*F21/TrRoad_act!F87)</f>
        <v>503.60298669079185</v>
      </c>
      <c r="G117" s="76">
        <f>IF(G21=0,"",1000000*G21/TrRoad_act!G87)</f>
        <v>500.4992838354691</v>
      </c>
      <c r="H117" s="76">
        <f>IF(H21=0,"",1000000*H21/TrRoad_act!H87)</f>
        <v>512.01789455126527</v>
      </c>
      <c r="I117" s="76">
        <f>IF(I21=0,"",1000000*I21/TrRoad_act!I87)</f>
        <v>512.71258535159564</v>
      </c>
      <c r="J117" s="76">
        <f>IF(J21=0,"",1000000*J21/TrRoad_act!J87)</f>
        <v>502.14473075702</v>
      </c>
      <c r="K117" s="76">
        <f>IF(K21=0,"",1000000*K21/TrRoad_act!K87)</f>
        <v>495.27060549512805</v>
      </c>
      <c r="L117" s="76">
        <f>IF(L21=0,"",1000000*L21/TrRoad_act!L87)</f>
        <v>514.04697601958537</v>
      </c>
      <c r="M117" s="76">
        <f>IF(M21=0,"",1000000*M21/TrRoad_act!M87)</f>
        <v>490.28346043883596</v>
      </c>
      <c r="N117" s="76">
        <f>IF(N21=0,"",1000000*N21/TrRoad_act!N87)</f>
        <v>462.34619885932511</v>
      </c>
      <c r="O117" s="76">
        <f>IF(O21=0,"",1000000*O21/TrRoad_act!O87)</f>
        <v>428.37946796909739</v>
      </c>
      <c r="P117" s="76">
        <f>IF(P21=0,"",1000000*P21/TrRoad_act!P87)</f>
        <v>415.00169466052847</v>
      </c>
      <c r="Q117" s="76">
        <f>IF(Q21=0,"",1000000*Q21/TrRoad_act!Q87)</f>
        <v>425.63453807930256</v>
      </c>
    </row>
    <row r="118" spans="1:17" ht="11.45" customHeight="1" x14ac:dyDescent="0.25">
      <c r="A118" s="62" t="s">
        <v>59</v>
      </c>
      <c r="B118" s="77">
        <f>IF(B22=0,"",1000000*B22/TrRoad_act!B88)</f>
        <v>526.81893031742595</v>
      </c>
      <c r="C118" s="77">
        <f>IF(C22=0,"",1000000*C22/TrRoad_act!C88)</f>
        <v>450.40678383384522</v>
      </c>
      <c r="D118" s="77">
        <f>IF(D22=0,"",1000000*D22/TrRoad_act!D88)</f>
        <v>417.37200664480565</v>
      </c>
      <c r="E118" s="77">
        <f>IF(E22=0,"",1000000*E22/TrRoad_act!E88)</f>
        <v>413.10608424073678</v>
      </c>
      <c r="F118" s="77">
        <f>IF(F22=0,"",1000000*F22/TrRoad_act!F88)</f>
        <v>437.45273985605598</v>
      </c>
      <c r="G118" s="77">
        <f>IF(G22=0,"",1000000*G22/TrRoad_act!G88)</f>
        <v>409.06184757013853</v>
      </c>
      <c r="H118" s="77">
        <f>IF(H22=0,"",1000000*H22/TrRoad_act!H88)</f>
        <v>405.92591462163119</v>
      </c>
      <c r="I118" s="77">
        <f>IF(I22=0,"",1000000*I22/TrRoad_act!I88)</f>
        <v>391.08872329280035</v>
      </c>
      <c r="J118" s="77">
        <f>IF(J22=0,"",1000000*J22/TrRoad_act!J88)</f>
        <v>371.50843039956561</v>
      </c>
      <c r="K118" s="77">
        <f>IF(K22=0,"",1000000*K22/TrRoad_act!K88)</f>
        <v>377.64522995129732</v>
      </c>
      <c r="L118" s="77">
        <f>IF(L22=0,"",1000000*L22/TrRoad_act!L88)</f>
        <v>363.77999516786019</v>
      </c>
      <c r="M118" s="77">
        <f>IF(M22=0,"",1000000*M22/TrRoad_act!M88)</f>
        <v>331.2066627193941</v>
      </c>
      <c r="N118" s="77">
        <f>IF(N22=0,"",1000000*N22/TrRoad_act!N88)</f>
        <v>314.36387772236344</v>
      </c>
      <c r="O118" s="77">
        <f>IF(O22=0,"",1000000*O22/TrRoad_act!O88)</f>
        <v>298.02323392772729</v>
      </c>
      <c r="P118" s="77">
        <f>IF(P22=0,"",1000000*P22/TrRoad_act!P88)</f>
        <v>285.37867989278044</v>
      </c>
      <c r="Q118" s="77">
        <f>IF(Q22=0,"",1000000*Q22/TrRoad_act!Q88)</f>
        <v>295.05126321129762</v>
      </c>
    </row>
    <row r="119" spans="1:17" ht="11.45" customHeight="1" x14ac:dyDescent="0.25">
      <c r="A119" s="62" t="s">
        <v>58</v>
      </c>
      <c r="B119" s="77">
        <f>IF(B24=0,"",1000000*B24/TrRoad_act!B89)</f>
        <v>473.82210315746539</v>
      </c>
      <c r="C119" s="77">
        <f>IF(C24=0,"",1000000*C24/TrRoad_act!C89)</f>
        <v>522.99028750535786</v>
      </c>
      <c r="D119" s="77">
        <f>IF(D24=0,"",1000000*D24/TrRoad_act!D89)</f>
        <v>500.94157321567064</v>
      </c>
      <c r="E119" s="77">
        <f>IF(E24=0,"",1000000*E24/TrRoad_act!E89)</f>
        <v>583.28352710233742</v>
      </c>
      <c r="F119" s="77">
        <f>IF(F24=0,"",1000000*F24/TrRoad_act!F89)</f>
        <v>685.40023044560257</v>
      </c>
      <c r="G119" s="77">
        <f>IF(G24=0,"",1000000*G24/TrRoad_act!G89)</f>
        <v>856.17826255186765</v>
      </c>
      <c r="H119" s="77">
        <f>IF(H24=0,"",1000000*H24/TrRoad_act!H89)</f>
        <v>873.175008785876</v>
      </c>
      <c r="I119" s="77">
        <f>IF(I24=0,"",1000000*I24/TrRoad_act!I89)</f>
        <v>893.94273900933149</v>
      </c>
      <c r="J119" s="77">
        <f>IF(J24=0,"",1000000*J24/TrRoad_act!J89)</f>
        <v>871.17302614553103</v>
      </c>
      <c r="K119" s="77">
        <f>IF(K24=0,"",1000000*K24/TrRoad_act!K89)</f>
        <v>783.3593954208211</v>
      </c>
      <c r="L119" s="77">
        <f>IF(L24=0,"",1000000*L24/TrRoad_act!L89)</f>
        <v>855.7394262922229</v>
      </c>
      <c r="M119" s="77">
        <f>IF(M24=0,"",1000000*M24/TrRoad_act!M89)</f>
        <v>796.91888725683145</v>
      </c>
      <c r="N119" s="77">
        <f>IF(N24=0,"",1000000*N24/TrRoad_act!N89)</f>
        <v>714.66312713910577</v>
      </c>
      <c r="O119" s="77">
        <f>IF(O24=0,"",1000000*O24/TrRoad_act!O89)</f>
        <v>618.38486477978074</v>
      </c>
      <c r="P119" s="77">
        <f>IF(P24=0,"",1000000*P24/TrRoad_act!P89)</f>
        <v>593.14648818650346</v>
      </c>
      <c r="Q119" s="77">
        <f>IF(Q24=0,"",1000000*Q24/TrRoad_act!Q89)</f>
        <v>615.83376086183432</v>
      </c>
    </row>
    <row r="120" spans="1:17" ht="11.45" customHeight="1" x14ac:dyDescent="0.25">
      <c r="A120" s="62" t="s">
        <v>57</v>
      </c>
      <c r="B120" s="77">
        <f>IF(B26=0,"",1000000*B26/TrRoad_act!B90)</f>
        <v>713.48203124893269</v>
      </c>
      <c r="C120" s="77">
        <f>IF(C26=0,"",1000000*C26/TrRoad_act!C90)</f>
        <v>601.6486046568557</v>
      </c>
      <c r="D120" s="77">
        <f>IF(D26=0,"",1000000*D26/TrRoad_act!D90)</f>
        <v>571.05220985935546</v>
      </c>
      <c r="E120" s="77">
        <f>IF(E26=0,"",1000000*E26/TrRoad_act!E90)</f>
        <v>556.69713137752819</v>
      </c>
      <c r="F120" s="77">
        <f>IF(F26=0,"",1000000*F26/TrRoad_act!F90)</f>
        <v>621.65331288978359</v>
      </c>
      <c r="G120" s="77">
        <f>IF(G26=0,"",1000000*G26/TrRoad_act!G90)</f>
        <v>646.69894535038088</v>
      </c>
      <c r="H120" s="77">
        <f>IF(H26=0,"",1000000*H26/TrRoad_act!H90)</f>
        <v>662.33380260041645</v>
      </c>
      <c r="I120" s="77">
        <f>IF(I26=0,"",1000000*I26/TrRoad_act!I90)</f>
        <v>642.22249939345977</v>
      </c>
      <c r="J120" s="77">
        <f>IF(J26=0,"",1000000*J26/TrRoad_act!J90)</f>
        <v>601.80010943232355</v>
      </c>
      <c r="K120" s="77">
        <f>IF(K26=0,"",1000000*K26/TrRoad_act!K90)</f>
        <v>578.71549198385219</v>
      </c>
      <c r="L120" s="77">
        <f>IF(L26=0,"",1000000*L26/TrRoad_act!L90)</f>
        <v>604.60491305538778</v>
      </c>
      <c r="M120" s="77">
        <f>IF(M26=0,"",1000000*M26/TrRoad_act!M90)</f>
        <v>626.48620211667435</v>
      </c>
      <c r="N120" s="77">
        <f>IF(N26=0,"",1000000*N26/TrRoad_act!N90)</f>
        <v>603.71268314098006</v>
      </c>
      <c r="O120" s="77">
        <f>IF(O26=0,"",1000000*O26/TrRoad_act!O90)</f>
        <v>581.39398654678484</v>
      </c>
      <c r="P120" s="77">
        <f>IF(P26=0,"",1000000*P26/TrRoad_act!P90)</f>
        <v>564.69799915670069</v>
      </c>
      <c r="Q120" s="77">
        <f>IF(Q26=0,"",1000000*Q26/TrRoad_act!Q90)</f>
        <v>534.85734164068708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 t="str">
        <f>IF(L27=0,"",1000000*L27/TrRoad_act!L91)</f>
        <v/>
      </c>
      <c r="M121" s="77" t="str">
        <f>IF(M27=0,"",1000000*M27/TrRoad_act!M91)</f>
        <v/>
      </c>
      <c r="N121" s="77" t="str">
        <f>IF(N27=0,"",1000000*N27/TrRoad_act!N91)</f>
        <v/>
      </c>
      <c r="O121" s="77" t="str">
        <f>IF(O27=0,"",1000000*O27/TrRoad_act!O91)</f>
        <v/>
      </c>
      <c r="P121" s="77" t="str">
        <f>IF(P27=0,"",1000000*P27/TrRoad_act!P91)</f>
        <v/>
      </c>
      <c r="Q121" s="77">
        <f>IF(Q27=0,"",1000000*Q27/TrRoad_act!Q91)</f>
        <v>331.74845802137474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 t="str">
        <f>IF(O29=0,"",1000000*O29/TrRoad_act!O92)</f>
        <v/>
      </c>
      <c r="P122" s="77">
        <f>IF(P29=0,"",1000000*P29/TrRoad_act!P92)</f>
        <v>526.04991068359254</v>
      </c>
      <c r="Q122" s="77">
        <f>IF(Q29=0,"",1000000*Q29/TrRoad_act!Q92)</f>
        <v>503.02940650392128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230.69277068353253</v>
      </c>
      <c r="M123" s="77">
        <f>IF(M32=0,"",1000000*M32/TrRoad_act!M93)</f>
        <v>232.61804362532524</v>
      </c>
      <c r="N123" s="77">
        <f>IF(N32=0,"",1000000*N32/TrRoad_act!N93)</f>
        <v>234.06890127467588</v>
      </c>
      <c r="O123" s="77">
        <f>IF(O32=0,"",1000000*O32/TrRoad_act!O93)</f>
        <v>235.29732337515205</v>
      </c>
      <c r="P123" s="77">
        <f>IF(P32=0,"",1000000*P32/TrRoad_act!P93)</f>
        <v>236.6867927978212</v>
      </c>
      <c r="Q123" s="77">
        <f>IF(Q32=0,"",1000000*Q32/TrRoad_act!Q93)</f>
        <v>238.45920621552469</v>
      </c>
    </row>
    <row r="124" spans="1:17" ht="11.45" customHeight="1" x14ac:dyDescent="0.25">
      <c r="A124" s="19" t="s">
        <v>28</v>
      </c>
      <c r="B124" s="76">
        <f>IF(B33=0,"",1000000*B33/TrRoad_act!B94)</f>
        <v>29470.938397047987</v>
      </c>
      <c r="C124" s="76">
        <f>IF(C33=0,"",1000000*C33/TrRoad_act!C94)</f>
        <v>27968.209493195238</v>
      </c>
      <c r="D124" s="76">
        <f>IF(D33=0,"",1000000*D33/TrRoad_act!D94)</f>
        <v>27122.190800392997</v>
      </c>
      <c r="E124" s="76">
        <f>IF(E33=0,"",1000000*E33/TrRoad_act!E94)</f>
        <v>26366.966072318279</v>
      </c>
      <c r="F124" s="76">
        <f>IF(F33=0,"",1000000*F33/TrRoad_act!F94)</f>
        <v>25497.364674144206</v>
      </c>
      <c r="G124" s="76">
        <f>IF(G33=0,"",1000000*G33/TrRoad_act!G94)</f>
        <v>24463.280494828308</v>
      </c>
      <c r="H124" s="76">
        <f>IF(H33=0,"",1000000*H33/TrRoad_act!H94)</f>
        <v>23443.578963200802</v>
      </c>
      <c r="I124" s="76">
        <f>IF(I33=0,"",1000000*I33/TrRoad_act!I94)</f>
        <v>22629.209209858593</v>
      </c>
      <c r="J124" s="76">
        <f>IF(J33=0,"",1000000*J33/TrRoad_act!J94)</f>
        <v>21658.760819914336</v>
      </c>
      <c r="K124" s="76">
        <f>IF(K33=0,"",1000000*K33/TrRoad_act!K94)</f>
        <v>21003.889685399776</v>
      </c>
      <c r="L124" s="76">
        <f>IF(L33=0,"",1000000*L33/TrRoad_act!L94)</f>
        <v>20599.688108783237</v>
      </c>
      <c r="M124" s="76">
        <f>IF(M33=0,"",1000000*M33/TrRoad_act!M94)</f>
        <v>20214.11685339368</v>
      </c>
      <c r="N124" s="76">
        <f>IF(N33=0,"",1000000*N33/TrRoad_act!N94)</f>
        <v>19791.971130622009</v>
      </c>
      <c r="O124" s="76">
        <f>IF(O33=0,"",1000000*O33/TrRoad_act!O94)</f>
        <v>19401.674344390776</v>
      </c>
      <c r="P124" s="76">
        <f>IF(P33=0,"",1000000*P33/TrRoad_act!P94)</f>
        <v>19038.376890810352</v>
      </c>
      <c r="Q124" s="76">
        <f>IF(Q33=0,"",1000000*Q33/TrRoad_act!Q94)</f>
        <v>18733.924379677985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 t="str">
        <f>IF(J34=0,"",1000000*J34/TrRoad_act!J95)</f>
        <v/>
      </c>
      <c r="K125" s="75" t="str">
        <f>IF(K34=0,"",1000000*K34/TrRoad_act!K95)</f>
        <v/>
      </c>
      <c r="L125" s="75" t="str">
        <f>IF(L34=0,"",1000000*L34/TrRoad_act!L95)</f>
        <v/>
      </c>
      <c r="M125" s="75" t="str">
        <f>IF(M34=0,"",1000000*M34/TrRoad_act!M95)</f>
        <v/>
      </c>
      <c r="N125" s="75" t="str">
        <f>IF(N34=0,"",1000000*N34/TrRoad_act!N95)</f>
        <v/>
      </c>
      <c r="O125" s="75" t="str">
        <f>IF(O34=0,"",1000000*O34/TrRoad_act!O95)</f>
        <v/>
      </c>
      <c r="P125" s="75" t="str">
        <f>IF(P34=0,"",1000000*P34/TrRoad_act!P95)</f>
        <v/>
      </c>
      <c r="Q125" s="75" t="str">
        <f>IF(Q34=0,"",1000000*Q34/TrRoad_act!Q95)</f>
        <v/>
      </c>
    </row>
    <row r="126" spans="1:17" ht="11.45" customHeight="1" x14ac:dyDescent="0.25">
      <c r="A126" s="62" t="s">
        <v>58</v>
      </c>
      <c r="B126" s="75">
        <f>IF(B36=0,"",1000000*B36/TrRoad_act!B96)</f>
        <v>30075.35277490662</v>
      </c>
      <c r="C126" s="75">
        <f>IF(C36=0,"",1000000*C36/TrRoad_act!C96)</f>
        <v>28495.872517454485</v>
      </c>
      <c r="D126" s="75">
        <f>IF(D36=0,"",1000000*D36/TrRoad_act!D96)</f>
        <v>27583.006261253398</v>
      </c>
      <c r="E126" s="75">
        <f>IF(E36=0,"",1000000*E36/TrRoad_act!E96)</f>
        <v>26750.967152085002</v>
      </c>
      <c r="F126" s="75">
        <f>IF(F36=0,"",1000000*F36/TrRoad_act!F96)</f>
        <v>26317.664063917317</v>
      </c>
      <c r="G126" s="75">
        <f>IF(G36=0,"",1000000*G36/TrRoad_act!G96)</f>
        <v>25324.25061322896</v>
      </c>
      <c r="H126" s="75">
        <f>IF(H36=0,"",1000000*H36/TrRoad_act!H96)</f>
        <v>24214.85668953088</v>
      </c>
      <c r="I126" s="75">
        <f>IF(I36=0,"",1000000*I36/TrRoad_act!I96)</f>
        <v>23290.70814145769</v>
      </c>
      <c r="J126" s="75">
        <f>IF(J36=0,"",1000000*J36/TrRoad_act!J96)</f>
        <v>22235.300118875137</v>
      </c>
      <c r="K126" s="75">
        <f>IF(K36=0,"",1000000*K36/TrRoad_act!K96)</f>
        <v>21500.341006231989</v>
      </c>
      <c r="L126" s="75">
        <f>IF(L36=0,"",1000000*L36/TrRoad_act!L96)</f>
        <v>21046.691272249842</v>
      </c>
      <c r="M126" s="75">
        <f>IF(M36=0,"",1000000*M36/TrRoad_act!M96)</f>
        <v>20607.341801596511</v>
      </c>
      <c r="N126" s="75">
        <f>IF(N36=0,"",1000000*N36/TrRoad_act!N96)</f>
        <v>20145.727490920988</v>
      </c>
      <c r="O126" s="75">
        <f>IF(O36=0,"",1000000*O36/TrRoad_act!O96)</f>
        <v>19718.801305980254</v>
      </c>
      <c r="P126" s="75">
        <f>IF(P36=0,"",1000000*P36/TrRoad_act!P96)</f>
        <v>19315.559216941445</v>
      </c>
      <c r="Q126" s="75">
        <f>IF(Q36=0,"",1000000*Q36/TrRoad_act!Q96)</f>
        <v>18932.107939121226</v>
      </c>
    </row>
    <row r="127" spans="1:17" ht="11.45" customHeight="1" x14ac:dyDescent="0.25">
      <c r="A127" s="62" t="s">
        <v>57</v>
      </c>
      <c r="B127" s="75">
        <f>IF(B38=0,"",1000000*B38/TrRoad_act!B97)</f>
        <v>10151.54797713368</v>
      </c>
      <c r="C127" s="75">
        <f>IF(C38=0,"",1000000*C38/TrRoad_act!C97)</f>
        <v>10169.891866800894</v>
      </c>
      <c r="D127" s="75">
        <f>IF(D38=0,"",1000000*D38/TrRoad_act!D97)</f>
        <v>10194.310854046633</v>
      </c>
      <c r="E127" s="75">
        <f>IF(E38=0,"",1000000*E38/TrRoad_act!E97)</f>
        <v>10204.989095804889</v>
      </c>
      <c r="F127" s="75">
        <f>IF(F38=0,"",1000000*F38/TrRoad_act!F97)</f>
        <v>9901.180326360407</v>
      </c>
      <c r="G127" s="75">
        <f>IF(G38=0,"",1000000*G38/TrRoad_act!G97)</f>
        <v>9892.8669787383242</v>
      </c>
      <c r="H127" s="75">
        <f>IF(H38=0,"",1000000*H38/TrRoad_act!H97)</f>
        <v>9882.9346455887244</v>
      </c>
      <c r="I127" s="75">
        <f>IF(I38=0,"",1000000*I38/TrRoad_act!I97)</f>
        <v>9897.0952455416045</v>
      </c>
      <c r="J127" s="75">
        <f>IF(J38=0,"",1000000*J38/TrRoad_act!J97)</f>
        <v>9890.5684355060876</v>
      </c>
      <c r="K127" s="75">
        <f>IF(K38=0,"",1000000*K38/TrRoad_act!K97)</f>
        <v>9895.1900119996826</v>
      </c>
      <c r="L127" s="75">
        <f>IF(L38=0,"",1000000*L38/TrRoad_act!L97)</f>
        <v>9888.9124438274066</v>
      </c>
      <c r="M127" s="75">
        <f>IF(M38=0,"",1000000*M38/TrRoad_act!M97)</f>
        <v>9886.9993377495648</v>
      </c>
      <c r="N127" s="75">
        <f>IF(N38=0,"",1000000*N38/TrRoad_act!N97)</f>
        <v>9888.4580785167927</v>
      </c>
      <c r="O127" s="75">
        <f>IF(O38=0,"",1000000*O38/TrRoad_act!O97)</f>
        <v>9915.9699667692857</v>
      </c>
      <c r="P127" s="75">
        <f>IF(P38=0,"",1000000*P38/TrRoad_act!P97)</f>
        <v>9949.8045967498729</v>
      </c>
      <c r="Q127" s="75">
        <f>IF(Q38=0,"",1000000*Q38/TrRoad_act!Q97)</f>
        <v>10048.300968107438</v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>
        <f>IF(Q39=0,"",1000000*Q39/TrRoad_act!Q98)</f>
        <v>20605.534772520386</v>
      </c>
    </row>
    <row r="129" spans="1:17" ht="11.45" customHeight="1" x14ac:dyDescent="0.25">
      <c r="A129" s="62" t="s">
        <v>55</v>
      </c>
      <c r="B129" s="75">
        <f>IF(B41=0,"",1000000*B41/TrRoad_act!B99)</f>
        <v>12930.466708365664</v>
      </c>
      <c r="C129" s="75">
        <f>IF(C41=0,"",1000000*C41/TrRoad_act!C99)</f>
        <v>12883.528031715741</v>
      </c>
      <c r="D129" s="75">
        <f>IF(D41=0,"",1000000*D41/TrRoad_act!D99)</f>
        <v>12908.650816861182</v>
      </c>
      <c r="E129" s="75">
        <f>IF(E41=0,"",1000000*E41/TrRoad_act!E99)</f>
        <v>12919.800806141766</v>
      </c>
      <c r="F129" s="75">
        <f>IF(F41=0,"",1000000*F41/TrRoad_act!F99)</f>
        <v>12945.445533564491</v>
      </c>
      <c r="G129" s="75">
        <f>IF(G41=0,"",1000000*G41/TrRoad_act!G99)</f>
        <v>11918.269667137272</v>
      </c>
      <c r="H129" s="75">
        <f>IF(H41=0,"",1000000*H41/TrRoad_act!H99)</f>
        <v>11862.964842416057</v>
      </c>
      <c r="I129" s="75">
        <f>IF(I41=0,"",1000000*I41/TrRoad_act!I99)</f>
        <v>11846.783650945585</v>
      </c>
      <c r="J129" s="75">
        <f>IF(J41=0,"",1000000*J41/TrRoad_act!J99)</f>
        <v>11827.810963375743</v>
      </c>
      <c r="K129" s="75">
        <f>IF(K41=0,"",1000000*K41/TrRoad_act!K99)</f>
        <v>11801.777577628591</v>
      </c>
      <c r="L129" s="75">
        <f>IF(L41=0,"",1000000*L41/TrRoad_act!L99)</f>
        <v>11752.122596466186</v>
      </c>
      <c r="M129" s="75">
        <f>IF(M41=0,"",1000000*M41/TrRoad_act!M99)</f>
        <v>11712.934562281233</v>
      </c>
      <c r="N129" s="75">
        <f>IF(N41=0,"",1000000*N41/TrRoad_act!N99)</f>
        <v>11749.122865040679</v>
      </c>
      <c r="O129" s="75">
        <f>IF(O41=0,"",1000000*O41/TrRoad_act!O99)</f>
        <v>11734.139871160845</v>
      </c>
      <c r="P129" s="75">
        <f>IF(P41=0,"",1000000*P41/TrRoad_act!P99)</f>
        <v>11732.149680667926</v>
      </c>
      <c r="Q129" s="75">
        <f>IF(Q41=0,"",1000000*Q41/TrRoad_act!Q99)</f>
        <v>11701.426397029089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1028.2010105536085</v>
      </c>
      <c r="C131" s="78">
        <f>IF(C43=0,"",1000000*C43/TrRoad_act!C101)</f>
        <v>975.68924808763961</v>
      </c>
      <c r="D131" s="78">
        <f>IF(D43=0,"",1000000*D43/TrRoad_act!D101)</f>
        <v>984.3263755207845</v>
      </c>
      <c r="E131" s="78">
        <f>IF(E43=0,"",1000000*E43/TrRoad_act!E101)</f>
        <v>987.93361754999216</v>
      </c>
      <c r="F131" s="78">
        <f>IF(F43=0,"",1000000*F43/TrRoad_act!F101)</f>
        <v>974.92474071742618</v>
      </c>
      <c r="G131" s="78">
        <f>IF(G43=0,"",1000000*G43/TrRoad_act!G101)</f>
        <v>956.87548147633481</v>
      </c>
      <c r="H131" s="78">
        <f>IF(H43=0,"",1000000*H43/TrRoad_act!H101)</f>
        <v>974.7077646172047</v>
      </c>
      <c r="I131" s="78">
        <f>IF(I43=0,"",1000000*I43/TrRoad_act!I101)</f>
        <v>964.18617763603697</v>
      </c>
      <c r="J131" s="78">
        <f>IF(J43=0,"",1000000*J43/TrRoad_act!J101)</f>
        <v>947.19476298457937</v>
      </c>
      <c r="K131" s="78">
        <f>IF(K43=0,"",1000000*K43/TrRoad_act!K101)</f>
        <v>960.01270445827322</v>
      </c>
      <c r="L131" s="78">
        <f>IF(L43=0,"",1000000*L43/TrRoad_act!L101)</f>
        <v>936.01950858174291</v>
      </c>
      <c r="M131" s="78">
        <f>IF(M43=0,"",1000000*M43/TrRoad_act!M101)</f>
        <v>926.94490990602606</v>
      </c>
      <c r="N131" s="78">
        <f>IF(N43=0,"",1000000*N43/TrRoad_act!N101)</f>
        <v>908.64268743155992</v>
      </c>
      <c r="O131" s="78">
        <f>IF(O43=0,"",1000000*O43/TrRoad_act!O101)</f>
        <v>888.98878736621919</v>
      </c>
      <c r="P131" s="78">
        <f>IF(P43=0,"",1000000*P43/TrRoad_act!P101)</f>
        <v>886.49173156568474</v>
      </c>
      <c r="Q131" s="78">
        <f>IF(Q43=0,"",1000000*Q43/TrRoad_act!Q101)</f>
        <v>872.34581006720384</v>
      </c>
    </row>
    <row r="132" spans="1:17" ht="11.45" customHeight="1" x14ac:dyDescent="0.25">
      <c r="A132" s="62" t="s">
        <v>59</v>
      </c>
      <c r="B132" s="77">
        <f>IF(B44=0,"",1000000*B44/TrRoad_act!B102)</f>
        <v>855.65584839935718</v>
      </c>
      <c r="C132" s="77">
        <f>IF(C44=0,"",1000000*C44/TrRoad_act!C102)</f>
        <v>821.2410438665521</v>
      </c>
      <c r="D132" s="77">
        <f>IF(D44=0,"",1000000*D44/TrRoad_act!D102)</f>
        <v>817.58592171202781</v>
      </c>
      <c r="E132" s="77">
        <f>IF(E44=0,"",1000000*E44/TrRoad_act!E102)</f>
        <v>815.42350275358513</v>
      </c>
      <c r="F132" s="77">
        <f>IF(F44=0,"",1000000*F44/TrRoad_act!F102)</f>
        <v>796.65234576182911</v>
      </c>
      <c r="G132" s="77">
        <f>IF(G44=0,"",1000000*G44/TrRoad_act!G102)</f>
        <v>752.49645829768622</v>
      </c>
      <c r="H132" s="77">
        <f>IF(H44=0,"",1000000*H44/TrRoad_act!H102)</f>
        <v>742.59232287342934</v>
      </c>
      <c r="I132" s="77">
        <f>IF(I44=0,"",1000000*I44/TrRoad_act!I102)</f>
        <v>710.55620302155421</v>
      </c>
      <c r="J132" s="77">
        <f>IF(J44=0,"",1000000*J44/TrRoad_act!J102)</f>
        <v>663.48281851052525</v>
      </c>
      <c r="K132" s="77">
        <f>IF(K44=0,"",1000000*K44/TrRoad_act!K102)</f>
        <v>706.86034824400986</v>
      </c>
      <c r="L132" s="77">
        <f>IF(L44=0,"",1000000*L44/TrRoad_act!L102)</f>
        <v>656.66536117448629</v>
      </c>
      <c r="M132" s="77">
        <f>IF(M44=0,"",1000000*M44/TrRoad_act!M102)</f>
        <v>627.70996013545266</v>
      </c>
      <c r="N132" s="77">
        <f>IF(N44=0,"",1000000*N44/TrRoad_act!N102)</f>
        <v>592.28184262291961</v>
      </c>
      <c r="O132" s="77">
        <f>IF(O44=0,"",1000000*O44/TrRoad_act!O102)</f>
        <v>550.80532386451591</v>
      </c>
      <c r="P132" s="77">
        <f>IF(P44=0,"",1000000*P44/TrRoad_act!P102)</f>
        <v>527.3174797511931</v>
      </c>
      <c r="Q132" s="77">
        <f>IF(Q44=0,"",1000000*Q44/TrRoad_act!Q102)</f>
        <v>474.8606954511838</v>
      </c>
    </row>
    <row r="133" spans="1:17" ht="11.45" customHeight="1" x14ac:dyDescent="0.25">
      <c r="A133" s="62" t="s">
        <v>58</v>
      </c>
      <c r="B133" s="77">
        <f>IF(B46=0,"",1000000*B46/TrRoad_act!B103)</f>
        <v>1511.7759173281941</v>
      </c>
      <c r="C133" s="77">
        <f>IF(C46=0,"",1000000*C46/TrRoad_act!C103)</f>
        <v>1421.8357612028437</v>
      </c>
      <c r="D133" s="77">
        <f>IF(D46=0,"",1000000*D46/TrRoad_act!D103)</f>
        <v>1370.1071901299692</v>
      </c>
      <c r="E133" s="77">
        <f>IF(E46=0,"",1000000*E46/TrRoad_act!E103)</f>
        <v>1359.2301715348435</v>
      </c>
      <c r="F133" s="77">
        <f>IF(F46=0,"",1000000*F46/TrRoad_act!F103)</f>
        <v>1313.2063048028108</v>
      </c>
      <c r="G133" s="77">
        <f>IF(G46=0,"",1000000*G46/TrRoad_act!G103)</f>
        <v>1270.9489256695815</v>
      </c>
      <c r="H133" s="77">
        <f>IF(H46=0,"",1000000*H46/TrRoad_act!H103)</f>
        <v>1285.2611190773175</v>
      </c>
      <c r="I133" s="77">
        <f>IF(I46=0,"",1000000*I46/TrRoad_act!I103)</f>
        <v>1252.0042274352486</v>
      </c>
      <c r="J133" s="77">
        <f>IF(J46=0,"",1000000*J46/TrRoad_act!J103)</f>
        <v>1218.2586223776582</v>
      </c>
      <c r="K133" s="77">
        <f>IF(K46=0,"",1000000*K46/TrRoad_act!K103)</f>
        <v>1182.6186007975746</v>
      </c>
      <c r="L133" s="77">
        <f>IF(L46=0,"",1000000*L46/TrRoad_act!L103)</f>
        <v>1152.0237331485534</v>
      </c>
      <c r="M133" s="77">
        <f>IF(M46=0,"",1000000*M46/TrRoad_act!M103)</f>
        <v>1125.967601441205</v>
      </c>
      <c r="N133" s="77">
        <f>IF(N46=0,"",1000000*N46/TrRoad_act!N103)</f>
        <v>1100.6964578054522</v>
      </c>
      <c r="O133" s="77">
        <f>IF(O46=0,"",1000000*O46/TrRoad_act!O103)</f>
        <v>1074.2467327031904</v>
      </c>
      <c r="P133" s="77">
        <f>IF(P46=0,"",1000000*P46/TrRoad_act!P103)</f>
        <v>1074.3438021878649</v>
      </c>
      <c r="Q133" s="77">
        <f>IF(Q46=0,"",1000000*Q46/TrRoad_act!Q103)</f>
        <v>1061.8941189242378</v>
      </c>
    </row>
    <row r="134" spans="1:17" ht="11.45" customHeight="1" x14ac:dyDescent="0.25">
      <c r="A134" s="62" t="s">
        <v>57</v>
      </c>
      <c r="B134" s="77">
        <f>IF(B48=0,"",1000000*B48/TrRoad_act!B104)</f>
        <v>524.49835009276501</v>
      </c>
      <c r="C134" s="77">
        <f>IF(C48=0,"",1000000*C48/TrRoad_act!C104)</f>
        <v>518.24306118042045</v>
      </c>
      <c r="D134" s="77">
        <f>IF(D48=0,"",1000000*D48/TrRoad_act!D104)</f>
        <v>504.27429555740912</v>
      </c>
      <c r="E134" s="77">
        <f>IF(E48=0,"",1000000*E48/TrRoad_act!E104)</f>
        <v>513.2855014091856</v>
      </c>
      <c r="F134" s="77">
        <f>IF(F48=0,"",1000000*F48/TrRoad_act!F104)</f>
        <v>512.21706023727882</v>
      </c>
      <c r="G134" s="77">
        <f>IF(G48=0,"",1000000*G48/TrRoad_act!G104)</f>
        <v>511.0495311400993</v>
      </c>
      <c r="H134" s="77">
        <f>IF(H48=0,"",1000000*H48/TrRoad_act!H104)</f>
        <v>530.45003021706975</v>
      </c>
      <c r="I134" s="77">
        <f>IF(I48=0,"",1000000*I48/TrRoad_act!I104)</f>
        <v>531.94067868766842</v>
      </c>
      <c r="J134" s="77">
        <f>IF(J48=0,"",1000000*J48/TrRoad_act!J104)</f>
        <v>533.57632828843771</v>
      </c>
      <c r="K134" s="77">
        <f>IF(K48=0,"",1000000*K48/TrRoad_act!K104)</f>
        <v>534.9775895528461</v>
      </c>
      <c r="L134" s="77">
        <f>IF(L48=0,"",1000000*L48/TrRoad_act!L104)</f>
        <v>537.35533527836219</v>
      </c>
      <c r="M134" s="77">
        <f>IF(M48=0,"",1000000*M48/TrRoad_act!M104)</f>
        <v>539.13854921554639</v>
      </c>
      <c r="N134" s="77">
        <f>IF(N48=0,"",1000000*N48/TrRoad_act!N104)</f>
        <v>538.04176820896453</v>
      </c>
      <c r="O134" s="77">
        <f>IF(O48=0,"",1000000*O48/TrRoad_act!O104)</f>
        <v>537.68376312565329</v>
      </c>
      <c r="P134" s="77">
        <f>IF(P48=0,"",1000000*P48/TrRoad_act!P104)</f>
        <v>545.41638857995815</v>
      </c>
      <c r="Q134" s="77">
        <f>IF(Q48=0,"",1000000*Q48/TrRoad_act!Q104)</f>
        <v>549.45380811508664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>
        <f>IF(Q49=0,"",1000000*Q49/TrRoad_act!Q105)</f>
        <v>1350.4025170852162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>
        <f>IF(N51=0,"",1000000*N51/TrRoad_act!N106)</f>
        <v>307.65841966743636</v>
      </c>
      <c r="O136" s="77">
        <f>IF(O51=0,"",1000000*O51/TrRoad_act!O106)</f>
        <v>309.20044358660374</v>
      </c>
      <c r="P136" s="77">
        <f>IF(P51=0,"",1000000*P51/TrRoad_act!P106)</f>
        <v>310.44837324561416</v>
      </c>
      <c r="Q136" s="77">
        <f>IF(Q51=0,"",1000000*Q51/TrRoad_act!Q106)</f>
        <v>312.30471382694901</v>
      </c>
    </row>
    <row r="137" spans="1:17" ht="11.45" customHeight="1" x14ac:dyDescent="0.25">
      <c r="A137" s="19" t="s">
        <v>24</v>
      </c>
      <c r="B137" s="76">
        <f>IF(B52=0,"",1000000*B52/TrRoad_act!B107)</f>
        <v>1870.7275722686929</v>
      </c>
      <c r="C137" s="76">
        <f>IF(C52=0,"",1000000*C52/TrRoad_act!C107)</f>
        <v>2126.2460107959282</v>
      </c>
      <c r="D137" s="76">
        <f>IF(D52=0,"",1000000*D52/TrRoad_act!D107)</f>
        <v>1500.1020558141079</v>
      </c>
      <c r="E137" s="76">
        <f>IF(E52=0,"",1000000*E52/TrRoad_act!E107)</f>
        <v>2381.6343363636579</v>
      </c>
      <c r="F137" s="76">
        <f>IF(F52=0,"",1000000*F52/TrRoad_act!F107)</f>
        <v>3444.0079809259692</v>
      </c>
      <c r="G137" s="76">
        <f>IF(G52=0,"",1000000*G52/TrRoad_act!G107)</f>
        <v>4503.3175082745247</v>
      </c>
      <c r="H137" s="76">
        <f>IF(H52=0,"",1000000*H52/TrRoad_act!H107)</f>
        <v>5371.5406028711877</v>
      </c>
      <c r="I137" s="76">
        <f>IF(I52=0,"",1000000*I52/TrRoad_act!I107)</f>
        <v>6024.7510535569872</v>
      </c>
      <c r="J137" s="76">
        <f>IF(J52=0,"",1000000*J52/TrRoad_act!J107)</f>
        <v>5949.3789666245984</v>
      </c>
      <c r="K137" s="76">
        <f>IF(K52=0,"",1000000*K52/TrRoad_act!K107)</f>
        <v>6230.9512308247331</v>
      </c>
      <c r="L137" s="76">
        <f>IF(L52=0,"",1000000*L52/TrRoad_act!L107)</f>
        <v>6442.3563448991627</v>
      </c>
      <c r="M137" s="76">
        <f>IF(M52=0,"",1000000*M52/TrRoad_act!M107)</f>
        <v>6205.7625285153799</v>
      </c>
      <c r="N137" s="76">
        <f>IF(N52=0,"",1000000*N52/TrRoad_act!N107)</f>
        <v>5490.5311971591473</v>
      </c>
      <c r="O137" s="76">
        <f>IF(O52=0,"",1000000*O52/TrRoad_act!O107)</f>
        <v>4462.3818843289127</v>
      </c>
      <c r="P137" s="76">
        <f>IF(P52=0,"",1000000*P52/TrRoad_act!P107)</f>
        <v>4370.8952847553919</v>
      </c>
      <c r="Q137" s="76">
        <f>IF(Q52=0,"",1000000*Q52/TrRoad_act!Q107)</f>
        <v>4395.0757424721332</v>
      </c>
    </row>
    <row r="138" spans="1:17" ht="11.45" customHeight="1" x14ac:dyDescent="0.25">
      <c r="A138" s="17" t="s">
        <v>23</v>
      </c>
      <c r="B138" s="75">
        <f>IF(B53=0,"",1000000*B53/TrRoad_act!B108)</f>
        <v>1458.7287546659236</v>
      </c>
      <c r="C138" s="75">
        <f>IF(C53=0,"",1000000*C53/TrRoad_act!C108)</f>
        <v>1661.7911359460834</v>
      </c>
      <c r="D138" s="75">
        <f>IF(D53=0,"",1000000*D53/TrRoad_act!D108)</f>
        <v>1172.8575714631115</v>
      </c>
      <c r="E138" s="75">
        <f>IF(E53=0,"",1000000*E53/TrRoad_act!E108)</f>
        <v>1892.2799459536507</v>
      </c>
      <c r="F138" s="75">
        <f>IF(F53=0,"",1000000*F53/TrRoad_act!F108)</f>
        <v>2754.7259530966408</v>
      </c>
      <c r="G138" s="75">
        <f>IF(G53=0,"",1000000*G53/TrRoad_act!G108)</f>
        <v>3620.842057531509</v>
      </c>
      <c r="H138" s="75">
        <f>IF(H53=0,"",1000000*H53/TrRoad_act!H108)</f>
        <v>4137.9457572957226</v>
      </c>
      <c r="I138" s="75">
        <f>IF(I53=0,"",1000000*I53/TrRoad_act!I108)</f>
        <v>4809.9883275519587</v>
      </c>
      <c r="J138" s="75">
        <f>IF(J53=0,"",1000000*J53/TrRoad_act!J108)</f>
        <v>4806.1872091171535</v>
      </c>
      <c r="K138" s="75">
        <f>IF(K53=0,"",1000000*K53/TrRoad_act!K108)</f>
        <v>5179.9093202595413</v>
      </c>
      <c r="L138" s="75">
        <f>IF(L53=0,"",1000000*L53/TrRoad_act!L108)</f>
        <v>5268.6060235224531</v>
      </c>
      <c r="M138" s="75">
        <f>IF(M53=0,"",1000000*M53/TrRoad_act!M108)</f>
        <v>5114.2974910634357</v>
      </c>
      <c r="N138" s="75">
        <f>IF(N53=0,"",1000000*N53/TrRoad_act!N108)</f>
        <v>4443.0800339728894</v>
      </c>
      <c r="O138" s="75">
        <f>IF(O53=0,"",1000000*O53/TrRoad_act!O108)</f>
        <v>3636.6570742552199</v>
      </c>
      <c r="P138" s="75">
        <f>IF(P53=0,"",1000000*P53/TrRoad_act!P108)</f>
        <v>3533.2684195994834</v>
      </c>
      <c r="Q138" s="75">
        <f>IF(Q53=0,"",1000000*Q53/TrRoad_act!Q108)</f>
        <v>3584.1863660272475</v>
      </c>
    </row>
    <row r="139" spans="1:17" ht="11.45" customHeight="1" x14ac:dyDescent="0.25">
      <c r="A139" s="15" t="s">
        <v>22</v>
      </c>
      <c r="B139" s="74">
        <f>IF(B55=0,"",1000000*B55/TrRoad_act!B109)</f>
        <v>14189.673173709067</v>
      </c>
      <c r="C139" s="74">
        <f>IF(C55=0,"",1000000*C55/TrRoad_act!C109)</f>
        <v>15687.376884412593</v>
      </c>
      <c r="D139" s="74">
        <f>IF(D55=0,"",1000000*D55/TrRoad_act!D109)</f>
        <v>12032.001776835847</v>
      </c>
      <c r="E139" s="74">
        <f>IF(E55=0,"",1000000*E55/TrRoad_act!E109)</f>
        <v>17801.83184201183</v>
      </c>
      <c r="F139" s="74">
        <f>IF(F55=0,"",1000000*F55/TrRoad_act!F109)</f>
        <v>21533.816818445139</v>
      </c>
      <c r="G139" s="74">
        <f>IF(G55=0,"",1000000*G55/TrRoad_act!G109)</f>
        <v>27327.154398834464</v>
      </c>
      <c r="H139" s="74">
        <f>IF(H55=0,"",1000000*H55/TrRoad_act!H109)</f>
        <v>31786.6844743572</v>
      </c>
      <c r="I139" s="74">
        <f>IF(I55=0,"",1000000*I55/TrRoad_act!I109)</f>
        <v>36251.796663877984</v>
      </c>
      <c r="J139" s="74">
        <f>IF(J55=0,"",1000000*J55/TrRoad_act!J109)</f>
        <v>36566.169606544601</v>
      </c>
      <c r="K139" s="74">
        <f>IF(K55=0,"",1000000*K55/TrRoad_act!K109)</f>
        <v>36168.954584011386</v>
      </c>
      <c r="L139" s="74">
        <f>IF(L55=0,"",1000000*L55/TrRoad_act!L109)</f>
        <v>35645.751913185835</v>
      </c>
      <c r="M139" s="74">
        <f>IF(M55=0,"",1000000*M55/TrRoad_act!M109)</f>
        <v>33433.702096736903</v>
      </c>
      <c r="N139" s="74">
        <f>IF(N55=0,"",1000000*N55/TrRoad_act!N109)</f>
        <v>29790.596549465205</v>
      </c>
      <c r="O139" s="74">
        <f>IF(O55=0,"",1000000*O55/TrRoad_act!O109)</f>
        <v>23040.629011067289</v>
      </c>
      <c r="P139" s="74">
        <f>IF(P55=0,"",1000000*P55/TrRoad_act!P109)</f>
        <v>23683.624941781025</v>
      </c>
      <c r="Q139" s="74">
        <f>IF(Q55=0,"",1000000*Q55/TrRoad_act!Q109)</f>
        <v>23387.753530589413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0.71059629368644883</v>
      </c>
      <c r="C142" s="56">
        <f t="shared" si="12"/>
        <v>0.69733163055870151</v>
      </c>
      <c r="D142" s="56">
        <f t="shared" si="12"/>
        <v>0.7062396522164115</v>
      </c>
      <c r="E142" s="56">
        <f t="shared" si="12"/>
        <v>0.67131240884003984</v>
      </c>
      <c r="F142" s="56">
        <f t="shared" si="12"/>
        <v>0.65996611595478238</v>
      </c>
      <c r="G142" s="56">
        <f t="shared" si="12"/>
        <v>0.62469331438006082</v>
      </c>
      <c r="H142" s="56">
        <f t="shared" si="12"/>
        <v>0.61305765402515777</v>
      </c>
      <c r="I142" s="56">
        <f t="shared" si="12"/>
        <v>0.59906452571684843</v>
      </c>
      <c r="J142" s="56">
        <f t="shared" si="12"/>
        <v>0.59839702121028504</v>
      </c>
      <c r="K142" s="56">
        <f t="shared" si="12"/>
        <v>0.58684960355070515</v>
      </c>
      <c r="L142" s="56">
        <f t="shared" si="12"/>
        <v>0.59098073685157659</v>
      </c>
      <c r="M142" s="56">
        <f t="shared" si="12"/>
        <v>0.58524528642027618</v>
      </c>
      <c r="N142" s="56">
        <f t="shared" si="12"/>
        <v>0.59784782178460416</v>
      </c>
      <c r="O142" s="56">
        <f t="shared" si="12"/>
        <v>0.6148688899140009</v>
      </c>
      <c r="P142" s="56">
        <f t="shared" si="12"/>
        <v>0.61285371552785428</v>
      </c>
      <c r="Q142" s="56">
        <f t="shared" si="12"/>
        <v>0.62150060039043309</v>
      </c>
    </row>
    <row r="143" spans="1:17" ht="11.45" customHeight="1" x14ac:dyDescent="0.25">
      <c r="A143" s="55" t="s">
        <v>30</v>
      </c>
      <c r="B143" s="54">
        <f t="shared" ref="B143:Q143" si="13">IF(B19=0,0,B19/B$17)</f>
        <v>1.1368157791190665E-2</v>
      </c>
      <c r="C143" s="54">
        <f t="shared" si="13"/>
        <v>1.0327574214252936E-2</v>
      </c>
      <c r="D143" s="54">
        <f t="shared" si="13"/>
        <v>1.0024451701035463E-2</v>
      </c>
      <c r="E143" s="54">
        <f t="shared" si="13"/>
        <v>8.3509359079266838E-3</v>
      </c>
      <c r="F143" s="54">
        <f t="shared" si="13"/>
        <v>7.1207151554558215E-3</v>
      </c>
      <c r="G143" s="54">
        <f t="shared" si="13"/>
        <v>7.1183840876500081E-3</v>
      </c>
      <c r="H143" s="54">
        <f t="shared" si="13"/>
        <v>6.6910265727089264E-3</v>
      </c>
      <c r="I143" s="54">
        <f t="shared" si="13"/>
        <v>6.4456142343627953E-3</v>
      </c>
      <c r="J143" s="54">
        <f t="shared" si="13"/>
        <v>6.0685562118854867E-3</v>
      </c>
      <c r="K143" s="54">
        <f t="shared" si="13"/>
        <v>6.1922942690552782E-3</v>
      </c>
      <c r="L143" s="54">
        <f t="shared" si="13"/>
        <v>6.1792690990728283E-3</v>
      </c>
      <c r="M143" s="54">
        <f t="shared" si="13"/>
        <v>6.0410333434191121E-3</v>
      </c>
      <c r="N143" s="54">
        <f t="shared" si="13"/>
        <v>6.2404845332030157E-3</v>
      </c>
      <c r="O143" s="54">
        <f t="shared" si="13"/>
        <v>6.398158384841088E-3</v>
      </c>
      <c r="P143" s="54">
        <f t="shared" si="13"/>
        <v>6.28261768616539E-3</v>
      </c>
      <c r="Q143" s="54">
        <f t="shared" si="13"/>
        <v>6.355775099805179E-3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0.58908608719475197</v>
      </c>
      <c r="C144" s="50">
        <f t="shared" si="14"/>
        <v>0.58186847456151947</v>
      </c>
      <c r="D144" s="50">
        <f t="shared" si="14"/>
        <v>0.589894920078741</v>
      </c>
      <c r="E144" s="50">
        <f t="shared" si="14"/>
        <v>0.56915588561017738</v>
      </c>
      <c r="F144" s="50">
        <f t="shared" si="14"/>
        <v>0.56517960883779517</v>
      </c>
      <c r="G144" s="50">
        <f t="shared" si="14"/>
        <v>0.53813556824954267</v>
      </c>
      <c r="H144" s="50">
        <f t="shared" si="14"/>
        <v>0.5386601130619596</v>
      </c>
      <c r="I144" s="50">
        <f t="shared" si="14"/>
        <v>0.53137370384722871</v>
      </c>
      <c r="J144" s="50">
        <f t="shared" si="14"/>
        <v>0.53722471423917639</v>
      </c>
      <c r="K144" s="50">
        <f t="shared" si="14"/>
        <v>0.52729857613777498</v>
      </c>
      <c r="L144" s="50">
        <f t="shared" si="14"/>
        <v>0.53509990337719515</v>
      </c>
      <c r="M144" s="50">
        <f t="shared" si="14"/>
        <v>0.5296283559005438</v>
      </c>
      <c r="N144" s="50">
        <f t="shared" si="14"/>
        <v>0.54099061955724803</v>
      </c>
      <c r="O144" s="50">
        <f t="shared" si="14"/>
        <v>0.55421905215390199</v>
      </c>
      <c r="P144" s="50">
        <f t="shared" si="14"/>
        <v>0.55168677627365093</v>
      </c>
      <c r="Q144" s="50">
        <f t="shared" si="14"/>
        <v>0.55537997740461853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0.47333262465318915</v>
      </c>
      <c r="C145" s="52">
        <f t="shared" si="15"/>
        <v>0.43858614769796206</v>
      </c>
      <c r="D145" s="52">
        <f t="shared" si="15"/>
        <v>0.41559147301205013</v>
      </c>
      <c r="E145" s="52">
        <f t="shared" si="15"/>
        <v>0.36564778883890836</v>
      </c>
      <c r="F145" s="52">
        <f t="shared" si="15"/>
        <v>0.3362465150612442</v>
      </c>
      <c r="G145" s="52">
        <f t="shared" si="15"/>
        <v>0.30795414843208646</v>
      </c>
      <c r="H145" s="52">
        <f t="shared" si="15"/>
        <v>0.29144118063808344</v>
      </c>
      <c r="I145" s="52">
        <f t="shared" si="15"/>
        <v>0.26772662931331537</v>
      </c>
      <c r="J145" s="52">
        <f t="shared" si="15"/>
        <v>0.25392621572077201</v>
      </c>
      <c r="K145" s="52">
        <f t="shared" si="15"/>
        <v>0.2490517815935864</v>
      </c>
      <c r="L145" s="52">
        <f t="shared" si="15"/>
        <v>0.23109588081569996</v>
      </c>
      <c r="M145" s="52">
        <f t="shared" si="15"/>
        <v>0.21641356141564552</v>
      </c>
      <c r="N145" s="52">
        <f t="shared" si="15"/>
        <v>0.21685411097755966</v>
      </c>
      <c r="O145" s="52">
        <f t="shared" si="15"/>
        <v>0.22213765955494408</v>
      </c>
      <c r="P145" s="52">
        <f t="shared" si="15"/>
        <v>0.21449053070164595</v>
      </c>
      <c r="Q145" s="52">
        <f t="shared" si="15"/>
        <v>0.21420585835411368</v>
      </c>
    </row>
    <row r="146" spans="1:17" ht="11.45" customHeight="1" x14ac:dyDescent="0.25">
      <c r="A146" s="53" t="s">
        <v>58</v>
      </c>
      <c r="B146" s="52">
        <f t="shared" ref="B146:Q146" si="16">IF(B24=0,0,B24/B$17)</f>
        <v>6.8233492559008277E-2</v>
      </c>
      <c r="C146" s="52">
        <f t="shared" si="16"/>
        <v>7.5976925235364506E-2</v>
      </c>
      <c r="D146" s="52">
        <f t="shared" si="16"/>
        <v>7.5307963298558975E-2</v>
      </c>
      <c r="E146" s="52">
        <f t="shared" si="16"/>
        <v>8.5600203339798966E-2</v>
      </c>
      <c r="F146" s="52">
        <f t="shared" si="16"/>
        <v>9.784796173598391E-2</v>
      </c>
      <c r="G146" s="52">
        <f t="shared" si="16"/>
        <v>8.8719849717727881E-2</v>
      </c>
      <c r="H146" s="52">
        <f t="shared" si="16"/>
        <v>0.10748905877478847</v>
      </c>
      <c r="I146" s="52">
        <f t="shared" si="16"/>
        <v>0.13386525957780296</v>
      </c>
      <c r="J146" s="52">
        <f t="shared" si="16"/>
        <v>0.16424962137652896</v>
      </c>
      <c r="K146" s="52">
        <f t="shared" si="16"/>
        <v>0.16751710607868678</v>
      </c>
      <c r="L146" s="52">
        <f t="shared" si="16"/>
        <v>0.2000903760094882</v>
      </c>
      <c r="M146" s="52">
        <f t="shared" si="16"/>
        <v>0.21419151056476646</v>
      </c>
      <c r="N146" s="52">
        <f t="shared" si="16"/>
        <v>0.22023057123153406</v>
      </c>
      <c r="O146" s="52">
        <f t="shared" si="16"/>
        <v>0.22163789571679665</v>
      </c>
      <c r="P146" s="52">
        <f t="shared" si="16"/>
        <v>0.22818656423683836</v>
      </c>
      <c r="Q146" s="52">
        <f t="shared" si="16"/>
        <v>0.24076389333713877</v>
      </c>
    </row>
    <row r="147" spans="1:17" ht="11.45" customHeight="1" x14ac:dyDescent="0.25">
      <c r="A147" s="53" t="s">
        <v>57</v>
      </c>
      <c r="B147" s="52">
        <f t="shared" ref="B147:Q147" si="17">IF(B26=0,0,B26/B$17)</f>
        <v>4.7519969982554547E-2</v>
      </c>
      <c r="C147" s="52">
        <f t="shared" si="17"/>
        <v>6.7305401628192915E-2</v>
      </c>
      <c r="D147" s="52">
        <f t="shared" si="17"/>
        <v>9.8995483768131859E-2</v>
      </c>
      <c r="E147" s="52">
        <f t="shared" si="17"/>
        <v>0.11790789343146996</v>
      </c>
      <c r="F147" s="52">
        <f t="shared" si="17"/>
        <v>0.13108513204056696</v>
      </c>
      <c r="G147" s="52">
        <f t="shared" si="17"/>
        <v>0.14146157009972829</v>
      </c>
      <c r="H147" s="52">
        <f t="shared" si="17"/>
        <v>0.13972987364908768</v>
      </c>
      <c r="I147" s="52">
        <f t="shared" si="17"/>
        <v>0.12978181495611041</v>
      </c>
      <c r="J147" s="52">
        <f t="shared" si="17"/>
        <v>0.11904887714187533</v>
      </c>
      <c r="K147" s="52">
        <f t="shared" si="17"/>
        <v>0.11072968846550181</v>
      </c>
      <c r="L147" s="52">
        <f t="shared" si="17"/>
        <v>0.10391343761274965</v>
      </c>
      <c r="M147" s="52">
        <f t="shared" si="17"/>
        <v>9.902184206140921E-2</v>
      </c>
      <c r="N147" s="52">
        <f t="shared" si="17"/>
        <v>0.10390279580995977</v>
      </c>
      <c r="O147" s="52">
        <f t="shared" si="17"/>
        <v>0.11043971314088102</v>
      </c>
      <c r="P147" s="52">
        <f t="shared" si="17"/>
        <v>0.1089814196544468</v>
      </c>
      <c r="Q147" s="52">
        <f t="shared" si="17"/>
        <v>0.10026449546996885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0</v>
      </c>
      <c r="M148" s="52">
        <f t="shared" si="18"/>
        <v>0</v>
      </c>
      <c r="N148" s="52">
        <f t="shared" si="18"/>
        <v>0</v>
      </c>
      <c r="O148" s="52">
        <f t="shared" si="18"/>
        <v>0</v>
      </c>
      <c r="P148" s="52">
        <f t="shared" si="18"/>
        <v>0</v>
      </c>
      <c r="Q148" s="52">
        <f t="shared" si="18"/>
        <v>1.1185624944901686E-4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0</v>
      </c>
      <c r="P149" s="52">
        <f t="shared" si="19"/>
        <v>2.352723269789704E-5</v>
      </c>
      <c r="Q149" s="52">
        <f t="shared" si="19"/>
        <v>2.8378749140944111E-5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2.0893925724916151E-7</v>
      </c>
      <c r="M150" s="52">
        <f t="shared" si="20"/>
        <v>1.4418587226741062E-6</v>
      </c>
      <c r="N150" s="52">
        <f t="shared" si="20"/>
        <v>3.1415381944671071E-6</v>
      </c>
      <c r="O150" s="52">
        <f t="shared" si="20"/>
        <v>3.7837412801651779E-6</v>
      </c>
      <c r="P150" s="52">
        <f t="shared" si="20"/>
        <v>4.7344480219213579E-6</v>
      </c>
      <c r="Q150" s="52">
        <f t="shared" si="20"/>
        <v>5.495244807216665E-6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0.1101420487005062</v>
      </c>
      <c r="C151" s="50">
        <f t="shared" si="21"/>
        <v>0.10513558178292902</v>
      </c>
      <c r="D151" s="50">
        <f t="shared" si="21"/>
        <v>0.10632028043663506</v>
      </c>
      <c r="E151" s="50">
        <f t="shared" si="21"/>
        <v>9.3805587321935766E-2</v>
      </c>
      <c r="F151" s="50">
        <f t="shared" si="21"/>
        <v>8.7665791961531403E-2</v>
      </c>
      <c r="G151" s="50">
        <f t="shared" si="21"/>
        <v>7.9439362042868153E-2</v>
      </c>
      <c r="H151" s="50">
        <f t="shared" si="21"/>
        <v>6.7706514390489289E-2</v>
      </c>
      <c r="I151" s="50">
        <f t="shared" si="21"/>
        <v>6.1245207635257058E-2</v>
      </c>
      <c r="J151" s="50">
        <f t="shared" si="21"/>
        <v>5.5103750759223157E-2</v>
      </c>
      <c r="K151" s="50">
        <f t="shared" si="21"/>
        <v>5.3358733143874931E-2</v>
      </c>
      <c r="L151" s="50">
        <f t="shared" si="21"/>
        <v>4.9701564375308656E-2</v>
      </c>
      <c r="M151" s="50">
        <f t="shared" si="21"/>
        <v>4.9575897176313305E-2</v>
      </c>
      <c r="N151" s="50">
        <f t="shared" si="21"/>
        <v>5.0616717694153261E-2</v>
      </c>
      <c r="O151" s="50">
        <f t="shared" si="21"/>
        <v>5.4251679375257933E-2</v>
      </c>
      <c r="P151" s="50">
        <f t="shared" si="21"/>
        <v>5.4884321568037908E-2</v>
      </c>
      <c r="Q151" s="50">
        <f t="shared" si="21"/>
        <v>5.9764847886009498E-2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0</v>
      </c>
      <c r="K152" s="52">
        <f t="shared" si="22"/>
        <v>0</v>
      </c>
      <c r="L152" s="52">
        <f t="shared" si="22"/>
        <v>0</v>
      </c>
      <c r="M152" s="52">
        <f t="shared" si="22"/>
        <v>0</v>
      </c>
      <c r="N152" s="52">
        <f t="shared" si="22"/>
        <v>0</v>
      </c>
      <c r="O152" s="52">
        <f t="shared" si="22"/>
        <v>0</v>
      </c>
      <c r="P152" s="52">
        <f t="shared" si="22"/>
        <v>0</v>
      </c>
      <c r="Q152" s="52">
        <f t="shared" si="22"/>
        <v>0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0.10888214406655726</v>
      </c>
      <c r="C153" s="52">
        <f t="shared" si="23"/>
        <v>0.1039154017404339</v>
      </c>
      <c r="D153" s="52">
        <f t="shared" si="23"/>
        <v>0.10513336280922507</v>
      </c>
      <c r="E153" s="52">
        <f t="shared" si="23"/>
        <v>9.2871419358086252E-2</v>
      </c>
      <c r="F153" s="52">
        <f t="shared" si="23"/>
        <v>8.5883798336471529E-2</v>
      </c>
      <c r="G153" s="52">
        <f t="shared" si="23"/>
        <v>7.7470898912126718E-2</v>
      </c>
      <c r="H153" s="52">
        <f t="shared" si="23"/>
        <v>6.60187584120146E-2</v>
      </c>
      <c r="I153" s="52">
        <f t="shared" si="23"/>
        <v>5.9787625924559357E-2</v>
      </c>
      <c r="J153" s="52">
        <f t="shared" si="23"/>
        <v>5.3804101696313326E-2</v>
      </c>
      <c r="K153" s="52">
        <f t="shared" si="23"/>
        <v>5.2166410273014205E-2</v>
      </c>
      <c r="L153" s="52">
        <f t="shared" si="23"/>
        <v>4.8638758994746699E-2</v>
      </c>
      <c r="M153" s="52">
        <f t="shared" si="23"/>
        <v>4.8585007216157952E-2</v>
      </c>
      <c r="N153" s="52">
        <f t="shared" si="23"/>
        <v>4.9640055097426597E-2</v>
      </c>
      <c r="O153" s="52">
        <f t="shared" si="23"/>
        <v>5.3238522418463767E-2</v>
      </c>
      <c r="P153" s="52">
        <f t="shared" si="23"/>
        <v>5.3918413841158863E-2</v>
      </c>
      <c r="Q153" s="52">
        <f t="shared" si="23"/>
        <v>5.8152480469697579E-2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9.2403408424653933E-4</v>
      </c>
      <c r="C154" s="52">
        <f t="shared" si="24"/>
        <v>8.5554169956820558E-4</v>
      </c>
      <c r="D154" s="52">
        <f t="shared" si="24"/>
        <v>8.0350864499836806E-4</v>
      </c>
      <c r="E154" s="52">
        <f t="shared" si="24"/>
        <v>6.6463248134317459E-4</v>
      </c>
      <c r="F154" s="52">
        <f t="shared" si="24"/>
        <v>1.5672536326076698E-3</v>
      </c>
      <c r="G154" s="52">
        <f t="shared" si="24"/>
        <v>1.3370333513022326E-3</v>
      </c>
      <c r="H154" s="52">
        <f t="shared" si="24"/>
        <v>1.1497181552221276E-3</v>
      </c>
      <c r="I154" s="52">
        <f t="shared" si="24"/>
        <v>9.8713241626333559E-4</v>
      </c>
      <c r="J154" s="52">
        <f t="shared" si="24"/>
        <v>8.778455485262969E-4</v>
      </c>
      <c r="K154" s="52">
        <f t="shared" si="24"/>
        <v>8.0154810091453261E-4</v>
      </c>
      <c r="L154" s="52">
        <f t="shared" si="24"/>
        <v>7.0516903198106782E-4</v>
      </c>
      <c r="M154" s="52">
        <f t="shared" si="24"/>
        <v>6.5231609887245396E-4</v>
      </c>
      <c r="N154" s="52">
        <f t="shared" si="24"/>
        <v>6.4074628661054441E-4</v>
      </c>
      <c r="O154" s="52">
        <f t="shared" si="24"/>
        <v>6.4046877852545281E-4</v>
      </c>
      <c r="P154" s="52">
        <f t="shared" si="24"/>
        <v>5.9244957726697705E-4</v>
      </c>
      <c r="Q154" s="52">
        <f t="shared" si="24"/>
        <v>5.2006343168211234E-4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7.187626812997876E-4</v>
      </c>
    </row>
    <row r="156" spans="1:17" ht="11.45" customHeight="1" x14ac:dyDescent="0.25">
      <c r="A156" s="53" t="s">
        <v>55</v>
      </c>
      <c r="B156" s="52">
        <f t="shared" ref="B156:Q156" si="26">IF(B41=0,0,B41/B$17)</f>
        <v>3.3587054970239915E-4</v>
      </c>
      <c r="C156" s="52">
        <f t="shared" si="26"/>
        <v>3.6463834292691351E-4</v>
      </c>
      <c r="D156" s="52">
        <f t="shared" si="26"/>
        <v>3.8340898241162667E-4</v>
      </c>
      <c r="E156" s="52">
        <f t="shared" si="26"/>
        <v>2.6953548250632439E-4</v>
      </c>
      <c r="F156" s="52">
        <f t="shared" si="26"/>
        <v>2.147399924522149E-4</v>
      </c>
      <c r="G156" s="52">
        <f t="shared" si="26"/>
        <v>6.3142977943920944E-4</v>
      </c>
      <c r="H156" s="52">
        <f t="shared" si="26"/>
        <v>5.3803782325255391E-4</v>
      </c>
      <c r="I156" s="52">
        <f t="shared" si="26"/>
        <v>4.7044929443436768E-4</v>
      </c>
      <c r="J156" s="52">
        <f t="shared" si="26"/>
        <v>4.2180351438353371E-4</v>
      </c>
      <c r="K156" s="52">
        <f t="shared" si="26"/>
        <v>3.9077476994619435E-4</v>
      </c>
      <c r="L156" s="52">
        <f t="shared" si="26"/>
        <v>3.5763634858088588E-4</v>
      </c>
      <c r="M156" s="52">
        <f t="shared" si="26"/>
        <v>3.3857386128289239E-4</v>
      </c>
      <c r="N156" s="52">
        <f t="shared" si="26"/>
        <v>3.359163101161197E-4</v>
      </c>
      <c r="O156" s="52">
        <f t="shared" si="26"/>
        <v>3.7268817826871558E-4</v>
      </c>
      <c r="P156" s="52">
        <f t="shared" si="26"/>
        <v>3.7345814961206966E-4</v>
      </c>
      <c r="Q156" s="52">
        <f t="shared" si="26"/>
        <v>3.7354130333001266E-4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0.28940370631355128</v>
      </c>
      <c r="C157" s="56">
        <f t="shared" si="27"/>
        <v>0.30266836944129849</v>
      </c>
      <c r="D157" s="56">
        <f t="shared" si="27"/>
        <v>0.2937603477835885</v>
      </c>
      <c r="E157" s="56">
        <f t="shared" si="27"/>
        <v>0.32868759115996005</v>
      </c>
      <c r="F157" s="56">
        <f t="shared" si="27"/>
        <v>0.3400338840452175</v>
      </c>
      <c r="G157" s="56">
        <f t="shared" si="27"/>
        <v>0.3753066856199393</v>
      </c>
      <c r="H157" s="56">
        <f t="shared" si="27"/>
        <v>0.38694234597484223</v>
      </c>
      <c r="I157" s="56">
        <f t="shared" si="27"/>
        <v>0.40093547428315146</v>
      </c>
      <c r="J157" s="56">
        <f t="shared" si="27"/>
        <v>0.40160297878971501</v>
      </c>
      <c r="K157" s="56">
        <f t="shared" si="27"/>
        <v>0.41315039644929485</v>
      </c>
      <c r="L157" s="56">
        <f t="shared" si="27"/>
        <v>0.40901926314842341</v>
      </c>
      <c r="M157" s="56">
        <f t="shared" si="27"/>
        <v>0.41475471357972382</v>
      </c>
      <c r="N157" s="56">
        <f t="shared" si="27"/>
        <v>0.40215217821539589</v>
      </c>
      <c r="O157" s="56">
        <f t="shared" si="27"/>
        <v>0.38513111008599898</v>
      </c>
      <c r="P157" s="56">
        <f t="shared" si="27"/>
        <v>0.38714628447214572</v>
      </c>
      <c r="Q157" s="56">
        <f t="shared" si="27"/>
        <v>0.37849939960956686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0.18598799774042757</v>
      </c>
      <c r="C158" s="54">
        <f t="shared" si="28"/>
        <v>0.17955887178147764</v>
      </c>
      <c r="D158" s="54">
        <f t="shared" si="28"/>
        <v>0.19040872333766895</v>
      </c>
      <c r="E158" s="54">
        <f t="shared" si="28"/>
        <v>0.1785242276178681</v>
      </c>
      <c r="F158" s="54">
        <f t="shared" si="28"/>
        <v>0.15233856189164155</v>
      </c>
      <c r="G158" s="54">
        <f t="shared" si="28"/>
        <v>0.14320032678184313</v>
      </c>
      <c r="H158" s="54">
        <f t="shared" si="28"/>
        <v>0.13471297380849884</v>
      </c>
      <c r="I158" s="54">
        <f t="shared" si="28"/>
        <v>0.12498014638428916</v>
      </c>
      <c r="J158" s="54">
        <f t="shared" si="28"/>
        <v>0.12271919910232758</v>
      </c>
      <c r="K158" s="54">
        <f t="shared" si="28"/>
        <v>0.12482806244124495</v>
      </c>
      <c r="L158" s="54">
        <f t="shared" si="28"/>
        <v>0.12267597024223317</v>
      </c>
      <c r="M158" s="54">
        <f t="shared" si="28"/>
        <v>0.12578818375389694</v>
      </c>
      <c r="N158" s="54">
        <f t="shared" si="28"/>
        <v>0.13065585852520598</v>
      </c>
      <c r="O158" s="54">
        <f t="shared" si="28"/>
        <v>0.14257398256362042</v>
      </c>
      <c r="P158" s="54">
        <f t="shared" si="28"/>
        <v>0.14134883680701438</v>
      </c>
      <c r="Q158" s="54">
        <f t="shared" si="28"/>
        <v>0.13444668172124344</v>
      </c>
    </row>
    <row r="159" spans="1:17" ht="11.45" customHeight="1" x14ac:dyDescent="0.25">
      <c r="A159" s="53" t="s">
        <v>59</v>
      </c>
      <c r="B159" s="52">
        <f t="shared" ref="B159:Q159" si="29">IF(B44=0,0,B44/B$17)</f>
        <v>0.10575506550446406</v>
      </c>
      <c r="C159" s="52">
        <f t="shared" si="29"/>
        <v>0.10306483428865765</v>
      </c>
      <c r="D159" s="52">
        <f t="shared" si="29"/>
        <v>9.6544804618604221E-2</v>
      </c>
      <c r="E159" s="52">
        <f t="shared" si="29"/>
        <v>8.5972554848761928E-2</v>
      </c>
      <c r="F159" s="52">
        <f t="shared" si="29"/>
        <v>6.8442869778408924E-2</v>
      </c>
      <c r="G159" s="52">
        <f t="shared" si="29"/>
        <v>5.6352755607534194E-2</v>
      </c>
      <c r="H159" s="52">
        <f t="shared" si="29"/>
        <v>4.7174657176792568E-2</v>
      </c>
      <c r="I159" s="52">
        <f t="shared" si="29"/>
        <v>3.8622356018150408E-2</v>
      </c>
      <c r="J159" s="52">
        <f t="shared" si="29"/>
        <v>3.3202393780018151E-2</v>
      </c>
      <c r="K159" s="52">
        <f t="shared" si="29"/>
        <v>3.2767489236274615E-2</v>
      </c>
      <c r="L159" s="52">
        <f t="shared" si="29"/>
        <v>2.9181636529531929E-2</v>
      </c>
      <c r="M159" s="52">
        <f t="shared" si="29"/>
        <v>2.631703693322579E-2</v>
      </c>
      <c r="N159" s="52">
        <f t="shared" si="29"/>
        <v>2.5341780334357349E-2</v>
      </c>
      <c r="O159" s="52">
        <f t="shared" si="29"/>
        <v>2.5275865073844692E-2</v>
      </c>
      <c r="P159" s="52">
        <f t="shared" si="29"/>
        <v>2.2983882977792702E-2</v>
      </c>
      <c r="Q159" s="52">
        <f t="shared" si="29"/>
        <v>1.9166428206148712E-2</v>
      </c>
    </row>
    <row r="160" spans="1:17" ht="11.45" customHeight="1" x14ac:dyDescent="0.25">
      <c r="A160" s="53" t="s">
        <v>58</v>
      </c>
      <c r="B160" s="52">
        <f t="shared" ref="B160:Q160" si="30">IF(B46=0,0,B46/B$17)</f>
        <v>7.6844071293102903E-2</v>
      </c>
      <c r="C160" s="52">
        <f t="shared" si="30"/>
        <v>7.2633194634834489E-2</v>
      </c>
      <c r="D160" s="52">
        <f t="shared" si="30"/>
        <v>8.8400224137089187E-2</v>
      </c>
      <c r="E160" s="52">
        <f t="shared" si="30"/>
        <v>8.6629784604511331E-2</v>
      </c>
      <c r="F160" s="52">
        <f t="shared" si="30"/>
        <v>7.8472881270334124E-2</v>
      </c>
      <c r="G160" s="52">
        <f t="shared" si="30"/>
        <v>8.1348593499752653E-2</v>
      </c>
      <c r="H160" s="52">
        <f t="shared" si="30"/>
        <v>8.160209968379703E-2</v>
      </c>
      <c r="I160" s="52">
        <f t="shared" si="30"/>
        <v>8.0538570865087408E-2</v>
      </c>
      <c r="J160" s="52">
        <f t="shared" si="30"/>
        <v>8.3783610970660574E-2</v>
      </c>
      <c r="K160" s="52">
        <f t="shared" si="30"/>
        <v>8.636877646866746E-2</v>
      </c>
      <c r="L160" s="52">
        <f t="shared" si="30"/>
        <v>8.7989800819344599E-2</v>
      </c>
      <c r="M160" s="52">
        <f t="shared" si="30"/>
        <v>9.3850281174606975E-2</v>
      </c>
      <c r="N160" s="52">
        <f t="shared" si="30"/>
        <v>9.9708243214112618E-2</v>
      </c>
      <c r="O160" s="52">
        <f t="shared" si="30"/>
        <v>0.11159554659411784</v>
      </c>
      <c r="P160" s="52">
        <f t="shared" si="30"/>
        <v>0.11206541904946768</v>
      </c>
      <c r="Q160" s="52">
        <f t="shared" si="30"/>
        <v>0.10914735983700945</v>
      </c>
    </row>
    <row r="161" spans="1:17" ht="11.45" customHeight="1" x14ac:dyDescent="0.25">
      <c r="A161" s="53" t="s">
        <v>57</v>
      </c>
      <c r="B161" s="52">
        <f t="shared" ref="B161:Q161" si="31">IF(B48=0,0,B48/B$17)</f>
        <v>3.3888609428606056E-3</v>
      </c>
      <c r="C161" s="52">
        <f t="shared" si="31"/>
        <v>3.8608428579855114E-3</v>
      </c>
      <c r="D161" s="52">
        <f t="shared" si="31"/>
        <v>5.4636945819755527E-3</v>
      </c>
      <c r="E161" s="52">
        <f t="shared" si="31"/>
        <v>5.9218881645948171E-3</v>
      </c>
      <c r="F161" s="52">
        <f t="shared" si="31"/>
        <v>5.4228108428984864E-3</v>
      </c>
      <c r="G161" s="52">
        <f t="shared" si="31"/>
        <v>5.4989776745562758E-3</v>
      </c>
      <c r="H161" s="52">
        <f t="shared" si="31"/>
        <v>5.9362169479092496E-3</v>
      </c>
      <c r="I161" s="52">
        <f t="shared" si="31"/>
        <v>5.8192195010513545E-3</v>
      </c>
      <c r="J161" s="52">
        <f t="shared" si="31"/>
        <v>5.7331943516488581E-3</v>
      </c>
      <c r="K161" s="52">
        <f t="shared" si="31"/>
        <v>5.6917967363028701E-3</v>
      </c>
      <c r="L161" s="52">
        <f t="shared" si="31"/>
        <v>5.5045328933566546E-3</v>
      </c>
      <c r="M161" s="52">
        <f t="shared" si="31"/>
        <v>5.6208656460641979E-3</v>
      </c>
      <c r="N161" s="52">
        <f t="shared" si="31"/>
        <v>5.6057005371976318E-3</v>
      </c>
      <c r="O161" s="52">
        <f t="shared" si="31"/>
        <v>5.7023026881911076E-3</v>
      </c>
      <c r="P161" s="52">
        <f t="shared" si="31"/>
        <v>6.2991840544160543E-3</v>
      </c>
      <c r="Q161" s="52">
        <f t="shared" si="31"/>
        <v>5.9570117503736598E-3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1.7540999329918866E-4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1.3443953839587741E-7</v>
      </c>
      <c r="O163" s="52">
        <f t="shared" si="33"/>
        <v>2.6820746677848862E-7</v>
      </c>
      <c r="P163" s="52">
        <f t="shared" si="33"/>
        <v>3.5072533794264856E-7</v>
      </c>
      <c r="Q163" s="52">
        <f t="shared" si="33"/>
        <v>4.7193441242330359E-7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0.10341570857312372</v>
      </c>
      <c r="C164" s="50">
        <f t="shared" si="34"/>
        <v>0.12310949765982082</v>
      </c>
      <c r="D164" s="50">
        <f t="shared" si="34"/>
        <v>0.10335162444591954</v>
      </c>
      <c r="E164" s="50">
        <f t="shared" si="34"/>
        <v>0.15016336354209198</v>
      </c>
      <c r="F164" s="50">
        <f t="shared" si="34"/>
        <v>0.18769532215357601</v>
      </c>
      <c r="G164" s="50">
        <f t="shared" si="34"/>
        <v>0.23210635883809616</v>
      </c>
      <c r="H164" s="50">
        <f t="shared" si="34"/>
        <v>0.25222937216634339</v>
      </c>
      <c r="I164" s="50">
        <f t="shared" si="34"/>
        <v>0.27595532789886229</v>
      </c>
      <c r="J164" s="50">
        <f t="shared" si="34"/>
        <v>0.27888377968738742</v>
      </c>
      <c r="K164" s="50">
        <f t="shared" si="34"/>
        <v>0.28832233400804996</v>
      </c>
      <c r="L164" s="50">
        <f t="shared" si="34"/>
        <v>0.28634329290619021</v>
      </c>
      <c r="M164" s="50">
        <f t="shared" si="34"/>
        <v>0.28896652982582682</v>
      </c>
      <c r="N164" s="50">
        <f t="shared" si="34"/>
        <v>0.27149631969018989</v>
      </c>
      <c r="O164" s="50">
        <f t="shared" si="34"/>
        <v>0.24255712752237857</v>
      </c>
      <c r="P164" s="50">
        <f t="shared" si="34"/>
        <v>0.2457974476651314</v>
      </c>
      <c r="Q164" s="50">
        <f t="shared" si="34"/>
        <v>0.24405271788832344</v>
      </c>
    </row>
    <row r="165" spans="1:17" ht="11.45" customHeight="1" x14ac:dyDescent="0.25">
      <c r="A165" s="49" t="s">
        <v>23</v>
      </c>
      <c r="B165" s="48">
        <f t="shared" ref="B165:Q165" si="35">IF(B53=0,0,B53/B$17)</f>
        <v>7.8030326469091985E-2</v>
      </c>
      <c r="C165" s="48">
        <f t="shared" si="35"/>
        <v>9.3031363251510124E-2</v>
      </c>
      <c r="D165" s="48">
        <f t="shared" si="35"/>
        <v>7.8370549451684535E-2</v>
      </c>
      <c r="E165" s="48">
        <f t="shared" si="35"/>
        <v>0.11563951994781534</v>
      </c>
      <c r="F165" s="48">
        <f t="shared" si="35"/>
        <v>0.1446195862375548</v>
      </c>
      <c r="G165" s="48">
        <f t="shared" si="35"/>
        <v>0.17967543480741688</v>
      </c>
      <c r="H165" s="48">
        <f t="shared" si="35"/>
        <v>0.18563473628922819</v>
      </c>
      <c r="I165" s="48">
        <f t="shared" si="35"/>
        <v>0.21180289161289229</v>
      </c>
      <c r="J165" s="48">
        <f t="shared" si="35"/>
        <v>0.2171859449601416</v>
      </c>
      <c r="K165" s="48">
        <f t="shared" si="35"/>
        <v>0.23155849929627245</v>
      </c>
      <c r="L165" s="48">
        <f t="shared" si="35"/>
        <v>0.22512533911859947</v>
      </c>
      <c r="M165" s="48">
        <f t="shared" si="35"/>
        <v>0.22896496614180617</v>
      </c>
      <c r="N165" s="48">
        <f t="shared" si="35"/>
        <v>0.2106229768012744</v>
      </c>
      <c r="O165" s="48">
        <f t="shared" si="35"/>
        <v>0.18926214377112288</v>
      </c>
      <c r="P165" s="48">
        <f t="shared" si="35"/>
        <v>0.19043401555988146</v>
      </c>
      <c r="Q165" s="48">
        <f t="shared" si="35"/>
        <v>0.19087570009114002</v>
      </c>
    </row>
    <row r="166" spans="1:17" ht="11.45" customHeight="1" x14ac:dyDescent="0.25">
      <c r="A166" s="47" t="s">
        <v>22</v>
      </c>
      <c r="B166" s="46">
        <f t="shared" ref="B166:Q166" si="36">IF(B55=0,0,B55/B$17)</f>
        <v>2.5385382104031743E-2</v>
      </c>
      <c r="C166" s="46">
        <f t="shared" si="36"/>
        <v>3.0078134408310697E-2</v>
      </c>
      <c r="D166" s="46">
        <f t="shared" si="36"/>
        <v>2.4981074994235016E-2</v>
      </c>
      <c r="E166" s="46">
        <f t="shared" si="36"/>
        <v>3.4523843594276633E-2</v>
      </c>
      <c r="F166" s="46">
        <f t="shared" si="36"/>
        <v>4.3075735916021207E-2</v>
      </c>
      <c r="G166" s="46">
        <f t="shared" si="36"/>
        <v>5.2430924030679296E-2</v>
      </c>
      <c r="H166" s="46">
        <f t="shared" si="36"/>
        <v>6.6594635877115213E-2</v>
      </c>
      <c r="I166" s="46">
        <f t="shared" si="36"/>
        <v>6.4152436285970033E-2</v>
      </c>
      <c r="J166" s="46">
        <f t="shared" si="36"/>
        <v>6.1697834727245819E-2</v>
      </c>
      <c r="K166" s="46">
        <f t="shared" si="36"/>
        <v>5.6763834711777483E-2</v>
      </c>
      <c r="L166" s="46">
        <f t="shared" si="36"/>
        <v>6.1217953787590713E-2</v>
      </c>
      <c r="M166" s="46">
        <f t="shared" si="36"/>
        <v>6.0001563684020667E-2</v>
      </c>
      <c r="N166" s="46">
        <f t="shared" si="36"/>
        <v>6.087334288891548E-2</v>
      </c>
      <c r="O166" s="46">
        <f t="shared" si="36"/>
        <v>5.3294983751255701E-2</v>
      </c>
      <c r="P166" s="46">
        <f t="shared" si="36"/>
        <v>5.5363432105249952E-2</v>
      </c>
      <c r="Q166" s="46">
        <f t="shared" si="36"/>
        <v>5.3177017797183444E-2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26655.088259005359</v>
      </c>
      <c r="C4" s="104">
        <f t="shared" ref="C4:Q4" si="0">C5+C9+C10+C15</f>
        <v>26434.558536322606</v>
      </c>
      <c r="D4" s="104">
        <f t="shared" si="0"/>
        <v>25506.553146153878</v>
      </c>
      <c r="E4" s="104">
        <f t="shared" si="0"/>
        <v>27791.851826839535</v>
      </c>
      <c r="F4" s="104">
        <f t="shared" si="0"/>
        <v>31496.200314014452</v>
      </c>
      <c r="G4" s="104">
        <f t="shared" si="0"/>
        <v>33794.365078643503</v>
      </c>
      <c r="H4" s="104">
        <f t="shared" si="0"/>
        <v>37436.599133353695</v>
      </c>
      <c r="I4" s="104">
        <f t="shared" si="0"/>
        <v>41597.033474831114</v>
      </c>
      <c r="J4" s="104">
        <f t="shared" si="0"/>
        <v>43531.735308376461</v>
      </c>
      <c r="K4" s="104">
        <f t="shared" si="0"/>
        <v>44375.084447860121</v>
      </c>
      <c r="L4" s="104">
        <f t="shared" si="0"/>
        <v>46979.085898457583</v>
      </c>
      <c r="M4" s="104">
        <f t="shared" si="0"/>
        <v>47575.748480517323</v>
      </c>
      <c r="N4" s="104">
        <f t="shared" si="0"/>
        <v>45591.948105856281</v>
      </c>
      <c r="O4" s="104">
        <f t="shared" si="0"/>
        <v>42617.490562272673</v>
      </c>
      <c r="P4" s="104">
        <f t="shared" si="0"/>
        <v>42964.491785190978</v>
      </c>
      <c r="Q4" s="104">
        <f t="shared" si="0"/>
        <v>45305.754957579768</v>
      </c>
    </row>
    <row r="5" spans="1:17" ht="11.45" customHeight="1" x14ac:dyDescent="0.25">
      <c r="A5" s="95" t="s">
        <v>91</v>
      </c>
      <c r="B5" s="75">
        <f>SUM(B6:B8)</f>
        <v>26655.088259005359</v>
      </c>
      <c r="C5" s="75">
        <f t="shared" ref="C5:Q5" si="1">SUM(C6:C8)</f>
        <v>26434.558536322606</v>
      </c>
      <c r="D5" s="75">
        <f t="shared" si="1"/>
        <v>25506.553146153878</v>
      </c>
      <c r="E5" s="75">
        <f t="shared" si="1"/>
        <v>27791.851826839535</v>
      </c>
      <c r="F5" s="75">
        <f t="shared" si="1"/>
        <v>31496.200314014452</v>
      </c>
      <c r="G5" s="75">
        <f t="shared" si="1"/>
        <v>33794.365078643503</v>
      </c>
      <c r="H5" s="75">
        <f t="shared" si="1"/>
        <v>37436.599133353695</v>
      </c>
      <c r="I5" s="75">
        <f t="shared" si="1"/>
        <v>41597.033474831114</v>
      </c>
      <c r="J5" s="75">
        <f t="shared" si="1"/>
        <v>43531.735308376461</v>
      </c>
      <c r="K5" s="75">
        <f t="shared" si="1"/>
        <v>44375.084447860121</v>
      </c>
      <c r="L5" s="75">
        <f t="shared" si="1"/>
        <v>46979.085898457583</v>
      </c>
      <c r="M5" s="75">
        <f t="shared" si="1"/>
        <v>47575.748480517323</v>
      </c>
      <c r="N5" s="75">
        <f t="shared" si="1"/>
        <v>45591.948105856281</v>
      </c>
      <c r="O5" s="75">
        <f t="shared" si="1"/>
        <v>42617.490562272673</v>
      </c>
      <c r="P5" s="75">
        <f t="shared" si="1"/>
        <v>42964.491785190978</v>
      </c>
      <c r="Q5" s="75">
        <f t="shared" si="1"/>
        <v>45268.226243920064</v>
      </c>
    </row>
    <row r="6" spans="1:17" ht="11.45" customHeight="1" x14ac:dyDescent="0.25">
      <c r="A6" s="17" t="s">
        <v>90</v>
      </c>
      <c r="B6" s="75">
        <v>1233.6015950231131</v>
      </c>
      <c r="C6" s="75">
        <v>1700.8595638282084</v>
      </c>
      <c r="D6" s="75">
        <v>2406.2332288937405</v>
      </c>
      <c r="E6" s="75">
        <v>3105.7574749835767</v>
      </c>
      <c r="F6" s="75">
        <v>3892.2845235641289</v>
      </c>
      <c r="G6" s="75">
        <v>4496.1145643546452</v>
      </c>
      <c r="H6" s="75">
        <v>4934.4715121822283</v>
      </c>
      <c r="I6" s="75">
        <v>5079.5366113915206</v>
      </c>
      <c r="J6" s="75">
        <v>4989.6181874485083</v>
      </c>
      <c r="K6" s="75">
        <v>4798.0282904222768</v>
      </c>
      <c r="L6" s="75">
        <v>4818.3168623607053</v>
      </c>
      <c r="M6" s="75">
        <v>4667.3831171972306</v>
      </c>
      <c r="N6" s="75">
        <v>4661.577644945909</v>
      </c>
      <c r="O6" s="75">
        <v>4623.8302505553384</v>
      </c>
      <c r="P6" s="75">
        <v>4606.4376069464697</v>
      </c>
      <c r="Q6" s="75">
        <v>4478.7136717157709</v>
      </c>
    </row>
    <row r="7" spans="1:17" ht="11.45" customHeight="1" x14ac:dyDescent="0.25">
      <c r="A7" s="17" t="s">
        <v>89</v>
      </c>
      <c r="B7" s="75">
        <v>15433.378638382181</v>
      </c>
      <c r="C7" s="75">
        <v>14316.295366517759</v>
      </c>
      <c r="D7" s="75">
        <v>13109.053916355013</v>
      </c>
      <c r="E7" s="75">
        <v>12520.54817698608</v>
      </c>
      <c r="F7" s="75">
        <v>12710.520511745364</v>
      </c>
      <c r="G7" s="75">
        <v>12269.00068114705</v>
      </c>
      <c r="H7" s="75">
        <v>12586.47706746461</v>
      </c>
      <c r="I7" s="75">
        <v>12567.361283545069</v>
      </c>
      <c r="J7" s="75">
        <v>12418.096180885164</v>
      </c>
      <c r="K7" s="75">
        <v>12458.316636315398</v>
      </c>
      <c r="L7" s="75">
        <v>12311.833362051098</v>
      </c>
      <c r="M7" s="75">
        <v>11644.47993189342</v>
      </c>
      <c r="N7" s="75">
        <v>11145.517703657848</v>
      </c>
      <c r="O7" s="75">
        <v>10618.485203491782</v>
      </c>
      <c r="P7" s="75">
        <v>10257.729444230838</v>
      </c>
      <c r="Q7" s="75">
        <v>10602.491353722411</v>
      </c>
    </row>
    <row r="8" spans="1:17" ht="11.45" customHeight="1" x14ac:dyDescent="0.25">
      <c r="A8" s="17" t="s">
        <v>88</v>
      </c>
      <c r="B8" s="75">
        <v>9988.1080256000641</v>
      </c>
      <c r="C8" s="75">
        <v>10417.40360597664</v>
      </c>
      <c r="D8" s="75">
        <v>9991.2660009051251</v>
      </c>
      <c r="E8" s="75">
        <v>12165.54617486988</v>
      </c>
      <c r="F8" s="75">
        <v>14893.395278704958</v>
      </c>
      <c r="G8" s="75">
        <v>17029.249833141806</v>
      </c>
      <c r="H8" s="75">
        <v>19915.650553706859</v>
      </c>
      <c r="I8" s="75">
        <v>23950.135579894526</v>
      </c>
      <c r="J8" s="75">
        <v>26124.020940042792</v>
      </c>
      <c r="K8" s="75">
        <v>27118.739521122447</v>
      </c>
      <c r="L8" s="75">
        <v>29848.935674045781</v>
      </c>
      <c r="M8" s="75">
        <v>31263.885431426672</v>
      </c>
      <c r="N8" s="75">
        <v>29784.852757252524</v>
      </c>
      <c r="O8" s="75">
        <v>27375.175108225554</v>
      </c>
      <c r="P8" s="75">
        <v>28100.32473401367</v>
      </c>
      <c r="Q8" s="75">
        <v>30187.021218481881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37.528713659705275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26655.088259005359</v>
      </c>
      <c r="C17" s="71">
        <f t="shared" si="3"/>
        <v>26434.558536322609</v>
      </c>
      <c r="D17" s="71">
        <f t="shared" si="3"/>
        <v>25506.553146153878</v>
      </c>
      <c r="E17" s="71">
        <f t="shared" si="3"/>
        <v>27791.851826839535</v>
      </c>
      <c r="F17" s="71">
        <f t="shared" si="3"/>
        <v>31496.200314014452</v>
      </c>
      <c r="G17" s="71">
        <f t="shared" si="3"/>
        <v>33794.365078643503</v>
      </c>
      <c r="H17" s="71">
        <f t="shared" si="3"/>
        <v>37436.599133353695</v>
      </c>
      <c r="I17" s="71">
        <f t="shared" si="3"/>
        <v>41597.033474831114</v>
      </c>
      <c r="J17" s="71">
        <f t="shared" si="3"/>
        <v>43531.735308376461</v>
      </c>
      <c r="K17" s="71">
        <f t="shared" si="3"/>
        <v>44375.084447860114</v>
      </c>
      <c r="L17" s="71">
        <f t="shared" si="3"/>
        <v>46979.08589845759</v>
      </c>
      <c r="M17" s="71">
        <f t="shared" si="3"/>
        <v>47575.748480517323</v>
      </c>
      <c r="N17" s="71">
        <f t="shared" si="3"/>
        <v>45591.948105856281</v>
      </c>
      <c r="O17" s="71">
        <f t="shared" si="3"/>
        <v>42617.490562272673</v>
      </c>
      <c r="P17" s="71">
        <f t="shared" si="3"/>
        <v>42964.491785190985</v>
      </c>
      <c r="Q17" s="71">
        <f t="shared" si="3"/>
        <v>45305.75495757976</v>
      </c>
    </row>
    <row r="18" spans="1:17" ht="11.45" customHeight="1" x14ac:dyDescent="0.25">
      <c r="A18" s="25" t="s">
        <v>39</v>
      </c>
      <c r="B18" s="24">
        <f t="shared" ref="B18:Q18" si="4">SUM(B19,B20,B27)</f>
        <v>18772.209926733325</v>
      </c>
      <c r="C18" s="24">
        <f t="shared" si="4"/>
        <v>18241.769023505345</v>
      </c>
      <c r="D18" s="24">
        <f t="shared" si="4"/>
        <v>17810.416346147285</v>
      </c>
      <c r="E18" s="24">
        <f t="shared" si="4"/>
        <v>18366.759577288849</v>
      </c>
      <c r="F18" s="24">
        <f t="shared" si="4"/>
        <v>20419.647210771025</v>
      </c>
      <c r="G18" s="24">
        <f t="shared" si="4"/>
        <v>20637.217828921224</v>
      </c>
      <c r="H18" s="24">
        <f t="shared" si="4"/>
        <v>22412.685641305176</v>
      </c>
      <c r="I18" s="24">
        <f t="shared" si="4"/>
        <v>24308.786921028128</v>
      </c>
      <c r="J18" s="24">
        <f t="shared" si="4"/>
        <v>25581.823712034438</v>
      </c>
      <c r="K18" s="24">
        <f t="shared" si="4"/>
        <v>25627.053424939135</v>
      </c>
      <c r="L18" s="24">
        <f t="shared" si="4"/>
        <v>27454.704447689488</v>
      </c>
      <c r="M18" s="24">
        <f t="shared" si="4"/>
        <v>27554.345590388129</v>
      </c>
      <c r="N18" s="24">
        <f t="shared" si="4"/>
        <v>26969.935130008242</v>
      </c>
      <c r="O18" s="24">
        <f t="shared" si="4"/>
        <v>25920.065589708443</v>
      </c>
      <c r="P18" s="24">
        <f t="shared" si="4"/>
        <v>26032.220267437311</v>
      </c>
      <c r="Q18" s="24">
        <f t="shared" si="4"/>
        <v>27850.282337046272</v>
      </c>
    </row>
    <row r="19" spans="1:17" ht="11.45" customHeight="1" x14ac:dyDescent="0.25">
      <c r="A19" s="23" t="s">
        <v>30</v>
      </c>
      <c r="B19" s="102">
        <v>297.14174941581848</v>
      </c>
      <c r="C19" s="102">
        <v>267.85932389930014</v>
      </c>
      <c r="D19" s="102">
        <v>251.66786862536142</v>
      </c>
      <c r="E19" s="102">
        <v>227.31483463499254</v>
      </c>
      <c r="F19" s="102">
        <v>219.78090397198187</v>
      </c>
      <c r="G19" s="102">
        <v>235.13600719108376</v>
      </c>
      <c r="H19" s="102">
        <v>243.88872970874286</v>
      </c>
      <c r="I19" s="102">
        <v>258.96982521448672</v>
      </c>
      <c r="J19" s="102">
        <v>257.02811463106889</v>
      </c>
      <c r="K19" s="102">
        <v>267.85578100878195</v>
      </c>
      <c r="L19" s="102">
        <v>285.5177098781017</v>
      </c>
      <c r="M19" s="102">
        <v>282.76813982694506</v>
      </c>
      <c r="N19" s="102">
        <v>279.96476203459883</v>
      </c>
      <c r="O19" s="102">
        <v>267.67384910088487</v>
      </c>
      <c r="P19" s="102">
        <v>264.36700066302751</v>
      </c>
      <c r="Q19" s="102">
        <v>281.07597084216172</v>
      </c>
    </row>
    <row r="20" spans="1:17" ht="11.45" customHeight="1" x14ac:dyDescent="0.25">
      <c r="A20" s="19" t="s">
        <v>29</v>
      </c>
      <c r="B20" s="18">
        <f t="shared" ref="B20" si="5">SUM(B21:B26)</f>
        <v>15409.983564840026</v>
      </c>
      <c r="C20" s="18">
        <f t="shared" ref="C20:Q20" si="6">SUM(C21:C26)</f>
        <v>15071.842263284954</v>
      </c>
      <c r="D20" s="18">
        <f t="shared" si="6"/>
        <v>14718.14907156552</v>
      </c>
      <c r="E20" s="18">
        <f t="shared" si="6"/>
        <v>15402.114385172727</v>
      </c>
      <c r="F20" s="18">
        <f t="shared" si="6"/>
        <v>17312.606568889962</v>
      </c>
      <c r="G20" s="18">
        <f t="shared" si="6"/>
        <v>17611.033312344498</v>
      </c>
      <c r="H20" s="18">
        <f t="shared" si="6"/>
        <v>19538.582499082215</v>
      </c>
      <c r="I20" s="18">
        <f t="shared" si="6"/>
        <v>21410.307473835099</v>
      </c>
      <c r="J20" s="18">
        <f t="shared" si="6"/>
        <v>22869.535096950713</v>
      </c>
      <c r="K20" s="18">
        <f t="shared" si="6"/>
        <v>22946.262340658464</v>
      </c>
      <c r="L20" s="18">
        <f t="shared" si="6"/>
        <v>24808.204130370286</v>
      </c>
      <c r="M20" s="18">
        <f t="shared" si="6"/>
        <v>24889.856042502914</v>
      </c>
      <c r="N20" s="18">
        <f t="shared" si="6"/>
        <v>24356.537991542871</v>
      </c>
      <c r="O20" s="18">
        <f t="shared" si="6"/>
        <v>23310.107299839226</v>
      </c>
      <c r="P20" s="18">
        <f t="shared" si="6"/>
        <v>23376.799257781317</v>
      </c>
      <c r="Q20" s="18">
        <f t="shared" si="6"/>
        <v>24828.645281620255</v>
      </c>
    </row>
    <row r="21" spans="1:17" ht="11.45" customHeight="1" x14ac:dyDescent="0.25">
      <c r="A21" s="62" t="s">
        <v>59</v>
      </c>
      <c r="B21" s="101">
        <v>12372.003162554509</v>
      </c>
      <c r="C21" s="101">
        <v>11375.312978321968</v>
      </c>
      <c r="D21" s="101">
        <v>10433.590120546291</v>
      </c>
      <c r="E21" s="101">
        <v>9952.9374569144329</v>
      </c>
      <c r="F21" s="101">
        <v>10378.230490684977</v>
      </c>
      <c r="G21" s="101">
        <v>10172.408227575177</v>
      </c>
      <c r="H21" s="101">
        <v>10623.066364816621</v>
      </c>
      <c r="I21" s="101">
        <v>10756.634802763236</v>
      </c>
      <c r="J21" s="101">
        <v>10754.81122746889</v>
      </c>
      <c r="K21" s="101">
        <v>10773.060286192796</v>
      </c>
      <c r="L21" s="101">
        <v>10677.956501791074</v>
      </c>
      <c r="M21" s="101">
        <v>10129.866318564511</v>
      </c>
      <c r="N21" s="101">
        <v>9728.6531603493877</v>
      </c>
      <c r="O21" s="101">
        <v>9293.3683080136288</v>
      </c>
      <c r="P21" s="101">
        <v>9025.5719995632444</v>
      </c>
      <c r="Q21" s="101">
        <v>9472.9782995006572</v>
      </c>
    </row>
    <row r="22" spans="1:17" ht="11.45" customHeight="1" x14ac:dyDescent="0.25">
      <c r="A22" s="62" t="s">
        <v>58</v>
      </c>
      <c r="B22" s="101">
        <v>1907.0239954767717</v>
      </c>
      <c r="C22" s="101">
        <v>2107.0514044592951</v>
      </c>
      <c r="D22" s="101">
        <v>2021.5897132648749</v>
      </c>
      <c r="E22" s="101">
        <v>2507.7331365981831</v>
      </c>
      <c r="F22" s="101">
        <v>3239.1386743497228</v>
      </c>
      <c r="G22" s="101">
        <v>3149.7660164394078</v>
      </c>
      <c r="H22" s="101">
        <v>4219.2025234752036</v>
      </c>
      <c r="I22" s="101">
        <v>5827.2554516848741</v>
      </c>
      <c r="J22" s="101">
        <v>7387.6123404837035</v>
      </c>
      <c r="K22" s="101">
        <v>7640.9513279798293</v>
      </c>
      <c r="L22" s="101">
        <v>9583.6294448303724</v>
      </c>
      <c r="M22" s="101">
        <v>10370.676182196859</v>
      </c>
      <c r="N22" s="101">
        <v>10230.660314584753</v>
      </c>
      <c r="O22" s="101">
        <v>9644.0414233561805</v>
      </c>
      <c r="P22" s="101">
        <v>10018.11190107529</v>
      </c>
      <c r="Q22" s="101">
        <v>11143.722379611583</v>
      </c>
    </row>
    <row r="23" spans="1:17" ht="11.45" customHeight="1" x14ac:dyDescent="0.25">
      <c r="A23" s="62" t="s">
        <v>57</v>
      </c>
      <c r="B23" s="101">
        <v>1130.9564068087459</v>
      </c>
      <c r="C23" s="101">
        <v>1589.4778805036913</v>
      </c>
      <c r="D23" s="101">
        <v>2262.9692377543552</v>
      </c>
      <c r="E23" s="101">
        <v>2941.4437916601114</v>
      </c>
      <c r="F23" s="101">
        <v>3695.2374038552616</v>
      </c>
      <c r="G23" s="101">
        <v>4288.8590683299135</v>
      </c>
      <c r="H23" s="101">
        <v>4696.3136107903911</v>
      </c>
      <c r="I23" s="101">
        <v>4826.4172193869899</v>
      </c>
      <c r="J23" s="101">
        <v>4727.111528998119</v>
      </c>
      <c r="K23" s="101">
        <v>4532.2507264858396</v>
      </c>
      <c r="L23" s="101">
        <v>4546.6181837488393</v>
      </c>
      <c r="M23" s="101">
        <v>4389.3135417415424</v>
      </c>
      <c r="N23" s="101">
        <v>4397.2245166087296</v>
      </c>
      <c r="O23" s="101">
        <v>4372.6975684694207</v>
      </c>
      <c r="P23" s="101">
        <v>4332.4663993707936</v>
      </c>
      <c r="Q23" s="101">
        <v>4206.9454656325688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4.1726644793966781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0.64895777198827087</v>
      </c>
      <c r="Q25" s="101">
        <v>0.82647239605099798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3065.0846124774803</v>
      </c>
      <c r="C27" s="18">
        <f t="shared" ref="C27:Q27" si="8">SUM(C28:C32)</f>
        <v>2902.0674363210919</v>
      </c>
      <c r="D27" s="18">
        <f t="shared" si="8"/>
        <v>2840.5994059564041</v>
      </c>
      <c r="E27" s="18">
        <f t="shared" si="8"/>
        <v>2737.3303574811293</v>
      </c>
      <c r="F27" s="18">
        <f t="shared" si="8"/>
        <v>2887.2597379090803</v>
      </c>
      <c r="G27" s="18">
        <f t="shared" si="8"/>
        <v>2791.048509385646</v>
      </c>
      <c r="H27" s="18">
        <f t="shared" si="8"/>
        <v>2630.2144125142181</v>
      </c>
      <c r="I27" s="18">
        <f t="shared" si="8"/>
        <v>2639.5096219785419</v>
      </c>
      <c r="J27" s="18">
        <f t="shared" si="8"/>
        <v>2455.2605004526549</v>
      </c>
      <c r="K27" s="18">
        <f t="shared" si="8"/>
        <v>2412.9353032718909</v>
      </c>
      <c r="L27" s="18">
        <f t="shared" si="8"/>
        <v>2360.9826074411012</v>
      </c>
      <c r="M27" s="18">
        <f t="shared" si="8"/>
        <v>2381.7214080582694</v>
      </c>
      <c r="N27" s="18">
        <f t="shared" si="8"/>
        <v>2333.432376430771</v>
      </c>
      <c r="O27" s="18">
        <f t="shared" si="8"/>
        <v>2342.2844407683342</v>
      </c>
      <c r="P27" s="18">
        <f t="shared" si="8"/>
        <v>2391.0540089929655</v>
      </c>
      <c r="Q27" s="18">
        <f t="shared" si="8"/>
        <v>2740.5610845838546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</row>
    <row r="29" spans="1:17" ht="11.45" customHeight="1" x14ac:dyDescent="0.25">
      <c r="A29" s="62" t="s">
        <v>58</v>
      </c>
      <c r="B29" s="16">
        <v>3043.0929683734976</v>
      </c>
      <c r="C29" s="16">
        <v>2881.8630459688238</v>
      </c>
      <c r="D29" s="16">
        <v>2822.2317463754898</v>
      </c>
      <c r="E29" s="16">
        <v>2720.7497959166162</v>
      </c>
      <c r="F29" s="16">
        <v>2843.0794853175994</v>
      </c>
      <c r="G29" s="16">
        <v>2750.5120752901562</v>
      </c>
      <c r="H29" s="16">
        <v>2591.5724465556541</v>
      </c>
      <c r="I29" s="16">
        <v>2602.7994488831846</v>
      </c>
      <c r="J29" s="16">
        <v>2420.4036087898044</v>
      </c>
      <c r="K29" s="16">
        <v>2380.1273272626831</v>
      </c>
      <c r="L29" s="16">
        <v>2330.1287119577291</v>
      </c>
      <c r="M29" s="16">
        <v>2352.8063744992974</v>
      </c>
      <c r="N29" s="16">
        <v>2306.3156346872365</v>
      </c>
      <c r="O29" s="16">
        <v>2316.9260240277335</v>
      </c>
      <c r="P29" s="16">
        <v>2367.5016649790114</v>
      </c>
      <c r="Q29" s="16">
        <v>2691.9274275654684</v>
      </c>
    </row>
    <row r="30" spans="1:17" ht="11.45" customHeight="1" x14ac:dyDescent="0.25">
      <c r="A30" s="62" t="s">
        <v>57</v>
      </c>
      <c r="B30" s="16">
        <v>21.991644103982605</v>
      </c>
      <c r="C30" s="16">
        <v>20.204390352268199</v>
      </c>
      <c r="D30" s="16">
        <v>18.367659580914488</v>
      </c>
      <c r="E30" s="16">
        <v>16.580561564513086</v>
      </c>
      <c r="F30" s="16">
        <v>44.18025259148105</v>
      </c>
      <c r="G30" s="16">
        <v>40.536434095489568</v>
      </c>
      <c r="H30" s="16">
        <v>38.641965958564015</v>
      </c>
      <c r="I30" s="16">
        <v>36.710173095357341</v>
      </c>
      <c r="J30" s="16">
        <v>34.856891662850401</v>
      </c>
      <c r="K30" s="16">
        <v>32.807976009207785</v>
      </c>
      <c r="L30" s="16">
        <v>30.853895483372142</v>
      </c>
      <c r="M30" s="16">
        <v>28.915033558972048</v>
      </c>
      <c r="N30" s="16">
        <v>27.116741743534618</v>
      </c>
      <c r="O30" s="16">
        <v>25.358416740600436</v>
      </c>
      <c r="P30" s="16">
        <v>23.552344013953906</v>
      </c>
      <c r="Q30" s="16">
        <v>21.821069217983425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26.812587800402952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7882.8783322720337</v>
      </c>
      <c r="C33" s="24">
        <f t="shared" ref="C33:Q33" si="10">C34+C40</f>
        <v>8192.789512817264</v>
      </c>
      <c r="D33" s="24">
        <f t="shared" si="10"/>
        <v>7696.1368000065922</v>
      </c>
      <c r="E33" s="24">
        <f t="shared" si="10"/>
        <v>9425.0922495506857</v>
      </c>
      <c r="F33" s="24">
        <f t="shared" si="10"/>
        <v>11076.553103243426</v>
      </c>
      <c r="G33" s="24">
        <f t="shared" si="10"/>
        <v>13157.147249722277</v>
      </c>
      <c r="H33" s="24">
        <f t="shared" si="10"/>
        <v>15023.913492048518</v>
      </c>
      <c r="I33" s="24">
        <f t="shared" si="10"/>
        <v>17288.246553802983</v>
      </c>
      <c r="J33" s="24">
        <f t="shared" si="10"/>
        <v>17949.911596342026</v>
      </c>
      <c r="K33" s="24">
        <f t="shared" si="10"/>
        <v>18748.031022920979</v>
      </c>
      <c r="L33" s="24">
        <f t="shared" si="10"/>
        <v>19524.381450768098</v>
      </c>
      <c r="M33" s="24">
        <f t="shared" si="10"/>
        <v>20021.402890129193</v>
      </c>
      <c r="N33" s="24">
        <f t="shared" si="10"/>
        <v>18622.012975848043</v>
      </c>
      <c r="O33" s="24">
        <f t="shared" si="10"/>
        <v>16697.424972564229</v>
      </c>
      <c r="P33" s="24">
        <f t="shared" si="10"/>
        <v>16932.27151775367</v>
      </c>
      <c r="Q33" s="24">
        <f t="shared" si="10"/>
        <v>17455.472620533492</v>
      </c>
    </row>
    <row r="34" spans="1:17" ht="11.45" customHeight="1" x14ac:dyDescent="0.25">
      <c r="A34" s="23" t="s">
        <v>27</v>
      </c>
      <c r="B34" s="102">
        <f t="shared" ref="B34" si="11">SUM(B35:B39)</f>
        <v>4992.5640546080649</v>
      </c>
      <c r="C34" s="102">
        <f t="shared" ref="C34:Q34" si="12">SUM(C35:C39)</f>
        <v>4778.6208143232197</v>
      </c>
      <c r="D34" s="102">
        <f t="shared" si="12"/>
        <v>4921.7345764228412</v>
      </c>
      <c r="E34" s="102">
        <f t="shared" si="12"/>
        <v>5025.924631189886</v>
      </c>
      <c r="F34" s="102">
        <f t="shared" si="12"/>
        <v>4863.1260047554379</v>
      </c>
      <c r="G34" s="102">
        <f t="shared" si="12"/>
        <v>4916.4842501893745</v>
      </c>
      <c r="H34" s="102">
        <f t="shared" si="12"/>
        <v>5122.6063406247831</v>
      </c>
      <c r="I34" s="102">
        <f t="shared" si="12"/>
        <v>5274.7261173481565</v>
      </c>
      <c r="J34" s="102">
        <f t="shared" si="12"/>
        <v>5404.0103204278512</v>
      </c>
      <c r="K34" s="102">
        <f t="shared" si="12"/>
        <v>5592.7314209758024</v>
      </c>
      <c r="L34" s="102">
        <f t="shared" si="12"/>
        <v>5806.1079299485182</v>
      </c>
      <c r="M34" s="102">
        <f t="shared" si="12"/>
        <v>6027.3715316603966</v>
      </c>
      <c r="N34" s="102">
        <f t="shared" si="12"/>
        <v>6007.9063561753383</v>
      </c>
      <c r="O34" s="102">
        <f t="shared" si="12"/>
        <v>6141.4197067890564</v>
      </c>
      <c r="P34" s="102">
        <f t="shared" si="12"/>
        <v>6139.5666976031371</v>
      </c>
      <c r="Q34" s="102">
        <f t="shared" si="12"/>
        <v>6158.0662201682617</v>
      </c>
    </row>
    <row r="35" spans="1:17" ht="11.45" customHeight="1" x14ac:dyDescent="0.25">
      <c r="A35" s="62" t="s">
        <v>59</v>
      </c>
      <c r="B35" s="101">
        <v>2764.2337264118546</v>
      </c>
      <c r="C35" s="101">
        <v>2673.1230642964924</v>
      </c>
      <c r="D35" s="101">
        <v>2423.7959271833611</v>
      </c>
      <c r="E35" s="101">
        <v>2340.2958854366548</v>
      </c>
      <c r="F35" s="101">
        <v>2112.5091170884043</v>
      </c>
      <c r="G35" s="101">
        <v>1861.4564463807903</v>
      </c>
      <c r="H35" s="101">
        <v>1719.5219729392452</v>
      </c>
      <c r="I35" s="101">
        <v>1551.7566555673459</v>
      </c>
      <c r="J35" s="101">
        <v>1406.2568387852036</v>
      </c>
      <c r="K35" s="101">
        <v>1417.4005691138195</v>
      </c>
      <c r="L35" s="101">
        <v>1348.3591503819232</v>
      </c>
      <c r="M35" s="101">
        <v>1231.8454735019639</v>
      </c>
      <c r="N35" s="101">
        <v>1136.8997812738628</v>
      </c>
      <c r="O35" s="101">
        <v>1057.4430463772694</v>
      </c>
      <c r="P35" s="101">
        <v>967.14148623257722</v>
      </c>
      <c r="Q35" s="101">
        <v>847.6106109835406</v>
      </c>
    </row>
    <row r="36" spans="1:17" ht="11.45" customHeight="1" x14ac:dyDescent="0.25">
      <c r="A36" s="62" t="s">
        <v>58</v>
      </c>
      <c r="B36" s="101">
        <v>2147.6767840858251</v>
      </c>
      <c r="C36" s="101">
        <v>2014.3204570544781</v>
      </c>
      <c r="D36" s="101">
        <v>2373.0423176810095</v>
      </c>
      <c r="E36" s="101">
        <v>2537.8956239942786</v>
      </c>
      <c r="F36" s="101">
        <v>2597.7500205496472</v>
      </c>
      <c r="G36" s="101">
        <v>2888.3087418793421</v>
      </c>
      <c r="H36" s="101">
        <v>3203.5684322522648</v>
      </c>
      <c r="I36" s="101">
        <v>3506.5602428716365</v>
      </c>
      <c r="J36" s="101">
        <v>3770.1037148551095</v>
      </c>
      <c r="K36" s="101">
        <v>3942.3612639347539</v>
      </c>
      <c r="L36" s="101">
        <v>4216.9039964381009</v>
      </c>
      <c r="M36" s="101">
        <v>4546.3715162617164</v>
      </c>
      <c r="N36" s="101">
        <v>4633.7701883078307</v>
      </c>
      <c r="O36" s="101">
        <v>4858.2023950664707</v>
      </c>
      <c r="P36" s="101">
        <v>4922.0063478088359</v>
      </c>
      <c r="Q36" s="101">
        <v>5053.9650109395971</v>
      </c>
    </row>
    <row r="37" spans="1:17" ht="11.45" customHeight="1" x14ac:dyDescent="0.25">
      <c r="A37" s="62" t="s">
        <v>57</v>
      </c>
      <c r="B37" s="101">
        <v>80.6535441103849</v>
      </c>
      <c r="C37" s="101">
        <v>91.177292972248907</v>
      </c>
      <c r="D37" s="101">
        <v>124.89633155847086</v>
      </c>
      <c r="E37" s="101">
        <v>147.73312175895225</v>
      </c>
      <c r="F37" s="101">
        <v>152.86686711738614</v>
      </c>
      <c r="G37" s="101">
        <v>166.71906192924209</v>
      </c>
      <c r="H37" s="101">
        <v>199.51593543327323</v>
      </c>
      <c r="I37" s="101">
        <v>216.40921890917411</v>
      </c>
      <c r="J37" s="101">
        <v>227.64976678753825</v>
      </c>
      <c r="K37" s="101">
        <v>232.96958792722913</v>
      </c>
      <c r="L37" s="101">
        <v>240.84478312849393</v>
      </c>
      <c r="M37" s="101">
        <v>249.15454189671632</v>
      </c>
      <c r="N37" s="101">
        <v>237.23638659364477</v>
      </c>
      <c r="O37" s="101">
        <v>225.77426534531639</v>
      </c>
      <c r="P37" s="101">
        <v>250.41886356172344</v>
      </c>
      <c r="Q37" s="101">
        <v>249.94713686521865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6.5434613799056445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2890.3142776639688</v>
      </c>
      <c r="C40" s="18">
        <f t="shared" ref="C40:Q40" si="14">SUM(C41:C42)</f>
        <v>3414.1686984940443</v>
      </c>
      <c r="D40" s="18">
        <f t="shared" si="14"/>
        <v>2774.402223583751</v>
      </c>
      <c r="E40" s="18">
        <f t="shared" si="14"/>
        <v>4399.1676183608006</v>
      </c>
      <c r="F40" s="18">
        <f t="shared" si="14"/>
        <v>6213.4270984879895</v>
      </c>
      <c r="G40" s="18">
        <f t="shared" si="14"/>
        <v>8240.6629995329022</v>
      </c>
      <c r="H40" s="18">
        <f t="shared" si="14"/>
        <v>9901.3071514237345</v>
      </c>
      <c r="I40" s="18">
        <f t="shared" si="14"/>
        <v>12013.520436454826</v>
      </c>
      <c r="J40" s="18">
        <f t="shared" si="14"/>
        <v>12545.901275914177</v>
      </c>
      <c r="K40" s="18">
        <f t="shared" si="14"/>
        <v>13155.299601945177</v>
      </c>
      <c r="L40" s="18">
        <f t="shared" si="14"/>
        <v>13718.273520819581</v>
      </c>
      <c r="M40" s="18">
        <f t="shared" si="14"/>
        <v>13994.031358468797</v>
      </c>
      <c r="N40" s="18">
        <f t="shared" si="14"/>
        <v>12614.106619672704</v>
      </c>
      <c r="O40" s="18">
        <f t="shared" si="14"/>
        <v>10556.005265775171</v>
      </c>
      <c r="P40" s="18">
        <f t="shared" si="14"/>
        <v>10792.704820150533</v>
      </c>
      <c r="Q40" s="18">
        <f t="shared" si="14"/>
        <v>11297.406400365231</v>
      </c>
    </row>
    <row r="41" spans="1:17" ht="11.45" customHeight="1" x14ac:dyDescent="0.25">
      <c r="A41" s="17" t="s">
        <v>23</v>
      </c>
      <c r="B41" s="16">
        <v>2180.8308408478078</v>
      </c>
      <c r="C41" s="16">
        <v>2580.0183936190165</v>
      </c>
      <c r="D41" s="16">
        <v>2103.8027010016517</v>
      </c>
      <c r="E41" s="16">
        <v>3387.7612991441783</v>
      </c>
      <c r="F41" s="16">
        <v>4787.4568518298247</v>
      </c>
      <c r="G41" s="16">
        <v>6379.164771505797</v>
      </c>
      <c r="H41" s="16">
        <v>7287.1233282102812</v>
      </c>
      <c r="I41" s="16">
        <v>9220.6894002215722</v>
      </c>
      <c r="J41" s="16">
        <v>9770.354615246546</v>
      </c>
      <c r="K41" s="16">
        <v>10565.332873360498</v>
      </c>
      <c r="L41" s="16">
        <v>10785.414064187595</v>
      </c>
      <c r="M41" s="16">
        <v>11088.283885716673</v>
      </c>
      <c r="N41" s="16">
        <v>9785.8442020719813</v>
      </c>
      <c r="O41" s="16">
        <v>8236.625353652189</v>
      </c>
      <c r="P41" s="16">
        <v>8361.7553281262844</v>
      </c>
      <c r="Q41" s="16">
        <v>8835.7973414194512</v>
      </c>
    </row>
    <row r="42" spans="1:17" ht="11.45" customHeight="1" x14ac:dyDescent="0.25">
      <c r="A42" s="15" t="s">
        <v>22</v>
      </c>
      <c r="B42" s="14">
        <v>709.48343681616109</v>
      </c>
      <c r="C42" s="14">
        <v>834.15030487502793</v>
      </c>
      <c r="D42" s="14">
        <v>670.59952258209921</v>
      </c>
      <c r="E42" s="14">
        <v>1011.4063192166219</v>
      </c>
      <c r="F42" s="14">
        <v>1425.970246658165</v>
      </c>
      <c r="G42" s="14">
        <v>1861.4982280271049</v>
      </c>
      <c r="H42" s="14">
        <v>2614.1838232134528</v>
      </c>
      <c r="I42" s="14">
        <v>2792.8310362332545</v>
      </c>
      <c r="J42" s="14">
        <v>2775.5466606676305</v>
      </c>
      <c r="K42" s="14">
        <v>2589.9667285846785</v>
      </c>
      <c r="L42" s="14">
        <v>2932.8594566319857</v>
      </c>
      <c r="M42" s="14">
        <v>2905.7474727521248</v>
      </c>
      <c r="N42" s="14">
        <v>2828.2624176007225</v>
      </c>
      <c r="O42" s="14">
        <v>2319.3799121229818</v>
      </c>
      <c r="P42" s="14">
        <v>2430.9494920242482</v>
      </c>
      <c r="Q42" s="14">
        <v>2461.6090589457808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2.9588434804565407</v>
      </c>
      <c r="C47" s="100">
        <f>IF(C4=0,0,C4/TrRoad_ene!C4)</f>
        <v>2.9571889062485419</v>
      </c>
      <c r="D47" s="100">
        <f>IF(D4=0,0,D4/TrRoad_ene!D4)</f>
        <v>2.9478140227994913</v>
      </c>
      <c r="E47" s="100">
        <f>IF(E4=0,0,E4/TrRoad_ene!E4)</f>
        <v>2.9431431551961431</v>
      </c>
      <c r="F47" s="100">
        <f>IF(F4=0,0,F4/TrRoad_ene!F4)</f>
        <v>2.9517585454656281</v>
      </c>
      <c r="G47" s="100">
        <f>IF(G4=0,0,G4/TrRoad_ene!G4)</f>
        <v>2.9447780321644168</v>
      </c>
      <c r="H47" s="100">
        <f>IF(H4=0,0,H4/TrRoad_ene!H4)</f>
        <v>2.9426603641542881</v>
      </c>
      <c r="I47" s="100">
        <f>IF(I4=0,0,I4/TrRoad_ene!I4)</f>
        <v>2.9550369519618727</v>
      </c>
      <c r="J47" s="100">
        <f>IF(J4=0,0,J4/TrRoad_ene!J4)</f>
        <v>2.8963231073022371</v>
      </c>
      <c r="K47" s="100">
        <f>IF(K4=0,0,K4/TrRoad_ene!K4)</f>
        <v>2.8641840246323564</v>
      </c>
      <c r="L47" s="100">
        <f>IF(L4=0,0,L4/TrRoad_ene!L4)</f>
        <v>2.8366082690222085</v>
      </c>
      <c r="M47" s="100">
        <f>IF(M4=0,0,M4/TrRoad_ene!M4)</f>
        <v>2.8355127236319979</v>
      </c>
      <c r="N47" s="100">
        <f>IF(N4=0,0,N4/TrRoad_ene!N4)</f>
        <v>2.8460879552931528</v>
      </c>
      <c r="O47" s="100">
        <f>IF(O4=0,0,O4/TrRoad_ene!O4)</f>
        <v>2.8436443392204072</v>
      </c>
      <c r="P47" s="100">
        <f>IF(P4=0,0,P4/TrRoad_ene!P4)</f>
        <v>2.8552129946680247</v>
      </c>
      <c r="Q47" s="100">
        <f>IF(Q4=0,0,Q4/TrRoad_ene!Q4)</f>
        <v>2.852628631945016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2.8826142514855153</v>
      </c>
      <c r="F48" s="20">
        <f>IF(F7=0,0,(F7+F12)/(TrRoad_ene!F7+TrRoad_ene!F12))</f>
        <v>2.8926041656803991</v>
      </c>
      <c r="G48" s="20">
        <f>IF(G7=0,0,(G7+G12)/(TrRoad_ene!G7+TrRoad_ene!G12))</f>
        <v>2.8783658597221291</v>
      </c>
      <c r="H48" s="20">
        <f>IF(H7=0,0,(H7+H12)/(TrRoad_ene!H7+TrRoad_ene!H12))</f>
        <v>2.8651194148652257</v>
      </c>
      <c r="I48" s="20">
        <f>IF(I7=0,0,(I7+I12)/(TrRoad_ene!I7+TrRoad_ene!I12))</f>
        <v>2.85420662761</v>
      </c>
      <c r="J48" s="20">
        <f>IF(J7=0,0,(J7+J12)/(TrRoad_ene!J7+TrRoad_ene!J12))</f>
        <v>2.8179694517696658</v>
      </c>
      <c r="K48" s="20">
        <f>IF(K7=0,0,(K7+K12)/(TrRoad_ene!K7+TrRoad_ene!K12))</f>
        <v>2.7919726708444887</v>
      </c>
      <c r="L48" s="20">
        <f>IF(L7=0,0,(L7+L12)/(TrRoad_ene!L7+TrRoad_ene!L12))</f>
        <v>2.7899135445895098</v>
      </c>
      <c r="M48" s="20">
        <f>IF(M7=0,0,(M7+M12)/(TrRoad_ene!M7+TrRoad_ene!M12))</f>
        <v>2.7897495291406549</v>
      </c>
      <c r="N48" s="20">
        <f>IF(N7=0,0,(N7+N12)/(TrRoad_ene!N7+TrRoad_ene!N12))</f>
        <v>2.8005622377591344</v>
      </c>
      <c r="O48" s="20">
        <f>IF(O7=0,0,(O7+O12)/(TrRoad_ene!O7+TrRoad_ene!O12))</f>
        <v>2.7915046843126787</v>
      </c>
      <c r="P48" s="20">
        <f>IF(P7=0,0,(P7+P12)/(TrRoad_ene!P7+TrRoad_ene!P12))</f>
        <v>2.7963752122701502</v>
      </c>
      <c r="Q48" s="20">
        <f>IF(Q7=0,0,(Q7+Q12)/(TrRoad_ene!Q7+TrRoad_ene!Q12))</f>
        <v>2.7844989815877379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3.1024188000000006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3.0937358785897344</v>
      </c>
      <c r="H49" s="20">
        <f>IF(H8=0,0,(H8+H13+H14)/(TrRoad_ene!H8+TrRoad_ene!H13+TrRoad_ene!H14))</f>
        <v>3.0856008959249377</v>
      </c>
      <c r="I49" s="20">
        <f>IF(I8=0,0,(I8+I13+I14)/(TrRoad_ene!I8+TrRoad_ene!I13+TrRoad_ene!I14))</f>
        <v>3.0926441665583408</v>
      </c>
      <c r="J49" s="20">
        <f>IF(J8=0,0,(J8+J13+J14)/(TrRoad_ene!J8+TrRoad_ene!J13+TrRoad_ene!J14))</f>
        <v>2.9930463079737639</v>
      </c>
      <c r="K49" s="20">
        <f>IF(K8=0,0,(K8+K13+K14)/(TrRoad_ene!K8+TrRoad_ene!K13+TrRoad_ene!K14))</f>
        <v>2.9449027906173448</v>
      </c>
      <c r="L49" s="20">
        <f>IF(L8=0,0,(L8+L13+L14)/(TrRoad_ene!L8+TrRoad_ene!L13+TrRoad_ene!L14))</f>
        <v>2.8926256184679175</v>
      </c>
      <c r="M49" s="20">
        <f>IF(M8=0,0,(M8+M13+M14)/(TrRoad_ene!M8+TrRoad_ene!M13+TrRoad_ene!M14))</f>
        <v>2.8862230283464361</v>
      </c>
      <c r="N49" s="20">
        <f>IF(N8=0,0,(N8+N13+N14)/(TrRoad_ene!N8+TrRoad_ene!N13+TrRoad_ene!N14))</f>
        <v>2.9003249323735227</v>
      </c>
      <c r="O49" s="20">
        <f>IF(O8=0,0,(O8+O13+O14)/(TrRoad_ene!O8+TrRoad_ene!O13+TrRoad_ene!O14))</f>
        <v>2.9038459804451309</v>
      </c>
      <c r="P49" s="20">
        <f>IF(P8=0,0,(P8+P13+P14)/(TrRoad_ene!P8+TrRoad_ene!P13+TrRoad_ene!P14))</f>
        <v>2.9179780311579302</v>
      </c>
      <c r="Q49" s="20">
        <f>IF(Q8=0,0,(Q8+Q13+Q14)/(TrRoad_ene!Q8+TrRoad_ene!Q13+TrRoad_ene!Q14))</f>
        <v>2.9146537429273844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</v>
      </c>
      <c r="I50" s="20">
        <f>IF(I6=0,0,I6/TrRoad_ene!I6)</f>
        <v>2.6418708000000004</v>
      </c>
      <c r="J50" s="20">
        <f>IF(J6=0,0,J6/TrRoad_ene!J6)</f>
        <v>2.6418708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2.6418708000000009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2.6418708000000009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0</v>
      </c>
      <c r="M51" s="20">
        <f>IF(M9=0,0,(M9+M11)/(TrRoad_ene!M9+TrRoad_ene!M11))</f>
        <v>0</v>
      </c>
      <c r="N51" s="20">
        <f>IF(N9=0,0,(N9+N11)/(TrRoad_ene!N9+TrRoad_ene!N11))</f>
        <v>0</v>
      </c>
      <c r="O51" s="20">
        <f>IF(O9=0,0,(O9+O11)/(TrRoad_ene!O9+TrRoad_ene!O11))</f>
        <v>0</v>
      </c>
      <c r="P51" s="20">
        <f>IF(P9=0,0,(P9+P11)/(TrRoad_ene!P9+TrRoad_ene!P11))</f>
        <v>0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266.04175945316871</v>
      </c>
      <c r="C54" s="68">
        <f>IF(TrRoad_act!C30=0,"",C17/TrRoad_act!C30*1000
)</f>
        <v>265.93544048547068</v>
      </c>
      <c r="D54" s="68">
        <f>IF(TrRoad_act!D30=0,"",D17/TrRoad_act!D30*1000
)</f>
        <v>257.59780412276797</v>
      </c>
      <c r="E54" s="68">
        <f>IF(TrRoad_act!E30=0,"",E17/TrRoad_act!E30*1000
)</f>
        <v>267.16059892333988</v>
      </c>
      <c r="F54" s="68">
        <f>IF(TrRoad_act!F30=0,"",F17/TrRoad_act!F30*1000
)</f>
        <v>275.3412043153844</v>
      </c>
      <c r="G54" s="68">
        <f>IF(TrRoad_act!G30=0,"",G17/TrRoad_act!G30*1000
)</f>
        <v>295.01993185699718</v>
      </c>
      <c r="H54" s="68">
        <f>IF(TrRoad_act!H30=0,"",H17/TrRoad_act!H30*1000
)</f>
        <v>298.20042416320626</v>
      </c>
      <c r="I54" s="68">
        <f>IF(TrRoad_act!I30=0,"",I17/TrRoad_act!I30*1000
)</f>
        <v>303.6250652888636</v>
      </c>
      <c r="J54" s="68">
        <f>IF(TrRoad_act!J30=0,"",J17/TrRoad_act!J30*1000
)</f>
        <v>291.64226807563836</v>
      </c>
      <c r="K54" s="68">
        <f>IF(TrRoad_act!K30=0,"",K17/TrRoad_act!K30*1000
)</f>
        <v>279.4234525957902</v>
      </c>
      <c r="L54" s="68">
        <f>IF(TrRoad_act!L30=0,"",L17/TrRoad_act!L30*1000
)</f>
        <v>278.40110053903356</v>
      </c>
      <c r="M54" s="68">
        <f>IF(TrRoad_act!M30=0,"",M17/TrRoad_act!M30*1000
)</f>
        <v>273.42715917239764</v>
      </c>
      <c r="N54" s="68">
        <f>IF(TrRoad_act!N30=0,"",N17/TrRoad_act!N30*1000
)</f>
        <v>262.1947435969588</v>
      </c>
      <c r="O54" s="68">
        <f>IF(TrRoad_act!O30=0,"",O17/TrRoad_act!O30*1000
)</f>
        <v>249.97676660332215</v>
      </c>
      <c r="P54" s="68">
        <f>IF(TrRoad_act!P30=0,"",P17/TrRoad_act!P30*1000
)</f>
        <v>250.70404690333697</v>
      </c>
      <c r="Q54" s="68">
        <f>IF(TrRoad_act!Q30=0,"",Q17/TrRoad_act!Q30*1000
)</f>
        <v>248.14641551002168</v>
      </c>
    </row>
    <row r="55" spans="1:17" ht="11.45" customHeight="1" x14ac:dyDescent="0.25">
      <c r="A55" s="25" t="s">
        <v>39</v>
      </c>
      <c r="B55" s="79">
        <f>IF(TrRoad_act!B31=0,"",B18/TrRoad_act!B31*1000
)</f>
        <v>256.10798125040782</v>
      </c>
      <c r="C55" s="79">
        <f>IF(TrRoad_act!C31=0,"",C18/TrRoad_act!C31*1000
)</f>
        <v>250.56305034732114</v>
      </c>
      <c r="D55" s="79">
        <f>IF(TrRoad_act!D31=0,"",D18/TrRoad_act!D31*1000
)</f>
        <v>248.89930897736386</v>
      </c>
      <c r="E55" s="79">
        <f>IF(TrRoad_act!E31=0,"",E18/TrRoad_act!E31*1000
)</f>
        <v>243.0845846952401</v>
      </c>
      <c r="F55" s="79">
        <f>IF(TrRoad_act!F31=0,"",F18/TrRoad_act!F31*1000
)</f>
        <v>238.93686498239467</v>
      </c>
      <c r="G55" s="79">
        <f>IF(TrRoad_act!G31=0,"",G18/TrRoad_act!G31*1000
)</f>
        <v>242.83285330093889</v>
      </c>
      <c r="H55" s="79">
        <f>IF(TrRoad_act!H31=0,"",H18/TrRoad_act!H31*1000
)</f>
        <v>236.59381720286547</v>
      </c>
      <c r="I55" s="79">
        <f>IF(TrRoad_act!I31=0,"",I18/TrRoad_act!I31*1000
)</f>
        <v>231.68646752928271</v>
      </c>
      <c r="J55" s="79">
        <f>IF(TrRoad_act!J31=0,"",J18/TrRoad_act!J31*1000
)</f>
        <v>221.9013547348695</v>
      </c>
      <c r="K55" s="79">
        <f>IF(TrRoad_act!K31=0,"",K18/TrRoad_act!K31*1000
)</f>
        <v>208.91644772786103</v>
      </c>
      <c r="L55" s="79">
        <f>IF(TrRoad_act!L31=0,"",L18/TrRoad_act!L31*1000
)</f>
        <v>210.6316291615079</v>
      </c>
      <c r="M55" s="79">
        <f>IF(TrRoad_act!M31=0,"",M18/TrRoad_act!M31*1000
)</f>
        <v>206.4836031363281</v>
      </c>
      <c r="N55" s="79">
        <f>IF(TrRoad_act!N31=0,"",N18/TrRoad_act!N31*1000
)</f>
        <v>202.04645480237218</v>
      </c>
      <c r="O55" s="79">
        <f>IF(TrRoad_act!O31=0,"",O18/TrRoad_act!O31*1000
)</f>
        <v>201.94116785846322</v>
      </c>
      <c r="P55" s="79">
        <f>IF(TrRoad_act!P31=0,"",P18/TrRoad_act!P31*1000
)</f>
        <v>201.14119991396274</v>
      </c>
      <c r="Q55" s="79">
        <f>IF(TrRoad_act!Q31=0,"",Q18/TrRoad_act!Q31*1000
)</f>
        <v>199.5406436754177</v>
      </c>
    </row>
    <row r="56" spans="1:17" ht="11.45" customHeight="1" x14ac:dyDescent="0.25">
      <c r="A56" s="23" t="s">
        <v>30</v>
      </c>
      <c r="B56" s="78">
        <f>IF(TrRoad_act!B32=0,"",B19/TrRoad_act!B32*1000
)</f>
        <v>136.63123807979125</v>
      </c>
      <c r="C56" s="78">
        <f>IF(TrRoad_act!C32=0,"",C19/TrRoad_act!C32*1000
)</f>
        <v>138.01722929110883</v>
      </c>
      <c r="D56" s="78">
        <f>IF(TrRoad_act!D32=0,"",D19/TrRoad_act!D32*1000
)</f>
        <v>136.38093315628578</v>
      </c>
      <c r="E56" s="78">
        <f>IF(TrRoad_act!E32=0,"",E19/TrRoad_act!E32*1000
)</f>
        <v>133.71907393740938</v>
      </c>
      <c r="F56" s="78">
        <f>IF(TrRoad_act!F32=0,"",F19/TrRoad_act!F32*1000
)</f>
        <v>135.92775715664243</v>
      </c>
      <c r="G56" s="78">
        <f>IF(TrRoad_act!G32=0,"",G19/TrRoad_act!G32*1000
)</f>
        <v>130.93208621699063</v>
      </c>
      <c r="H56" s="78">
        <f>IF(TrRoad_act!H32=0,"",H19/TrRoad_act!H32*1000
)</f>
        <v>128.01229594023499</v>
      </c>
      <c r="I56" s="78">
        <f>IF(TrRoad_act!I32=0,"",I19/TrRoad_act!I32*1000
)</f>
        <v>125.35508809172991</v>
      </c>
      <c r="J56" s="78">
        <f>IF(TrRoad_act!J32=0,"",J19/TrRoad_act!J32*1000
)</f>
        <v>123.10208019584874</v>
      </c>
      <c r="K56" s="78">
        <f>IF(TrRoad_act!K32=0,"",K19/TrRoad_act!K32*1000
)</f>
        <v>116.33272777304811</v>
      </c>
      <c r="L56" s="78">
        <f>IF(TrRoad_act!L32=0,"",L19/TrRoad_act!L32*1000
)</f>
        <v>114.95202380962793</v>
      </c>
      <c r="M56" s="78">
        <f>IF(TrRoad_act!M32=0,"",M19/TrRoad_act!M32*1000
)</f>
        <v>113.98264262614684</v>
      </c>
      <c r="N56" s="78">
        <f>IF(TrRoad_act!N32=0,"",N19/TrRoad_act!N32*1000
)</f>
        <v>112.00024084466764</v>
      </c>
      <c r="O56" s="78">
        <f>IF(TrRoad_act!O32=0,"",O19/TrRoad_act!O32*1000
)</f>
        <v>110.20827120425103</v>
      </c>
      <c r="P56" s="78">
        <f>IF(TrRoad_act!P32=0,"",P19/TrRoad_act!P32*1000
)</f>
        <v>107.57120795207825</v>
      </c>
      <c r="Q56" s="78">
        <f>IF(TrRoad_act!Q32=0,"",Q19/TrRoad_act!Q32*1000
)</f>
        <v>109.53003306139885</v>
      </c>
    </row>
    <row r="57" spans="1:17" ht="11.45" customHeight="1" x14ac:dyDescent="0.25">
      <c r="A57" s="19" t="s">
        <v>29</v>
      </c>
      <c r="B57" s="76">
        <f>IF(TrRoad_act!B33=0,"",B20/TrRoad_act!B33*1000
)</f>
        <v>221.72207568689049</v>
      </c>
      <c r="C57" s="76">
        <f>IF(TrRoad_act!C33=0,"",C20/TrRoad_act!C33*1000
)</f>
        <v>217.56394139631416</v>
      </c>
      <c r="D57" s="76">
        <f>IF(TrRoad_act!D33=0,"",D20/TrRoad_act!D33*1000
)</f>
        <v>215.99786857751539</v>
      </c>
      <c r="E57" s="76">
        <f>IF(TrRoad_act!E33=0,"",E20/TrRoad_act!E33*1000
)</f>
        <v>212.93564567173505</v>
      </c>
      <c r="F57" s="76">
        <f>IF(TrRoad_act!F33=0,"",F20/TrRoad_act!F33*1000
)</f>
        <v>210.60602208078464</v>
      </c>
      <c r="G57" s="76">
        <f>IF(TrRoad_act!G33=0,"",G20/TrRoad_act!G33*1000
)</f>
        <v>215.94019578443482</v>
      </c>
      <c r="H57" s="76">
        <f>IF(TrRoad_act!H33=0,"",H20/TrRoad_act!H33*1000
)</f>
        <v>214.12880322545834</v>
      </c>
      <c r="I57" s="76">
        <f>IF(TrRoad_act!I33=0,"",I20/TrRoad_act!I33*1000
)</f>
        <v>211.46504855214837</v>
      </c>
      <c r="J57" s="76">
        <f>IF(TrRoad_act!J33=0,"",J20/TrRoad_act!J33*1000
)</f>
        <v>204.8975654996479</v>
      </c>
      <c r="K57" s="76">
        <f>IF(TrRoad_act!K33=0,"",K20/TrRoad_act!K33*1000
)</f>
        <v>193.20720496052186</v>
      </c>
      <c r="L57" s="76">
        <f>IF(TrRoad_act!L33=0,"",L20/TrRoad_act!L33*1000
)</f>
        <v>196.47243208085882</v>
      </c>
      <c r="M57" s="76">
        <f>IF(TrRoad_act!M33=0,"",M20/TrRoad_act!M33*1000
)</f>
        <v>192.41587530821488</v>
      </c>
      <c r="N57" s="76">
        <f>IF(TrRoad_act!N33=0,"",N20/TrRoad_act!N33*1000
)</f>
        <v>188.20831060111527</v>
      </c>
      <c r="O57" s="76">
        <f>IF(TrRoad_act!O33=0,"",O20/TrRoad_act!O33*1000
)</f>
        <v>187.45870258039679</v>
      </c>
      <c r="P57" s="76">
        <f>IF(TrRoad_act!P33=0,"",P20/TrRoad_act!P33*1000
)</f>
        <v>186.47579952322658</v>
      </c>
      <c r="Q57" s="76">
        <f>IF(TrRoad_act!Q33=0,"",Q20/TrRoad_act!Q33*1000
)</f>
        <v>183.70527214635487</v>
      </c>
    </row>
    <row r="58" spans="1:17" ht="11.45" customHeight="1" x14ac:dyDescent="0.25">
      <c r="A58" s="62" t="s">
        <v>59</v>
      </c>
      <c r="B58" s="77">
        <f>IF(TrRoad_act!B34=0,"",B21/TrRoad_act!B34*1000
)</f>
        <v>224.65959926810891</v>
      </c>
      <c r="C58" s="77">
        <f>IF(TrRoad_act!C34=0,"",C21/TrRoad_act!C34*1000
)</f>
        <v>221.99403296419257</v>
      </c>
      <c r="D58" s="77">
        <f>IF(TrRoad_act!D34=0,"",D21/TrRoad_act!D34*1000
)</f>
        <v>220.20878717875291</v>
      </c>
      <c r="E58" s="77">
        <f>IF(TrRoad_act!E34=0,"",E21/TrRoad_act!E34*1000
)</f>
        <v>219.78170743689657</v>
      </c>
      <c r="F58" s="77">
        <f>IF(TrRoad_act!F34=0,"",F21/TrRoad_act!F34*1000
)</f>
        <v>217.73810712176845</v>
      </c>
      <c r="G58" s="77">
        <f>IF(TrRoad_act!G34=0,"",G21/TrRoad_act!G34*1000
)</f>
        <v>211.54401532462205</v>
      </c>
      <c r="H58" s="77">
        <f>IF(TrRoad_act!H34=0,"",H21/TrRoad_act!H34*1000
)</f>
        <v>209.72194264679396</v>
      </c>
      <c r="I58" s="77">
        <f>IF(TrRoad_act!I34=0,"",I21/TrRoad_act!I34*1000
)</f>
        <v>210.48969684167852</v>
      </c>
      <c r="J58" s="77">
        <f>IF(TrRoad_act!J34=0,"",J21/TrRoad_act!J34*1000
)</f>
        <v>209.47168544863948</v>
      </c>
      <c r="K58" s="77">
        <f>IF(TrRoad_act!K34=0,"",K21/TrRoad_act!K34*1000
)</f>
        <v>208.3438564317882</v>
      </c>
      <c r="L58" s="77">
        <f>IF(TrRoad_act!L34=0,"",L21/TrRoad_act!L34*1000
)</f>
        <v>207.7804856667278</v>
      </c>
      <c r="M58" s="77">
        <f>IF(TrRoad_act!M34=0,"",M21/TrRoad_act!M34*1000
)</f>
        <v>202.94889019669759</v>
      </c>
      <c r="N58" s="77">
        <f>IF(TrRoad_act!N34=0,"",N21/TrRoad_act!N34*1000
)</f>
        <v>201.00141202978975</v>
      </c>
      <c r="O58" s="77">
        <f>IF(TrRoad_act!O34=0,"",O21/TrRoad_act!O34*1000
)</f>
        <v>196.32037592478108</v>
      </c>
      <c r="P58" s="77">
        <f>IF(TrRoad_act!P34=0,"",P21/TrRoad_act!P34*1000
)</f>
        <v>194.07040945947625</v>
      </c>
      <c r="Q58" s="77">
        <f>IF(TrRoad_act!Q34=0,"",Q21/TrRoad_act!Q34*1000
)</f>
        <v>192.46883739059984</v>
      </c>
    </row>
    <row r="59" spans="1:17" ht="11.45" customHeight="1" x14ac:dyDescent="0.25">
      <c r="A59" s="62" t="s">
        <v>58</v>
      </c>
      <c r="B59" s="77">
        <f>IF(TrRoad_act!B35=0,"",B22/TrRoad_act!B35*1000
)</f>
        <v>204.205249855321</v>
      </c>
      <c r="C59" s="77">
        <f>IF(TrRoad_act!C35=0,"",C22/TrRoad_act!C35*1000
)</f>
        <v>201.32908871366971</v>
      </c>
      <c r="D59" s="77">
        <f>IF(TrRoad_act!D35=0,"",D22/TrRoad_act!D35*1000
)</f>
        <v>199.5079670146286</v>
      </c>
      <c r="E59" s="77">
        <f>IF(TrRoad_act!E35=0,"",E22/TrRoad_act!E35*1000
)</f>
        <v>199.86751156132638</v>
      </c>
      <c r="F59" s="77">
        <f>IF(TrRoad_act!F35=0,"",F22/TrRoad_act!F35*1000
)</f>
        <v>197.01036608066349</v>
      </c>
      <c r="G59" s="77">
        <f>IF(TrRoad_act!G35=0,"",G22/TrRoad_act!G35*1000
)</f>
        <v>235.69030532371826</v>
      </c>
      <c r="H59" s="77">
        <f>IF(TrRoad_act!H35=0,"",H22/TrRoad_act!H35*1000
)</f>
        <v>228.14913714991542</v>
      </c>
      <c r="I59" s="77">
        <f>IF(TrRoad_act!I35=0,"",I22/TrRoad_act!I35*1000
)</f>
        <v>219.78450987858815</v>
      </c>
      <c r="J59" s="77">
        <f>IF(TrRoad_act!J35=0,"",J22/TrRoad_act!J35*1000
)</f>
        <v>205.64134339503283</v>
      </c>
      <c r="K59" s="77">
        <f>IF(TrRoad_act!K35=0,"",K22/TrRoad_act!K35*1000
)</f>
        <v>178.85316913751234</v>
      </c>
      <c r="L59" s="77">
        <f>IF(TrRoad_act!L35=0,"",L22/TrRoad_act!L35*1000
)</f>
        <v>191.87482179946056</v>
      </c>
      <c r="M59" s="77">
        <f>IF(TrRoad_act!M35=0,"",M22/TrRoad_act!M35*1000
)</f>
        <v>182.27293130629531</v>
      </c>
      <c r="N59" s="77">
        <f>IF(TrRoad_act!N35=0,"",N22/TrRoad_act!N35*1000
)</f>
        <v>173.14355664147956</v>
      </c>
      <c r="O59" s="77">
        <f>IF(TrRoad_act!O35=0,"",O22/TrRoad_act!O35*1000
)</f>
        <v>171.400216578651</v>
      </c>
      <c r="P59" s="77">
        <f>IF(TrRoad_act!P35=0,"",P22/TrRoad_act!P35*1000
)</f>
        <v>171.54668339136481</v>
      </c>
      <c r="Q59" s="77">
        <f>IF(TrRoad_act!Q35=0,"",Q22/TrRoad_act!Q35*1000
)</f>
        <v>173.43269478394018</v>
      </c>
    </row>
    <row r="60" spans="1:17" ht="11.45" customHeight="1" x14ac:dyDescent="0.25">
      <c r="A60" s="62" t="s">
        <v>57</v>
      </c>
      <c r="B60" s="77">
        <f>IF(TrRoad_act!B36=0,"",B23/TrRoad_act!B36*1000
)</f>
        <v>222.07867918050073</v>
      </c>
      <c r="C60" s="77">
        <f>IF(TrRoad_act!C36=0,"",C23/TrRoad_act!C36*1000
)</f>
        <v>210.01984585569264</v>
      </c>
      <c r="D60" s="77">
        <f>IF(TrRoad_act!D36=0,"",D23/TrRoad_act!D36*1000
)</f>
        <v>212.94665376459935</v>
      </c>
      <c r="E60" s="77">
        <f>IF(TrRoad_act!E36=0,"",E23/TrRoad_act!E36*1000
)</f>
        <v>202.8621951326935</v>
      </c>
      <c r="F60" s="77">
        <f>IF(TrRoad_act!F36=0,"",F23/TrRoad_act!F36*1000
)</f>
        <v>204.17398996223758</v>
      </c>
      <c r="G60" s="77">
        <f>IF(TrRoad_act!G36=0,"",G23/TrRoad_act!G36*1000
)</f>
        <v>213.32668832203143</v>
      </c>
      <c r="H60" s="77">
        <f>IF(TrRoad_act!H36=0,"",H23/TrRoad_act!H36*1000
)</f>
        <v>212.49720067026956</v>
      </c>
      <c r="I60" s="77">
        <f>IF(TrRoad_act!I36=0,"",I23/TrRoad_act!I36*1000
)</f>
        <v>204.24004918663238</v>
      </c>
      <c r="J60" s="77">
        <f>IF(TrRoad_act!J36=0,"",J23/TrRoad_act!J36*1000
)</f>
        <v>194.15435031298509</v>
      </c>
      <c r="K60" s="77">
        <f>IF(TrRoad_act!K36=0,"",K23/TrRoad_act!K36*1000
)</f>
        <v>186.24378490632517</v>
      </c>
      <c r="L60" s="77">
        <f>IF(TrRoad_act!L36=0,"",L23/TrRoad_act!L36*1000
)</f>
        <v>182.37438443705707</v>
      </c>
      <c r="M60" s="77">
        <f>IF(TrRoad_act!M36=0,"",M23/TrRoad_act!M36*1000
)</f>
        <v>194.70093654758631</v>
      </c>
      <c r="N60" s="77">
        <f>IF(TrRoad_act!N36=0,"",N23/TrRoad_act!N36*1000
)</f>
        <v>200.58196115608072</v>
      </c>
      <c r="O60" s="77">
        <f>IF(TrRoad_act!O36=0,"",O23/TrRoad_act!O36*1000
)</f>
        <v>210.81269716929569</v>
      </c>
      <c r="P60" s="77">
        <f>IF(TrRoad_act!P36=0,"",P23/TrRoad_act!P36*1000
)</f>
        <v>211.87984548107497</v>
      </c>
      <c r="Q60" s="77">
        <f>IF(TrRoad_act!Q36=0,"",Q23/TrRoad_act!Q36*1000
)</f>
        <v>194.37726153648484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 t="str">
        <f>IF(TrRoad_act!L37=0,"",L24/TrRoad_act!L37*1000
)</f>
        <v/>
      </c>
      <c r="M61" s="77" t="str">
        <f>IF(TrRoad_act!M37=0,"",M24/TrRoad_act!M37*1000
)</f>
        <v/>
      </c>
      <c r="N61" s="77" t="str">
        <f>IF(TrRoad_act!N37=0,"",N24/TrRoad_act!N37*1000
)</f>
        <v/>
      </c>
      <c r="O61" s="77" t="str">
        <f>IF(TrRoad_act!O37=0,"",O24/TrRoad_act!O37*1000
)</f>
        <v/>
      </c>
      <c r="P61" s="77" t="str">
        <f>IF(TrRoad_act!P37=0,"",P24/TrRoad_act!P37*1000
)</f>
        <v/>
      </c>
      <c r="Q61" s="77">
        <f>IF(TrRoad_act!Q37=0,"",Q24/TrRoad_act!Q37*1000
)</f>
        <v>144.82000000078017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 t="str">
        <f>IF(TrRoad_act!O38=0,"",O25/TrRoad_act!O38*1000
)</f>
        <v/>
      </c>
      <c r="P62" s="77">
        <f>IF(TrRoad_act!P38=0,"",P25/TrRoad_act!P38*1000
)</f>
        <v>118.12748129988664</v>
      </c>
      <c r="Q62" s="77">
        <f>IF(TrRoad_act!Q38=0,"",Q25/TrRoad_act!Q38*1000
)</f>
        <v>106.19613592345772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1889.8038880360441</v>
      </c>
      <c r="C64" s="76">
        <f>IF(TrRoad_act!C40=0,"",C27/TrRoad_act!C40*1000
)</f>
        <v>1828.7871944213045</v>
      </c>
      <c r="D64" s="76">
        <f>IF(TrRoad_act!D40=0,"",D27/TrRoad_act!D40*1000
)</f>
        <v>1807.9965535236686</v>
      </c>
      <c r="E64" s="76">
        <f>IF(TrRoad_act!E40=0,"",E27/TrRoad_act!E40*1000
)</f>
        <v>1795.1130584673795</v>
      </c>
      <c r="F64" s="76">
        <f>IF(TrRoad_act!F40=0,"",F27/TrRoad_act!F40*1000
)</f>
        <v>1760.7641487090623</v>
      </c>
      <c r="G64" s="76">
        <f>IF(TrRoad_act!G40=0,"",G27/TrRoad_act!G40*1000
)</f>
        <v>1707.8207255069683</v>
      </c>
      <c r="H64" s="76">
        <f>IF(TrRoad_act!H40=0,"",H27/TrRoad_act!H40*1000
)</f>
        <v>1666.1868633140991</v>
      </c>
      <c r="I64" s="76">
        <f>IF(TrRoad_act!I40=0,"",I27/TrRoad_act!I40*1000
)</f>
        <v>1641.835418503405</v>
      </c>
      <c r="J64" s="76">
        <f>IF(TrRoad_act!J40=0,"",J27/TrRoad_act!J40*1000
)</f>
        <v>1551.7421363556775</v>
      </c>
      <c r="K64" s="76">
        <f>IF(TrRoad_act!K40=0,"",K27/TrRoad_act!K40*1000
)</f>
        <v>1509.0492702934116</v>
      </c>
      <c r="L64" s="76">
        <f>IF(TrRoad_act!L40=0,"",L27/TrRoad_act!L40*1000
)</f>
        <v>1482.3529378125677</v>
      </c>
      <c r="M64" s="76">
        <f>IF(TrRoad_act!M40=0,"",M27/TrRoad_act!M40*1000
)</f>
        <v>1478.96185503175</v>
      </c>
      <c r="N64" s="76">
        <f>IF(TrRoad_act!N40=0,"",N27/TrRoad_act!N40*1000
)</f>
        <v>1484.8505164119888</v>
      </c>
      <c r="O64" s="76">
        <f>IF(TrRoad_act!O40=0,"",O27/TrRoad_act!O40*1000
)</f>
        <v>1484.5451841899969</v>
      </c>
      <c r="P64" s="76">
        <f>IF(TrRoad_act!P40=0,"",P27/TrRoad_act!P40*1000
)</f>
        <v>1490.699893390326</v>
      </c>
      <c r="Q64" s="76">
        <f>IF(TrRoad_act!Q40=0,"",Q27/TrRoad_act!Q40*1000
)</f>
        <v>1480.584054340278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 t="str">
        <f>IF(TrRoad_act!J41=0,"",J28/TrRoad_act!J41*1000
)</f>
        <v/>
      </c>
      <c r="K65" s="75" t="str">
        <f>IF(TrRoad_act!K41=0,"",K28/TrRoad_act!K41*1000
)</f>
        <v/>
      </c>
      <c r="L65" s="75" t="str">
        <f>IF(TrRoad_act!L41=0,"",L28/TrRoad_act!L41*1000
)</f>
        <v/>
      </c>
      <c r="M65" s="75" t="str">
        <f>IF(TrRoad_act!M41=0,"",M28/TrRoad_act!M41*1000
)</f>
        <v/>
      </c>
      <c r="N65" s="75" t="str">
        <f>IF(TrRoad_act!N41=0,"",N28/TrRoad_act!N41*1000
)</f>
        <v/>
      </c>
      <c r="O65" s="75" t="str">
        <f>IF(TrRoad_act!O41=0,"",O28/TrRoad_act!O41*1000
)</f>
        <v/>
      </c>
      <c r="P65" s="75" t="str">
        <f>IF(TrRoad_act!P41=0,"",P28/TrRoad_act!P41*1000
)</f>
        <v/>
      </c>
      <c r="Q65" s="75" t="str">
        <f>IF(TrRoad_act!Q41=0,"",Q28/TrRoad_act!Q41*1000
)</f>
        <v/>
      </c>
    </row>
    <row r="66" spans="1:17" ht="11.45" customHeight="1" x14ac:dyDescent="0.25">
      <c r="A66" s="62" t="s">
        <v>58</v>
      </c>
      <c r="B66" s="75">
        <f>IF(TrRoad_act!B42=0,"",B29/TrRoad_act!B42*1000
)</f>
        <v>1909.1581688797401</v>
      </c>
      <c r="C66" s="75">
        <f>IF(TrRoad_act!C42=0,"",C29/TrRoad_act!C42*1000
)</f>
        <v>1847.7369511698485</v>
      </c>
      <c r="D66" s="75">
        <f>IF(TrRoad_act!D42=0,"",D29/TrRoad_act!D42*1000
)</f>
        <v>1826.3090139167577</v>
      </c>
      <c r="E66" s="75">
        <f>IF(TrRoad_act!E42=0,"",E29/TrRoad_act!E42*1000
)</f>
        <v>1810.17383762348</v>
      </c>
      <c r="F66" s="75">
        <f>IF(TrRoad_act!F42=0,"",F29/TrRoad_act!F42*1000
)</f>
        <v>1783.0240857080364</v>
      </c>
      <c r="G66" s="75">
        <f>IF(TrRoad_act!G42=0,"",G29/TrRoad_act!G42*1000
)</f>
        <v>1746.9843484241997</v>
      </c>
      <c r="H66" s="75">
        <f>IF(TrRoad_act!H42=0,"",H29/TrRoad_act!H42*1000
)</f>
        <v>1703.1533783354403</v>
      </c>
      <c r="I66" s="75">
        <f>IF(TrRoad_act!I42=0,"",I29/TrRoad_act!I42*1000
)</f>
        <v>1675.8828737501724</v>
      </c>
      <c r="J66" s="75">
        <f>IF(TrRoad_act!J42=0,"",J29/TrRoad_act!J42*1000
)</f>
        <v>1581.7512990170192</v>
      </c>
      <c r="K66" s="75">
        <f>IF(TrRoad_act!K42=0,"",K29/TrRoad_act!K42*1000
)</f>
        <v>1535.963376708276</v>
      </c>
      <c r="L66" s="75">
        <f>IF(TrRoad_act!L42=0,"",L29/TrRoad_act!L42*1000
)</f>
        <v>1507.8230020577996</v>
      </c>
      <c r="M66" s="75">
        <f>IF(TrRoad_act!M42=0,"",M29/TrRoad_act!M42*1000
)</f>
        <v>1502.9667538867498</v>
      </c>
      <c r="N66" s="75">
        <f>IF(TrRoad_act!N42=0,"",N29/TrRoad_act!N42*1000
)</f>
        <v>1508.1813972834007</v>
      </c>
      <c r="O66" s="75">
        <f>IF(TrRoad_act!O42=0,"",O29/TrRoad_act!O42*1000
)</f>
        <v>1508.1299073083462</v>
      </c>
      <c r="P66" s="75">
        <f>IF(TrRoad_act!P42=0,"",P29/TrRoad_act!P42*1000
)</f>
        <v>1513.7980005543823</v>
      </c>
      <c r="Q66" s="75">
        <f>IF(TrRoad_act!Q42=0,"",Q29/TrRoad_act!Q42*1000
)</f>
        <v>1508.4760749685015</v>
      </c>
    </row>
    <row r="67" spans="1:17" ht="11.45" customHeight="1" x14ac:dyDescent="0.25">
      <c r="A67" s="62" t="s">
        <v>57</v>
      </c>
      <c r="B67" s="75">
        <f>IF(TrRoad_act!B43=0,"",B30/TrRoad_act!B43*1000
)</f>
        <v>1194.7274784061894</v>
      </c>
      <c r="C67" s="75">
        <f>IF(TrRoad_act!C43=0,"",C30/TrRoad_act!C43*1000
)</f>
        <v>1197.7142971022049</v>
      </c>
      <c r="D67" s="75">
        <f>IF(TrRoad_act!D43=0,"",D30/TrRoad_act!D43*1000
)</f>
        <v>1200.7085828449603</v>
      </c>
      <c r="E67" s="75">
        <f>IF(TrRoad_act!E43=0,"",E30/TrRoad_act!E43*1000
)</f>
        <v>1203.2819012251171</v>
      </c>
      <c r="F67" s="75">
        <f>IF(TrRoad_act!F43=0,"",F30/TrRoad_act!F43*1000
)</f>
        <v>1162.7613678105711</v>
      </c>
      <c r="G67" s="75">
        <f>IF(TrRoad_act!G43=0,"",G30/TrRoad_act!G43*1000
)</f>
        <v>1161.5155249462175</v>
      </c>
      <c r="H67" s="75">
        <f>IF(TrRoad_act!H43=0,"",H30/TrRoad_act!H43*1000
)</f>
        <v>1161.8977301616276</v>
      </c>
      <c r="I67" s="75">
        <f>IF(TrRoad_act!I43=0,"",I30/TrRoad_act!I43*1000
)</f>
        <v>1162.0362279408632</v>
      </c>
      <c r="J67" s="75">
        <f>IF(TrRoad_act!J43=0,"",J30/TrRoad_act!J43*1000
)</f>
        <v>1161.7299830865693</v>
      </c>
      <c r="K67" s="75">
        <f>IF(TrRoad_act!K43=0,"",K30/TrRoad_act!K43*1000
)</f>
        <v>1161.1975739635609</v>
      </c>
      <c r="L67" s="75">
        <f>IF(TrRoad_act!L43=0,"",L30/TrRoad_act!L43*1000
)</f>
        <v>1160.2239207301072</v>
      </c>
      <c r="M67" s="75">
        <f>IF(TrRoad_act!M43=0,"",M30/TrRoad_act!M43*1000
)</f>
        <v>1158.8958166520108</v>
      </c>
      <c r="N67" s="75">
        <f>IF(TrRoad_act!N43=0,"",N30/TrRoad_act!N43*1000
)</f>
        <v>1160.0208343902871</v>
      </c>
      <c r="O67" s="75">
        <f>IF(TrRoad_act!O43=0,"",O30/TrRoad_act!O43*1000
)</f>
        <v>1162.5508992959524</v>
      </c>
      <c r="P67" s="75">
        <f>IF(TrRoad_act!P43=0,"",P30/TrRoad_act!P43*1000
)</f>
        <v>1165.0912088274611</v>
      </c>
      <c r="Q67" s="75">
        <f>IF(TrRoad_act!Q43=0,"",Q30/TrRoad_act!Q43*1000
)</f>
        <v>1167.760801199533</v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>
        <f>IF(TrRoad_act!Q44=0,"",Q31/TrRoad_act!Q44*1000
)</f>
        <v>1000.8162261317904</v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293.1163549053029</v>
      </c>
      <c r="C70" s="79">
        <f>IF(TrRoad_act!C46=0,"",C33/TrRoad_act!C46*1000
)</f>
        <v>308.01053461017972</v>
      </c>
      <c r="D70" s="79">
        <f>IF(TrRoad_act!D46=0,"",D33/TrRoad_act!D46*1000
)</f>
        <v>280.26459090681305</v>
      </c>
      <c r="E70" s="79">
        <f>IF(TrRoad_act!E46=0,"",E33/TrRoad_act!E46*1000
)</f>
        <v>331.05708782314832</v>
      </c>
      <c r="F70" s="79">
        <f>IF(TrRoad_act!F46=0,"",F33/TrRoad_act!F46*1000
)</f>
        <v>382.88382420575329</v>
      </c>
      <c r="G70" s="79">
        <f>IF(TrRoad_act!G46=0,"",G33/TrRoad_act!G46*1000
)</f>
        <v>445.03720926680268</v>
      </c>
      <c r="H70" s="79">
        <f>IF(TrRoad_act!H46=0,"",H33/TrRoad_act!H46*1000
)</f>
        <v>487.613848730906</v>
      </c>
      <c r="I70" s="79">
        <f>IF(TrRoad_act!I46=0,"",I33/TrRoad_act!I46*1000
)</f>
        <v>538.90592456524678</v>
      </c>
      <c r="J70" s="79">
        <f>IF(TrRoad_act!J46=0,"",J33/TrRoad_act!J46*1000
)</f>
        <v>528.25734011667305</v>
      </c>
      <c r="K70" s="79">
        <f>IF(TrRoad_act!K46=0,"",K33/TrRoad_act!K46*1000
)</f>
        <v>518.71918664617851</v>
      </c>
      <c r="L70" s="79">
        <f>IF(TrRoad_act!L46=0,"",L33/TrRoad_act!L46*1000
)</f>
        <v>508.42880703345719</v>
      </c>
      <c r="M70" s="79">
        <f>IF(TrRoad_act!M46=0,"",M33/TrRoad_act!M46*1000
)</f>
        <v>493.71921340150374</v>
      </c>
      <c r="N70" s="79">
        <f>IF(TrRoad_act!N46=0,"",N33/TrRoad_act!N46*1000
)</f>
        <v>460.91823507813973</v>
      </c>
      <c r="O70" s="79">
        <f>IF(TrRoad_act!O46=0,"",O33/TrRoad_act!O46*1000
)</f>
        <v>396.31908281845472</v>
      </c>
      <c r="P70" s="79">
        <f>IF(TrRoad_act!P46=0,"",P33/TrRoad_act!P46*1000
)</f>
        <v>403.60360577880948</v>
      </c>
      <c r="Q70" s="79">
        <f>IF(TrRoad_act!Q46=0,"",Q33/TrRoad_act!Q46*1000
)</f>
        <v>405.89660166025129</v>
      </c>
    </row>
    <row r="71" spans="1:17" ht="11.45" customHeight="1" x14ac:dyDescent="0.25">
      <c r="A71" s="23" t="s">
        <v>27</v>
      </c>
      <c r="B71" s="78">
        <f>IF(TrRoad_act!B47=0,"",B34/TrRoad_act!B47*1000
)</f>
        <v>242.5920921549104</v>
      </c>
      <c r="C71" s="78">
        <f>IF(TrRoad_act!C47=0,"",C34/TrRoad_act!C47*1000
)</f>
        <v>238.40918646600684</v>
      </c>
      <c r="D71" s="78">
        <f>IF(TrRoad_act!D47=0,"",D34/TrRoad_act!D47*1000
)</f>
        <v>238.89369177196173</v>
      </c>
      <c r="E71" s="78">
        <f>IF(TrRoad_act!E47=0,"",E34/TrRoad_act!E47*1000
)</f>
        <v>237.13496473082276</v>
      </c>
      <c r="F71" s="78">
        <f>IF(TrRoad_act!F47=0,"",F34/TrRoad_act!F47*1000
)</f>
        <v>237.30687405031748</v>
      </c>
      <c r="G71" s="78">
        <f>IF(TrRoad_act!G47=0,"",G34/TrRoad_act!G47*1000
)</f>
        <v>237.18371654646631</v>
      </c>
      <c r="H71" s="78">
        <f>IF(TrRoad_act!H47=0,"",H34/TrRoad_act!H47*1000
)</f>
        <v>236.29825520518466</v>
      </c>
      <c r="I71" s="78">
        <f>IF(TrRoad_act!I47=0,"",I34/TrRoad_act!I47*1000
)</f>
        <v>236.29244357425472</v>
      </c>
      <c r="J71" s="78">
        <f>IF(TrRoad_act!J47=0,"",J34/TrRoad_act!J47*1000
)</f>
        <v>229.9981828583532</v>
      </c>
      <c r="K71" s="78">
        <f>IF(TrRoad_act!K47=0,"",K34/TrRoad_act!K47*1000
)</f>
        <v>225.539231221172</v>
      </c>
      <c r="L71" s="78">
        <f>IF(TrRoad_act!L47=0,"",L34/TrRoad_act!L47*1000
)</f>
        <v>221.8633555391807</v>
      </c>
      <c r="M71" s="78">
        <f>IF(TrRoad_act!M47=0,"",M34/TrRoad_act!M47*1000
)</f>
        <v>221.74349034079609</v>
      </c>
      <c r="N71" s="78">
        <f>IF(TrRoad_act!N47=0,"",N34/TrRoad_act!N47*1000
)</f>
        <v>223.08788789440604</v>
      </c>
      <c r="O71" s="78">
        <f>IF(TrRoad_act!O47=0,"",O34/TrRoad_act!O47*1000
)</f>
        <v>223.10002946280102</v>
      </c>
      <c r="P71" s="78">
        <f>IF(TrRoad_act!P47=0,"",P34/TrRoad_act!P47*1000
)</f>
        <v>223.44572793838392</v>
      </c>
      <c r="Q71" s="78">
        <f>IF(TrRoad_act!Q47=0,"",Q34/TrRoad_act!Q47*1000
)</f>
        <v>223.1000464166691</v>
      </c>
    </row>
    <row r="72" spans="1:17" ht="11.45" customHeight="1" x14ac:dyDescent="0.25">
      <c r="A72" s="62" t="s">
        <v>59</v>
      </c>
      <c r="B72" s="77">
        <f>IF(TrRoad_act!B48=0,"",B35/TrRoad_act!B48*1000
)</f>
        <v>223.79403597016329</v>
      </c>
      <c r="C72" s="77">
        <f>IF(TrRoad_act!C48=0,"",C35/TrRoad_act!C48*1000
)</f>
        <v>223.18148979375144</v>
      </c>
      <c r="D72" s="77">
        <f>IF(TrRoad_act!D48=0,"",D35/TrRoad_act!D48*1000
)</f>
        <v>222.60368297699381</v>
      </c>
      <c r="E72" s="77">
        <f>IF(TrRoad_act!E48=0,"",E35/TrRoad_act!E48*1000
)</f>
        <v>219.85115943539526</v>
      </c>
      <c r="F72" s="77">
        <f>IF(TrRoad_act!F48=0,"",F35/TrRoad_act!F48*1000
)</f>
        <v>219.7968903438242</v>
      </c>
      <c r="G72" s="77">
        <f>IF(TrRoad_act!G48=0,"",G35/TrRoad_act!G48*1000
)</f>
        <v>218.58654724229237</v>
      </c>
      <c r="H72" s="77">
        <f>IF(TrRoad_act!H48=0,"",H35/TrRoad_act!H48*1000
)</f>
        <v>216.50033825612337</v>
      </c>
      <c r="I72" s="77">
        <f>IF(TrRoad_act!I48=0,"",I35/TrRoad_act!I48*1000
)</f>
        <v>213.85510150723496</v>
      </c>
      <c r="J72" s="77">
        <f>IF(TrRoad_act!J48=0,"",J35/TrRoad_act!J48*1000
)</f>
        <v>208.40944290573893</v>
      </c>
      <c r="K72" s="77">
        <f>IF(TrRoad_act!K48=0,"",K35/TrRoad_act!K48*1000
)</f>
        <v>203.88457557983213</v>
      </c>
      <c r="L72" s="77">
        <f>IF(TrRoad_act!L48=0,"",L35/TrRoad_act!L48*1000
)</f>
        <v>200.57648574917664</v>
      </c>
      <c r="M72" s="77">
        <f>IF(TrRoad_act!M48=0,"",M35/TrRoad_act!M48*1000
)</f>
        <v>197.64437587318386</v>
      </c>
      <c r="N72" s="77">
        <f>IF(TrRoad_act!N48=0,"",N35/TrRoad_act!N48*1000
)</f>
        <v>195.82757365986208</v>
      </c>
      <c r="O72" s="77">
        <f>IF(TrRoad_act!O48=0,"",O35/TrRoad_act!O48*1000
)</f>
        <v>192.18654222457874</v>
      </c>
      <c r="P72" s="77">
        <f>IF(TrRoad_act!P48=0,"",P35/TrRoad_act!P48*1000
)</f>
        <v>190.47891020274568</v>
      </c>
      <c r="Q72" s="77">
        <f>IF(TrRoad_act!Q48=0,"",Q35/TrRoad_act!Q48*1000
)</f>
        <v>188.10472392328384</v>
      </c>
    </row>
    <row r="73" spans="1:17" ht="11.45" customHeight="1" x14ac:dyDescent="0.25">
      <c r="A73" s="62" t="s">
        <v>58</v>
      </c>
      <c r="B73" s="77">
        <f>IF(TrRoad_act!B49=0,"",B36/TrRoad_act!B49*1000
)</f>
        <v>273.72658712767026</v>
      </c>
      <c r="C73" s="77">
        <f>IF(TrRoad_act!C49=0,"",C36/TrRoad_act!C49*1000
)</f>
        <v>264.03333479826921</v>
      </c>
      <c r="D73" s="77">
        <f>IF(TrRoad_act!D49=0,"",D36/TrRoad_act!D49*1000
)</f>
        <v>260.83495056528614</v>
      </c>
      <c r="E73" s="77">
        <f>IF(TrRoad_act!E49=0,"",E36/TrRoad_act!E49*1000
)</f>
        <v>258.57597757201825</v>
      </c>
      <c r="F73" s="77">
        <f>IF(TrRoad_act!F49=0,"",F36/TrRoad_act!F49*1000
)</f>
        <v>256.65663084563664</v>
      </c>
      <c r="G73" s="77">
        <f>IF(TrRoad_act!G49=0,"",G36/TrRoad_act!G49*1000
)</f>
        <v>253.78731728649012</v>
      </c>
      <c r="H73" s="77">
        <f>IF(TrRoad_act!H49=0,"",H36/TrRoad_act!H49*1000
)</f>
        <v>251.55047184587559</v>
      </c>
      <c r="I73" s="77">
        <f>IF(TrRoad_act!I49=0,"",I36/TrRoad_act!I49*1000
)</f>
        <v>250.83322159207034</v>
      </c>
      <c r="J73" s="77">
        <f>IF(TrRoad_act!J49=0,"",J36/TrRoad_act!J49*1000
)</f>
        <v>241.59561370648655</v>
      </c>
      <c r="K73" s="77">
        <f>IF(TrRoad_act!K49=0,"",K36/TrRoad_act!K49*1000
)</f>
        <v>236.39740417173019</v>
      </c>
      <c r="L73" s="77">
        <f>IF(TrRoad_act!L49=0,"",L36/TrRoad_act!L49*1000
)</f>
        <v>231.1794047109596</v>
      </c>
      <c r="M73" s="77">
        <f>IF(TrRoad_act!M49=0,"",M36/TrRoad_act!M49*1000
)</f>
        <v>230.74860098088115</v>
      </c>
      <c r="N73" s="77">
        <f>IF(TrRoad_act!N49=0,"",N36/TrRoad_act!N49*1000
)</f>
        <v>232.43466684577527</v>
      </c>
      <c r="O73" s="77">
        <f>IF(TrRoad_act!O49=0,"",O36/TrRoad_act!O49*1000
)</f>
        <v>232.54976929859737</v>
      </c>
      <c r="P73" s="77">
        <f>IF(TrRoad_act!P49=0,"",P36/TrRoad_act!P49*1000
)</f>
        <v>232.87852571485908</v>
      </c>
      <c r="Q73" s="77">
        <f>IF(TrRoad_act!Q49=0,"",Q36/TrRoad_act!Q49*1000
)</f>
        <v>231.70494598200429</v>
      </c>
    </row>
    <row r="74" spans="1:17" ht="11.45" customHeight="1" x14ac:dyDescent="0.25">
      <c r="A74" s="62" t="s">
        <v>57</v>
      </c>
      <c r="B74" s="77">
        <f>IF(TrRoad_act!B50=0,"",B37/TrRoad_act!B50*1000
)</f>
        <v>210.95517601965281</v>
      </c>
      <c r="C74" s="77">
        <f>IF(TrRoad_act!C50=0,"",C37/TrRoad_act!C50*1000
)</f>
        <v>208.45836985168748</v>
      </c>
      <c r="D74" s="77">
        <f>IF(TrRoad_act!D50=0,"",D37/TrRoad_act!D50*1000
)</f>
        <v>202.77508752506085</v>
      </c>
      <c r="E74" s="77">
        <f>IF(TrRoad_act!E50=0,"",E37/TrRoad_act!E50*1000
)</f>
        <v>201.11789157071357</v>
      </c>
      <c r="F74" s="77">
        <f>IF(TrRoad_act!F50=0,"",F37/TrRoad_act!F50*1000
)</f>
        <v>201.06205837096513</v>
      </c>
      <c r="G74" s="77">
        <f>IF(TrRoad_act!G50=0,"",G37/TrRoad_act!G50*1000
)</f>
        <v>200.41026578822877</v>
      </c>
      <c r="H74" s="77">
        <f>IF(TrRoad_act!H50=0,"",H37/TrRoad_act!H50*1000
)</f>
        <v>199.33282844105767</v>
      </c>
      <c r="I74" s="77">
        <f>IF(TrRoad_act!I50=0,"",I37/TrRoad_act!I50*1000
)</f>
        <v>199.06804092412182</v>
      </c>
      <c r="J74" s="77">
        <f>IF(TrRoad_act!J50=0,"",J37/TrRoad_act!J50*1000
)</f>
        <v>199.11679211568057</v>
      </c>
      <c r="K74" s="77">
        <f>IF(TrRoad_act!K50=0,"",K37/TrRoad_act!K50*1000
)</f>
        <v>199.40188460189123</v>
      </c>
      <c r="L74" s="77">
        <f>IF(TrRoad_act!L50=0,"",L37/TrRoad_act!L50*1000
)</f>
        <v>199.62280825395328</v>
      </c>
      <c r="M74" s="77">
        <f>IF(TrRoad_act!M50=0,"",M37/TrRoad_act!M50*1000
)</f>
        <v>199.9011669054797</v>
      </c>
      <c r="N74" s="77">
        <f>IF(TrRoad_act!N50=0,"",N37/TrRoad_act!N50*1000
)</f>
        <v>199.49077624376494</v>
      </c>
      <c r="O74" s="77">
        <f>IF(TrRoad_act!O50=0,"",O37/TrRoad_act!O50*1000
)</f>
        <v>199.03055494265962</v>
      </c>
      <c r="P74" s="77">
        <f>IF(TrRoad_act!P50=0,"",P37/TrRoad_act!P50*1000
)</f>
        <v>198.15957414834682</v>
      </c>
      <c r="Q74" s="77">
        <f>IF(TrRoad_act!Q50=0,"",Q37/TrRoad_act!Q50*1000
)</f>
        <v>198.14244122629324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>
        <f>IF(TrRoad_act!Q51=0,"",Q38/TrRoad_act!Q51*1000
)</f>
        <v>290.58095238251832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457.81613365946066</v>
      </c>
      <c r="C77" s="76">
        <f>IF(TrRoad_act!C53=0,"",C40/TrRoad_act!C53*1000
)</f>
        <v>520.82743457216736</v>
      </c>
      <c r="D77" s="76">
        <f>IF(TrRoad_act!D53=0,"",D40/TrRoad_act!D53*1000
)</f>
        <v>404.54632455728421</v>
      </c>
      <c r="E77" s="76">
        <f>IF(TrRoad_act!E53=0,"",E40/TrRoad_act!E53*1000
)</f>
        <v>604.66954268767813</v>
      </c>
      <c r="F77" s="76">
        <f>IF(TrRoad_act!F53=0,"",F40/TrRoad_act!F53*1000
)</f>
        <v>736.51134181712041</v>
      </c>
      <c r="G77" s="76">
        <f>IF(TrRoad_act!G53=0,"",G40/TrRoad_act!G53*1000
)</f>
        <v>932.67014243337974</v>
      </c>
      <c r="H77" s="76">
        <f>IF(TrRoad_act!H53=0,"",H40/TrRoad_act!H53*1000
)</f>
        <v>1084.1804717798364</v>
      </c>
      <c r="I77" s="76">
        <f>IF(TrRoad_act!I53=0,"",I40/TrRoad_act!I53*1000
)</f>
        <v>1231.2220430882355</v>
      </c>
      <c r="J77" s="76">
        <f>IF(TrRoad_act!J53=0,"",J40/TrRoad_act!J53*1000
)</f>
        <v>1196.7167992647096</v>
      </c>
      <c r="K77" s="76">
        <f>IF(TrRoad_act!K53=0,"",K40/TrRoad_act!K53*1000
)</f>
        <v>1159.4889608631863</v>
      </c>
      <c r="L77" s="76">
        <f>IF(TrRoad_act!L53=0,"",L40/TrRoad_act!L53*1000
)</f>
        <v>1121.5382029582731</v>
      </c>
      <c r="M77" s="76">
        <f>IF(TrRoad_act!M53=0,"",M40/TrRoad_act!M53*1000
)</f>
        <v>1046.636738999877</v>
      </c>
      <c r="N77" s="76">
        <f>IF(TrRoad_act!N53=0,"",N40/TrRoad_act!N53*1000
)</f>
        <v>936.36769262614882</v>
      </c>
      <c r="O77" s="76">
        <f>IF(TrRoad_act!O53=0,"",O40/TrRoad_act!O53*1000
)</f>
        <v>722.83503980290914</v>
      </c>
      <c r="P77" s="76">
        <f>IF(TrRoad_act!P53=0,"",P40/TrRoad_act!P53*1000
)</f>
        <v>745.56071961602595</v>
      </c>
      <c r="Q77" s="76">
        <f>IF(TrRoad_act!Q53=0,"",Q40/TrRoad_act!Q53*1000
)</f>
        <v>733.48046601511089</v>
      </c>
    </row>
    <row r="78" spans="1:17" ht="11.45" customHeight="1" x14ac:dyDescent="0.25">
      <c r="A78" s="17" t="s">
        <v>23</v>
      </c>
      <c r="B78" s="75">
        <f>IF(TrRoad_act!B54=0,"",B41/TrRoad_act!B54*1000
)</f>
        <v>441.16314227406144</v>
      </c>
      <c r="C78" s="75">
        <f>IF(TrRoad_act!C54=0,"",C41/TrRoad_act!C54*1000
)</f>
        <v>506.04114160368039</v>
      </c>
      <c r="D78" s="75">
        <f>IF(TrRoad_act!D54=0,"",D41/TrRoad_act!D54*1000
)</f>
        <v>394.63260789328439</v>
      </c>
      <c r="E78" s="75">
        <f>IF(TrRoad_act!E54=0,"",E41/TrRoad_act!E54*1000
)</f>
        <v>592.39888533310818</v>
      </c>
      <c r="F78" s="75">
        <f>IF(TrRoad_act!F54=0,"",F41/TrRoad_act!F54*1000
)</f>
        <v>722.96237569160746</v>
      </c>
      <c r="G78" s="75">
        <f>IF(TrRoad_act!G54=0,"",G41/TrRoad_act!G54*1000
)</f>
        <v>916.02021417372157</v>
      </c>
      <c r="H78" s="75">
        <f>IF(TrRoad_act!H54=0,"",H41/TrRoad_act!H54*1000
)</f>
        <v>1061.1800390578537</v>
      </c>
      <c r="I78" s="75">
        <f>IF(TrRoad_act!I54=0,"",I41/TrRoad_act!I54*1000
)</f>
        <v>1206.8965183536088</v>
      </c>
      <c r="J78" s="75">
        <f>IF(TrRoad_act!J54=0,"",J41/TrRoad_act!J54*1000
)</f>
        <v>1173.1933976040521</v>
      </c>
      <c r="K78" s="75">
        <f>IF(TrRoad_act!K54=0,"",K41/TrRoad_act!K54*1000
)</f>
        <v>1138.6283945856769</v>
      </c>
      <c r="L78" s="75">
        <f>IF(TrRoad_act!L54=0,"",L41/TrRoad_act!L54*1000
)</f>
        <v>1098.982480557122</v>
      </c>
      <c r="M78" s="75">
        <f>IF(TrRoad_act!M54=0,"",M41/TrRoad_act!M54*1000
)</f>
        <v>1025.6483105833572</v>
      </c>
      <c r="N78" s="75">
        <f>IF(TrRoad_act!N54=0,"",N41/TrRoad_act!N54*1000
)</f>
        <v>915.50605314547499</v>
      </c>
      <c r="O78" s="75">
        <f>IF(TrRoad_act!O54=0,"",O41/TrRoad_act!O54*1000
)</f>
        <v>706.58191246909064</v>
      </c>
      <c r="P78" s="75">
        <f>IF(TrRoad_act!P54=0,"",P41/TrRoad_act!P54*1000
)</f>
        <v>727.99541425442135</v>
      </c>
      <c r="Q78" s="75">
        <f>IF(TrRoad_act!Q54=0,"",Q41/TrRoad_act!Q54*1000
)</f>
        <v>716.435363773571</v>
      </c>
    </row>
    <row r="79" spans="1:17" ht="11.45" customHeight="1" x14ac:dyDescent="0.25">
      <c r="A79" s="15" t="s">
        <v>22</v>
      </c>
      <c r="B79" s="74">
        <f>IF(TrRoad_act!B55=0,"",B42/TrRoad_act!B55*1000
)</f>
        <v>517.90951552906677</v>
      </c>
      <c r="C79" s="74">
        <f>IF(TrRoad_act!C55=0,"",C42/TrRoad_act!C55*1000
)</f>
        <v>572.57427022220088</v>
      </c>
      <c r="D79" s="74">
        <f>IF(TrRoad_act!D55=0,"",D42/TrRoad_act!D55*1000
)</f>
        <v>439.15657075398747</v>
      </c>
      <c r="E79" s="74">
        <f>IF(TrRoad_act!E55=0,"",E42/TrRoad_act!E55*1000
)</f>
        <v>649.74985624818987</v>
      </c>
      <c r="F79" s="74">
        <f>IF(TrRoad_act!F55=0,"",F42/TrRoad_act!F55*1000
)</f>
        <v>785.96374274471032</v>
      </c>
      <c r="G79" s="74">
        <f>IF(TrRoad_act!G55=0,"",G42/TrRoad_act!G55*1000
)</f>
        <v>994.62386054855995</v>
      </c>
      <c r="H79" s="74">
        <f>IF(TrRoad_act!H55=0,"",H42/TrRoad_act!H55*1000
)</f>
        <v>1153.8966965281386</v>
      </c>
      <c r="I79" s="74">
        <f>IF(TrRoad_act!I55=0,"",I42/TrRoad_act!I55*1000
)</f>
        <v>1318.9935567209629</v>
      </c>
      <c r="J79" s="74">
        <f>IF(TrRoad_act!J55=0,"",J42/TrRoad_act!J55*1000
)</f>
        <v>1287.5976723930969</v>
      </c>
      <c r="K79" s="74">
        <f>IF(TrRoad_act!K55=0,"",K42/TrRoad_act!K55*1000
)</f>
        <v>1253.1446788320193</v>
      </c>
      <c r="L79" s="74">
        <f>IF(TrRoad_act!L55=0,"",L42/TrRoad_act!L55*1000
)</f>
        <v>1213.0985947305182</v>
      </c>
      <c r="M79" s="74">
        <f>IF(TrRoad_act!M55=0,"",M42/TrRoad_act!M55*1000
)</f>
        <v>1135.2900036086594</v>
      </c>
      <c r="N79" s="74">
        <f>IF(TrRoad_act!N55=0,"",N42/TrRoad_act!N55*1000
)</f>
        <v>1016.5131299480211</v>
      </c>
      <c r="O79" s="74">
        <f>IF(TrRoad_act!O55=0,"",O42/TrRoad_act!O55*1000
)</f>
        <v>787.13344619722909</v>
      </c>
      <c r="P79" s="74">
        <f>IF(TrRoad_act!P55=0,"",P42/TrRoad_act!P55*1000
)</f>
        <v>813.03831419144058</v>
      </c>
      <c r="Q79" s="74">
        <f>IF(TrRoad_act!Q55=0,"",Q42/TrRoad_act!Q55*1000
)</f>
        <v>801.96709843053611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97.867884821963059</v>
      </c>
      <c r="C82" s="79">
        <f>IF(TrRoad_act!C4=0,"",C18/TrRoad_act!C4*1000)</f>
        <v>96.03891040481399</v>
      </c>
      <c r="D82" s="79">
        <f>IF(TrRoad_act!D4=0,"",D18/TrRoad_act!D4*1000)</f>
        <v>93.773162890056554</v>
      </c>
      <c r="E82" s="79">
        <f>IF(TrRoad_act!E4=0,"",E18/TrRoad_act!E4*1000)</f>
        <v>94.254348344722786</v>
      </c>
      <c r="F82" s="79">
        <f>IF(TrRoad_act!F4=0,"",F18/TrRoad_act!F4*1000)</f>
        <v>102.21675517823178</v>
      </c>
      <c r="G82" s="79">
        <f>IF(TrRoad_act!G4=0,"",G18/TrRoad_act!G4*1000)</f>
        <v>101.37502630918782</v>
      </c>
      <c r="H82" s="79">
        <f>IF(TrRoad_act!H4=0,"",H18/TrRoad_act!H4*1000)</f>
        <v>108.0130380083847</v>
      </c>
      <c r="I82" s="79">
        <f>IF(TrRoad_act!I4=0,"",I18/TrRoad_act!I4*1000)</f>
        <v>114.4539757036804</v>
      </c>
      <c r="J82" s="79">
        <f>IF(TrRoad_act!J4=0,"",J18/TrRoad_act!J4*1000)</f>
        <v>114.86301022851852</v>
      </c>
      <c r="K82" s="79">
        <f>IF(TrRoad_act!K4=0,"",K18/TrRoad_act!K4*1000)</f>
        <v>111.7506630837392</v>
      </c>
      <c r="L82" s="79">
        <f>IF(TrRoad_act!L4=0,"",L18/TrRoad_act!L4*1000)</f>
        <v>117.63926562943126</v>
      </c>
      <c r="M82" s="79">
        <f>IF(TrRoad_act!M4=0,"",M18/TrRoad_act!M4*1000)</f>
        <v>118.73420072487944</v>
      </c>
      <c r="N82" s="79">
        <f>IF(TrRoad_act!N4=0,"",N18/TrRoad_act!N4*1000)</f>
        <v>116.43845455357371</v>
      </c>
      <c r="O82" s="79">
        <f>IF(TrRoad_act!O4=0,"",O18/TrRoad_act!O4*1000)</f>
        <v>110.80082347590472</v>
      </c>
      <c r="P82" s="79">
        <f>IF(TrRoad_act!P4=0,"",P18/TrRoad_act!P4*1000)</f>
        <v>108.91136271845082</v>
      </c>
      <c r="Q82" s="79">
        <f>IF(TrRoad_act!Q4=0,"",Q18/TrRoad_act!Q4*1000)</f>
        <v>115.5099140778857</v>
      </c>
    </row>
    <row r="83" spans="1:17" ht="11.45" customHeight="1" x14ac:dyDescent="0.25">
      <c r="A83" s="23" t="s">
        <v>30</v>
      </c>
      <c r="B83" s="78">
        <f>IF(TrRoad_act!B5=0,"",B19/TrRoad_act!B5*1000)</f>
        <v>118.30084523958479</v>
      </c>
      <c r="C83" s="78">
        <f>IF(TrRoad_act!C5=0,"",C19/TrRoad_act!C5*1000)</f>
        <v>119.50318451669931</v>
      </c>
      <c r="D83" s="78">
        <f>IF(TrRoad_act!D5=0,"",D19/TrRoad_act!D5*1000)</f>
        <v>118.10690867715282</v>
      </c>
      <c r="E83" s="78">
        <f>IF(TrRoad_act!E5=0,"",E19/TrRoad_act!E5*1000)</f>
        <v>115.75310589658596</v>
      </c>
      <c r="F83" s="78">
        <f>IF(TrRoad_act!F5=0,"",F19/TrRoad_act!F5*1000)</f>
        <v>117.64928375806326</v>
      </c>
      <c r="G83" s="78">
        <f>IF(TrRoad_act!G5=0,"",G19/TrRoad_act!G5*1000)</f>
        <v>113.42810269980082</v>
      </c>
      <c r="H83" s="78">
        <f>IF(TrRoad_act!H5=0,"",H19/TrRoad_act!H5*1000)</f>
        <v>110.86772590797931</v>
      </c>
      <c r="I83" s="78">
        <f>IF(TrRoad_act!I5=0,"",I19/TrRoad_act!I5*1000)</f>
        <v>108.39241827594367</v>
      </c>
      <c r="J83" s="78">
        <f>IF(TrRoad_act!J5=0,"",J19/TrRoad_act!J5*1000)</f>
        <v>106.38829097310494</v>
      </c>
      <c r="K83" s="78">
        <f>IF(TrRoad_act!K5=0,"",K19/TrRoad_act!K5*1000)</f>
        <v>100.48980148667189</v>
      </c>
      <c r="L83" s="78">
        <f>IF(TrRoad_act!L5=0,"",L19/TrRoad_act!L5*1000)</f>
        <v>99.468015717760665</v>
      </c>
      <c r="M83" s="78">
        <f>IF(TrRoad_act!M5=0,"",M19/TrRoad_act!M5*1000)</f>
        <v>98.715685088553542</v>
      </c>
      <c r="N83" s="78">
        <f>IF(TrRoad_act!N5=0,"",N19/TrRoad_act!N5*1000)</f>
        <v>97.177828926519254</v>
      </c>
      <c r="O83" s="78">
        <f>IF(TrRoad_act!O5=0,"",O19/TrRoad_act!O5*1000)</f>
        <v>95.670533454618038</v>
      </c>
      <c r="P83" s="78">
        <f>IF(TrRoad_act!P5=0,"",P19/TrRoad_act!P5*1000)</f>
        <v>93.347348720289446</v>
      </c>
      <c r="Q83" s="78">
        <f>IF(TrRoad_act!Q5=0,"",Q19/TrRoad_act!Q5*1000)</f>
        <v>95.045119922473901</v>
      </c>
    </row>
    <row r="84" spans="1:17" ht="11.45" customHeight="1" x14ac:dyDescent="0.25">
      <c r="A84" s="19" t="s">
        <v>29</v>
      </c>
      <c r="B84" s="76">
        <f>IF(TrRoad_act!B6=0,"",B20/TrRoad_act!B6*1000)</f>
        <v>118.44722186656438</v>
      </c>
      <c r="C84" s="76">
        <f>IF(TrRoad_act!C6=0,"",C20/TrRoad_act!C6*1000)</f>
        <v>113.92171022891122</v>
      </c>
      <c r="D84" s="76">
        <f>IF(TrRoad_act!D6=0,"",D20/TrRoad_act!D6*1000)</f>
        <v>108.38106827367835</v>
      </c>
      <c r="E84" s="76">
        <f>IF(TrRoad_act!E6=0,"",E20/TrRoad_act!E6*1000)</f>
        <v>109.00293266222737</v>
      </c>
      <c r="F84" s="76">
        <f>IF(TrRoad_act!F6=0,"",F20/TrRoad_act!F6*1000)</f>
        <v>117.93328725401882</v>
      </c>
      <c r="G84" s="76">
        <f>IF(TrRoad_act!G6=0,"",G20/TrRoad_act!G6*1000)</f>
        <v>115.63383658794811</v>
      </c>
      <c r="H84" s="76">
        <f>IF(TrRoad_act!H6=0,"",H20/TrRoad_act!H6*1000)</f>
        <v>124.76744890857097</v>
      </c>
      <c r="I84" s="76">
        <f>IF(TrRoad_act!I6=0,"",I20/TrRoad_act!I6*1000)</f>
        <v>131.91809903780097</v>
      </c>
      <c r="J84" s="76">
        <f>IF(TrRoad_act!J6=0,"",J20/TrRoad_act!J6*1000)</f>
        <v>132.50020334270403</v>
      </c>
      <c r="K84" s="76">
        <f>IF(TrRoad_act!K6=0,"",K20/TrRoad_act!K6*1000)</f>
        <v>125.55544676927119</v>
      </c>
      <c r="L84" s="76">
        <f>IF(TrRoad_act!L6=0,"",L20/TrRoad_act!L6*1000)</f>
        <v>131.39242693909372</v>
      </c>
      <c r="M84" s="76">
        <f>IF(TrRoad_act!M6=0,"",M20/TrRoad_act!M6*1000)</f>
        <v>131.62063025178298</v>
      </c>
      <c r="N84" s="76">
        <f>IF(TrRoad_act!N6=0,"",N20/TrRoad_act!N6*1000)</f>
        <v>128.65002847786266</v>
      </c>
      <c r="O84" s="76">
        <f>IF(TrRoad_act!O6=0,"",O20/TrRoad_act!O6*1000)</f>
        <v>120.56785751147862</v>
      </c>
      <c r="P84" s="76">
        <f>IF(TrRoad_act!P6=0,"",P20/TrRoad_act!P6*1000)</f>
        <v>118.64468339042041</v>
      </c>
      <c r="Q84" s="76">
        <f>IF(TrRoad_act!Q6=0,"",Q20/TrRoad_act!Q6*1000)</f>
        <v>123.7904237005547</v>
      </c>
    </row>
    <row r="85" spans="1:17" ht="11.45" customHeight="1" x14ac:dyDescent="0.25">
      <c r="A85" s="62" t="s">
        <v>59</v>
      </c>
      <c r="B85" s="77">
        <f>IF(TrRoad_act!B7=0,"",B21/TrRoad_act!B7*1000)</f>
        <v>120.42982081584003</v>
      </c>
      <c r="C85" s="77">
        <f>IF(TrRoad_act!C7=0,"",C21/TrRoad_act!C7*1000)</f>
        <v>116.60429279718105</v>
      </c>
      <c r="D85" s="77">
        <f>IF(TrRoad_act!D7=0,"",D21/TrRoad_act!D7*1000)</f>
        <v>110.66252038614337</v>
      </c>
      <c r="E85" s="77">
        <f>IF(TrRoad_act!E7=0,"",E21/TrRoad_act!E7*1000)</f>
        <v>112.64070412356111</v>
      </c>
      <c r="F85" s="77">
        <f>IF(TrRoad_act!F7=0,"",F21/TrRoad_act!F7*1000)</f>
        <v>122.14860767334322</v>
      </c>
      <c r="G85" s="77">
        <f>IF(TrRoad_act!G7=0,"",G21/TrRoad_act!G7*1000)</f>
        <v>113.15864404835538</v>
      </c>
      <c r="H85" s="77">
        <f>IF(TrRoad_act!H7=0,"",H21/TrRoad_act!H7*1000)</f>
        <v>122.33941600989934</v>
      </c>
      <c r="I85" s="77">
        <f>IF(TrRoad_act!I7=0,"",I21/TrRoad_act!I7*1000)</f>
        <v>131.90659294057329</v>
      </c>
      <c r="J85" s="77">
        <f>IF(TrRoad_act!J7=0,"",J21/TrRoad_act!J7*1000)</f>
        <v>136.55510437658768</v>
      </c>
      <c r="K85" s="77">
        <f>IF(TrRoad_act!K7=0,"",K21/TrRoad_act!K7*1000)</f>
        <v>136.79487828652813</v>
      </c>
      <c r="L85" s="77">
        <f>IF(TrRoad_act!L7=0,"",L21/TrRoad_act!L7*1000)</f>
        <v>140.66764459857933</v>
      </c>
      <c r="M85" s="77">
        <f>IF(TrRoad_act!M7=0,"",M21/TrRoad_act!M7*1000)</f>
        <v>140.90385334498714</v>
      </c>
      <c r="N85" s="77">
        <f>IF(TrRoad_act!N7=0,"",N21/TrRoad_act!N7*1000)</f>
        <v>139.57439165603682</v>
      </c>
      <c r="O85" s="77">
        <f>IF(TrRoad_act!O7=0,"",O21/TrRoad_act!O7*1000)</f>
        <v>128.25142542955521</v>
      </c>
      <c r="P85" s="77">
        <f>IF(TrRoad_act!P7=0,"",P21/TrRoad_act!P7*1000)</f>
        <v>125.50343865250399</v>
      </c>
      <c r="Q85" s="77">
        <f>IF(TrRoad_act!Q7=0,"",Q21/TrRoad_act!Q7*1000)</f>
        <v>131.88949005876506</v>
      </c>
    </row>
    <row r="86" spans="1:17" ht="11.45" customHeight="1" x14ac:dyDescent="0.25">
      <c r="A86" s="62" t="s">
        <v>58</v>
      </c>
      <c r="B86" s="77">
        <f>IF(TrRoad_act!B8=0,"",B22/TrRoad_act!B8*1000)</f>
        <v>105.2379201920523</v>
      </c>
      <c r="C86" s="77">
        <f>IF(TrRoad_act!C8=0,"",C22/TrRoad_act!C8*1000)</f>
        <v>101.66607547926083</v>
      </c>
      <c r="D86" s="77">
        <f>IF(TrRoad_act!D8=0,"",D22/TrRoad_act!D8*1000)</f>
        <v>96.387884515753143</v>
      </c>
      <c r="E86" s="77">
        <f>IF(TrRoad_act!E8=0,"",E22/TrRoad_act!E8*1000)</f>
        <v>98.47870119304487</v>
      </c>
      <c r="F86" s="77">
        <f>IF(TrRoad_act!F8=0,"",F22/TrRoad_act!F8*1000)</f>
        <v>106.25257139016668</v>
      </c>
      <c r="G86" s="77">
        <f>IF(TrRoad_act!G8=0,"",G22/TrRoad_act!G8*1000)</f>
        <v>121.20624686186531</v>
      </c>
      <c r="H86" s="77">
        <f>IF(TrRoad_act!H8=0,"",H22/TrRoad_act!H8*1000)</f>
        <v>127.94922362318384</v>
      </c>
      <c r="I86" s="77">
        <f>IF(TrRoad_act!I8=0,"",I22/TrRoad_act!I8*1000)</f>
        <v>132.41251491867612</v>
      </c>
      <c r="J86" s="77">
        <f>IF(TrRoad_act!J8=0,"",J22/TrRoad_act!J8*1000)</f>
        <v>128.8811305141829</v>
      </c>
      <c r="K86" s="77">
        <f>IF(TrRoad_act!K8=0,"",K22/TrRoad_act!K8*1000)</f>
        <v>112.89691426778599</v>
      </c>
      <c r="L86" s="77">
        <f>IF(TrRoad_act!L8=0,"",L22/TrRoad_act!L8*1000)</f>
        <v>124.88312023793402</v>
      </c>
      <c r="M86" s="77">
        <f>IF(TrRoad_act!M8=0,"",M22/TrRoad_act!M8*1000)</f>
        <v>121.66191845901734</v>
      </c>
      <c r="N86" s="77">
        <f>IF(TrRoad_act!N8=0,"",N22/TrRoad_act!N8*1000)</f>
        <v>115.58707209726551</v>
      </c>
      <c r="O86" s="77">
        <f>IF(TrRoad_act!O8=0,"",O22/TrRoad_act!O8*1000)</f>
        <v>107.64763262256824</v>
      </c>
      <c r="P86" s="77">
        <f>IF(TrRoad_act!P8=0,"",P22/TrRoad_act!P8*1000)</f>
        <v>106.65345338404819</v>
      </c>
      <c r="Q86" s="77">
        <f>IF(TrRoad_act!Q8=0,"",Q22/TrRoad_act!Q8*1000)</f>
        <v>114.25547799262452</v>
      </c>
    </row>
    <row r="87" spans="1:17" ht="11.45" customHeight="1" x14ac:dyDescent="0.25">
      <c r="A87" s="62" t="s">
        <v>57</v>
      </c>
      <c r="B87" s="77">
        <f>IF(TrRoad_act!B9=0,"",B23/TrRoad_act!B9*1000)</f>
        <v>122.30693272445593</v>
      </c>
      <c r="C87" s="77">
        <f>IF(TrRoad_act!C9=0,"",C23/TrRoad_act!C9*1000)</f>
        <v>113.37261900432173</v>
      </c>
      <c r="D87" s="77">
        <f>IF(TrRoad_act!D9=0,"",D23/TrRoad_act!D9*1000)</f>
        <v>110.15470390864215</v>
      </c>
      <c r="E87" s="77">
        <f>IF(TrRoad_act!E9=0,"",E23/TrRoad_act!E9*1000)</f>
        <v>107.05801826245467</v>
      </c>
      <c r="F87" s="77">
        <f>IF(TrRoad_act!F9=0,"",F23/TrRoad_act!F9*1000)</f>
        <v>117.86756196960604</v>
      </c>
      <c r="G87" s="77">
        <f>IF(TrRoad_act!G9=0,"",G23/TrRoad_act!G9*1000)</f>
        <v>117.76734971233104</v>
      </c>
      <c r="H87" s="77">
        <f>IF(TrRoad_act!H9=0,"",H23/TrRoad_act!H9*1000)</f>
        <v>127.64613946621098</v>
      </c>
      <c r="I87" s="77">
        <f>IF(TrRoad_act!I9=0,"",I23/TrRoad_act!I9*1000)</f>
        <v>131.35147684751524</v>
      </c>
      <c r="J87" s="77">
        <f>IF(TrRoad_act!J9=0,"",J23/TrRoad_act!J9*1000)</f>
        <v>129.4360163368988</v>
      </c>
      <c r="K87" s="77">
        <f>IF(TrRoad_act!K9=0,"",K23/TrRoad_act!K9*1000)</f>
        <v>124.77348190829827</v>
      </c>
      <c r="L87" s="77">
        <f>IF(TrRoad_act!L9=0,"",L23/TrRoad_act!L9*1000)</f>
        <v>125.73634103676473</v>
      </c>
      <c r="M87" s="77">
        <f>IF(TrRoad_act!M9=0,"",M23/TrRoad_act!M9*1000)</f>
        <v>137.30279297090067</v>
      </c>
      <c r="N87" s="77">
        <f>IF(TrRoad_act!N9=0,"",N23/TrRoad_act!N9*1000)</f>
        <v>141.34850819230257</v>
      </c>
      <c r="O87" s="77">
        <f>IF(TrRoad_act!O9=0,"",O23/TrRoad_act!O9*1000)</f>
        <v>139.78190893250789</v>
      </c>
      <c r="P87" s="77">
        <f>IF(TrRoad_act!P9=0,"",P23/TrRoad_act!P9*1000)</f>
        <v>138.97725104434483</v>
      </c>
      <c r="Q87" s="77">
        <f>IF(TrRoad_act!Q9=0,"",Q23/TrRoad_act!Q9*1000)</f>
        <v>135.0327630114113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 t="str">
        <f>IF(TrRoad_act!L10=0,"",L24/TrRoad_act!L10*1000)</f>
        <v/>
      </c>
      <c r="M88" s="77" t="str">
        <f>IF(TrRoad_act!M10=0,"",M24/TrRoad_act!M10*1000)</f>
        <v/>
      </c>
      <c r="N88" s="77" t="str">
        <f>IF(TrRoad_act!N10=0,"",N24/TrRoad_act!N10*1000)</f>
        <v/>
      </c>
      <c r="O88" s="77" t="str">
        <f>IF(TrRoad_act!O10=0,"",O24/TrRoad_act!O10*1000)</f>
        <v/>
      </c>
      <c r="P88" s="77" t="str">
        <f>IF(TrRoad_act!P10=0,"",P24/TrRoad_act!P10*1000)</f>
        <v/>
      </c>
      <c r="Q88" s="77">
        <f>IF(TrRoad_act!Q10=0,"",Q24/TrRoad_act!Q10*1000)</f>
        <v>100.60561911840369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 t="str">
        <f>IF(TrRoad_act!O11=0,"",O25/TrRoad_act!O11*1000)</f>
        <v/>
      </c>
      <c r="P89" s="77">
        <f>IF(TrRoad_act!P11=0,"",P25/TrRoad_act!P11*1000)</f>
        <v>77.482747764779049</v>
      </c>
      <c r="Q89" s="77">
        <f>IF(TrRoad_act!Q11=0,"",Q25/TrRoad_act!Q11*1000)</f>
        <v>73.773843409087576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51.775077913470945</v>
      </c>
      <c r="C91" s="76">
        <f>IF(TrRoad_act!C13=0,"",C27/TrRoad_act!C13*1000)</f>
        <v>52.383888742257973</v>
      </c>
      <c r="D91" s="76">
        <f>IF(TrRoad_act!D13=0,"",D27/TrRoad_act!D13*1000)</f>
        <v>54.626911653007767</v>
      </c>
      <c r="E91" s="76">
        <f>IF(TrRoad_act!E13=0,"",E27/TrRoad_act!E13*1000)</f>
        <v>53.049037935680801</v>
      </c>
      <c r="F91" s="76">
        <f>IF(TrRoad_act!F13=0,"",F27/TrRoad_act!F13*1000)</f>
        <v>56.502147512897849</v>
      </c>
      <c r="G91" s="76">
        <f>IF(TrRoad_act!G13=0,"",G27/TrRoad_act!G13*1000)</f>
        <v>56.728628239545657</v>
      </c>
      <c r="H91" s="76">
        <f>IF(TrRoad_act!H13=0,"",H27/TrRoad_act!H13*1000)</f>
        <v>54.008509497211875</v>
      </c>
      <c r="I91" s="76">
        <f>IF(TrRoad_act!I13=0,"",I27/TrRoad_act!I13*1000)</f>
        <v>55.335631488019743</v>
      </c>
      <c r="J91" s="76">
        <f>IF(TrRoad_act!J13=0,"",J27/TrRoad_act!J13*1000)</f>
        <v>51.472966466512688</v>
      </c>
      <c r="K91" s="76">
        <f>IF(TrRoad_act!K13=0,"",K27/TrRoad_act!K13*1000)</f>
        <v>54.964357705510054</v>
      </c>
      <c r="L91" s="76">
        <f>IF(TrRoad_act!L13=0,"",L27/TrRoad_act!L13*1000)</f>
        <v>56.618287948227845</v>
      </c>
      <c r="M91" s="76">
        <f>IF(TrRoad_act!M13=0,"",M27/TrRoad_act!M13*1000)</f>
        <v>59.394548829383275</v>
      </c>
      <c r="N91" s="76">
        <f>IF(TrRoad_act!N13=0,"",N27/TrRoad_act!N13*1000)</f>
        <v>59.19562587662729</v>
      </c>
      <c r="O91" s="76">
        <f>IF(TrRoad_act!O13=0,"",O27/TrRoad_act!O13*1000)</f>
        <v>61.965196845723128</v>
      </c>
      <c r="P91" s="76">
        <f>IF(TrRoad_act!P13=0,"",P27/TrRoad_act!P13*1000)</f>
        <v>61.061698988532754</v>
      </c>
      <c r="Q91" s="76">
        <f>IF(TrRoad_act!Q13=0,"",Q27/TrRoad_act!Q13*1000)</f>
        <v>72.926053341773667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 t="str">
        <f>IF(TrRoad_act!J14=0,"",J28/TrRoad_act!J14*1000)</f>
        <v/>
      </c>
      <c r="K92" s="75" t="str">
        <f>IF(TrRoad_act!K14=0,"",K28/TrRoad_act!K14*1000)</f>
        <v/>
      </c>
      <c r="L92" s="75" t="str">
        <f>IF(TrRoad_act!L14=0,"",L28/TrRoad_act!L14*1000)</f>
        <v/>
      </c>
      <c r="M92" s="75" t="str">
        <f>IF(TrRoad_act!M14=0,"",M28/TrRoad_act!M14*1000)</f>
        <v/>
      </c>
      <c r="N92" s="75" t="str">
        <f>IF(TrRoad_act!N14=0,"",N28/TrRoad_act!N14*1000)</f>
        <v/>
      </c>
      <c r="O92" s="75" t="str">
        <f>IF(TrRoad_act!O14=0,"",O28/TrRoad_act!O14*1000)</f>
        <v/>
      </c>
      <c r="P92" s="75" t="str">
        <f>IF(TrRoad_act!P14=0,"",P28/TrRoad_act!P14*1000)</f>
        <v/>
      </c>
      <c r="Q92" s="75" t="str">
        <f>IF(TrRoad_act!Q14=0,"",Q28/TrRoad_act!Q14*1000)</f>
        <v/>
      </c>
    </row>
    <row r="93" spans="1:17" ht="11.45" customHeight="1" x14ac:dyDescent="0.25">
      <c r="A93" s="62" t="s">
        <v>58</v>
      </c>
      <c r="B93" s="75">
        <f>IF(TrRoad_act!B15=0,"",B29/TrRoad_act!B15*1000)</f>
        <v>52.305328382837345</v>
      </c>
      <c r="C93" s="75">
        <f>IF(TrRoad_act!C15=0,"",C29/TrRoad_act!C15*1000)</f>
        <v>52.926686697228725</v>
      </c>
      <c r="D93" s="75">
        <f>IF(TrRoad_act!D15=0,"",D29/TrRoad_act!D15*1000)</f>
        <v>55.180205382518942</v>
      </c>
      <c r="E93" s="75">
        <f>IF(TrRoad_act!E15=0,"",E29/TrRoad_act!E15*1000)</f>
        <v>53.494112880138616</v>
      </c>
      <c r="F93" s="75">
        <f>IF(TrRoad_act!F15=0,"",F29/TrRoad_act!F15*1000)</f>
        <v>57.216459105887736</v>
      </c>
      <c r="G93" s="75">
        <f>IF(TrRoad_act!G15=0,"",G29/TrRoad_act!G15*1000)</f>
        <v>58.029525091190216</v>
      </c>
      <c r="H93" s="75">
        <f>IF(TrRoad_act!H15=0,"",H29/TrRoad_act!H15*1000)</f>
        <v>55.206758278046578</v>
      </c>
      <c r="I93" s="75">
        <f>IF(TrRoad_act!I15=0,"",I29/TrRoad_act!I15*1000)</f>
        <v>56.48315054833904</v>
      </c>
      <c r="J93" s="75">
        <f>IF(TrRoad_act!J15=0,"",J29/TrRoad_act!J15*1000)</f>
        <v>52.468402877734363</v>
      </c>
      <c r="K93" s="75">
        <f>IF(TrRoad_act!K15=0,"",K29/TrRoad_act!K15*1000)</f>
        <v>55.94465477163773</v>
      </c>
      <c r="L93" s="75">
        <f>IF(TrRoad_act!L15=0,"",L29/TrRoad_act!L15*1000)</f>
        <v>57.591113916127512</v>
      </c>
      <c r="M93" s="75">
        <f>IF(TrRoad_act!M15=0,"",M29/TrRoad_act!M15*1000)</f>
        <v>60.358576489959475</v>
      </c>
      <c r="N93" s="75">
        <f>IF(TrRoad_act!N15=0,"",N29/TrRoad_act!N15*1000)</f>
        <v>60.125743811174345</v>
      </c>
      <c r="O93" s="75">
        <f>IF(TrRoad_act!O15=0,"",O29/TrRoad_act!O15*1000)</f>
        <v>62.949627650621665</v>
      </c>
      <c r="P93" s="75">
        <f>IF(TrRoad_act!P15=0,"",P29/TrRoad_act!P15*1000)</f>
        <v>62.007838230314505</v>
      </c>
      <c r="Q93" s="75">
        <f>IF(TrRoad_act!Q15=0,"",Q29/TrRoad_act!Q15*1000)</f>
        <v>74.299872665425667</v>
      </c>
    </row>
    <row r="94" spans="1:17" ht="11.45" customHeight="1" x14ac:dyDescent="0.25">
      <c r="A94" s="62" t="s">
        <v>57</v>
      </c>
      <c r="B94" s="75">
        <f>IF(TrRoad_act!B16=0,"",B30/TrRoad_act!B16*1000)</f>
        <v>32.732025090777753</v>
      </c>
      <c r="C94" s="75">
        <f>IF(TrRoad_act!C16=0,"",C30/TrRoad_act!C16*1000)</f>
        <v>34.307399283964891</v>
      </c>
      <c r="D94" s="75">
        <f>IF(TrRoad_act!D16=0,"",D30/TrRoad_act!D16*1000)</f>
        <v>36.278278046629673</v>
      </c>
      <c r="E94" s="75">
        <f>IF(TrRoad_act!E16=0,"",E30/TrRoad_act!E16*1000)</f>
        <v>35.559290777990462</v>
      </c>
      <c r="F94" s="75">
        <f>IF(TrRoad_act!F16=0,"",F30/TrRoad_act!F16*1000)</f>
        <v>37.312501151559601</v>
      </c>
      <c r="G94" s="75">
        <f>IF(TrRoad_act!G16=0,"",G30/TrRoad_act!G16*1000)</f>
        <v>38.5820252822935</v>
      </c>
      <c r="H94" s="75">
        <f>IF(TrRoad_act!H16=0,"",H30/TrRoad_act!H16*1000)</f>
        <v>37.66226104400242</v>
      </c>
      <c r="I94" s="75">
        <f>IF(TrRoad_act!I16=0,"",I30/TrRoad_act!I16*1000)</f>
        <v>39.16471027508824</v>
      </c>
      <c r="J94" s="75">
        <f>IF(TrRoad_act!J16=0,"",J30/TrRoad_act!J16*1000)</f>
        <v>38.535841143680187</v>
      </c>
      <c r="K94" s="75">
        <f>IF(TrRoad_act!K16=0,"",K30/TrRoad_act!K16*1000)</f>
        <v>42.294496328601596</v>
      </c>
      <c r="L94" s="75">
        <f>IF(TrRoad_act!L16=0,"",L30/TrRoad_act!L16*1000)</f>
        <v>44.314609802206967</v>
      </c>
      <c r="M94" s="75">
        <f>IF(TrRoad_act!M16=0,"",M30/TrRoad_act!M16*1000)</f>
        <v>46.540817760866588</v>
      </c>
      <c r="N94" s="75">
        <f>IF(TrRoad_act!N16=0,"",N30/TrRoad_act!N16*1000)</f>
        <v>46.245839943263142</v>
      </c>
      <c r="O94" s="75">
        <f>IF(TrRoad_act!O16=0,"",O30/TrRoad_act!O16*1000)</f>
        <v>48.525094476899753</v>
      </c>
      <c r="P94" s="75">
        <f>IF(TrRoad_act!P16=0,"",P30/TrRoad_act!P16*1000)</f>
        <v>47.724192510544555</v>
      </c>
      <c r="Q94" s="75">
        <f>IF(TrRoad_act!Q16=0,"",Q30/TrRoad_act!Q16*1000)</f>
        <v>57.517968148492173</v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>
        <f>IF(TrRoad_act!Q17=0,"",Q31/TrRoad_act!Q17*1000)</f>
        <v>49.295125986427465</v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111.13686997054626</v>
      </c>
      <c r="C97" s="79">
        <f>IF(TrRoad_act!C19=0,"",C33/TrRoad_act!C19*1000)</f>
        <v>112.12163828236507</v>
      </c>
      <c r="D97" s="79">
        <f>IF(TrRoad_act!D19=0,"",D33/TrRoad_act!D19*1000)</f>
        <v>101.39182950805838</v>
      </c>
      <c r="E97" s="79">
        <f>IF(TrRoad_act!E19=0,"",E33/TrRoad_act!E19*1000)</f>
        <v>119.48594265078637</v>
      </c>
      <c r="F97" s="79">
        <f>IF(TrRoad_act!F19=0,"",F33/TrRoad_act!F19*1000)</f>
        <v>125.95034242382927</v>
      </c>
      <c r="G97" s="79">
        <f>IF(TrRoad_act!G19=0,"",G33/TrRoad_act!G19*1000)</f>
        <v>144.56145436786284</v>
      </c>
      <c r="H97" s="79">
        <f>IF(TrRoad_act!H19=0,"",H33/TrRoad_act!H19*1000)</f>
        <v>157.41800486362786</v>
      </c>
      <c r="I97" s="79">
        <f>IF(TrRoad_act!I19=0,"",I33/TrRoad_act!I19*1000)</f>
        <v>172.91349348543517</v>
      </c>
      <c r="J97" s="79">
        <f>IF(TrRoad_act!J19=0,"",J33/TrRoad_act!J19*1000)</f>
        <v>168.36820369734667</v>
      </c>
      <c r="K97" s="79">
        <f>IF(TrRoad_act!K19=0,"",K33/TrRoad_act!K19*1000)</f>
        <v>166.47394483722891</v>
      </c>
      <c r="L97" s="79">
        <f>IF(TrRoad_act!L19=0,"",L33/TrRoad_act!L19*1000)</f>
        <v>160.24208086740941</v>
      </c>
      <c r="M97" s="79">
        <f>IF(TrRoad_act!M19=0,"",M33/TrRoad_act!M19*1000)</f>
        <v>152.22997489364812</v>
      </c>
      <c r="N97" s="79">
        <f>IF(TrRoad_act!N19=0,"",N33/TrRoad_act!N19*1000)</f>
        <v>139.17896184890446</v>
      </c>
      <c r="O97" s="79">
        <f>IF(TrRoad_act!O19=0,"",O33/TrRoad_act!O19*1000)</f>
        <v>113.07899750061614</v>
      </c>
      <c r="P97" s="79">
        <f>IF(TrRoad_act!P19=0,"",P33/TrRoad_act!P19*1000)</f>
        <v>117.04408586786165</v>
      </c>
      <c r="Q97" s="79">
        <f>IF(TrRoad_act!Q19=0,"",Q33/TrRoad_act!Q19*1000)</f>
        <v>113.65460537718818</v>
      </c>
    </row>
    <row r="98" spans="1:17" ht="11.45" customHeight="1" x14ac:dyDescent="0.25">
      <c r="A98" s="23" t="s">
        <v>27</v>
      </c>
      <c r="B98" s="78">
        <f>IF(TrRoad_act!B20=0,"",B34/TrRoad_act!B20*1000)</f>
        <v>1290.3631612529241</v>
      </c>
      <c r="C98" s="78">
        <f>IF(TrRoad_act!C20=0,"",C34/TrRoad_act!C20*1000)</f>
        <v>1259.9674924718447</v>
      </c>
      <c r="D98" s="78">
        <f>IF(TrRoad_act!D20=0,"",D34/TrRoad_act!D20*1000)</f>
        <v>1233.7379140754838</v>
      </c>
      <c r="E98" s="78">
        <f>IF(TrRoad_act!E20=0,"",E34/TrRoad_act!E20*1000)</f>
        <v>1216.342962516268</v>
      </c>
      <c r="F98" s="78">
        <f>IF(TrRoad_act!F20=0,"",F34/TrRoad_act!F20*1000)</f>
        <v>1199.49246753529</v>
      </c>
      <c r="G98" s="78">
        <f>IF(TrRoad_act!G20=0,"",G34/TrRoad_act!G20*1000)</f>
        <v>1169.846434482844</v>
      </c>
      <c r="H98" s="78">
        <f>IF(TrRoad_act!H20=0,"",H34/TrRoad_act!H20*1000)</f>
        <v>1153.8726236355537</v>
      </c>
      <c r="I98" s="78">
        <f>IF(TrRoad_act!I20=0,"",I34/TrRoad_act!I20*1000)</f>
        <v>1135.0311164707696</v>
      </c>
      <c r="J98" s="78">
        <f>IF(TrRoad_act!J20=0,"",J34/TrRoad_act!J20*1000)</f>
        <v>1086.3621832029364</v>
      </c>
      <c r="K98" s="78">
        <f>IF(TrRoad_act!K20=0,"",K34/TrRoad_act!K20*1000)</f>
        <v>1062.7446481674403</v>
      </c>
      <c r="L98" s="78">
        <f>IF(TrRoad_act!L20=0,"",L34/TrRoad_act!L20*1000)</f>
        <v>1032.0066555826368</v>
      </c>
      <c r="M98" s="78">
        <f>IF(TrRoad_act!M20=0,"",M34/TrRoad_act!M20*1000)</f>
        <v>1018.3269841078943</v>
      </c>
      <c r="N98" s="78">
        <f>IF(TrRoad_act!N20=0,"",N34/TrRoad_act!N20*1000)</f>
        <v>1014.4189362747436</v>
      </c>
      <c r="O98" s="78">
        <f>IF(TrRoad_act!O20=0,"",O34/TrRoad_act!O20*1000)</f>
        <v>1003.6021479711845</v>
      </c>
      <c r="P98" s="78">
        <f>IF(TrRoad_act!P20=0,"",P34/TrRoad_act!P20*1000)</f>
        <v>1001.9238562601545</v>
      </c>
      <c r="Q98" s="78">
        <f>IF(TrRoad_act!Q20=0,"",Q34/TrRoad_act!Q20*1000)</f>
        <v>991.01262113941948</v>
      </c>
    </row>
    <row r="99" spans="1:17" ht="11.45" customHeight="1" x14ac:dyDescent="0.25">
      <c r="A99" s="62" t="s">
        <v>59</v>
      </c>
      <c r="B99" s="77">
        <f>IF(TrRoad_act!B21=0,"",B35/TrRoad_act!B21*1000)</f>
        <v>1362.6138404933276</v>
      </c>
      <c r="C99" s="77">
        <f>IF(TrRoad_act!C21=0,"",C35/TrRoad_act!C21*1000)</f>
        <v>1348.5120498696401</v>
      </c>
      <c r="D99" s="77">
        <f>IF(TrRoad_act!D21=0,"",D35/TrRoad_act!D21*1000)</f>
        <v>1344.5183124042969</v>
      </c>
      <c r="E99" s="77">
        <f>IF(TrRoad_act!E21=0,"",E35/TrRoad_act!E21*1000)</f>
        <v>1328.7757542969632</v>
      </c>
      <c r="F99" s="77">
        <f>IF(TrRoad_act!F21=0,"",F35/TrRoad_act!F21*1000)</f>
        <v>1323.2462946120377</v>
      </c>
      <c r="G99" s="77">
        <f>IF(TrRoad_act!G21=0,"",G35/TrRoad_act!G21*1000)</f>
        <v>1301.1875807629556</v>
      </c>
      <c r="H99" s="77">
        <f>IF(TrRoad_act!H21=0,"",H35/TrRoad_act!H21*1000)</f>
        <v>1286.6385938699248</v>
      </c>
      <c r="I99" s="77">
        <f>IF(TrRoad_act!I21=0,"",I35/TrRoad_act!I21*1000)</f>
        <v>1261.8959174900676</v>
      </c>
      <c r="J99" s="77">
        <f>IF(TrRoad_act!J21=0,"",J35/TrRoad_act!J21*1000)</f>
        <v>1216.180906511169</v>
      </c>
      <c r="K99" s="77">
        <f>IF(TrRoad_act!K21=0,"",K35/TrRoad_act!K21*1000)</f>
        <v>1208.0016520553163</v>
      </c>
      <c r="L99" s="77">
        <f>IF(TrRoad_act!L21=0,"",L35/TrRoad_act!L21*1000)</f>
        <v>1174.6867209698137</v>
      </c>
      <c r="M99" s="77">
        <f>IF(TrRoad_act!M21=0,"",M35/TrRoad_act!M21*1000)</f>
        <v>1150.4916989672979</v>
      </c>
      <c r="N99" s="77">
        <f>IF(TrRoad_act!N21=0,"",N35/TrRoad_act!N21*1000)</f>
        <v>1129.7045508531476</v>
      </c>
      <c r="O99" s="77">
        <f>IF(TrRoad_act!O21=0,"",O35/TrRoad_act!O21*1000)</f>
        <v>1096.116590010422</v>
      </c>
      <c r="P99" s="77">
        <f>IF(TrRoad_act!P21=0,"",P35/TrRoad_act!P21*1000)</f>
        <v>1079.2501429049696</v>
      </c>
      <c r="Q99" s="77">
        <f>IF(TrRoad_act!Q21=0,"",Q35/TrRoad_act!Q21*1000)</f>
        <v>1045.4264737569256</v>
      </c>
    </row>
    <row r="100" spans="1:17" ht="11.45" customHeight="1" x14ac:dyDescent="0.25">
      <c r="A100" s="62" t="s">
        <v>58</v>
      </c>
      <c r="B100" s="77">
        <f>IF(TrRoad_act!B22=0,"",B36/TrRoad_act!B22*1000)</f>
        <v>1213.2538922067347</v>
      </c>
      <c r="C100" s="77">
        <f>IF(TrRoad_act!C22=0,"",C36/TrRoad_act!C22*1000)</f>
        <v>1164.3874557944205</v>
      </c>
      <c r="D100" s="77">
        <f>IF(TrRoad_act!D22=0,"",D36/TrRoad_act!D22*1000)</f>
        <v>1144.5747452876142</v>
      </c>
      <c r="E100" s="77">
        <f>IF(TrRoad_act!E22=0,"",E36/TrRoad_act!E22*1000)</f>
        <v>1134.8272717995894</v>
      </c>
      <c r="F100" s="77">
        <f>IF(TrRoad_act!F22=0,"",F36/TrRoad_act!F22*1000)</f>
        <v>1120.3383581682642</v>
      </c>
      <c r="G100" s="77">
        <f>IF(TrRoad_act!G22=0,"",G36/TrRoad_act!G22*1000)</f>
        <v>1102.4590260294674</v>
      </c>
      <c r="H100" s="77">
        <f>IF(TrRoad_act!H22=0,"",H36/TrRoad_act!H22*1000)</f>
        <v>1096.5645590683423</v>
      </c>
      <c r="I100" s="77">
        <f>IF(TrRoad_act!I22=0,"",I36/TrRoad_act!I22*1000)</f>
        <v>1088.8431674113658</v>
      </c>
      <c r="J100" s="77">
        <f>IF(TrRoad_act!J22=0,"",J36/TrRoad_act!J22*1000)</f>
        <v>1044.0630436475544</v>
      </c>
      <c r="K100" s="77">
        <f>IF(TrRoad_act!K22=0,"",K36/TrRoad_act!K22*1000)</f>
        <v>1016.7072422494217</v>
      </c>
      <c r="L100" s="77">
        <f>IF(TrRoad_act!L22=0,"",L36/TrRoad_act!L22*1000)</f>
        <v>989.92746198611951</v>
      </c>
      <c r="M100" s="77">
        <f>IF(TrRoad_act!M22=0,"",M36/TrRoad_act!M22*1000)</f>
        <v>983.49473891554828</v>
      </c>
      <c r="N100" s="77">
        <f>IF(TrRoad_act!N22=0,"",N36/TrRoad_act!N22*1000)</f>
        <v>985.70620920098236</v>
      </c>
      <c r="O100" s="77">
        <f>IF(TrRoad_act!O22=0,"",O36/TrRoad_act!O22*1000)</f>
        <v>981.56102479147683</v>
      </c>
      <c r="P100" s="77">
        <f>IF(TrRoad_act!P22=0,"",P36/TrRoad_act!P22*1000)</f>
        <v>983.63194666323159</v>
      </c>
      <c r="Q100" s="77">
        <f>IF(TrRoad_act!Q22=0,"",Q36/TrRoad_act!Q22*1000)</f>
        <v>977.1634107878981</v>
      </c>
    </row>
    <row r="101" spans="1:17" ht="11.45" customHeight="1" x14ac:dyDescent="0.25">
      <c r="A101" s="62" t="s">
        <v>57</v>
      </c>
      <c r="B101" s="77">
        <f>IF(TrRoad_act!B23=0,"",B37/TrRoad_act!B23*1000)</f>
        <v>1147.1072634098805</v>
      </c>
      <c r="C101" s="77">
        <f>IF(TrRoad_act!C23=0,"",C37/TrRoad_act!C23*1000)</f>
        <v>1133.5096579077606</v>
      </c>
      <c r="D101" s="77">
        <f>IF(TrRoad_act!D23=0,"",D37/TrRoad_act!D23*1000)</f>
        <v>1102.676451855667</v>
      </c>
      <c r="E101" s="77">
        <f>IF(TrRoad_act!E23=0,"",E37/TrRoad_act!E23*1000)</f>
        <v>1099.3485835209931</v>
      </c>
      <c r="F101" s="77">
        <f>IF(TrRoad_act!F23=0,"",F37/TrRoad_act!F23*1000)</f>
        <v>1098.6464661919704</v>
      </c>
      <c r="G101" s="77">
        <f>IF(TrRoad_act!G23=0,"",G37/TrRoad_act!G23*1000)</f>
        <v>1095.2963133054429</v>
      </c>
      <c r="H101" s="77">
        <f>IF(TrRoad_act!H23=0,"",H37/TrRoad_act!H23*1000)</f>
        <v>1098.7402010625699</v>
      </c>
      <c r="I101" s="77">
        <f>IF(TrRoad_act!I23=0,"",I37/TrRoad_act!I23*1000)</f>
        <v>1098.188598264057</v>
      </c>
      <c r="J101" s="77">
        <f>IF(TrRoad_act!J23=0,"",J37/TrRoad_act!J23*1000)</f>
        <v>1099.0784085216333</v>
      </c>
      <c r="K101" s="77">
        <f>IF(TrRoad_act!K23=0,"",K37/TrRoad_act!K23*1000)</f>
        <v>1100.9144717489794</v>
      </c>
      <c r="L101" s="77">
        <f>IF(TrRoad_act!L23=0,"",L37/TrRoad_act!L23*1000)</f>
        <v>1102.867903057944</v>
      </c>
      <c r="M101" s="77">
        <f>IF(TrRoad_act!M23=0,"",M37/TrRoad_act!M23*1000)</f>
        <v>1104.8298423575559</v>
      </c>
      <c r="N101" s="77">
        <f>IF(TrRoad_act!N23=0,"",N37/TrRoad_act!N23*1000)</f>
        <v>1102.5657824765085</v>
      </c>
      <c r="O101" s="77">
        <f>IF(TrRoad_act!O23=0,"",O37/TrRoad_act!O23*1000)</f>
        <v>1100.3839401733192</v>
      </c>
      <c r="P101" s="77">
        <f>IF(TrRoad_act!P23=0,"",P37/TrRoad_act!P23*1000)</f>
        <v>1099.6658561294653</v>
      </c>
      <c r="Q101" s="77">
        <f>IF(TrRoad_act!Q23=0,"",Q37/TrRoad_act!Q23*1000)</f>
        <v>1101.2129270994462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>
        <f>IF(TrRoad_act!Q24=0,"",Q38/TrRoad_act!Q24*1000)</f>
        <v>1614.9568923855338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43.100199316121703</v>
      </c>
      <c r="C104" s="76">
        <f>IF(TrRoad_act!C26=0,"",C40/TrRoad_act!C26*1000)</f>
        <v>49.282224401957137</v>
      </c>
      <c r="D104" s="76">
        <f>IF(TrRoad_act!D26=0,"",D40/TrRoad_act!D26*1000)</f>
        <v>38.578579262811104</v>
      </c>
      <c r="E104" s="76">
        <f>IF(TrRoad_act!E26=0,"",E40/TrRoad_act!E26*1000)</f>
        <v>58.85304169406912</v>
      </c>
      <c r="F104" s="76">
        <f>IF(TrRoad_act!F26=0,"",F40/TrRoad_act!F26*1000)</f>
        <v>74.066811108435772</v>
      </c>
      <c r="G104" s="76">
        <f>IF(TrRoad_act!G26=0,"",G40/TrRoad_act!G26*1000)</f>
        <v>94.925893674853626</v>
      </c>
      <c r="H104" s="76">
        <f>IF(TrRoad_act!H26=0,"",H40/TrRoad_act!H26*1000)</f>
        <v>108.80542618842489</v>
      </c>
      <c r="I104" s="76">
        <f>IF(TrRoad_act!I26=0,"",I40/TrRoad_act!I26*1000)</f>
        <v>126.01394728194104</v>
      </c>
      <c r="J104" s="76">
        <f>IF(TrRoad_act!J26=0,"",J40/TrRoad_act!J26*1000)</f>
        <v>123.43875948037953</v>
      </c>
      <c r="K104" s="76">
        <f>IF(TrRoad_act!K26=0,"",K40/TrRoad_act!K26*1000)</f>
        <v>122.5391682121833</v>
      </c>
      <c r="L104" s="76">
        <f>IF(TrRoad_act!L26=0,"",L40/TrRoad_act!L26*1000)</f>
        <v>118.04016455228242</v>
      </c>
      <c r="M104" s="76">
        <f>IF(TrRoad_act!M26=0,"",M40/TrRoad_act!M26*1000)</f>
        <v>111.41578841350756</v>
      </c>
      <c r="N104" s="76">
        <f>IF(TrRoad_act!N26=0,"",N40/TrRoad_act!N26*1000)</f>
        <v>98.642851569786828</v>
      </c>
      <c r="O104" s="76">
        <f>IF(TrRoad_act!O26=0,"",O40/TrRoad_act!O26*1000)</f>
        <v>74.578493297482524</v>
      </c>
      <c r="P104" s="76">
        <f>IF(TrRoad_act!P26=0,"",P40/TrRoad_act!P26*1000)</f>
        <v>77.90430264717142</v>
      </c>
      <c r="Q104" s="76">
        <f>IF(TrRoad_act!Q26=0,"",Q40/TrRoad_act!Q26*1000)</f>
        <v>76.660363036258829</v>
      </c>
    </row>
    <row r="105" spans="1:17" ht="11.45" customHeight="1" x14ac:dyDescent="0.25">
      <c r="A105" s="17" t="s">
        <v>23</v>
      </c>
      <c r="B105" s="75">
        <f>IF(TrRoad_act!B27=0,"",B41/TrRoad_act!B27*1000)</f>
        <v>45.433975850995999</v>
      </c>
      <c r="C105" s="75">
        <f>IF(TrRoad_act!C27=0,"",C41/TrRoad_act!C27*1000)</f>
        <v>52.653436604469725</v>
      </c>
      <c r="D105" s="75">
        <f>IF(TrRoad_act!D27=0,"",D41/TrRoad_act!D27*1000)</f>
        <v>41.659459425775282</v>
      </c>
      <c r="E105" s="75">
        <f>IF(TrRoad_act!E27=0,"",E41/TrRoad_act!E27*1000)</f>
        <v>63.920024512154313</v>
      </c>
      <c r="F105" s="75">
        <f>IF(TrRoad_act!F27=0,"",F41/TrRoad_act!F27*1000)</f>
        <v>81.384731862810455</v>
      </c>
      <c r="G105" s="75">
        <f>IF(TrRoad_act!G27=0,"",G41/TrRoad_act!G27*1000)</f>
        <v>104.67943504276005</v>
      </c>
      <c r="H105" s="75">
        <f>IF(TrRoad_act!H27=0,"",H41/TrRoad_act!H27*1000)</f>
        <v>122.6375518042794</v>
      </c>
      <c r="I105" s="75">
        <f>IF(TrRoad_act!I27=0,"",I41/TrRoad_act!I27*1000)</f>
        <v>140.19810853474391</v>
      </c>
      <c r="J105" s="75">
        <f>IF(TrRoad_act!J27=0,"",J41/TrRoad_act!J27*1000)</f>
        <v>135.85598141255261</v>
      </c>
      <c r="K105" s="75">
        <f>IF(TrRoad_act!K27=0,"",K41/TrRoad_act!K27*1000)</f>
        <v>133.38887817188501</v>
      </c>
      <c r="L105" s="75">
        <f>IF(TrRoad_act!L27=0,"",L41/TrRoad_act!L27*1000)</f>
        <v>131.18069114047526</v>
      </c>
      <c r="M105" s="75">
        <f>IF(TrRoad_act!M27=0,"",M41/TrRoad_act!M27*1000)</f>
        <v>123.56836746068016</v>
      </c>
      <c r="N105" s="75">
        <f>IF(TrRoad_act!N27=0,"",N41/TrRoad_act!N27*1000)</f>
        <v>109.9372473916392</v>
      </c>
      <c r="O105" s="75">
        <f>IF(TrRoad_act!O27=0,"",O41/TrRoad_act!O27*1000)</f>
        <v>82.103522265273014</v>
      </c>
      <c r="P105" s="75">
        <f>IF(TrRoad_act!P27=0,"",P41/TrRoad_act!P27*1000)</f>
        <v>86.536426962715225</v>
      </c>
      <c r="Q105" s="75">
        <f>IF(TrRoad_act!Q27=0,"",Q41/TrRoad_act!Q27*1000)</f>
        <v>84.408499712640079</v>
      </c>
    </row>
    <row r="106" spans="1:17" ht="11.45" customHeight="1" x14ac:dyDescent="0.25">
      <c r="A106" s="15" t="s">
        <v>22</v>
      </c>
      <c r="B106" s="74">
        <f>IF(TrRoad_act!B28=0,"",B42/TrRoad_act!B28*1000)</f>
        <v>37.22300937266639</v>
      </c>
      <c r="C106" s="74">
        <f>IF(TrRoad_act!C28=0,"",C42/TrRoad_act!C28*1000)</f>
        <v>41.13594445883394</v>
      </c>
      <c r="D106" s="74">
        <f>IF(TrRoad_act!D28=0,"",D42/TrRoad_act!D28*1000)</f>
        <v>31.313578754277621</v>
      </c>
      <c r="E106" s="74">
        <f>IF(TrRoad_act!E28=0,"",E42/TrRoad_act!E28*1000)</f>
        <v>46.504973041045993</v>
      </c>
      <c r="F106" s="74">
        <f>IF(TrRoad_act!F28=0,"",F42/TrRoad_act!F28*1000)</f>
        <v>56.892048413724794</v>
      </c>
      <c r="G106" s="74">
        <f>IF(TrRoad_act!G28=0,"",G42/TrRoad_act!G28*1000)</f>
        <v>71.951582331389247</v>
      </c>
      <c r="H106" s="74">
        <f>IF(TrRoad_act!H28=0,"",H42/TrRoad_act!H28*1000)</f>
        <v>82.779406352090007</v>
      </c>
      <c r="I106" s="74">
        <f>IF(TrRoad_act!I28=0,"",I42/TrRoad_act!I28*1000)</f>
        <v>94.461389755044081</v>
      </c>
      <c r="J106" s="74">
        <f>IF(TrRoad_act!J28=0,"",J42/TrRoad_act!J28*1000)</f>
        <v>93.390978822415178</v>
      </c>
      <c r="K106" s="74">
        <f>IF(TrRoad_act!K28=0,"",K42/TrRoad_act!K28*1000)</f>
        <v>92.009600598215769</v>
      </c>
      <c r="L106" s="74">
        <f>IF(TrRoad_act!L28=0,"",L42/TrRoad_act!L28*1000)</f>
        <v>86.26311548611811</v>
      </c>
      <c r="M106" s="74">
        <f>IF(TrRoad_act!M28=0,"",M42/TrRoad_act!M28*1000)</f>
        <v>81.012546403804095</v>
      </c>
      <c r="N106" s="74">
        <f>IF(TrRoad_act!N28=0,"",N42/TrRoad_act!N28*1000)</f>
        <v>72.774182936062587</v>
      </c>
      <c r="O106" s="74">
        <f>IF(TrRoad_act!O28=0,"",O42/TrRoad_act!O28*1000)</f>
        <v>56.265288309141738</v>
      </c>
      <c r="P106" s="74">
        <f>IF(TrRoad_act!P28=0,"",P42/TrRoad_act!P28*1000)</f>
        <v>58.0026861453265</v>
      </c>
      <c r="Q106" s="74">
        <f>IF(TrRoad_act!Q28=0,"",Q42/TrRoad_act!Q28*1000)</f>
        <v>57.661628963601004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370.03953850039659</v>
      </c>
      <c r="C110" s="78">
        <f>IF(TrRoad_act!C86=0,"",1000000*C19/TrRoad_act!C86)</f>
        <v>333.57325516724796</v>
      </c>
      <c r="D110" s="78">
        <f>IF(TrRoad_act!D86=0,"",1000000*D19/TrRoad_act!D86)</f>
        <v>289.60629300962188</v>
      </c>
      <c r="E110" s="78">
        <f>IF(TrRoad_act!E86=0,"",1000000*E19/TrRoad_act!E86)</f>
        <v>268.86654614195481</v>
      </c>
      <c r="F110" s="78">
        <f>IF(TrRoad_act!F86=0,"",1000000*F19/TrRoad_act!F86)</f>
        <v>262.96187316428995</v>
      </c>
      <c r="G110" s="78">
        <f>IF(TrRoad_act!G86=0,"",1000000*G19/TrRoad_act!G86)</f>
        <v>215.49197430537964</v>
      </c>
      <c r="H110" s="78">
        <f>IF(TrRoad_act!H86=0,"",1000000*H19/TrRoad_act!H86)</f>
        <v>204.9324966273584</v>
      </c>
      <c r="I110" s="78">
        <f>IF(TrRoad_act!I86=0,"",1000000*I19/TrRoad_act!I86)</f>
        <v>191.71745195917848</v>
      </c>
      <c r="J110" s="78">
        <f>IF(TrRoad_act!J86=0,"",1000000*J19/TrRoad_act!J86)</f>
        <v>159.91137687366322</v>
      </c>
      <c r="K110" s="78">
        <f>IF(TrRoad_act!K86=0,"",1000000*K19/TrRoad_act!K86)</f>
        <v>148.09110129565553</v>
      </c>
      <c r="L110" s="78">
        <f>IF(TrRoad_act!L86=0,"",1000000*L19/TrRoad_act!L86)</f>
        <v>147.5436970338589</v>
      </c>
      <c r="M110" s="78">
        <f>IF(TrRoad_act!M86=0,"",1000000*M19/TrRoad_act!M86)</f>
        <v>134.512178970326</v>
      </c>
      <c r="N110" s="78">
        <f>IF(TrRoad_act!N86=0,"",1000000*N19/TrRoad_act!N86)</f>
        <v>126.82113705591108</v>
      </c>
      <c r="O110" s="78">
        <f>IF(TrRoad_act!O86=0,"",1000000*O19/TrRoad_act!O86)</f>
        <v>115.54549496932364</v>
      </c>
      <c r="P110" s="78">
        <f>IF(TrRoad_act!P86=0,"",1000000*P19/TrRoad_act!P86)</f>
        <v>109.87342641448629</v>
      </c>
      <c r="Q110" s="78">
        <f>IF(TrRoad_act!Q86=0,"",1000000*Q19/TrRoad_act!Q86)</f>
        <v>111.03051559622745</v>
      </c>
    </row>
    <row r="111" spans="1:17" ht="11.45" customHeight="1" x14ac:dyDescent="0.25">
      <c r="A111" s="19" t="s">
        <v>29</v>
      </c>
      <c r="B111" s="76">
        <f>IF(TrRoad_act!B87=0,"",1000000*B20/TrRoad_act!B87)</f>
        <v>1542.3401924514353</v>
      </c>
      <c r="C111" s="76">
        <f>IF(TrRoad_act!C87=0,"",1000000*C20/TrRoad_act!C87)</f>
        <v>1369.781449162959</v>
      </c>
      <c r="D111" s="76">
        <f>IF(TrRoad_act!D87=0,"",1000000*D20/TrRoad_act!D87)</f>
        <v>1289.1915175916204</v>
      </c>
      <c r="E111" s="76">
        <f>IF(TrRoad_act!E87=0,"",1000000*E20/TrRoad_act!E87)</f>
        <v>1311.4991089137957</v>
      </c>
      <c r="F111" s="76">
        <f>IF(TrRoad_act!F87=0,"",1000000*F20/TrRoad_act!F87)</f>
        <v>1445.7291498029194</v>
      </c>
      <c r="G111" s="76">
        <f>IF(TrRoad_act!G87=0,"",1000000*G20/TrRoad_act!G87)</f>
        <v>1427.2658491242805</v>
      </c>
      <c r="H111" s="76">
        <f>IF(TrRoad_act!H87=0,"",1000000*H20/TrRoad_act!H87)</f>
        <v>1459.8462715990895</v>
      </c>
      <c r="I111" s="76">
        <f>IF(TrRoad_act!I87=0,"",1000000*I20/TrRoad_act!I87)</f>
        <v>1467.565115760854</v>
      </c>
      <c r="J111" s="76">
        <f>IF(TrRoad_act!J87=0,"",1000000*J20/TrRoad_act!J87)</f>
        <v>1422.2347697108653</v>
      </c>
      <c r="K111" s="76">
        <f>IF(TrRoad_act!K87=0,"",1000000*K20/TrRoad_act!K87)</f>
        <v>1391.1041128013617</v>
      </c>
      <c r="L111" s="76">
        <f>IF(TrRoad_act!L87=0,"",1000000*L20/TrRoad_act!L87)</f>
        <v>1438.9909588381836</v>
      </c>
      <c r="M111" s="76">
        <f>IF(TrRoad_act!M87=0,"",1000000*M20/TrRoad_act!M87)</f>
        <v>1373.233436827747</v>
      </c>
      <c r="N111" s="76">
        <f>IF(TrRoad_act!N87=0,"",1000000*N20/TrRoad_act!N87)</f>
        <v>1299.4311775257613</v>
      </c>
      <c r="O111" s="76">
        <f>IF(TrRoad_act!O87=0,"",1000000*O20/TrRoad_act!O87)</f>
        <v>1202.2059474953139</v>
      </c>
      <c r="P111" s="76">
        <f>IF(TrRoad_act!P87=0,"",1000000*P20/TrRoad_act!P87)</f>
        <v>1168.6142450476348</v>
      </c>
      <c r="Q111" s="76">
        <f>IF(TrRoad_act!Q87=0,"",1000000*Q20/TrRoad_act!Q87)</f>
        <v>1198.0957625398205</v>
      </c>
    </row>
    <row r="112" spans="1:17" ht="11.45" customHeight="1" x14ac:dyDescent="0.25">
      <c r="A112" s="62" t="s">
        <v>59</v>
      </c>
      <c r="B112" s="77">
        <f>IF(TrRoad_act!B88=0,"",1000000*B21/TrRoad_act!B88)</f>
        <v>1528.5400497349281</v>
      </c>
      <c r="C112" s="77">
        <f>IF(TrRoad_act!C88=0,"",1000000*C21/TrRoad_act!C88)</f>
        <v>1306.8338439309914</v>
      </c>
      <c r="D112" s="77">
        <f>IF(TrRoad_act!D88=0,"",1000000*D21/TrRoad_act!D88)</f>
        <v>1210.9850103723875</v>
      </c>
      <c r="E112" s="77">
        <f>IF(TrRoad_act!E88=0,"",1000000*E21/TrRoad_act!E88)</f>
        <v>1190.8136823610387</v>
      </c>
      <c r="F112" s="77">
        <f>IF(TrRoad_act!F88=0,"",1000000*F21/TrRoad_act!F88)</f>
        <v>1265.3752222020473</v>
      </c>
      <c r="G112" s="77">
        <f>IF(TrRoad_act!G88=0,"",1000000*G21/TrRoad_act!G88)</f>
        <v>1177.4296565607442</v>
      </c>
      <c r="H112" s="77">
        <f>IF(TrRoad_act!H88=0,"",1000000*H21/TrRoad_act!H88)</f>
        <v>1163.0262189793593</v>
      </c>
      <c r="I112" s="77">
        <f>IF(TrRoad_act!I88=0,"",1000000*I21/TrRoad_act!I88)</f>
        <v>1116.2480260058439</v>
      </c>
      <c r="J112" s="77">
        <f>IF(TrRoad_act!J88=0,"",1000000*J21/TrRoad_act!J88)</f>
        <v>1046.8994079408728</v>
      </c>
      <c r="K112" s="77">
        <f>IF(TrRoad_act!K88=0,"",1000000*K21/TrRoad_act!K88)</f>
        <v>1054.3751612988049</v>
      </c>
      <c r="L112" s="77">
        <f>IF(TrRoad_act!L88=0,"",1000000*L21/TrRoad_act!L88)</f>
        <v>1014.9147357695194</v>
      </c>
      <c r="M112" s="77">
        <f>IF(TrRoad_act!M88=0,"",1000000*M21/TrRoad_act!M88)</f>
        <v>923.98363136967748</v>
      </c>
      <c r="N112" s="77">
        <f>IF(TrRoad_act!N88=0,"",1000000*N21/TrRoad_act!N88)</f>
        <v>880.39560486478115</v>
      </c>
      <c r="O112" s="77">
        <f>IF(TrRoad_act!O88=0,"",1000000*O21/TrRoad_act!O88)</f>
        <v>831.93325354326396</v>
      </c>
      <c r="P112" s="77">
        <f>IF(TrRoad_act!P88=0,"",1000000*P21/TrRoad_act!P88)</f>
        <v>798.02586656254914</v>
      </c>
      <c r="Q112" s="77">
        <f>IF(TrRoad_act!Q88=0,"",1000000*Q21/TrRoad_act!Q88)</f>
        <v>821.5699419280337</v>
      </c>
    </row>
    <row r="113" spans="1:17" ht="11.45" customHeight="1" x14ac:dyDescent="0.25">
      <c r="A113" s="62" t="s">
        <v>58</v>
      </c>
      <c r="B113" s="77">
        <f>IF(TrRoad_act!B89=0,"",1000000*B22/TrRoad_act!B89)</f>
        <v>1469.9946006912601</v>
      </c>
      <c r="C113" s="77">
        <f>IF(TrRoad_act!C89=0,"",1000000*C22/TrRoad_act!C89)</f>
        <v>1622.5349001740274</v>
      </c>
      <c r="D113" s="77">
        <f>IF(TrRoad_act!D89=0,"",1000000*D22/TrRoad_act!D89)</f>
        <v>1554.130554445873</v>
      </c>
      <c r="E113" s="77">
        <f>IF(TrRoad_act!E89=0,"",1000000*E22/TrRoad_act!E89)</f>
        <v>1809.5897802126012</v>
      </c>
      <c r="F113" s="77">
        <f>IF(TrRoad_act!F89=0,"",1000000*F22/TrRoad_act!F89)</f>
        <v>2126.3985604587697</v>
      </c>
      <c r="G113" s="77">
        <f>IF(TrRoad_act!G89=0,"",1000000*G22/TrRoad_act!G89)</f>
        <v>2648.6828899524276</v>
      </c>
      <c r="H113" s="77">
        <f>IF(TrRoad_act!H89=0,"",1000000*H22/TrRoad_act!H89)</f>
        <v>2694.0841693119041</v>
      </c>
      <c r="I113" s="77">
        <f>IF(TrRoad_act!I89=0,"",1000000*I22/TrRoad_act!I89)</f>
        <v>2764.4352993874459</v>
      </c>
      <c r="J113" s="77">
        <f>IF(TrRoad_act!J89=0,"",1000000*J22/TrRoad_act!J89)</f>
        <v>2607.0248469011385</v>
      </c>
      <c r="K113" s="77">
        <f>IF(TrRoad_act!K89=0,"",1000000*K22/TrRoad_act!K89)</f>
        <v>2306.2748000762513</v>
      </c>
      <c r="L113" s="77">
        <f>IF(TrRoad_act!L89=0,"",1000000*L22/TrRoad_act!L89)</f>
        <v>2474.8002819972421</v>
      </c>
      <c r="M113" s="77">
        <f>IF(TrRoad_act!M89=0,"",1000000*M22/TrRoad_act!M89)</f>
        <v>2299.6667767707686</v>
      </c>
      <c r="N113" s="77">
        <f>IF(TrRoad_act!N89=0,"",1000000*N22/TrRoad_act!N89)</f>
        <v>2072.4668998128727</v>
      </c>
      <c r="O113" s="77">
        <f>IF(TrRoad_act!O89=0,"",1000000*O22/TrRoad_act!O89)</f>
        <v>1795.4003439536243</v>
      </c>
      <c r="P113" s="77">
        <f>IF(TrRoad_act!P89=0,"",1000000*P22/TrRoad_act!P89)</f>
        <v>1730.5597759513767</v>
      </c>
      <c r="Q113" s="77">
        <f>IF(TrRoad_act!Q89=0,"",1000000*Q22/TrRoad_act!Q89)</f>
        <v>1794.7100119277079</v>
      </c>
    </row>
    <row r="114" spans="1:17" ht="11.45" customHeight="1" x14ac:dyDescent="0.25">
      <c r="A114" s="62" t="s">
        <v>57</v>
      </c>
      <c r="B114" s="77">
        <f>IF(TrRoad_act!B90=0,"",1000000*B23/TrRoad_act!B90)</f>
        <v>1884.9273446812431</v>
      </c>
      <c r="C114" s="77">
        <f>IF(TrRoad_act!C90=0,"",1000000*C23/TrRoad_act!C90)</f>
        <v>1589.4778805036913</v>
      </c>
      <c r="D114" s="77">
        <f>IF(TrRoad_act!D90=0,"",1000000*D23/TrRoad_act!D90)</f>
        <v>1508.6461585029033</v>
      </c>
      <c r="E114" s="77">
        <f>IF(TrRoad_act!E90=0,"",1000000*E23/TrRoad_act!E90)</f>
        <v>1470.7218958300557</v>
      </c>
      <c r="F114" s="77">
        <f>IF(TrRoad_act!F90=0,"",1000000*F23/TrRoad_act!F90)</f>
        <v>1642.3277350467831</v>
      </c>
      <c r="G114" s="77">
        <f>IF(TrRoad_act!G90=0,"",1000000*G23/TrRoad_act!G90)</f>
        <v>1708.4950601119674</v>
      </c>
      <c r="H114" s="77">
        <f>IF(TrRoad_act!H90=0,"",1000000*H23/TrRoad_act!H90)</f>
        <v>1749.8003329430046</v>
      </c>
      <c r="I114" s="77">
        <f>IF(TrRoad_act!I90=0,"",1000000*I23/TrRoad_act!I90)</f>
        <v>1696.6688682505994</v>
      </c>
      <c r="J114" s="77">
        <f>IF(TrRoad_act!J90=0,"",1000000*J23/TrRoad_act!J90)</f>
        <v>1589.8781365460602</v>
      </c>
      <c r="K114" s="77">
        <f>IF(TrRoad_act!K90=0,"",1000000*K23/TrRoad_act!K90)</f>
        <v>1528.8915597797734</v>
      </c>
      <c r="L114" s="77">
        <f>IF(TrRoad_act!L90=0,"",1000000*L23/TrRoad_act!L90)</f>
        <v>1597.288065337568</v>
      </c>
      <c r="M114" s="77">
        <f>IF(TrRoad_act!M90=0,"",1000000*M23/TrRoad_act!M90)</f>
        <v>1655.0956039749408</v>
      </c>
      <c r="N114" s="77">
        <f>IF(TrRoad_act!N90=0,"",1000000*N23/TrRoad_act!N90)</f>
        <v>1594.9309091798075</v>
      </c>
      <c r="O114" s="77">
        <f>IF(TrRoad_act!O90=0,"",1000000*O23/TrRoad_act!O90)</f>
        <v>1535.9677963535437</v>
      </c>
      <c r="P114" s="77">
        <f>IF(TrRoad_act!P90=0,"",1000000*P23/TrRoad_act!P90)</f>
        <v>1491.8591547905125</v>
      </c>
      <c r="Q114" s="77">
        <f>IF(TrRoad_act!Q90=0,"",1000000*Q23/TrRoad_act!Q90)</f>
        <v>1413.0239930461555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 t="str">
        <f>IF(TrRoad_act!N91=0,"",1000000*N24/TrRoad_act!N91)</f>
        <v/>
      </c>
      <c r="O115" s="77" t="str">
        <f>IF(TrRoad_act!O91=0,"",1000000*O24/TrRoad_act!O91)</f>
        <v/>
      </c>
      <c r="P115" s="77" t="str">
        <f>IF(TrRoad_act!P91=0,"",1000000*P24/TrRoad_act!P91)</f>
        <v/>
      </c>
      <c r="Q115" s="77">
        <f>IF(TrRoad_act!Q91=0,"",1000000*Q24/TrRoad_act!Q91)</f>
        <v>779.20905310862338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 t="str">
        <f>IF(TrRoad_act!O92=0,"",1000000*O25/TrRoad_act!O92)</f>
        <v/>
      </c>
      <c r="P116" s="77">
        <f>IF(TrRoad_act!P92=0,"",1000000*P25/TrRoad_act!P92)</f>
        <v>964.27603564379035</v>
      </c>
      <c r="Q116" s="77">
        <f>IF(TrRoad_act!Q92=0,"",1000000*Q25/TrRoad_act!Q92)</f>
        <v>922.40222773548885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91038.511716688852</v>
      </c>
      <c r="C118" s="76">
        <f>IF(TrRoad_act!C94=0,"",1000000*C27/TrRoad_act!C94)</f>
        <v>86363.343639588493</v>
      </c>
      <c r="D118" s="76">
        <f>IF(TrRoad_act!D94=0,"",1000000*D27/TrRoad_act!D94)</f>
        <v>83746.555203762022</v>
      </c>
      <c r="E118" s="76">
        <f>IF(TrRoad_act!E94=0,"",1000000*E27/TrRoad_act!E94)</f>
        <v>81480.290444444981</v>
      </c>
      <c r="F118" s="76">
        <f>IF(TrRoad_act!F94=0,"",1000000*F27/TrRoad_act!F94)</f>
        <v>78699.804778506848</v>
      </c>
      <c r="G118" s="76">
        <f>IF(TrRoad_act!G94=0,"",1000000*G27/TrRoad_act!G94)</f>
        <v>74895.306965750176</v>
      </c>
      <c r="H118" s="76">
        <f>IF(TrRoad_act!H94=0,"",1000000*H27/TrRoad_act!H94)</f>
        <v>71586.043560889942</v>
      </c>
      <c r="I118" s="76">
        <f>IF(TrRoad_act!I94=0,"",1000000*I27/TrRoad_act!I94)</f>
        <v>69282.104624351457</v>
      </c>
      <c r="J118" s="76">
        <f>IF(TrRoad_act!J94=0,"",1000000*J27/TrRoad_act!J94)</f>
        <v>64208.28213218585</v>
      </c>
      <c r="K118" s="76">
        <f>IF(TrRoad_act!K94=0,"",1000000*K27/TrRoad_act!K94)</f>
        <v>61305.808157521562</v>
      </c>
      <c r="L118" s="76">
        <f>IF(TrRoad_act!L94=0,"",1000000*L27/TrRoad_act!L94)</f>
        <v>59085.127441655226</v>
      </c>
      <c r="M118" s="76">
        <f>IF(TrRoad_act!M94=0,"",1000000*M27/TrRoad_act!M94)</f>
        <v>57879.013561561835</v>
      </c>
      <c r="N118" s="76">
        <f>IF(TrRoad_act!N94=0,"",1000000*N27/TrRoad_act!N94)</f>
        <v>56957.439377825882</v>
      </c>
      <c r="O118" s="76">
        <f>IF(TrRoad_act!O94=0,"",1000000*O27/TrRoad_act!O94)</f>
        <v>55892.438990343726</v>
      </c>
      <c r="P118" s="76">
        <f>IF(TrRoad_act!P94=0,"",1000000*P27/TrRoad_act!P94)</f>
        <v>55118.810719063295</v>
      </c>
      <c r="Q118" s="76">
        <f>IF(TrRoad_act!Q94=0,"",1000000*Q27/TrRoad_act!Q94)</f>
        <v>54089.665553197439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 t="str">
        <f>IF(TrRoad_act!J95=0,"",1000000*J28/TrRoad_act!J95)</f>
        <v/>
      </c>
      <c r="K119" s="75" t="str">
        <f>IF(TrRoad_act!K95=0,"",1000000*K28/TrRoad_act!K95)</f>
        <v/>
      </c>
      <c r="L119" s="75" t="str">
        <f>IF(TrRoad_act!L95=0,"",1000000*L28/TrRoad_act!L95)</f>
        <v/>
      </c>
      <c r="M119" s="75" t="str">
        <f>IF(TrRoad_act!M95=0,"",1000000*M28/TrRoad_act!M95)</f>
        <v/>
      </c>
      <c r="N119" s="75" t="str">
        <f>IF(TrRoad_act!N95=0,"",1000000*N28/TrRoad_act!N95)</f>
        <v/>
      </c>
      <c r="O119" s="75" t="str">
        <f>IF(TrRoad_act!O95=0,"",1000000*O28/TrRoad_act!O95)</f>
        <v/>
      </c>
      <c r="P119" s="75" t="str">
        <f>IF(TrRoad_act!P95=0,"",1000000*P28/TrRoad_act!P95)</f>
        <v/>
      </c>
      <c r="Q119" s="75" t="str">
        <f>IF(TrRoad_act!Q95=0,"",1000000*Q28/TrRoad_act!Q95)</f>
        <v/>
      </c>
    </row>
    <row r="120" spans="1:17" ht="11.45" customHeight="1" x14ac:dyDescent="0.25">
      <c r="A120" s="62" t="s">
        <v>58</v>
      </c>
      <c r="B120" s="75">
        <f>IF(TrRoad_act!B96=0,"",1000000*B29/TrRoad_act!B96)</f>
        <v>93306.339865502465</v>
      </c>
      <c r="C120" s="75">
        <f>IF(TrRoad_act!C96=0,"",1000000*C29/TrRoad_act!C96)</f>
        <v>88406.130620554148</v>
      </c>
      <c r="D120" s="75">
        <f>IF(TrRoad_act!D96=0,"",1000000*D29/TrRoad_act!D96)</f>
        <v>85574.03718543025</v>
      </c>
      <c r="E120" s="75">
        <f>IF(TrRoad_act!E96=0,"",1000000*E29/TrRoad_act!E96)</f>
        <v>82992.70341081098</v>
      </c>
      <c r="F120" s="75">
        <f>IF(TrRoad_act!F96=0,"",1000000*F29/TrRoad_act!F96)</f>
        <v>81648.41576398148</v>
      </c>
      <c r="G120" s="75">
        <f>IF(TrRoad_act!G96=0,"",1000000*G29/TrRoad_act!G96)</f>
        <v>78346.542720544516</v>
      </c>
      <c r="H120" s="75">
        <f>IF(TrRoad_act!H96=0,"",1000000*H29/TrRoad_act!H96)</f>
        <v>74717.383495910457</v>
      </c>
      <c r="I120" s="75">
        <f>IF(TrRoad_act!I96=0,"",1000000*I29/TrRoad_act!I96)</f>
        <v>72029.872668691969</v>
      </c>
      <c r="J120" s="75">
        <f>IF(TrRoad_act!J96=0,"",1000000*J29/TrRoad_act!J96)</f>
        <v>66551.282927487817</v>
      </c>
      <c r="K120" s="75">
        <f>IF(TrRoad_act!K96=0,"",1000000*K29/TrRoad_act!K96)</f>
        <v>63316.414228477108</v>
      </c>
      <c r="L120" s="75">
        <f>IF(TrRoad_act!L96=0,"",1000000*L29/TrRoad_act!L96)</f>
        <v>60880.198358095033</v>
      </c>
      <c r="M120" s="75">
        <f>IF(TrRoad_act!M96=0,"",1000000*M29/TrRoad_act!M96)</f>
        <v>59477.384460773981</v>
      </c>
      <c r="N120" s="75">
        <f>IF(TrRoad_act!N96=0,"",1000000*N29/TrRoad_act!N96)</f>
        <v>58429.155722720825</v>
      </c>
      <c r="O120" s="75">
        <f>IF(TrRoad_act!O96=0,"",1000000*O29/TrRoad_act!O96)</f>
        <v>57260.361911566943</v>
      </c>
      <c r="P120" s="75">
        <f>IF(TrRoad_act!P96=0,"",1000000*P29/TrRoad_act!P96)</f>
        <v>56362.377454565205</v>
      </c>
      <c r="Q120" s="75">
        <f>IF(TrRoad_act!Q96=0,"",1000000*Q29/TrRoad_act!Q96)</f>
        <v>55180.539266264932</v>
      </c>
    </row>
    <row r="121" spans="1:17" ht="11.45" customHeight="1" x14ac:dyDescent="0.25">
      <c r="A121" s="62" t="s">
        <v>57</v>
      </c>
      <c r="B121" s="75">
        <f>IF(TrRoad_act!B97=0,"",1000000*B30/TrRoad_act!B97)</f>
        <v>26819.078175588544</v>
      </c>
      <c r="C121" s="75">
        <f>IF(TrRoad_act!C97=0,"",1000000*C30/TrRoad_act!C97)</f>
        <v>26867.540362058779</v>
      </c>
      <c r="D121" s="75">
        <f>IF(TrRoad_act!D97=0,"",1000000*D30/TrRoad_act!D97)</f>
        <v>26932.052171428866</v>
      </c>
      <c r="E121" s="75">
        <f>IF(TrRoad_act!E97=0,"",1000000*E30/TrRoad_act!E97)</f>
        <v>26960.262706525344</v>
      </c>
      <c r="F121" s="75">
        <f>IF(TrRoad_act!F97=0,"",1000000*F30/TrRoad_act!F97)</f>
        <v>26157.639189746034</v>
      </c>
      <c r="G121" s="75">
        <f>IF(TrRoad_act!G97=0,"",1000000*G30/TrRoad_act!G97)</f>
        <v>26135.676399413005</v>
      </c>
      <c r="H121" s="75">
        <f>IF(TrRoad_act!H97=0,"",1000000*H30/TrRoad_act!H97)</f>
        <v>26109.436458489199</v>
      </c>
      <c r="I121" s="75">
        <f>IF(TrRoad_act!I97=0,"",1000000*I30/TrRoad_act!I97)</f>
        <v>26146.846934015201</v>
      </c>
      <c r="J121" s="75">
        <f>IF(TrRoad_act!J97=0,"",1000000*J30/TrRoad_act!J97)</f>
        <v>26129.603945165218</v>
      </c>
      <c r="K121" s="75">
        <f>IF(TrRoad_act!K97=0,"",1000000*K30/TrRoad_act!K97)</f>
        <v>26141.813553153614</v>
      </c>
      <c r="L121" s="75">
        <f>IF(TrRoad_act!L97=0,"",1000000*L30/TrRoad_act!L97)</f>
        <v>26125.229029104266</v>
      </c>
      <c r="M121" s="75">
        <f>IF(TrRoad_act!M97=0,"",1000000*M30/TrRoad_act!M97)</f>
        <v>26120.174850019917</v>
      </c>
      <c r="N121" s="75">
        <f>IF(TrRoad_act!N97=0,"",1000000*N30/TrRoad_act!N97)</f>
        <v>26124.028654657628</v>
      </c>
      <c r="O121" s="75">
        <f>IF(TrRoad_act!O97=0,"",1000000*O30/TrRoad_act!O97)</f>
        <v>26196.711508884749</v>
      </c>
      <c r="P121" s="75">
        <f>IF(TrRoad_act!P97=0,"",1000000*P30/TrRoad_act!P97)</f>
        <v>26286.098229859268</v>
      </c>
      <c r="Q121" s="75">
        <f>IF(TrRoad_act!Q97=0,"",1000000*Q30/TrRoad_act!Q97)</f>
        <v>26546.312917254774</v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>
        <f>IF(TrRoad_act!Q98=0,"",1000000*Q31/TrRoad_act!Q98)</f>
        <v>48398.172924915074</v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3063.7873599961122</v>
      </c>
      <c r="C125" s="78">
        <f>IF(TrRoad_act!C101=0,"",1000000*C34/TrRoad_act!C101)</f>
        <v>2904.7865698874034</v>
      </c>
      <c r="D125" s="78">
        <f>IF(TrRoad_act!D101=0,"",1000000*D34/TrRoad_act!D101)</f>
        <v>2940.483704243105</v>
      </c>
      <c r="E125" s="78">
        <f>IF(TrRoad_act!E101=0,"",1000000*E34/TrRoad_act!E101)</f>
        <v>2945.3741702106545</v>
      </c>
      <c r="F125" s="78">
        <f>IF(TrRoad_act!F101=0,"",1000000*F34/TrRoad_act!F101)</f>
        <v>2916.7514868302383</v>
      </c>
      <c r="G125" s="78">
        <f>IF(TrRoad_act!G101=0,"",1000000*G34/TrRoad_act!G101)</f>
        <v>2862.6901455888433</v>
      </c>
      <c r="H125" s="78">
        <f>IF(TrRoad_act!H101=0,"",1000000*H34/TrRoad_act!H101)</f>
        <v>2913.397448903444</v>
      </c>
      <c r="I125" s="78">
        <f>IF(TrRoad_act!I101=0,"",1000000*I34/TrRoad_act!I101)</f>
        <v>2890.8152891503341</v>
      </c>
      <c r="J125" s="78">
        <f>IF(TrRoad_act!J101=0,"",1000000*J34/TrRoad_act!J101)</f>
        <v>2775.1341066246446</v>
      </c>
      <c r="K125" s="78">
        <f>IF(TrRoad_act!K101=0,"",1000000*K34/TrRoad_act!K101)</f>
        <v>2776.1980199718159</v>
      </c>
      <c r="L125" s="78">
        <f>IF(TrRoad_act!L101=0,"",1000000*L34/TrRoad_act!L101)</f>
        <v>2674.8861743059606</v>
      </c>
      <c r="M125" s="78">
        <f>IF(TrRoad_act!M101=0,"",1000000*M34/TrRoad_act!M101)</f>
        <v>2647.2076608640145</v>
      </c>
      <c r="N125" s="78">
        <f>IF(TrRoad_act!N101=0,"",1000000*N34/TrRoad_act!N101)</f>
        <v>2608.2401164589278</v>
      </c>
      <c r="O125" s="78">
        <f>IF(TrRoad_act!O101=0,"",1000000*O34/TrRoad_act!O101)</f>
        <v>2555.125193738585</v>
      </c>
      <c r="P125" s="78">
        <f>IF(TrRoad_act!P101=0,"",1000000*P34/TrRoad_act!P101)</f>
        <v>2558.8746065465702</v>
      </c>
      <c r="Q125" s="78">
        <f>IF(TrRoad_act!Q101=0,"",1000000*Q34/TrRoad_act!Q101)</f>
        <v>2515.7924620871381</v>
      </c>
    </row>
    <row r="126" spans="1:17" ht="11.45" customHeight="1" x14ac:dyDescent="0.25">
      <c r="A126" s="62" t="s">
        <v>59</v>
      </c>
      <c r="B126" s="77">
        <f>IF(TrRoad_act!B102=0,"",1000000*B35/TrRoad_act!B102)</f>
        <v>2482.644714912351</v>
      </c>
      <c r="C126" s="77">
        <f>IF(TrRoad_act!C102=0,"",1000000*C35/TrRoad_act!C102)</f>
        <v>2382.7917977051129</v>
      </c>
      <c r="D126" s="77">
        <f>IF(TrRoad_act!D102=0,"",1000000*D35/TrRoad_act!D102)</f>
        <v>2372.1866347575751</v>
      </c>
      <c r="E126" s="77">
        <f>IF(TrRoad_act!E102=0,"",1000000*E35/TrRoad_act!E102)</f>
        <v>2350.6505008930885</v>
      </c>
      <c r="F126" s="77">
        <f>IF(TrRoad_act!F102=0,"",1000000*F35/TrRoad_act!F102)</f>
        <v>2304.4213250375301</v>
      </c>
      <c r="G126" s="77">
        <f>IF(TrRoad_act!G102=0,"",1000000*G35/TrRoad_act!G102)</f>
        <v>2165.9601151258767</v>
      </c>
      <c r="H126" s="77">
        <f>IF(TrRoad_act!H102=0,"",1000000*H35/TrRoad_act!H102)</f>
        <v>2127.6156815945287</v>
      </c>
      <c r="I126" s="77">
        <f>IF(TrRoad_act!I102=0,"",1000000*I35/TrRoad_act!I102)</f>
        <v>2028.0742239535166</v>
      </c>
      <c r="J126" s="77">
        <f>IF(TrRoad_act!J102=0,"",1000000*J35/TrRoad_act!J102)</f>
        <v>1869.6743143366975</v>
      </c>
      <c r="K126" s="77">
        <f>IF(TrRoad_act!K102=0,"",1000000*K35/TrRoad_act!K102)</f>
        <v>1973.5347744008939</v>
      </c>
      <c r="L126" s="77">
        <f>IF(TrRoad_act!L102=0,"",1000000*L35/TrRoad_act!L102)</f>
        <v>1832.0395854034621</v>
      </c>
      <c r="M126" s="77">
        <f>IF(TrRoad_act!M102=0,"",1000000*M35/TrRoad_act!M102)</f>
        <v>1751.1535657247782</v>
      </c>
      <c r="N126" s="77">
        <f>IF(TrRoad_act!N102=0,"",1000000*N35/TrRoad_act!N102)</f>
        <v>1658.7221625601471</v>
      </c>
      <c r="O126" s="77">
        <f>IF(TrRoad_act!O102=0,"",1000000*O35/TrRoad_act!O102)</f>
        <v>1537.5756417121581</v>
      </c>
      <c r="P126" s="77">
        <f>IF(TrRoad_act!P102=0,"",1000000*P35/TrRoad_act!P102)</f>
        <v>1474.5775293730032</v>
      </c>
      <c r="Q126" s="77">
        <f>IF(TrRoad_act!Q102=0,"",1000000*Q35/TrRoad_act!Q102)</f>
        <v>1322.249122879866</v>
      </c>
    </row>
    <row r="127" spans="1:17" ht="11.45" customHeight="1" x14ac:dyDescent="0.25">
      <c r="A127" s="62" t="s">
        <v>58</v>
      </c>
      <c r="B127" s="77">
        <f>IF(TrRoad_act!B103=0,"",1000000*B36/TrRoad_act!B103)</f>
        <v>4690.1620273062344</v>
      </c>
      <c r="C127" s="77">
        <f>IF(TrRoad_act!C103=0,"",1000000*C36/TrRoad_act!C103)</f>
        <v>4411.1299960680135</v>
      </c>
      <c r="D127" s="77">
        <f>IF(TrRoad_act!D103=0,"",1000000*D36/TrRoad_act!D103)</f>
        <v>4250.6463046743911</v>
      </c>
      <c r="E127" s="77">
        <f>IF(TrRoad_act!E103=0,"",1000000*E36/TrRoad_act!E103)</f>
        <v>4216.9012376969231</v>
      </c>
      <c r="F127" s="77">
        <f>IF(TrRoad_act!F103=0,"",1000000*F36/TrRoad_act!F103)</f>
        <v>4074.115928298771</v>
      </c>
      <c r="G127" s="77">
        <f>IF(TrRoad_act!G103=0,"",1000000*G36/TrRoad_act!G103)</f>
        <v>3932.148743874498</v>
      </c>
      <c r="H127" s="77">
        <f>IF(TrRoad_act!H103=0,"",1000000*H36/TrRoad_act!H103)</f>
        <v>3966.1377344561488</v>
      </c>
      <c r="I127" s="77">
        <f>IF(TrRoad_act!I103=0,"",1000000*I36/TrRoad_act!I103)</f>
        <v>3872.4314375199597</v>
      </c>
      <c r="J127" s="77">
        <f>IF(TrRoad_act!J103=0,"",1000000*J36/TrRoad_act!J103)</f>
        <v>3647.3273805703507</v>
      </c>
      <c r="K127" s="77">
        <f>IF(TrRoad_act!K103=0,"",1000000*K36/TrRoad_act!K103)</f>
        <v>3484.2241187804334</v>
      </c>
      <c r="L127" s="77">
        <f>IF(TrRoad_act!L103=0,"",1000000*L36/TrRoad_act!L103)</f>
        <v>3333.6316276414718</v>
      </c>
      <c r="M127" s="77">
        <f>IF(TrRoad_act!M103=0,"",1000000*M36/TrRoad_act!M103)</f>
        <v>3250.8820255513861</v>
      </c>
      <c r="N127" s="77">
        <f>IF(TrRoad_act!N103=0,"",1000000*N36/TrRoad_act!N103)</f>
        <v>3193.2370777798051</v>
      </c>
      <c r="O127" s="77">
        <f>IF(TrRoad_act!O103=0,"",1000000*O36/TrRoad_act!O103)</f>
        <v>3120.4712467211502</v>
      </c>
      <c r="P127" s="77">
        <f>IF(TrRoad_act!P103=0,"",1000000*P36/TrRoad_act!P103)</f>
        <v>3135.7589124427645</v>
      </c>
      <c r="Q127" s="77">
        <f>IF(TrRoad_act!Q103=0,"",1000000*Q36/TrRoad_act!Q103)</f>
        <v>3095.9367300700587</v>
      </c>
    </row>
    <row r="128" spans="1:17" ht="11.45" customHeight="1" x14ac:dyDescent="0.25">
      <c r="A128" s="62" t="s">
        <v>57</v>
      </c>
      <c r="B128" s="77">
        <f>IF(TrRoad_act!B104=0,"",1000000*B37/TrRoad_act!B104)</f>
        <v>1385.6568757582534</v>
      </c>
      <c r="C128" s="77">
        <f>IF(TrRoad_act!C104=0,"",1000000*C37/TrRoad_act!C104)</f>
        <v>1369.1312106351666</v>
      </c>
      <c r="D128" s="77">
        <f>IF(TrRoad_act!D104=0,"",1000000*D37/TrRoad_act!D104)</f>
        <v>1332.2275366236893</v>
      </c>
      <c r="E128" s="77">
        <f>IF(TrRoad_act!E104=0,"",1000000*E37/TrRoad_act!E104)</f>
        <v>1356.0339782362867</v>
      </c>
      <c r="F128" s="77">
        <f>IF(TrRoad_act!F104=0,"",1000000*F37/TrRoad_act!F104)</f>
        <v>1353.2112947027081</v>
      </c>
      <c r="G128" s="77">
        <f>IF(TrRoad_act!G104=0,"",1000000*G37/TrRoad_act!G104)</f>
        <v>1350.1268336727194</v>
      </c>
      <c r="H128" s="77">
        <f>IF(TrRoad_act!H104=0,"",1000000*H37/TrRoad_act!H104)</f>
        <v>1401.3804456895944</v>
      </c>
      <c r="I128" s="77">
        <f>IF(TrRoad_act!I104=0,"",1000000*I37/TrRoad_act!I104)</f>
        <v>1405.3185463571338</v>
      </c>
      <c r="J128" s="77">
        <f>IF(TrRoad_act!J104=0,"",1000000*J37/TrRoad_act!J104)</f>
        <v>1409.6397212764375</v>
      </c>
      <c r="K128" s="77">
        <f>IF(TrRoad_act!K104=0,"",1000000*K37/TrRoad_act!K104)</f>
        <v>1413.3416724940494</v>
      </c>
      <c r="L128" s="77">
        <f>IF(TrRoad_act!L104=0,"",1000000*L37/TrRoad_act!L104)</f>
        <v>1419.6233694961152</v>
      </c>
      <c r="M128" s="77">
        <f>IF(TrRoad_act!M104=0,"",1000000*M37/TrRoad_act!M104)</f>
        <v>1424.3343903269154</v>
      </c>
      <c r="N128" s="77">
        <f>IF(TrRoad_act!N104=0,"",1000000*N37/TrRoad_act!N104)</f>
        <v>1421.4368366116321</v>
      </c>
      <c r="O128" s="77">
        <f>IF(TrRoad_act!O104=0,"",1000000*O37/TrRoad_act!O104)</f>
        <v>1420.4910334357805</v>
      </c>
      <c r="P128" s="77">
        <f>IF(TrRoad_act!P104=0,"",1000000*P37/TrRoad_act!P104)</f>
        <v>1440.9196308308453</v>
      </c>
      <c r="Q128" s="77">
        <f>IF(TrRoad_act!Q104=0,"",1000000*Q37/TrRoad_act!Q104)</f>
        <v>1451.5859716080506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>
        <f>IF(TrRoad_act!Q105=0,"",1000000*Q38/TrRoad_act!Q105)</f>
        <v>3171.8184100366675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5803.7803898847515</v>
      </c>
      <c r="C131" s="76">
        <f>IF(TrRoad_act!C107=0,"",1000000*C40/TrRoad_act!C107)</f>
        <v>6596.5055973182907</v>
      </c>
      <c r="D131" s="76">
        <f>IF(TrRoad_act!D107=0,"",1000000*D40/TrRoad_act!D107)</f>
        <v>4653.9448198763384</v>
      </c>
      <c r="E131" s="76">
        <f>IF(TrRoad_act!E107=0,"",1000000*E40/TrRoad_act!E107)</f>
        <v>7388.8271398601373</v>
      </c>
      <c r="F131" s="76">
        <f>IF(TrRoad_act!F107=0,"",1000000*F40/TrRoad_act!F107)</f>
        <v>10684.755107374767</v>
      </c>
      <c r="G131" s="76">
        <f>IF(TrRoad_act!G107=0,"",1000000*G40/TrRoad_act!G107)</f>
        <v>13932.079912114536</v>
      </c>
      <c r="H131" s="76">
        <f>IF(TrRoad_act!H107=0,"",1000000*H40/TrRoad_act!H107)</f>
        <v>16574.463806163905</v>
      </c>
      <c r="I131" s="76">
        <f>IF(TrRoad_act!I107=0,"",1000000*I40/TrRoad_act!I107)</f>
        <v>18632.501748931274</v>
      </c>
      <c r="J131" s="76">
        <f>IF(TrRoad_act!J107=0,"",1000000*J40/TrRoad_act!J107)</f>
        <v>17807.02108870419</v>
      </c>
      <c r="K131" s="76">
        <f>IF(TrRoad_act!K107=0,"",1000000*K40/TrRoad_act!K107)</f>
        <v>18350.104249510958</v>
      </c>
      <c r="L131" s="76">
        <f>IF(TrRoad_act!L107=0,"",1000000*L40/TrRoad_act!L107)</f>
        <v>18635.969387366302</v>
      </c>
      <c r="M131" s="76">
        <f>IF(TrRoad_act!M107=0,"",1000000*M40/TrRoad_act!M107)</f>
        <v>17911.684208815983</v>
      </c>
      <c r="N131" s="76">
        <f>IF(TrRoad_act!N107=0,"",1000000*N40/TrRoad_act!N107)</f>
        <v>15924.546816574031</v>
      </c>
      <c r="O131" s="76">
        <f>IF(TrRoad_act!O107=0,"",1000000*O40/TrRoad_act!O107)</f>
        <v>12958.051296242009</v>
      </c>
      <c r="P131" s="76">
        <f>IF(TrRoad_act!P107=0,"",1000000*P40/TrRoad_act!P107)</f>
        <v>12754.168929699154</v>
      </c>
      <c r="Q131" s="76">
        <f>IF(TrRoad_act!Q107=0,"",1000000*Q40/TrRoad_act!Q107)</f>
        <v>12810.123963245756</v>
      </c>
    </row>
    <row r="132" spans="1:17" ht="11.45" customHeight="1" x14ac:dyDescent="0.25">
      <c r="A132" s="17" t="s">
        <v>23</v>
      </c>
      <c r="B132" s="75">
        <f>IF(TrRoad_act!B108=0,"",1000000*B41/TrRoad_act!B108)</f>
        <v>4525.5875125761495</v>
      </c>
      <c r="C132" s="75">
        <f>IF(TrRoad_act!C108=0,"",1000000*C41/TrRoad_act!C108)</f>
        <v>5155.5720618324867</v>
      </c>
      <c r="D132" s="75">
        <f>IF(TrRoad_act!D108=0,"",1000000*D41/TrRoad_act!D108)</f>
        <v>3638.6953794295009</v>
      </c>
      <c r="E132" s="75">
        <f>IF(TrRoad_act!E108=0,"",1000000*E41/TrRoad_act!E108)</f>
        <v>5870.64487918959</v>
      </c>
      <c r="F132" s="75">
        <f>IF(TrRoad_act!F108=0,"",1000000*F41/TrRoad_act!F108)</f>
        <v>8546.3135857349353</v>
      </c>
      <c r="G132" s="75">
        <f>IF(TrRoad_act!G108=0,"",1000000*G41/TrRoad_act!G108)</f>
        <v>11201.932975408357</v>
      </c>
      <c r="H132" s="75">
        <f>IF(TrRoad_act!H108=0,"",1000000*H41/TrRoad_act!H108)</f>
        <v>12768.074795805866</v>
      </c>
      <c r="I132" s="75">
        <f>IF(TrRoad_act!I108=0,"",1000000*I41/TrRoad_act!I108)</f>
        <v>14875.654633487036</v>
      </c>
      <c r="J132" s="75">
        <f>IF(TrRoad_act!J108=0,"",1000000*J41/TrRoad_act!J108)</f>
        <v>14385.346347766077</v>
      </c>
      <c r="K132" s="75">
        <f>IF(TrRoad_act!K108=0,"",1000000*K41/TrRoad_act!K108)</f>
        <v>15254.793772024901</v>
      </c>
      <c r="L132" s="75">
        <f>IF(TrRoad_act!L108=0,"",1000000*L41/TrRoad_act!L108)</f>
        <v>15240.631736584724</v>
      </c>
      <c r="M132" s="75">
        <f>IF(TrRoad_act!M108=0,"",1000000*M41/TrRoad_act!M108)</f>
        <v>14761.390109425152</v>
      </c>
      <c r="N132" s="75">
        <f>IF(TrRoad_act!N108=0,"",1000000*N41/TrRoad_act!N108)</f>
        <v>12886.555684702313</v>
      </c>
      <c r="O132" s="75">
        <f>IF(TrRoad_act!O108=0,"",1000000*O41/TrRoad_act!O108)</f>
        <v>10560.277030644003</v>
      </c>
      <c r="P132" s="75">
        <f>IF(TrRoad_act!P108=0,"",1000000*P41/TrRoad_act!P108)</f>
        <v>10309.993573791338</v>
      </c>
      <c r="Q132" s="75">
        <f>IF(TrRoad_act!Q108=0,"",1000000*Q41/TrRoad_act!Q108)</f>
        <v>10446.662207090616</v>
      </c>
    </row>
    <row r="133" spans="1:17" ht="11.45" customHeight="1" x14ac:dyDescent="0.25">
      <c r="A133" s="15" t="s">
        <v>22</v>
      </c>
      <c r="B133" s="74">
        <f>IF(TrRoad_act!B109=0,"",1000000*B42/TrRoad_act!B109)</f>
        <v>44022.308819970669</v>
      </c>
      <c r="C133" s="74">
        <f>IF(TrRoad_act!C109=0,"",1000000*C42/TrRoad_act!C109)</f>
        <v>48668.812968887069</v>
      </c>
      <c r="D133" s="74">
        <f>IF(TrRoad_act!D109=0,"",1000000*D42/TrRoad_act!D109)</f>
        <v>37328.308514088931</v>
      </c>
      <c r="E133" s="74">
        <f>IF(TrRoad_act!E109=0,"",1000000*E42/TrRoad_act!E109)</f>
        <v>55228.737781096133</v>
      </c>
      <c r="F133" s="74">
        <f>IF(TrRoad_act!F109=0,"",1000000*F42/TrRoad_act!F109)</f>
        <v>66806.91813330038</v>
      </c>
      <c r="G133" s="74">
        <f>IF(TrRoad_act!G109=0,"",1000000*G42/TrRoad_act!G109)</f>
        <v>84543.028146627606</v>
      </c>
      <c r="H133" s="74">
        <f>IF(TrRoad_act!H109=0,"",1000000*H42/TrRoad_act!H109)</f>
        <v>98081.219204891779</v>
      </c>
      <c r="I133" s="74">
        <f>IF(TrRoad_act!I109=0,"",1000000*I42/TrRoad_act!I109)</f>
        <v>112114.45232128186</v>
      </c>
      <c r="J133" s="74">
        <f>IF(TrRoad_act!J109=0,"",1000000*J42/TrRoad_act!J109)</f>
        <v>109445.80215341324</v>
      </c>
      <c r="K133" s="74">
        <f>IF(TrRoad_act!K109=0,"",1000000*K42/TrRoad_act!K109)</f>
        <v>106517.29770072165</v>
      </c>
      <c r="L133" s="74">
        <f>IF(TrRoad_act!L109=0,"",1000000*L42/TrRoad_act!L109)</f>
        <v>103113.38055209405</v>
      </c>
      <c r="M133" s="74">
        <f>IF(TrRoad_act!M109=0,"",1000000*M42/TrRoad_act!M109)</f>
        <v>96499.650306736061</v>
      </c>
      <c r="N133" s="74">
        <f>IF(TrRoad_act!N109=0,"",1000000*N42/TrRoad_act!N109)</f>
        <v>86403.616045581774</v>
      </c>
      <c r="O133" s="74">
        <f>IF(TrRoad_act!O109=0,"",1000000*O42/TrRoad_act!O109)</f>
        <v>66906.342926764482</v>
      </c>
      <c r="P133" s="74">
        <f>IF(TrRoad_act!P109=0,"",1000000*P42/TrRoad_act!P109)</f>
        <v>69108.256706272441</v>
      </c>
      <c r="Q133" s="74">
        <f>IF(TrRoad_act!Q109=0,"",1000000*Q42/TrRoad_act!Q109)</f>
        <v>68167.203366595568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0.70426365669193303</v>
      </c>
      <c r="C136" s="56">
        <f t="shared" si="16"/>
        <v>0.6900727696450879</v>
      </c>
      <c r="D136" s="56">
        <f t="shared" si="16"/>
        <v>0.69826825459687447</v>
      </c>
      <c r="E136" s="56">
        <f t="shared" si="16"/>
        <v>0.66086850533477026</v>
      </c>
      <c r="F136" s="56">
        <f t="shared" si="16"/>
        <v>0.64832097228201724</v>
      </c>
      <c r="G136" s="56">
        <f t="shared" si="16"/>
        <v>0.61067038190822542</v>
      </c>
      <c r="H136" s="56">
        <f t="shared" si="16"/>
        <v>0.59868380569155011</v>
      </c>
      <c r="I136" s="56">
        <f t="shared" si="16"/>
        <v>0.58438751253106813</v>
      </c>
      <c r="J136" s="56">
        <f t="shared" si="16"/>
        <v>0.58765917624956099</v>
      </c>
      <c r="K136" s="56">
        <f t="shared" si="16"/>
        <v>0.57750996406666988</v>
      </c>
      <c r="L136" s="56">
        <f t="shared" si="16"/>
        <v>0.58440269585132298</v>
      </c>
      <c r="M136" s="56">
        <f t="shared" si="16"/>
        <v>0.57916788427767707</v>
      </c>
      <c r="N136" s="56">
        <f t="shared" si="16"/>
        <v>0.59155039980719659</v>
      </c>
      <c r="O136" s="56">
        <f t="shared" si="16"/>
        <v>0.60820253017558712</v>
      </c>
      <c r="P136" s="56">
        <f t="shared" si="16"/>
        <v>0.60590080752241327</v>
      </c>
      <c r="Q136" s="56">
        <f t="shared" si="16"/>
        <v>0.6147184251343516</v>
      </c>
    </row>
    <row r="137" spans="1:17" ht="11.45" customHeight="1" x14ac:dyDescent="0.25">
      <c r="A137" s="55" t="s">
        <v>30</v>
      </c>
      <c r="B137" s="54">
        <f t="shared" ref="B137:Q137" si="17">IF(B19=0,0,B19/B$17)</f>
        <v>1.1147655806970733E-2</v>
      </c>
      <c r="C137" s="54">
        <f t="shared" si="17"/>
        <v>1.0132922156851833E-2</v>
      </c>
      <c r="D137" s="54">
        <f t="shared" si="17"/>
        <v>9.8667925526154561E-3</v>
      </c>
      <c r="E137" s="54">
        <f t="shared" si="17"/>
        <v>8.1791899313260908E-3</v>
      </c>
      <c r="F137" s="54">
        <f t="shared" si="17"/>
        <v>6.9780132771821634E-3</v>
      </c>
      <c r="G137" s="54">
        <f t="shared" si="17"/>
        <v>6.9578465712817608E-3</v>
      </c>
      <c r="H137" s="54">
        <f t="shared" si="17"/>
        <v>6.5147138189551269E-3</v>
      </c>
      <c r="I137" s="54">
        <f t="shared" si="17"/>
        <v>6.2256801406566685E-3</v>
      </c>
      <c r="J137" s="54">
        <f t="shared" si="17"/>
        <v>5.9043847622957278E-3</v>
      </c>
      <c r="K137" s="54">
        <f t="shared" si="17"/>
        <v>6.0361751271371085E-3</v>
      </c>
      <c r="L137" s="54">
        <f t="shared" si="17"/>
        <v>6.0775492842757885E-3</v>
      </c>
      <c r="M137" s="54">
        <f t="shared" si="17"/>
        <v>5.9435352854772432E-3</v>
      </c>
      <c r="N137" s="54">
        <f t="shared" si="17"/>
        <v>6.1406624122437399E-3</v>
      </c>
      <c r="O137" s="54">
        <f t="shared" si="17"/>
        <v>6.2808449199926461E-3</v>
      </c>
      <c r="P137" s="54">
        <f t="shared" si="17"/>
        <v>6.1531508852654369E-3</v>
      </c>
      <c r="Q137" s="54">
        <f t="shared" si="17"/>
        <v>6.2039794084732952E-3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0.57812540011507185</v>
      </c>
      <c r="C138" s="50">
        <f t="shared" si="18"/>
        <v>0.57015676061226339</v>
      </c>
      <c r="D138" s="50">
        <f t="shared" si="18"/>
        <v>0.57703402679420301</v>
      </c>
      <c r="E138" s="50">
        <f t="shared" si="18"/>
        <v>0.55419532606669919</v>
      </c>
      <c r="F138" s="50">
        <f t="shared" si="18"/>
        <v>0.5496728620050908</v>
      </c>
      <c r="G138" s="50">
        <f t="shared" si="18"/>
        <v>0.52112336690929184</v>
      </c>
      <c r="H138" s="50">
        <f t="shared" si="18"/>
        <v>0.5219112566684655</v>
      </c>
      <c r="I138" s="50">
        <f t="shared" si="18"/>
        <v>0.5147075568932028</v>
      </c>
      <c r="J138" s="50">
        <f t="shared" si="18"/>
        <v>0.52535316901437912</v>
      </c>
      <c r="K138" s="50">
        <f t="shared" si="18"/>
        <v>0.51709788558531955</v>
      </c>
      <c r="L138" s="50">
        <f t="shared" si="18"/>
        <v>0.52806911109321486</v>
      </c>
      <c r="M138" s="50">
        <f t="shared" si="18"/>
        <v>0.52316267925234061</v>
      </c>
      <c r="N138" s="50">
        <f t="shared" si="18"/>
        <v>0.5342289374209539</v>
      </c>
      <c r="O138" s="50">
        <f t="shared" si="18"/>
        <v>0.54696104797110234</v>
      </c>
      <c r="P138" s="50">
        <f t="shared" si="18"/>
        <v>0.54409579367674121</v>
      </c>
      <c r="Q138" s="50">
        <f t="shared" si="18"/>
        <v>0.54802409329383361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0.464151648733508</v>
      </c>
      <c r="C139" s="52">
        <f t="shared" si="19"/>
        <v>0.43031976352817208</v>
      </c>
      <c r="D139" s="52">
        <f t="shared" si="19"/>
        <v>0.40905527535458341</v>
      </c>
      <c r="E139" s="52">
        <f t="shared" si="19"/>
        <v>0.35812429912649951</v>
      </c>
      <c r="F139" s="52">
        <f t="shared" si="19"/>
        <v>0.32950738143696373</v>
      </c>
      <c r="G139" s="52">
        <f t="shared" si="19"/>
        <v>0.30100900561092875</v>
      </c>
      <c r="H139" s="52">
        <f t="shared" si="19"/>
        <v>0.28376152243359432</v>
      </c>
      <c r="I139" s="52">
        <f t="shared" si="19"/>
        <v>0.25859139232300526</v>
      </c>
      <c r="J139" s="52">
        <f t="shared" si="19"/>
        <v>0.24705680008578543</v>
      </c>
      <c r="K139" s="52">
        <f t="shared" si="19"/>
        <v>0.242772727539278</v>
      </c>
      <c r="L139" s="52">
        <f t="shared" si="19"/>
        <v>0.2272917043313874</v>
      </c>
      <c r="M139" s="52">
        <f t="shared" si="19"/>
        <v>0.21292079771929975</v>
      </c>
      <c r="N139" s="52">
        <f t="shared" si="19"/>
        <v>0.21338533588784603</v>
      </c>
      <c r="O139" s="52">
        <f t="shared" si="19"/>
        <v>0.21806465339469391</v>
      </c>
      <c r="P139" s="52">
        <f t="shared" si="19"/>
        <v>0.21007049366924391</v>
      </c>
      <c r="Q139" s="52">
        <f t="shared" si="19"/>
        <v>0.20908995575441361</v>
      </c>
    </row>
    <row r="140" spans="1:17" ht="11.45" customHeight="1" x14ac:dyDescent="0.25">
      <c r="A140" s="53" t="s">
        <v>58</v>
      </c>
      <c r="B140" s="52">
        <f t="shared" ref="B140:Q140" si="20">IF(B22=0,0,B22/B$17)</f>
        <v>7.1544463741645581E-2</v>
      </c>
      <c r="C140" s="52">
        <f t="shared" si="20"/>
        <v>7.9708212322293373E-2</v>
      </c>
      <c r="D140" s="52">
        <f t="shared" si="20"/>
        <v>7.9257659852394038E-2</v>
      </c>
      <c r="E140" s="52">
        <f t="shared" si="20"/>
        <v>9.0232675110061583E-2</v>
      </c>
      <c r="F140" s="52">
        <f t="shared" si="20"/>
        <v>0.10284220452168148</v>
      </c>
      <c r="G140" s="52">
        <f t="shared" si="20"/>
        <v>9.320388204097127E-2</v>
      </c>
      <c r="H140" s="52">
        <f t="shared" si="20"/>
        <v>0.11270261244740458</v>
      </c>
      <c r="I140" s="52">
        <f t="shared" si="20"/>
        <v>0.14008824584115448</v>
      </c>
      <c r="J140" s="52">
        <f t="shared" si="20"/>
        <v>0.16970635992685007</v>
      </c>
      <c r="K140" s="52">
        <f t="shared" si="20"/>
        <v>0.17219012477503684</v>
      </c>
      <c r="L140" s="52">
        <f t="shared" si="20"/>
        <v>0.20399778457896775</v>
      </c>
      <c r="M140" s="52">
        <f t="shared" si="20"/>
        <v>0.21798240728558879</v>
      </c>
      <c r="N140" s="52">
        <f t="shared" si="20"/>
        <v>0.224396208971615</v>
      </c>
      <c r="O140" s="52">
        <f t="shared" si="20"/>
        <v>0.22629303828352607</v>
      </c>
      <c r="P140" s="52">
        <f t="shared" si="20"/>
        <v>0.23317189345943423</v>
      </c>
      <c r="Q140" s="52">
        <f t="shared" si="20"/>
        <v>0.24596703862556896</v>
      </c>
    </row>
    <row r="141" spans="1:17" ht="11.45" customHeight="1" x14ac:dyDescent="0.25">
      <c r="A141" s="53" t="s">
        <v>57</v>
      </c>
      <c r="B141" s="52">
        <f t="shared" ref="B141:Q141" si="21">IF(B23=0,0,B23/B$17)</f>
        <v>4.2429287639918239E-2</v>
      </c>
      <c r="C141" s="52">
        <f t="shared" si="21"/>
        <v>6.012878476179797E-2</v>
      </c>
      <c r="D141" s="52">
        <f t="shared" si="21"/>
        <v>8.872109158722559E-2</v>
      </c>
      <c r="E141" s="52">
        <f t="shared" si="21"/>
        <v>0.10583835183013819</v>
      </c>
      <c r="F141" s="52">
        <f t="shared" si="21"/>
        <v>0.11732327604644552</v>
      </c>
      <c r="G141" s="52">
        <f t="shared" si="21"/>
        <v>0.12691047925739185</v>
      </c>
      <c r="H141" s="52">
        <f t="shared" si="21"/>
        <v>0.1254471217874667</v>
      </c>
      <c r="I141" s="52">
        <f t="shared" si="21"/>
        <v>0.1160279187290431</v>
      </c>
      <c r="J141" s="52">
        <f t="shared" si="21"/>
        <v>0.10859000900174358</v>
      </c>
      <c r="K141" s="52">
        <f t="shared" si="21"/>
        <v>0.10213503327100477</v>
      </c>
      <c r="L141" s="52">
        <f t="shared" si="21"/>
        <v>9.6779622182859737E-2</v>
      </c>
      <c r="M141" s="52">
        <f t="shared" si="21"/>
        <v>9.2259474247452011E-2</v>
      </c>
      <c r="N141" s="52">
        <f t="shared" si="21"/>
        <v>9.6447392561492817E-2</v>
      </c>
      <c r="O141" s="52">
        <f t="shared" si="21"/>
        <v>0.1026033562928825</v>
      </c>
      <c r="P141" s="52">
        <f t="shared" si="21"/>
        <v>0.1008383020339626</v>
      </c>
      <c r="Q141" s="52">
        <f t="shared" si="21"/>
        <v>9.2856756709419688E-2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0</v>
      </c>
      <c r="M142" s="52">
        <f t="shared" si="22"/>
        <v>0</v>
      </c>
      <c r="N142" s="52">
        <f t="shared" si="22"/>
        <v>0</v>
      </c>
      <c r="O142" s="52">
        <f t="shared" si="22"/>
        <v>0</v>
      </c>
      <c r="P142" s="52">
        <f t="shared" si="22"/>
        <v>0</v>
      </c>
      <c r="Q142" s="52">
        <f t="shared" si="22"/>
        <v>9.2100098173037532E-5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0</v>
      </c>
      <c r="P143" s="52">
        <f t="shared" si="23"/>
        <v>1.5104514100454317E-5</v>
      </c>
      <c r="Q143" s="52">
        <f t="shared" si="23"/>
        <v>1.824210625835134E-5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0.11499060076989048</v>
      </c>
      <c r="C145" s="50">
        <f t="shared" si="25"/>
        <v>0.10978308687597274</v>
      </c>
      <c r="D145" s="50">
        <f t="shared" si="25"/>
        <v>0.111367435250056</v>
      </c>
      <c r="E145" s="50">
        <f t="shared" si="25"/>
        <v>9.8493989336744969E-2</v>
      </c>
      <c r="F145" s="50">
        <f t="shared" si="25"/>
        <v>9.1670096999744252E-2</v>
      </c>
      <c r="G145" s="50">
        <f t="shared" si="25"/>
        <v>8.2589168427651904E-2</v>
      </c>
      <c r="H145" s="50">
        <f t="shared" si="25"/>
        <v>7.0257835204129412E-2</v>
      </c>
      <c r="I145" s="50">
        <f t="shared" si="25"/>
        <v>6.3454275497208598E-2</v>
      </c>
      <c r="J145" s="50">
        <f t="shared" si="25"/>
        <v>5.6401622472886097E-2</v>
      </c>
      <c r="K145" s="50">
        <f t="shared" si="25"/>
        <v>5.4375903354213204E-2</v>
      </c>
      <c r="L145" s="50">
        <f t="shared" si="25"/>
        <v>5.0256035473832339E-2</v>
      </c>
      <c r="M145" s="50">
        <f t="shared" si="25"/>
        <v>5.006166973985926E-2</v>
      </c>
      <c r="N145" s="50">
        <f t="shared" si="25"/>
        <v>5.1180799973998957E-2</v>
      </c>
      <c r="O145" s="50">
        <f t="shared" si="25"/>
        <v>5.496063728449211E-2</v>
      </c>
      <c r="P145" s="50">
        <f t="shared" si="25"/>
        <v>5.5651862960406639E-2</v>
      </c>
      <c r="Q145" s="50">
        <f t="shared" si="25"/>
        <v>6.0490352432044668E-2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0</v>
      </c>
      <c r="M146" s="52">
        <f t="shared" si="26"/>
        <v>0</v>
      </c>
      <c r="N146" s="52">
        <f t="shared" si="26"/>
        <v>0</v>
      </c>
      <c r="O146" s="52">
        <f t="shared" si="26"/>
        <v>0</v>
      </c>
      <c r="P146" s="52">
        <f t="shared" si="26"/>
        <v>0</v>
      </c>
      <c r="Q146" s="52">
        <f t="shared" si="26"/>
        <v>0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0.11416555588951749</v>
      </c>
      <c r="C147" s="52">
        <f t="shared" si="27"/>
        <v>0.10901876957804979</v>
      </c>
      <c r="D147" s="52">
        <f t="shared" si="27"/>
        <v>0.11064731993397756</v>
      </c>
      <c r="E147" s="52">
        <f t="shared" si="27"/>
        <v>9.789739139617519E-2</v>
      </c>
      <c r="F147" s="52">
        <f t="shared" si="27"/>
        <v>9.0267380095768304E-2</v>
      </c>
      <c r="G147" s="52">
        <f t="shared" si="27"/>
        <v>8.138966567027929E-2</v>
      </c>
      <c r="H147" s="52">
        <f t="shared" si="27"/>
        <v>6.9225637652719454E-2</v>
      </c>
      <c r="I147" s="52">
        <f t="shared" si="27"/>
        <v>6.2571756480135687E-2</v>
      </c>
      <c r="J147" s="52">
        <f t="shared" si="27"/>
        <v>5.5600898784387898E-2</v>
      </c>
      <c r="K147" s="52">
        <f t="shared" si="27"/>
        <v>5.3636570090571607E-2</v>
      </c>
      <c r="L147" s="52">
        <f t="shared" si="27"/>
        <v>4.9599277367681424E-2</v>
      </c>
      <c r="M147" s="52">
        <f t="shared" si="27"/>
        <v>4.9453901402366621E-2</v>
      </c>
      <c r="N147" s="52">
        <f t="shared" si="27"/>
        <v>5.0586029562333851E-2</v>
      </c>
      <c r="O147" s="52">
        <f t="shared" si="27"/>
        <v>5.4365613588680015E-2</v>
      </c>
      <c r="P147" s="52">
        <f t="shared" si="27"/>
        <v>5.5103681356590432E-2</v>
      </c>
      <c r="Q147" s="52">
        <f t="shared" si="27"/>
        <v>5.9416898142100216E-2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8.2504488037299145E-4</v>
      </c>
      <c r="C148" s="52">
        <f t="shared" si="28"/>
        <v>7.6431729792295186E-4</v>
      </c>
      <c r="D148" s="52">
        <f t="shared" si="28"/>
        <v>7.2011531607845411E-4</v>
      </c>
      <c r="E148" s="52">
        <f t="shared" si="28"/>
        <v>5.9659794056978507E-4</v>
      </c>
      <c r="F148" s="52">
        <f t="shared" si="28"/>
        <v>1.4027169039759612E-3</v>
      </c>
      <c r="G148" s="52">
        <f t="shared" si="28"/>
        <v>1.1995027573726113E-3</v>
      </c>
      <c r="H148" s="52">
        <f t="shared" si="28"/>
        <v>1.0321975514099627E-3</v>
      </c>
      <c r="I148" s="52">
        <f t="shared" si="28"/>
        <v>8.8251901707292089E-4</v>
      </c>
      <c r="J148" s="52">
        <f t="shared" si="28"/>
        <v>8.0072368849819708E-4</v>
      </c>
      <c r="K148" s="52">
        <f t="shared" si="28"/>
        <v>7.3933326364159456E-4</v>
      </c>
      <c r="L148" s="52">
        <f t="shared" si="28"/>
        <v>6.5675810615091457E-4</v>
      </c>
      <c r="M148" s="52">
        <f t="shared" si="28"/>
        <v>6.0776833749264089E-4</v>
      </c>
      <c r="N148" s="52">
        <f t="shared" si="28"/>
        <v>5.9477041166511324E-4</v>
      </c>
      <c r="O148" s="52">
        <f t="shared" si="28"/>
        <v>5.9502369581209194E-4</v>
      </c>
      <c r="P148" s="52">
        <f t="shared" si="28"/>
        <v>5.481816038161991E-4</v>
      </c>
      <c r="Q148" s="52">
        <f t="shared" si="28"/>
        <v>4.8164011919489509E-4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5.9181417074956268E-4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0.29573634330806697</v>
      </c>
      <c r="C151" s="56">
        <f t="shared" si="31"/>
        <v>0.30992723035491204</v>
      </c>
      <c r="D151" s="56">
        <f t="shared" si="31"/>
        <v>0.30173174540312553</v>
      </c>
      <c r="E151" s="56">
        <f t="shared" si="31"/>
        <v>0.33913149466522968</v>
      </c>
      <c r="F151" s="56">
        <f t="shared" si="31"/>
        <v>0.35167902771798276</v>
      </c>
      <c r="G151" s="56">
        <f t="shared" si="31"/>
        <v>0.38932961809177452</v>
      </c>
      <c r="H151" s="56">
        <f t="shared" si="31"/>
        <v>0.40131619430844989</v>
      </c>
      <c r="I151" s="56">
        <f t="shared" si="31"/>
        <v>0.41561248746893181</v>
      </c>
      <c r="J151" s="56">
        <f t="shared" si="31"/>
        <v>0.41234082375043912</v>
      </c>
      <c r="K151" s="56">
        <f t="shared" si="31"/>
        <v>0.42249003593333012</v>
      </c>
      <c r="L151" s="56">
        <f t="shared" si="31"/>
        <v>0.4155973041486769</v>
      </c>
      <c r="M151" s="56">
        <f t="shared" si="31"/>
        <v>0.42083211572232287</v>
      </c>
      <c r="N151" s="56">
        <f t="shared" si="31"/>
        <v>0.40844960019280352</v>
      </c>
      <c r="O151" s="56">
        <f t="shared" si="31"/>
        <v>0.39179746982441288</v>
      </c>
      <c r="P151" s="56">
        <f t="shared" si="31"/>
        <v>0.39409919247758662</v>
      </c>
      <c r="Q151" s="56">
        <f t="shared" si="31"/>
        <v>0.38528157486564851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0.18730247696408731</v>
      </c>
      <c r="C152" s="54">
        <f t="shared" si="32"/>
        <v>0.18077172757612422</v>
      </c>
      <c r="D152" s="54">
        <f t="shared" si="32"/>
        <v>0.19295961113291341</v>
      </c>
      <c r="E152" s="54">
        <f t="shared" si="32"/>
        <v>0.18084166044438177</v>
      </c>
      <c r="F152" s="54">
        <f t="shared" si="32"/>
        <v>0.1544035774560259</v>
      </c>
      <c r="G152" s="54">
        <f t="shared" si="32"/>
        <v>0.14548236780741794</v>
      </c>
      <c r="H152" s="54">
        <f t="shared" si="32"/>
        <v>0.13683417989912597</v>
      </c>
      <c r="I152" s="54">
        <f t="shared" si="32"/>
        <v>0.12680534347574823</v>
      </c>
      <c r="J152" s="54">
        <f t="shared" si="32"/>
        <v>0.12413955662796657</v>
      </c>
      <c r="K152" s="54">
        <f t="shared" si="32"/>
        <v>0.12603314428724427</v>
      </c>
      <c r="L152" s="54">
        <f t="shared" si="32"/>
        <v>0.12358920610967322</v>
      </c>
      <c r="M152" s="54">
        <f t="shared" si="32"/>
        <v>0.12668999908910855</v>
      </c>
      <c r="N152" s="54">
        <f t="shared" si="32"/>
        <v>0.1317756008632503</v>
      </c>
      <c r="O152" s="54">
        <f t="shared" si="32"/>
        <v>0.14410561545887396</v>
      </c>
      <c r="P152" s="54">
        <f t="shared" si="32"/>
        <v>0.14289862261839498</v>
      </c>
      <c r="Q152" s="54">
        <f t="shared" si="32"/>
        <v>0.13592238394292561</v>
      </c>
    </row>
    <row r="153" spans="1:17" ht="11.45" customHeight="1" x14ac:dyDescent="0.25">
      <c r="A153" s="53" t="s">
        <v>59</v>
      </c>
      <c r="B153" s="52">
        <f t="shared" ref="B153:Q153" si="33">IF(B35=0,0,B35/B$17)</f>
        <v>0.10370379191965214</v>
      </c>
      <c r="C153" s="52">
        <f t="shared" si="33"/>
        <v>0.10112228886377909</v>
      </c>
      <c r="D153" s="52">
        <f t="shared" si="33"/>
        <v>9.5026400207620543E-2</v>
      </c>
      <c r="E153" s="52">
        <f t="shared" si="33"/>
        <v>8.4207986571681118E-2</v>
      </c>
      <c r="F153" s="52">
        <f t="shared" si="33"/>
        <v>6.7071872036209679E-2</v>
      </c>
      <c r="G153" s="52">
        <f t="shared" si="33"/>
        <v>5.5081858826137434E-2</v>
      </c>
      <c r="H153" s="52">
        <f t="shared" si="33"/>
        <v>4.5931575323231146E-2</v>
      </c>
      <c r="I153" s="52">
        <f t="shared" si="33"/>
        <v>3.7304502892165581E-2</v>
      </c>
      <c r="J153" s="52">
        <f t="shared" si="33"/>
        <v>3.2304175995359619E-2</v>
      </c>
      <c r="K153" s="52">
        <f t="shared" si="33"/>
        <v>3.1941360489786526E-2</v>
      </c>
      <c r="L153" s="52">
        <f t="shared" si="33"/>
        <v>2.870126407517419E-2</v>
      </c>
      <c r="M153" s="52">
        <f t="shared" si="33"/>
        <v>2.5892298342009588E-2</v>
      </c>
      <c r="N153" s="52">
        <f t="shared" si="33"/>
        <v>2.4936415935423215E-2</v>
      </c>
      <c r="O153" s="52">
        <f t="shared" si="33"/>
        <v>2.4812419324224025E-2</v>
      </c>
      <c r="P153" s="52">
        <f t="shared" si="33"/>
        <v>2.2510250815207637E-2</v>
      </c>
      <c r="Q153" s="52">
        <f t="shared" si="33"/>
        <v>1.8708674246288734E-2</v>
      </c>
    </row>
    <row r="154" spans="1:17" ht="11.45" customHeight="1" x14ac:dyDescent="0.25">
      <c r="A154" s="53" t="s">
        <v>58</v>
      </c>
      <c r="B154" s="52">
        <f t="shared" ref="B154:Q154" si="34">IF(B36=0,0,B36/B$17)</f>
        <v>8.0572863357908323E-2</v>
      </c>
      <c r="C154" s="52">
        <f t="shared" si="34"/>
        <v>7.6200268458680165E-2</v>
      </c>
      <c r="D154" s="52">
        <f t="shared" si="34"/>
        <v>9.303657393781721E-2</v>
      </c>
      <c r="E154" s="52">
        <f t="shared" si="34"/>
        <v>9.1317974772136157E-2</v>
      </c>
      <c r="F154" s="52">
        <f t="shared" si="34"/>
        <v>8.2478203549961562E-2</v>
      </c>
      <c r="G154" s="52">
        <f t="shared" si="34"/>
        <v>8.5467169901192241E-2</v>
      </c>
      <c r="H154" s="52">
        <f t="shared" si="34"/>
        <v>8.5573169209114494E-2</v>
      </c>
      <c r="I154" s="52">
        <f t="shared" si="34"/>
        <v>8.4298324903224919E-2</v>
      </c>
      <c r="J154" s="52">
        <f t="shared" si="34"/>
        <v>8.660586783751896E-2</v>
      </c>
      <c r="K154" s="52">
        <f t="shared" si="34"/>
        <v>8.8841774905621965E-2</v>
      </c>
      <c r="L154" s="52">
        <f t="shared" si="34"/>
        <v>8.9761303690597136E-2</v>
      </c>
      <c r="M154" s="52">
        <f t="shared" si="34"/>
        <v>9.5560693451275797E-2</v>
      </c>
      <c r="N154" s="52">
        <f t="shared" si="34"/>
        <v>0.1016357137788684</v>
      </c>
      <c r="O154" s="52">
        <f t="shared" si="34"/>
        <v>0.11399550585850816</v>
      </c>
      <c r="P154" s="52">
        <f t="shared" si="34"/>
        <v>0.11455986428088868</v>
      </c>
      <c r="Q154" s="52">
        <f t="shared" si="34"/>
        <v>0.11155238480567592</v>
      </c>
    </row>
    <row r="155" spans="1:17" ht="11.45" customHeight="1" x14ac:dyDescent="0.25">
      <c r="A155" s="53" t="s">
        <v>57</v>
      </c>
      <c r="B155" s="52">
        <f t="shared" ref="B155:Q155" si="35">IF(B37=0,0,B37/B$17)</f>
        <v>3.0258216865268225E-3</v>
      </c>
      <c r="C155" s="52">
        <f t="shared" si="35"/>
        <v>3.4491702536649533E-3</v>
      </c>
      <c r="D155" s="52">
        <f t="shared" si="35"/>
        <v>4.8966369874756648E-3</v>
      </c>
      <c r="E155" s="52">
        <f t="shared" si="35"/>
        <v>5.3156991005644813E-3</v>
      </c>
      <c r="F155" s="52">
        <f t="shared" si="35"/>
        <v>4.8535018698546619E-3</v>
      </c>
      <c r="G155" s="52">
        <f t="shared" si="35"/>
        <v>4.9333390800882643E-3</v>
      </c>
      <c r="H155" s="52">
        <f t="shared" si="35"/>
        <v>5.3294353667803348E-3</v>
      </c>
      <c r="I155" s="52">
        <f t="shared" si="35"/>
        <v>5.2025156803577263E-3</v>
      </c>
      <c r="J155" s="52">
        <f t="shared" si="35"/>
        <v>5.229512795087988E-3</v>
      </c>
      <c r="K155" s="52">
        <f t="shared" si="35"/>
        <v>5.2500088918357776E-3</v>
      </c>
      <c r="L155" s="52">
        <f t="shared" si="35"/>
        <v>5.1266383439019046E-3</v>
      </c>
      <c r="M155" s="52">
        <f t="shared" si="35"/>
        <v>5.2370072958231491E-3</v>
      </c>
      <c r="N155" s="52">
        <f t="shared" si="35"/>
        <v>5.203471148958686E-3</v>
      </c>
      <c r="O155" s="52">
        <f t="shared" si="35"/>
        <v>5.297690276141789E-3</v>
      </c>
      <c r="P155" s="52">
        <f t="shared" si="35"/>
        <v>5.8285075222986324E-3</v>
      </c>
      <c r="Q155" s="52">
        <f t="shared" si="35"/>
        <v>5.5168959682770254E-3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1.4442892268393617E-4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0.10843386634397967</v>
      </c>
      <c r="C158" s="50">
        <f t="shared" si="38"/>
        <v>0.12915550277878782</v>
      </c>
      <c r="D158" s="50">
        <f t="shared" si="38"/>
        <v>0.10877213427021212</v>
      </c>
      <c r="E158" s="50">
        <f t="shared" si="38"/>
        <v>0.15828983422084797</v>
      </c>
      <c r="F158" s="50">
        <f t="shared" si="38"/>
        <v>0.19727545026195692</v>
      </c>
      <c r="G158" s="50">
        <f t="shared" si="38"/>
        <v>0.24384725028435658</v>
      </c>
      <c r="H158" s="50">
        <f t="shared" si="38"/>
        <v>0.2644820144093239</v>
      </c>
      <c r="I158" s="50">
        <f t="shared" si="38"/>
        <v>0.28880714399318358</v>
      </c>
      <c r="J158" s="50">
        <f t="shared" si="38"/>
        <v>0.28820126712247263</v>
      </c>
      <c r="K158" s="50">
        <f t="shared" si="38"/>
        <v>0.29645689164608591</v>
      </c>
      <c r="L158" s="50">
        <f t="shared" si="38"/>
        <v>0.29200809803900374</v>
      </c>
      <c r="M158" s="50">
        <f t="shared" si="38"/>
        <v>0.29414211663321438</v>
      </c>
      <c r="N158" s="50">
        <f t="shared" si="38"/>
        <v>0.27667399932955317</v>
      </c>
      <c r="O158" s="50">
        <f t="shared" si="38"/>
        <v>0.24769185436553889</v>
      </c>
      <c r="P158" s="50">
        <f t="shared" si="38"/>
        <v>0.25120056985919165</v>
      </c>
      <c r="Q158" s="50">
        <f t="shared" si="38"/>
        <v>0.24935919092272291</v>
      </c>
    </row>
    <row r="159" spans="1:17" ht="11.45" customHeight="1" x14ac:dyDescent="0.25">
      <c r="A159" s="53" t="s">
        <v>23</v>
      </c>
      <c r="B159" s="52">
        <f t="shared" ref="B159:Q159" si="39">IF(B41=0,0,B41/B$17)</f>
        <v>8.1816680539822231E-2</v>
      </c>
      <c r="C159" s="52">
        <f t="shared" si="39"/>
        <v>9.7600207322317195E-2</v>
      </c>
      <c r="D159" s="52">
        <f t="shared" si="39"/>
        <v>8.2480870266819384E-2</v>
      </c>
      <c r="E159" s="52">
        <f t="shared" si="39"/>
        <v>0.12189764540528035</v>
      </c>
      <c r="F159" s="52">
        <f t="shared" si="39"/>
        <v>0.15200109232540068</v>
      </c>
      <c r="G159" s="52">
        <f t="shared" si="39"/>
        <v>0.18876415510872072</v>
      </c>
      <c r="H159" s="52">
        <f t="shared" si="39"/>
        <v>0.19465238555063899</v>
      </c>
      <c r="I159" s="52">
        <f t="shared" si="39"/>
        <v>0.22166699473414814</v>
      </c>
      <c r="J159" s="52">
        <f t="shared" si="39"/>
        <v>0.22444211208291795</v>
      </c>
      <c r="K159" s="52">
        <f t="shared" si="39"/>
        <v>0.23809155531353554</v>
      </c>
      <c r="L159" s="52">
        <f t="shared" si="39"/>
        <v>0.22957905327276068</v>
      </c>
      <c r="M159" s="52">
        <f t="shared" si="39"/>
        <v>0.23306588419218294</v>
      </c>
      <c r="N159" s="52">
        <f t="shared" si="39"/>
        <v>0.21463974689897031</v>
      </c>
      <c r="O159" s="52">
        <f t="shared" si="39"/>
        <v>0.19326866141066737</v>
      </c>
      <c r="P159" s="52">
        <f t="shared" si="39"/>
        <v>0.19462013818137183</v>
      </c>
      <c r="Q159" s="52">
        <f t="shared" si="39"/>
        <v>0.19502593764727016</v>
      </c>
    </row>
    <row r="160" spans="1:17" ht="11.45" customHeight="1" x14ac:dyDescent="0.25">
      <c r="A160" s="47" t="s">
        <v>22</v>
      </c>
      <c r="B160" s="46">
        <f t="shared" ref="B160:Q160" si="40">IF(B42=0,0,B42/B$17)</f>
        <v>2.661718580415744E-2</v>
      </c>
      <c r="C160" s="46">
        <f t="shared" si="40"/>
        <v>3.1555295456470636E-2</v>
      </c>
      <c r="D160" s="46">
        <f t="shared" si="40"/>
        <v>2.6291264003392736E-2</v>
      </c>
      <c r="E160" s="46">
        <f t="shared" si="40"/>
        <v>3.6392188815567605E-2</v>
      </c>
      <c r="F160" s="46">
        <f t="shared" si="40"/>
        <v>4.527435793655623E-2</v>
      </c>
      <c r="G160" s="46">
        <f t="shared" si="40"/>
        <v>5.5083095175635859E-2</v>
      </c>
      <c r="H160" s="46">
        <f t="shared" si="40"/>
        <v>6.9829628858684892E-2</v>
      </c>
      <c r="I160" s="46">
        <f t="shared" si="40"/>
        <v>6.7140149259035442E-2</v>
      </c>
      <c r="J160" s="46">
        <f t="shared" si="40"/>
        <v>6.3759155039554663E-2</v>
      </c>
      <c r="K160" s="46">
        <f t="shared" si="40"/>
        <v>5.8365336332550317E-2</v>
      </c>
      <c r="L160" s="46">
        <f t="shared" si="40"/>
        <v>6.2429044766243037E-2</v>
      </c>
      <c r="M160" s="46">
        <f t="shared" si="40"/>
        <v>6.1076232441031449E-2</v>
      </c>
      <c r="N160" s="46">
        <f t="shared" si="40"/>
        <v>6.2034252430582859E-2</v>
      </c>
      <c r="O160" s="46">
        <f t="shared" si="40"/>
        <v>5.4423192954871524E-2</v>
      </c>
      <c r="P160" s="46">
        <f t="shared" si="40"/>
        <v>5.6580431677819794E-2</v>
      </c>
      <c r="Q160" s="46">
        <f t="shared" si="40"/>
        <v>5.4333253275452763E-2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12955513.452222385</v>
      </c>
      <c r="C3" s="41">
        <f>TrRoad_act!C57</f>
        <v>14002360.318877744</v>
      </c>
      <c r="D3" s="41">
        <f>TrRoad_act!D57</f>
        <v>14589415.905169196</v>
      </c>
      <c r="E3" s="41">
        <f>TrRoad_act!E57</f>
        <v>14924711.044256514</v>
      </c>
      <c r="F3" s="41">
        <f>TrRoad_act!F57</f>
        <v>15096308.649424074</v>
      </c>
      <c r="G3" s="41">
        <f>TrRoad_act!G57</f>
        <v>15776348.352888882</v>
      </c>
      <c r="H3" s="41">
        <f>TrRoad_act!H57</f>
        <v>16966511.255785417</v>
      </c>
      <c r="I3" s="41">
        <f>TrRoad_act!I57</f>
        <v>18447298.535425264</v>
      </c>
      <c r="J3" s="41">
        <f>TrRoad_act!J57</f>
        <v>20377400.010215625</v>
      </c>
      <c r="K3" s="41">
        <f>TrRoad_act!K57</f>
        <v>21074516.987185102</v>
      </c>
      <c r="L3" s="41">
        <f>TrRoad_act!L57</f>
        <v>22121817.054053012</v>
      </c>
      <c r="M3" s="41">
        <f>TrRoad_act!M57</f>
        <v>23326483.48189155</v>
      </c>
      <c r="N3" s="41">
        <f>TrRoad_act!N57</f>
        <v>24088074.14876207</v>
      </c>
      <c r="O3" s="41">
        <f>TrRoad_act!O57</f>
        <v>24966161.069174662</v>
      </c>
      <c r="P3" s="41">
        <f>TrRoad_act!P57</f>
        <v>25698880.963161051</v>
      </c>
      <c r="Q3" s="41">
        <f>TrRoad_act!Q57</f>
        <v>26635286.340019446</v>
      </c>
    </row>
    <row r="4" spans="1:17" ht="11.45" customHeight="1" x14ac:dyDescent="0.25">
      <c r="A4" s="25" t="s">
        <v>39</v>
      </c>
      <c r="B4" s="40">
        <f>TrRoad_act!B58</f>
        <v>10827968</v>
      </c>
      <c r="C4" s="40">
        <f>TrRoad_act!C58</f>
        <v>11839703</v>
      </c>
      <c r="D4" s="40">
        <f>TrRoad_act!D58</f>
        <v>12319492</v>
      </c>
      <c r="E4" s="40">
        <f>TrRoad_act!E58</f>
        <v>12622951</v>
      </c>
      <c r="F4" s="40">
        <f>TrRoad_act!F58</f>
        <v>12847477</v>
      </c>
      <c r="G4" s="40">
        <f>TrRoad_act!G58</f>
        <v>13467425</v>
      </c>
      <c r="H4" s="40">
        <f>TrRoad_act!H58</f>
        <v>14610835</v>
      </c>
      <c r="I4" s="40">
        <f>TrRoad_act!I58</f>
        <v>15977887</v>
      </c>
      <c r="J4" s="40">
        <f>TrRoad_act!J58</f>
        <v>17725555</v>
      </c>
      <c r="K4" s="40">
        <f>TrRoad_act!K58</f>
        <v>18343082</v>
      </c>
      <c r="L4" s="40">
        <f>TrRoad_act!L58</f>
        <v>19215099</v>
      </c>
      <c r="M4" s="40">
        <f>TrRoad_act!M58</f>
        <v>20268325</v>
      </c>
      <c r="N4" s="40">
        <f>TrRoad_act!N58</f>
        <v>20992524</v>
      </c>
      <c r="O4" s="40">
        <f>TrRoad_act!O58</f>
        <v>21747963</v>
      </c>
      <c r="P4" s="40">
        <f>TrRoad_act!P58</f>
        <v>22453348</v>
      </c>
      <c r="Q4" s="40">
        <f>TrRoad_act!Q58</f>
        <v>23305610</v>
      </c>
    </row>
    <row r="5" spans="1:17" ht="11.45" customHeight="1" x14ac:dyDescent="0.25">
      <c r="A5" s="23" t="s">
        <v>30</v>
      </c>
      <c r="B5" s="39">
        <f>TrRoad_act!B59</f>
        <v>803000</v>
      </c>
      <c r="C5" s="39">
        <f>TrRoad_act!C59</f>
        <v>803000</v>
      </c>
      <c r="D5" s="39">
        <f>TrRoad_act!D59</f>
        <v>869000</v>
      </c>
      <c r="E5" s="39">
        <f>TrRoad_act!E59</f>
        <v>845456</v>
      </c>
      <c r="F5" s="39">
        <f>TrRoad_act!F59</f>
        <v>835790</v>
      </c>
      <c r="G5" s="39">
        <f>TrRoad_act!G59</f>
        <v>1091159</v>
      </c>
      <c r="H5" s="39">
        <f>TrRoad_act!H59</f>
        <v>1190093</v>
      </c>
      <c r="I5" s="39">
        <f>TrRoad_act!I59</f>
        <v>1350789</v>
      </c>
      <c r="J5" s="39">
        <f>TrRoad_act!J59</f>
        <v>1607316</v>
      </c>
      <c r="K5" s="39">
        <f>TrRoad_act!K59</f>
        <v>1808723</v>
      </c>
      <c r="L5" s="39">
        <f>TrRoad_act!L59</f>
        <v>1935140</v>
      </c>
      <c r="M5" s="39">
        <f>TrRoad_act!M59</f>
        <v>2102175</v>
      </c>
      <c r="N5" s="39">
        <f>TrRoad_act!N59</f>
        <v>2207556</v>
      </c>
      <c r="O5" s="39">
        <f>TrRoad_act!O59</f>
        <v>2316610</v>
      </c>
      <c r="P5" s="39">
        <f>TrRoad_act!P59</f>
        <v>2406105</v>
      </c>
      <c r="Q5" s="39">
        <f>TrRoad_act!Q59</f>
        <v>2531520</v>
      </c>
    </row>
    <row r="6" spans="1:17" ht="11.45" customHeight="1" x14ac:dyDescent="0.25">
      <c r="A6" s="19" t="s">
        <v>29</v>
      </c>
      <c r="B6" s="38">
        <f>TrRoad_act!B60</f>
        <v>9991300</v>
      </c>
      <c r="C6" s="38">
        <f>TrRoad_act!C60</f>
        <v>11003100</v>
      </c>
      <c r="D6" s="38">
        <f>TrRoad_act!D60</f>
        <v>11416573</v>
      </c>
      <c r="E6" s="38">
        <f>TrRoad_act!E60</f>
        <v>11743900</v>
      </c>
      <c r="F6" s="38">
        <f>TrRoad_act!F60</f>
        <v>11975000</v>
      </c>
      <c r="G6" s="38">
        <f>TrRoad_act!G60</f>
        <v>12339000</v>
      </c>
      <c r="H6" s="38">
        <f>TrRoad_act!H60</f>
        <v>13384000</v>
      </c>
      <c r="I6" s="38">
        <f>TrRoad_act!I60</f>
        <v>14589000</v>
      </c>
      <c r="J6" s="38">
        <f>TrRoad_act!J60</f>
        <v>16080000</v>
      </c>
      <c r="K6" s="38">
        <f>TrRoad_act!K60</f>
        <v>16495000</v>
      </c>
      <c r="L6" s="38">
        <f>TrRoad_act!L60</f>
        <v>17240000</v>
      </c>
      <c r="M6" s="38">
        <f>TrRoad_act!M60</f>
        <v>18125000</v>
      </c>
      <c r="N6" s="38">
        <f>TrRoad_act!N60</f>
        <v>18744000</v>
      </c>
      <c r="O6" s="38">
        <f>TrRoad_act!O60</f>
        <v>19389446</v>
      </c>
      <c r="P6" s="38">
        <f>TrRoad_act!P60</f>
        <v>20003863</v>
      </c>
      <c r="Q6" s="38">
        <f>TrRoad_act!Q60</f>
        <v>20723423</v>
      </c>
    </row>
    <row r="7" spans="1:17" ht="11.45" customHeight="1" x14ac:dyDescent="0.25">
      <c r="A7" s="62" t="s">
        <v>59</v>
      </c>
      <c r="B7" s="42">
        <f>TrRoad_act!B61</f>
        <v>8094000</v>
      </c>
      <c r="C7" s="42">
        <f>TrRoad_act!C61</f>
        <v>8704483</v>
      </c>
      <c r="D7" s="42">
        <f>TrRoad_act!D61</f>
        <v>8615788</v>
      </c>
      <c r="E7" s="42">
        <f>TrRoad_act!E61</f>
        <v>8358098</v>
      </c>
      <c r="F7" s="42">
        <f>TrRoad_act!F61</f>
        <v>8201702</v>
      </c>
      <c r="G7" s="42">
        <f>TrRoad_act!G61</f>
        <v>8639504</v>
      </c>
      <c r="H7" s="42">
        <f>TrRoad_act!H61</f>
        <v>9133987</v>
      </c>
      <c r="I7" s="42">
        <f>TrRoad_act!I61</f>
        <v>9636420</v>
      </c>
      <c r="J7" s="42">
        <f>TrRoad_act!J61</f>
        <v>10273013</v>
      </c>
      <c r="K7" s="42">
        <f>TrRoad_act!K61</f>
        <v>10217483</v>
      </c>
      <c r="L7" s="42">
        <f>TrRoad_act!L61</f>
        <v>10521038</v>
      </c>
      <c r="M7" s="42">
        <f>TrRoad_act!M61</f>
        <v>10963253</v>
      </c>
      <c r="N7" s="42">
        <f>TrRoad_act!N61</f>
        <v>11050320</v>
      </c>
      <c r="O7" s="42">
        <f>TrRoad_act!O61</f>
        <v>11170810</v>
      </c>
      <c r="P7" s="42">
        <f>TrRoad_act!P61</f>
        <v>11309874</v>
      </c>
      <c r="Q7" s="42">
        <f>TrRoad_act!Q61</f>
        <v>11530337</v>
      </c>
    </row>
    <row r="8" spans="1:17" ht="11.45" customHeight="1" x14ac:dyDescent="0.25">
      <c r="A8" s="62" t="s">
        <v>58</v>
      </c>
      <c r="B8" s="42">
        <f>TrRoad_act!B62</f>
        <v>1297300</v>
      </c>
      <c r="C8" s="42">
        <f>TrRoad_act!C62</f>
        <v>1298617</v>
      </c>
      <c r="D8" s="42">
        <f>TrRoad_act!D62</f>
        <v>1300785</v>
      </c>
      <c r="E8" s="42">
        <f>TrRoad_act!E62</f>
        <v>1385802</v>
      </c>
      <c r="F8" s="42">
        <f>TrRoad_act!F62</f>
        <v>1523298</v>
      </c>
      <c r="G8" s="42">
        <f>TrRoad_act!G62</f>
        <v>1189182</v>
      </c>
      <c r="H8" s="42">
        <f>TrRoad_act!H62</f>
        <v>1566099</v>
      </c>
      <c r="I8" s="42">
        <f>TrRoad_act!I62</f>
        <v>2107937</v>
      </c>
      <c r="J8" s="42">
        <f>TrRoad_act!J62</f>
        <v>2833733</v>
      </c>
      <c r="K8" s="42">
        <f>TrRoad_act!K62</f>
        <v>3313114</v>
      </c>
      <c r="L8" s="42">
        <f>TrRoad_act!L62</f>
        <v>3872486</v>
      </c>
      <c r="M8" s="42">
        <f>TrRoad_act!M62</f>
        <v>4509643</v>
      </c>
      <c r="N8" s="42">
        <f>TrRoad_act!N62</f>
        <v>4936465</v>
      </c>
      <c r="O8" s="42">
        <f>TrRoad_act!O62</f>
        <v>5371527</v>
      </c>
      <c r="P8" s="42">
        <f>TrRoad_act!P62</f>
        <v>5788943</v>
      </c>
      <c r="Q8" s="42">
        <f>TrRoad_act!Q62</f>
        <v>6209205</v>
      </c>
    </row>
    <row r="9" spans="1:17" ht="11.45" customHeight="1" x14ac:dyDescent="0.25">
      <c r="A9" s="62" t="s">
        <v>57</v>
      </c>
      <c r="B9" s="42">
        <f>TrRoad_act!B63</f>
        <v>600000</v>
      </c>
      <c r="C9" s="42">
        <f>TrRoad_act!C63</f>
        <v>1000000</v>
      </c>
      <c r="D9" s="42">
        <f>TrRoad_act!D63</f>
        <v>1500000</v>
      </c>
      <c r="E9" s="42">
        <f>TrRoad_act!E63</f>
        <v>2000000</v>
      </c>
      <c r="F9" s="42">
        <f>TrRoad_act!F63</f>
        <v>2250000</v>
      </c>
      <c r="G9" s="42">
        <f>TrRoad_act!G63</f>
        <v>2510314</v>
      </c>
      <c r="H9" s="42">
        <f>TrRoad_act!H63</f>
        <v>2683914</v>
      </c>
      <c r="I9" s="42">
        <f>TrRoad_act!I63</f>
        <v>2844643</v>
      </c>
      <c r="J9" s="42">
        <f>TrRoad_act!J63</f>
        <v>2973254</v>
      </c>
      <c r="K9" s="42">
        <f>TrRoad_act!K63</f>
        <v>2964403</v>
      </c>
      <c r="L9" s="42">
        <f>TrRoad_act!L63</f>
        <v>2846461</v>
      </c>
      <c r="M9" s="42">
        <f>TrRoad_act!M63</f>
        <v>2652000</v>
      </c>
      <c r="N9" s="42">
        <f>TrRoad_act!N63</f>
        <v>2757000</v>
      </c>
      <c r="O9" s="42">
        <f>TrRoad_act!O63</f>
        <v>2846868</v>
      </c>
      <c r="P9" s="42">
        <f>TrRoad_act!P63</f>
        <v>2904072</v>
      </c>
      <c r="Q9" s="42">
        <f>TrRoad_act!Q63</f>
        <v>2977264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0</v>
      </c>
      <c r="M10" s="42">
        <f>TrRoad_act!M64</f>
        <v>0</v>
      </c>
      <c r="N10" s="42">
        <f>TrRoad_act!N64</f>
        <v>0</v>
      </c>
      <c r="O10" s="42">
        <f>TrRoad_act!O64</f>
        <v>0</v>
      </c>
      <c r="P10" s="42">
        <f>TrRoad_act!P64</f>
        <v>0</v>
      </c>
      <c r="Q10" s="42">
        <f>TrRoad_act!Q64</f>
        <v>5355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0</v>
      </c>
      <c r="P11" s="42">
        <f>TrRoad_act!P65</f>
        <v>673</v>
      </c>
      <c r="Q11" s="42">
        <f>TrRoad_act!Q65</f>
        <v>896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15</v>
      </c>
      <c r="M12" s="42">
        <f>TrRoad_act!M66</f>
        <v>104</v>
      </c>
      <c r="N12" s="42">
        <f>TrRoad_act!N66</f>
        <v>215</v>
      </c>
      <c r="O12" s="42">
        <f>TrRoad_act!O66</f>
        <v>241</v>
      </c>
      <c r="P12" s="42">
        <f>TrRoad_act!P66</f>
        <v>301</v>
      </c>
      <c r="Q12" s="42">
        <f>TrRoad_act!Q66</f>
        <v>366</v>
      </c>
    </row>
    <row r="13" spans="1:17" ht="11.45" customHeight="1" x14ac:dyDescent="0.25">
      <c r="A13" s="19" t="s">
        <v>28</v>
      </c>
      <c r="B13" s="38">
        <f>TrRoad_act!B67</f>
        <v>33668</v>
      </c>
      <c r="C13" s="38">
        <f>TrRoad_act!C67</f>
        <v>33603</v>
      </c>
      <c r="D13" s="38">
        <f>TrRoad_act!D67</f>
        <v>33919</v>
      </c>
      <c r="E13" s="38">
        <f>TrRoad_act!E67</f>
        <v>33595</v>
      </c>
      <c r="F13" s="38">
        <f>TrRoad_act!F67</f>
        <v>36687</v>
      </c>
      <c r="G13" s="38">
        <f>TrRoad_act!G67</f>
        <v>37266</v>
      </c>
      <c r="H13" s="38">
        <f>TrRoad_act!H67</f>
        <v>36742</v>
      </c>
      <c r="I13" s="38">
        <f>TrRoad_act!I67</f>
        <v>38098</v>
      </c>
      <c r="J13" s="38">
        <f>TrRoad_act!J67</f>
        <v>38239</v>
      </c>
      <c r="K13" s="38">
        <f>TrRoad_act!K67</f>
        <v>39359</v>
      </c>
      <c r="L13" s="38">
        <f>TrRoad_act!L67</f>
        <v>39959</v>
      </c>
      <c r="M13" s="38">
        <f>TrRoad_act!M67</f>
        <v>41150</v>
      </c>
      <c r="N13" s="38">
        <f>TrRoad_act!N67</f>
        <v>40968</v>
      </c>
      <c r="O13" s="38">
        <f>TrRoad_act!O67</f>
        <v>41907</v>
      </c>
      <c r="P13" s="38">
        <f>TrRoad_act!P67</f>
        <v>43380</v>
      </c>
      <c r="Q13" s="38">
        <f>TrRoad_act!Q67</f>
        <v>50667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0</v>
      </c>
      <c r="K14" s="37">
        <f>TrRoad_act!K68</f>
        <v>0</v>
      </c>
      <c r="L14" s="37">
        <f>TrRoad_act!L68</f>
        <v>0</v>
      </c>
      <c r="M14" s="37">
        <f>TrRoad_act!M68</f>
        <v>0</v>
      </c>
      <c r="N14" s="37">
        <f>TrRoad_act!N68</f>
        <v>0</v>
      </c>
      <c r="O14" s="37">
        <f>TrRoad_act!O68</f>
        <v>0</v>
      </c>
      <c r="P14" s="37">
        <f>TrRoad_act!P68</f>
        <v>0</v>
      </c>
      <c r="Q14" s="37">
        <f>TrRoad_act!Q68</f>
        <v>0</v>
      </c>
    </row>
    <row r="15" spans="1:17" ht="11.45" customHeight="1" x14ac:dyDescent="0.25">
      <c r="A15" s="62" t="s">
        <v>58</v>
      </c>
      <c r="B15" s="37">
        <f>TrRoad_act!B69</f>
        <v>32614</v>
      </c>
      <c r="C15" s="37">
        <f>TrRoad_act!C69</f>
        <v>32598</v>
      </c>
      <c r="D15" s="37">
        <f>TrRoad_act!D69</f>
        <v>32980</v>
      </c>
      <c r="E15" s="37">
        <f>TrRoad_act!E69</f>
        <v>32783</v>
      </c>
      <c r="F15" s="37">
        <f>TrRoad_act!F69</f>
        <v>34821</v>
      </c>
      <c r="G15" s="37">
        <f>TrRoad_act!G69</f>
        <v>35107</v>
      </c>
      <c r="H15" s="37">
        <f>TrRoad_act!H69</f>
        <v>34685</v>
      </c>
      <c r="I15" s="37">
        <f>TrRoad_act!I69</f>
        <v>36135</v>
      </c>
      <c r="J15" s="37">
        <f>TrRoad_act!J69</f>
        <v>36369</v>
      </c>
      <c r="K15" s="37">
        <f>TrRoad_act!K69</f>
        <v>37591</v>
      </c>
      <c r="L15" s="37">
        <f>TrRoad_act!L69</f>
        <v>38274</v>
      </c>
      <c r="M15" s="37">
        <f>TrRoad_act!M69</f>
        <v>39558</v>
      </c>
      <c r="N15" s="37">
        <f>TrRoad_act!N69</f>
        <v>39472</v>
      </c>
      <c r="O15" s="37">
        <f>TrRoad_act!O69</f>
        <v>40463</v>
      </c>
      <c r="P15" s="37">
        <f>TrRoad_act!P69</f>
        <v>42005</v>
      </c>
      <c r="Q15" s="37">
        <f>TrRoad_act!Q69</f>
        <v>48784</v>
      </c>
    </row>
    <row r="16" spans="1:17" ht="11.45" customHeight="1" x14ac:dyDescent="0.25">
      <c r="A16" s="62" t="s">
        <v>57</v>
      </c>
      <c r="B16" s="37">
        <f>TrRoad_act!B70</f>
        <v>820</v>
      </c>
      <c r="C16" s="37">
        <f>TrRoad_act!C70</f>
        <v>752</v>
      </c>
      <c r="D16" s="37">
        <f>TrRoad_act!D70</f>
        <v>682</v>
      </c>
      <c r="E16" s="37">
        <f>TrRoad_act!E70</f>
        <v>615</v>
      </c>
      <c r="F16" s="37">
        <f>TrRoad_act!F70</f>
        <v>1689</v>
      </c>
      <c r="G16" s="37">
        <f>TrRoad_act!G70</f>
        <v>1551</v>
      </c>
      <c r="H16" s="37">
        <f>TrRoad_act!H70</f>
        <v>1480</v>
      </c>
      <c r="I16" s="37">
        <f>TrRoad_act!I70</f>
        <v>1404</v>
      </c>
      <c r="J16" s="37">
        <f>TrRoad_act!J70</f>
        <v>1334</v>
      </c>
      <c r="K16" s="37">
        <f>TrRoad_act!K70</f>
        <v>1255</v>
      </c>
      <c r="L16" s="37">
        <f>TrRoad_act!L70</f>
        <v>1181</v>
      </c>
      <c r="M16" s="37">
        <f>TrRoad_act!M70</f>
        <v>1107</v>
      </c>
      <c r="N16" s="37">
        <f>TrRoad_act!N70</f>
        <v>1038</v>
      </c>
      <c r="O16" s="37">
        <f>TrRoad_act!O70</f>
        <v>968</v>
      </c>
      <c r="P16" s="37">
        <f>TrRoad_act!P70</f>
        <v>896</v>
      </c>
      <c r="Q16" s="37">
        <f>TrRoad_act!Q70</f>
        <v>822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554</v>
      </c>
    </row>
    <row r="18" spans="1:17" ht="11.45" customHeight="1" x14ac:dyDescent="0.25">
      <c r="A18" s="62" t="s">
        <v>55</v>
      </c>
      <c r="B18" s="37">
        <f>TrRoad_act!B72</f>
        <v>234</v>
      </c>
      <c r="C18" s="37">
        <f>TrRoad_act!C72</f>
        <v>253</v>
      </c>
      <c r="D18" s="37">
        <f>TrRoad_act!D72</f>
        <v>257</v>
      </c>
      <c r="E18" s="37">
        <f>TrRoad_act!E72</f>
        <v>197</v>
      </c>
      <c r="F18" s="37">
        <f>TrRoad_act!F72</f>
        <v>177</v>
      </c>
      <c r="G18" s="37">
        <f>TrRoad_act!G72</f>
        <v>608</v>
      </c>
      <c r="H18" s="37">
        <f>TrRoad_act!H72</f>
        <v>577</v>
      </c>
      <c r="I18" s="37">
        <f>TrRoad_act!I72</f>
        <v>559</v>
      </c>
      <c r="J18" s="37">
        <f>TrRoad_act!J72</f>
        <v>536</v>
      </c>
      <c r="K18" s="37">
        <f>TrRoad_act!K72</f>
        <v>513</v>
      </c>
      <c r="L18" s="37">
        <f>TrRoad_act!L72</f>
        <v>504</v>
      </c>
      <c r="M18" s="37">
        <f>TrRoad_act!M72</f>
        <v>485</v>
      </c>
      <c r="N18" s="37">
        <f>TrRoad_act!N72</f>
        <v>458</v>
      </c>
      <c r="O18" s="37">
        <f>TrRoad_act!O72</f>
        <v>476</v>
      </c>
      <c r="P18" s="37">
        <f>TrRoad_act!P72</f>
        <v>479</v>
      </c>
      <c r="Q18" s="37">
        <f>TrRoad_act!Q72</f>
        <v>507</v>
      </c>
    </row>
    <row r="19" spans="1:17" ht="11.45" customHeight="1" x14ac:dyDescent="0.25">
      <c r="A19" s="25" t="s">
        <v>18</v>
      </c>
      <c r="B19" s="40">
        <f>TrRoad_act!B73</f>
        <v>2127545.4522223854</v>
      </c>
      <c r="C19" s="40">
        <f>TrRoad_act!C73</f>
        <v>2162657.3188777436</v>
      </c>
      <c r="D19" s="40">
        <f>TrRoad_act!D73</f>
        <v>2269923.905169196</v>
      </c>
      <c r="E19" s="40">
        <f>TrRoad_act!E73</f>
        <v>2301760.0442565139</v>
      </c>
      <c r="F19" s="40">
        <f>TrRoad_act!F73</f>
        <v>2248831.6494240747</v>
      </c>
      <c r="G19" s="40">
        <f>TrRoad_act!G73</f>
        <v>2308923.3528888817</v>
      </c>
      <c r="H19" s="40">
        <f>TrRoad_act!H73</f>
        <v>2355676.2557854159</v>
      </c>
      <c r="I19" s="40">
        <f>TrRoad_act!I73</f>
        <v>2469411.535425263</v>
      </c>
      <c r="J19" s="40">
        <f>TrRoad_act!J73</f>
        <v>2651845.0102156233</v>
      </c>
      <c r="K19" s="40">
        <f>TrRoad_act!K73</f>
        <v>2731434.9871851015</v>
      </c>
      <c r="L19" s="40">
        <f>TrRoad_act!L73</f>
        <v>2906718.0540530118</v>
      </c>
      <c r="M19" s="40">
        <f>TrRoad_act!M73</f>
        <v>3058158.4818915492</v>
      </c>
      <c r="N19" s="40">
        <f>TrRoad_act!N73</f>
        <v>3095550.1487620692</v>
      </c>
      <c r="O19" s="40">
        <f>TrRoad_act!O73</f>
        <v>3218198.0691746636</v>
      </c>
      <c r="P19" s="40">
        <f>TrRoad_act!P73</f>
        <v>3245532.9631610503</v>
      </c>
      <c r="Q19" s="40">
        <f>TrRoad_act!Q73</f>
        <v>3329676.3400194449</v>
      </c>
    </row>
    <row r="20" spans="1:17" ht="11.45" customHeight="1" x14ac:dyDescent="0.25">
      <c r="A20" s="23" t="s">
        <v>27</v>
      </c>
      <c r="B20" s="39">
        <f>TrRoad_act!B74</f>
        <v>1629540</v>
      </c>
      <c r="C20" s="39">
        <f>TrRoad_act!C74</f>
        <v>1645085</v>
      </c>
      <c r="D20" s="39">
        <f>TrRoad_act!D74</f>
        <v>1673784</v>
      </c>
      <c r="E20" s="39">
        <f>TrRoad_act!E74</f>
        <v>1706379</v>
      </c>
      <c r="F20" s="39">
        <f>TrRoad_act!F74</f>
        <v>1667309</v>
      </c>
      <c r="G20" s="39">
        <f>TrRoad_act!G74</f>
        <v>1717435</v>
      </c>
      <c r="H20" s="39">
        <f>TrRoad_act!H74</f>
        <v>1758293</v>
      </c>
      <c r="I20" s="39">
        <f>TrRoad_act!I74</f>
        <v>1824650</v>
      </c>
      <c r="J20" s="39">
        <f>TrRoad_act!J74</f>
        <v>1947297</v>
      </c>
      <c r="K20" s="39">
        <f>TrRoad_act!K74</f>
        <v>2014529</v>
      </c>
      <c r="L20" s="39">
        <f>TrRoad_act!L74</f>
        <v>2170600</v>
      </c>
      <c r="M20" s="39">
        <f>TrRoad_act!M74</f>
        <v>2276879</v>
      </c>
      <c r="N20" s="39">
        <f>TrRoad_act!N74</f>
        <v>2303433</v>
      </c>
      <c r="O20" s="39">
        <f>TrRoad_act!O74</f>
        <v>2403569</v>
      </c>
      <c r="P20" s="39">
        <f>TrRoad_act!P74</f>
        <v>2399323</v>
      </c>
      <c r="Q20" s="39">
        <f>TrRoad_act!Q74</f>
        <v>2447764</v>
      </c>
    </row>
    <row r="21" spans="1:17" ht="11.45" customHeight="1" x14ac:dyDescent="0.25">
      <c r="A21" s="62" t="s">
        <v>59</v>
      </c>
      <c r="B21" s="42">
        <f>TrRoad_act!B75</f>
        <v>1113423</v>
      </c>
      <c r="C21" s="42">
        <f>TrRoad_act!C75</f>
        <v>1121845</v>
      </c>
      <c r="D21" s="42">
        <f>TrRoad_act!D75</f>
        <v>1021756</v>
      </c>
      <c r="E21" s="42">
        <f>TrRoad_act!E75</f>
        <v>995595</v>
      </c>
      <c r="F21" s="42">
        <f>TrRoad_act!F75</f>
        <v>916720</v>
      </c>
      <c r="G21" s="42">
        <f>TrRoad_act!G75</f>
        <v>859414</v>
      </c>
      <c r="H21" s="42">
        <f>TrRoad_act!H75</f>
        <v>808192</v>
      </c>
      <c r="I21" s="42">
        <f>TrRoad_act!I75</f>
        <v>765138</v>
      </c>
      <c r="J21" s="42">
        <f>TrRoad_act!J75</f>
        <v>752140</v>
      </c>
      <c r="K21" s="42">
        <f>TrRoad_act!K75</f>
        <v>718204</v>
      </c>
      <c r="L21" s="42">
        <f>TrRoad_act!L75</f>
        <v>735988</v>
      </c>
      <c r="M21" s="42">
        <f>TrRoad_act!M75</f>
        <v>703448</v>
      </c>
      <c r="N21" s="42">
        <f>TrRoad_act!N75</f>
        <v>685407</v>
      </c>
      <c r="O21" s="42">
        <f>TrRoad_act!O75</f>
        <v>687734</v>
      </c>
      <c r="P21" s="42">
        <f>TrRoad_act!P75</f>
        <v>655877</v>
      </c>
      <c r="Q21" s="42">
        <f>TrRoad_act!Q75</f>
        <v>641037</v>
      </c>
    </row>
    <row r="22" spans="1:17" ht="11.45" customHeight="1" x14ac:dyDescent="0.25">
      <c r="A22" s="62" t="s">
        <v>58</v>
      </c>
      <c r="B22" s="42">
        <f>TrRoad_act!B76</f>
        <v>457911</v>
      </c>
      <c r="C22" s="42">
        <f>TrRoad_act!C76</f>
        <v>456645</v>
      </c>
      <c r="D22" s="42">
        <f>TrRoad_act!D76</f>
        <v>558278</v>
      </c>
      <c r="E22" s="42">
        <f>TrRoad_act!E76</f>
        <v>601839</v>
      </c>
      <c r="F22" s="42">
        <f>TrRoad_act!F76</f>
        <v>637623</v>
      </c>
      <c r="G22" s="42">
        <f>TrRoad_act!G76</f>
        <v>734537</v>
      </c>
      <c r="H22" s="42">
        <f>TrRoad_act!H76</f>
        <v>807730</v>
      </c>
      <c r="I22" s="42">
        <f>TrRoad_act!I76</f>
        <v>905519</v>
      </c>
      <c r="J22" s="42">
        <f>TrRoad_act!J76</f>
        <v>1033662</v>
      </c>
      <c r="K22" s="42">
        <f>TrRoad_act!K76</f>
        <v>1131489</v>
      </c>
      <c r="L22" s="42">
        <f>TrRoad_act!L76</f>
        <v>1264958</v>
      </c>
      <c r="M22" s="42">
        <f>TrRoad_act!M76</f>
        <v>1398504</v>
      </c>
      <c r="N22" s="42">
        <f>TrRoad_act!N76</f>
        <v>1451120</v>
      </c>
      <c r="O22" s="42">
        <f>TrRoad_act!O76</f>
        <v>1556881</v>
      </c>
      <c r="P22" s="42">
        <f>TrRoad_act!P76</f>
        <v>1569638</v>
      </c>
      <c r="Q22" s="42">
        <f>TrRoad_act!Q76</f>
        <v>1632451</v>
      </c>
    </row>
    <row r="23" spans="1:17" ht="11.45" customHeight="1" x14ac:dyDescent="0.25">
      <c r="A23" s="62" t="s">
        <v>57</v>
      </c>
      <c r="B23" s="42">
        <f>TrRoad_act!B77</f>
        <v>58206</v>
      </c>
      <c r="C23" s="42">
        <f>TrRoad_act!C77</f>
        <v>66595</v>
      </c>
      <c r="D23" s="42">
        <f>TrRoad_act!D77</f>
        <v>93750</v>
      </c>
      <c r="E23" s="42">
        <f>TrRoad_act!E77</f>
        <v>108945</v>
      </c>
      <c r="F23" s="42">
        <f>TrRoad_act!F77</f>
        <v>112966</v>
      </c>
      <c r="G23" s="42">
        <f>TrRoad_act!G77</f>
        <v>123484</v>
      </c>
      <c r="H23" s="42">
        <f>TrRoad_act!H77</f>
        <v>142371</v>
      </c>
      <c r="I23" s="42">
        <f>TrRoad_act!I77</f>
        <v>153993</v>
      </c>
      <c r="J23" s="42">
        <f>TrRoad_act!J77</f>
        <v>161495</v>
      </c>
      <c r="K23" s="42">
        <f>TrRoad_act!K77</f>
        <v>164836</v>
      </c>
      <c r="L23" s="42">
        <f>TrRoad_act!L77</f>
        <v>169654</v>
      </c>
      <c r="M23" s="42">
        <f>TrRoad_act!M77</f>
        <v>174927</v>
      </c>
      <c r="N23" s="42">
        <f>TrRoad_act!N77</f>
        <v>166899</v>
      </c>
      <c r="O23" s="42">
        <f>TrRoad_act!O77</f>
        <v>158941</v>
      </c>
      <c r="P23" s="42">
        <f>TrRoad_act!P77</f>
        <v>173791</v>
      </c>
      <c r="Q23" s="42">
        <f>TrRoad_act!Q77</f>
        <v>172189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2063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7</v>
      </c>
      <c r="O25" s="42">
        <f>TrRoad_act!O79</f>
        <v>13</v>
      </c>
      <c r="P25" s="42">
        <f>TrRoad_act!P79</f>
        <v>17</v>
      </c>
      <c r="Q25" s="42">
        <f>TrRoad_act!Q79</f>
        <v>24</v>
      </c>
    </row>
    <row r="26" spans="1:17" ht="11.45" customHeight="1" x14ac:dyDescent="0.25">
      <c r="A26" s="19" t="s">
        <v>24</v>
      </c>
      <c r="B26" s="38">
        <f>TrRoad_act!B80</f>
        <v>498005.45222238556</v>
      </c>
      <c r="C26" s="38">
        <f>TrRoad_act!C80</f>
        <v>517572.31887774379</v>
      </c>
      <c r="D26" s="38">
        <f>TrRoad_act!D80</f>
        <v>596139.90516919596</v>
      </c>
      <c r="E26" s="38">
        <f>TrRoad_act!E80</f>
        <v>595381.04425651405</v>
      </c>
      <c r="F26" s="38">
        <f>TrRoad_act!F80</f>
        <v>581522.6494240748</v>
      </c>
      <c r="G26" s="38">
        <f>TrRoad_act!G80</f>
        <v>591488.35288888169</v>
      </c>
      <c r="H26" s="38">
        <f>TrRoad_act!H80</f>
        <v>597383.25578541611</v>
      </c>
      <c r="I26" s="38">
        <f>TrRoad_act!I80</f>
        <v>644761.53542526299</v>
      </c>
      <c r="J26" s="38">
        <f>TrRoad_act!J80</f>
        <v>704548.01021562319</v>
      </c>
      <c r="K26" s="38">
        <f>TrRoad_act!K80</f>
        <v>716905.98718510137</v>
      </c>
      <c r="L26" s="38">
        <f>TrRoad_act!L80</f>
        <v>736118.05405301182</v>
      </c>
      <c r="M26" s="38">
        <f>TrRoad_act!M80</f>
        <v>781279.48189154931</v>
      </c>
      <c r="N26" s="38">
        <f>TrRoad_act!N80</f>
        <v>792117.14876206906</v>
      </c>
      <c r="O26" s="38">
        <f>TrRoad_act!O80</f>
        <v>814629.06917466363</v>
      </c>
      <c r="P26" s="38">
        <f>TrRoad_act!P80</f>
        <v>846209.96316105034</v>
      </c>
      <c r="Q26" s="38">
        <f>TrRoad_act!Q80</f>
        <v>881912.34001944494</v>
      </c>
    </row>
    <row r="27" spans="1:17" ht="11.45" customHeight="1" x14ac:dyDescent="0.25">
      <c r="A27" s="17" t="s">
        <v>23</v>
      </c>
      <c r="B27" s="37">
        <f>TrRoad_act!B81</f>
        <v>481889</v>
      </c>
      <c r="C27" s="37">
        <f>TrRoad_act!C81</f>
        <v>500433</v>
      </c>
      <c r="D27" s="37">
        <f>TrRoad_act!D81</f>
        <v>578175</v>
      </c>
      <c r="E27" s="37">
        <f>TrRoad_act!E81</f>
        <v>577068</v>
      </c>
      <c r="F27" s="37">
        <f>TrRoad_act!F81</f>
        <v>560178</v>
      </c>
      <c r="G27" s="37">
        <f>TrRoad_act!G81</f>
        <v>569470</v>
      </c>
      <c r="H27" s="37">
        <f>TrRoad_act!H81</f>
        <v>570730</v>
      </c>
      <c r="I27" s="37">
        <f>TrRoad_act!I81</f>
        <v>619851</v>
      </c>
      <c r="J27" s="37">
        <f>TrRoad_act!J81</f>
        <v>679188</v>
      </c>
      <c r="K27" s="37">
        <f>TrRoad_act!K81</f>
        <v>692591</v>
      </c>
      <c r="L27" s="37">
        <f>TrRoad_act!L81</f>
        <v>707675</v>
      </c>
      <c r="M27" s="37">
        <f>TrRoad_act!M81</f>
        <v>751168</v>
      </c>
      <c r="N27" s="37">
        <f>TrRoad_act!N81</f>
        <v>759384</v>
      </c>
      <c r="O27" s="37">
        <f>TrRoad_act!O81</f>
        <v>779963</v>
      </c>
      <c r="P27" s="37">
        <f>TrRoad_act!P81</f>
        <v>811034</v>
      </c>
      <c r="Q27" s="37">
        <f>TrRoad_act!Q81</f>
        <v>845801</v>
      </c>
    </row>
    <row r="28" spans="1:17" ht="11.45" customHeight="1" x14ac:dyDescent="0.25">
      <c r="A28" s="15" t="s">
        <v>22</v>
      </c>
      <c r="B28" s="36">
        <f>TrRoad_act!B82</f>
        <v>16116.452222385589</v>
      </c>
      <c r="C28" s="36">
        <f>TrRoad_act!C82</f>
        <v>17139.31887774379</v>
      </c>
      <c r="D28" s="36">
        <f>TrRoad_act!D82</f>
        <v>17964.905169195998</v>
      </c>
      <c r="E28" s="36">
        <f>TrRoad_act!E82</f>
        <v>18313.044256514029</v>
      </c>
      <c r="F28" s="36">
        <f>TrRoad_act!F82</f>
        <v>21344.64942407484</v>
      </c>
      <c r="G28" s="36">
        <f>TrRoad_act!G82</f>
        <v>22018.352888881702</v>
      </c>
      <c r="H28" s="36">
        <f>TrRoad_act!H82</f>
        <v>26653.255785416164</v>
      </c>
      <c r="I28" s="36">
        <f>TrRoad_act!I82</f>
        <v>24910.535425263028</v>
      </c>
      <c r="J28" s="36">
        <f>TrRoad_act!J82</f>
        <v>25360.010215623155</v>
      </c>
      <c r="K28" s="36">
        <f>TrRoad_act!K82</f>
        <v>24314.987185101407</v>
      </c>
      <c r="L28" s="36">
        <f>TrRoad_act!L82</f>
        <v>28443.054053011787</v>
      </c>
      <c r="M28" s="36">
        <f>TrRoad_act!M82</f>
        <v>30111.48189154932</v>
      </c>
      <c r="N28" s="36">
        <f>TrRoad_act!N82</f>
        <v>32733.148762069024</v>
      </c>
      <c r="O28" s="36">
        <f>TrRoad_act!O82</f>
        <v>34666.069174663593</v>
      </c>
      <c r="P28" s="36">
        <f>TrRoad_act!P82</f>
        <v>35175.96316105032</v>
      </c>
      <c r="Q28" s="36">
        <f>TrRoad_act!Q82</f>
        <v>36111.340019444884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1472291</v>
      </c>
      <c r="D30" s="41">
        <f>TrRoad_act!D111</f>
        <v>1056122</v>
      </c>
      <c r="E30" s="41">
        <f>TrRoad_act!E111</f>
        <v>1037393</v>
      </c>
      <c r="F30" s="41">
        <f>TrRoad_act!F111</f>
        <v>1412786</v>
      </c>
      <c r="G30" s="41">
        <f>TrRoad_act!G111</f>
        <v>1901578</v>
      </c>
      <c r="H30" s="41">
        <f>TrRoad_act!H111</f>
        <v>1756966</v>
      </c>
      <c r="I30" s="41">
        <f>TrRoad_act!I111</f>
        <v>2124253</v>
      </c>
      <c r="J30" s="41">
        <f>TrRoad_act!J111</f>
        <v>2554966</v>
      </c>
      <c r="K30" s="41">
        <f>TrRoad_act!K111</f>
        <v>1765094</v>
      </c>
      <c r="L30" s="41">
        <f>TrRoad_act!L111</f>
        <v>1786128</v>
      </c>
      <c r="M30" s="41">
        <f>TrRoad_act!M111</f>
        <v>2217252</v>
      </c>
      <c r="N30" s="41">
        <f>TrRoad_act!N111</f>
        <v>1823695</v>
      </c>
      <c r="O30" s="41">
        <f>TrRoad_act!O111</f>
        <v>2012041</v>
      </c>
      <c r="P30" s="41">
        <f>TrRoad_act!P111</f>
        <v>1924348</v>
      </c>
      <c r="Q30" s="41">
        <f>TrRoad_act!Q111</f>
        <v>2467104</v>
      </c>
    </row>
    <row r="31" spans="1:17" ht="11.45" customHeight="1" x14ac:dyDescent="0.25">
      <c r="A31" s="25" t="s">
        <v>39</v>
      </c>
      <c r="B31" s="40"/>
      <c r="C31" s="40">
        <f>TrRoad_act!C112</f>
        <v>1336143</v>
      </c>
      <c r="D31" s="40">
        <f>TrRoad_act!D112</f>
        <v>781372</v>
      </c>
      <c r="E31" s="40">
        <f>TrRoad_act!E112</f>
        <v>839940</v>
      </c>
      <c r="F31" s="40">
        <f>TrRoad_act!F112</f>
        <v>1267583</v>
      </c>
      <c r="G31" s="40">
        <f>TrRoad_act!G112</f>
        <v>1708502</v>
      </c>
      <c r="H31" s="40">
        <f>TrRoad_act!H112</f>
        <v>1527067</v>
      </c>
      <c r="I31" s="40">
        <f>TrRoad_act!I112</f>
        <v>1822577</v>
      </c>
      <c r="J31" s="40">
        <f>TrRoad_act!J112</f>
        <v>2189348</v>
      </c>
      <c r="K31" s="40">
        <f>TrRoad_act!K112</f>
        <v>1483115</v>
      </c>
      <c r="L31" s="40">
        <f>TrRoad_act!L112</f>
        <v>1417498</v>
      </c>
      <c r="M31" s="40">
        <f>TrRoad_act!M112</f>
        <v>1867051</v>
      </c>
      <c r="N31" s="40">
        <f>TrRoad_act!N112</f>
        <v>1565129</v>
      </c>
      <c r="O31" s="40">
        <f>TrRoad_act!O112</f>
        <v>1676579</v>
      </c>
      <c r="P31" s="40">
        <f>TrRoad_act!P112</f>
        <v>1681906</v>
      </c>
      <c r="Q31" s="40">
        <f>TrRoad_act!Q112</f>
        <v>2173547</v>
      </c>
    </row>
    <row r="32" spans="1:17" ht="11.45" customHeight="1" x14ac:dyDescent="0.25">
      <c r="A32" s="23" t="s">
        <v>30</v>
      </c>
      <c r="B32" s="39"/>
      <c r="C32" s="39">
        <f>TrRoad_act!C113</f>
        <v>14695</v>
      </c>
      <c r="D32" s="39">
        <f>TrRoad_act!D113</f>
        <v>95215</v>
      </c>
      <c r="E32" s="39">
        <f>TrRoad_act!E113</f>
        <v>1586</v>
      </c>
      <c r="F32" s="39">
        <f>TrRoad_act!F113</f>
        <v>3680</v>
      </c>
      <c r="G32" s="39">
        <f>TrRoad_act!G113</f>
        <v>326845</v>
      </c>
      <c r="H32" s="39">
        <f>TrRoad_act!H113</f>
        <v>140667</v>
      </c>
      <c r="I32" s="39">
        <f>TrRoad_act!I113</f>
        <v>217827</v>
      </c>
      <c r="J32" s="39">
        <f>TrRoad_act!J113</f>
        <v>337683</v>
      </c>
      <c r="K32" s="39">
        <f>TrRoad_act!K113</f>
        <v>275131</v>
      </c>
      <c r="L32" s="39">
        <f>TrRoad_act!L113</f>
        <v>187329</v>
      </c>
      <c r="M32" s="39">
        <f>TrRoad_act!M113</f>
        <v>239196</v>
      </c>
      <c r="N32" s="39">
        <f>TrRoad_act!N113</f>
        <v>167035</v>
      </c>
      <c r="O32" s="39">
        <f>TrRoad_act!O113</f>
        <v>173444</v>
      </c>
      <c r="P32" s="39">
        <f>TrRoad_act!P113</f>
        <v>151578</v>
      </c>
      <c r="Q32" s="39">
        <f>TrRoad_act!Q113</f>
        <v>197039</v>
      </c>
    </row>
    <row r="33" spans="1:17" ht="11.45" customHeight="1" x14ac:dyDescent="0.25">
      <c r="A33" s="19" t="s">
        <v>29</v>
      </c>
      <c r="B33" s="38"/>
      <c r="C33" s="38">
        <f>TrRoad_act!C114</f>
        <v>1318045</v>
      </c>
      <c r="D33" s="38">
        <f>TrRoad_act!D114</f>
        <v>683347</v>
      </c>
      <c r="E33" s="38">
        <f>TrRoad_act!E114</f>
        <v>836282</v>
      </c>
      <c r="F33" s="38">
        <f>TrRoad_act!F114</f>
        <v>1258709</v>
      </c>
      <c r="G33" s="38">
        <f>TrRoad_act!G114</f>
        <v>1377265</v>
      </c>
      <c r="H33" s="38">
        <f>TrRoad_act!H114</f>
        <v>1381983</v>
      </c>
      <c r="I33" s="38">
        <f>TrRoad_act!I114</f>
        <v>1599898</v>
      </c>
      <c r="J33" s="38">
        <f>TrRoad_act!J114</f>
        <v>1846432</v>
      </c>
      <c r="K33" s="38">
        <f>TrRoad_act!K114</f>
        <v>1204092</v>
      </c>
      <c r="L33" s="38">
        <f>TrRoad_act!L114</f>
        <v>1226230</v>
      </c>
      <c r="M33" s="38">
        <f>TrRoad_act!M114</f>
        <v>1623251</v>
      </c>
      <c r="N33" s="38">
        <f>TrRoad_act!N114</f>
        <v>1393733</v>
      </c>
      <c r="O33" s="38">
        <f>TrRoad_act!O114</f>
        <v>1498198</v>
      </c>
      <c r="P33" s="38">
        <f>TrRoad_act!P114</f>
        <v>1525009</v>
      </c>
      <c r="Q33" s="38">
        <f>TrRoad_act!Q114</f>
        <v>1965387</v>
      </c>
    </row>
    <row r="34" spans="1:17" ht="11.45" customHeight="1" x14ac:dyDescent="0.25">
      <c r="A34" s="62" t="s">
        <v>59</v>
      </c>
      <c r="B34" s="42"/>
      <c r="C34" s="42">
        <f>TrRoad_act!C115</f>
        <v>781578</v>
      </c>
      <c r="D34" s="42">
        <f>TrRoad_act!D115</f>
        <v>127630</v>
      </c>
      <c r="E34" s="42">
        <f>TrRoad_act!E115</f>
        <v>220339</v>
      </c>
      <c r="F34" s="42">
        <f>TrRoad_act!F115</f>
        <v>776818</v>
      </c>
      <c r="G34" s="42">
        <f>TrRoad_act!G115</f>
        <v>774863</v>
      </c>
      <c r="H34" s="42">
        <f>TrRoad_act!H115</f>
        <v>737625</v>
      </c>
      <c r="I34" s="42">
        <f>TrRoad_act!I115</f>
        <v>780206</v>
      </c>
      <c r="J34" s="42">
        <f>TrRoad_act!J115</f>
        <v>847293</v>
      </c>
      <c r="K34" s="42">
        <f>TrRoad_act!K115</f>
        <v>565935</v>
      </c>
      <c r="L34" s="42">
        <f>TrRoad_act!L115</f>
        <v>588983</v>
      </c>
      <c r="M34" s="42">
        <f>TrRoad_act!M115</f>
        <v>890515</v>
      </c>
      <c r="N34" s="42">
        <f>TrRoad_act!N115</f>
        <v>682708</v>
      </c>
      <c r="O34" s="42">
        <f>TrRoad_act!O115</f>
        <v>686294</v>
      </c>
      <c r="P34" s="42">
        <f>TrRoad_act!P115</f>
        <v>724066</v>
      </c>
      <c r="Q34" s="42">
        <f>TrRoad_act!Q115</f>
        <v>1116144</v>
      </c>
    </row>
    <row r="35" spans="1:17" ht="11.45" customHeight="1" x14ac:dyDescent="0.25">
      <c r="A35" s="62" t="s">
        <v>58</v>
      </c>
      <c r="B35" s="42"/>
      <c r="C35" s="42">
        <f>TrRoad_act!C116</f>
        <v>98301</v>
      </c>
      <c r="D35" s="42">
        <f>TrRoad_act!D116</f>
        <v>30931</v>
      </c>
      <c r="E35" s="42">
        <f>TrRoad_act!E116</f>
        <v>85017</v>
      </c>
      <c r="F35" s="42">
        <f>TrRoad_act!F116</f>
        <v>192524</v>
      </c>
      <c r="G35" s="42">
        <f>TrRoad_act!G116</f>
        <v>292495</v>
      </c>
      <c r="H35" s="42">
        <f>TrRoad_act!H116</f>
        <v>409717</v>
      </c>
      <c r="I35" s="42">
        <f>TrRoad_act!I116</f>
        <v>585478</v>
      </c>
      <c r="J35" s="42">
        <f>TrRoad_act!J116</f>
        <v>783916</v>
      </c>
      <c r="K35" s="42">
        <f>TrRoad_act!K116</f>
        <v>546801</v>
      </c>
      <c r="L35" s="42">
        <f>TrRoad_act!L116</f>
        <v>636792</v>
      </c>
      <c r="M35" s="42">
        <f>TrRoad_act!M116</f>
        <v>725477</v>
      </c>
      <c r="N35" s="42">
        <f>TrRoad_act!N116</f>
        <v>547427</v>
      </c>
      <c r="O35" s="42">
        <f>TrRoad_act!O116</f>
        <v>573295</v>
      </c>
      <c r="P35" s="42">
        <f>TrRoad_act!P116</f>
        <v>584492</v>
      </c>
      <c r="Q35" s="42">
        <f>TrRoad_act!Q116</f>
        <v>602830</v>
      </c>
    </row>
    <row r="36" spans="1:17" ht="11.45" customHeight="1" x14ac:dyDescent="0.25">
      <c r="A36" s="62" t="s">
        <v>57</v>
      </c>
      <c r="B36" s="42"/>
      <c r="C36" s="42">
        <f>TrRoad_act!C117</f>
        <v>438166</v>
      </c>
      <c r="D36" s="42">
        <f>TrRoad_act!D117</f>
        <v>524786</v>
      </c>
      <c r="E36" s="42">
        <f>TrRoad_act!E117</f>
        <v>530926</v>
      </c>
      <c r="F36" s="42">
        <f>TrRoad_act!F117</f>
        <v>289367</v>
      </c>
      <c r="G36" s="42">
        <f>TrRoad_act!G117</f>
        <v>309907</v>
      </c>
      <c r="H36" s="42">
        <f>TrRoad_act!H117</f>
        <v>234641</v>
      </c>
      <c r="I36" s="42">
        <f>TrRoad_act!I117</f>
        <v>234214</v>
      </c>
      <c r="J36" s="42">
        <f>TrRoad_act!J117</f>
        <v>215223</v>
      </c>
      <c r="K36" s="42">
        <f>TrRoad_act!K117</f>
        <v>91356</v>
      </c>
      <c r="L36" s="42">
        <f>TrRoad_act!L117</f>
        <v>440</v>
      </c>
      <c r="M36" s="42">
        <f>TrRoad_act!M117</f>
        <v>7170</v>
      </c>
      <c r="N36" s="42">
        <f>TrRoad_act!N117</f>
        <v>163487</v>
      </c>
      <c r="O36" s="42">
        <f>TrRoad_act!O117</f>
        <v>238582</v>
      </c>
      <c r="P36" s="42">
        <f>TrRoad_act!P117</f>
        <v>215715</v>
      </c>
      <c r="Q36" s="42">
        <f>TrRoad_act!Q117</f>
        <v>240731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0</v>
      </c>
      <c r="O37" s="42">
        <f>TrRoad_act!O118</f>
        <v>0</v>
      </c>
      <c r="P37" s="42">
        <f>TrRoad_act!P118</f>
        <v>0</v>
      </c>
      <c r="Q37" s="42">
        <f>TrRoad_act!Q118</f>
        <v>5355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0</v>
      </c>
      <c r="P38" s="42">
        <f>TrRoad_act!P119</f>
        <v>673</v>
      </c>
      <c r="Q38" s="42">
        <f>TrRoad_act!Q119</f>
        <v>259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15</v>
      </c>
      <c r="M39" s="42">
        <f>TrRoad_act!M120</f>
        <v>89</v>
      </c>
      <c r="N39" s="42">
        <f>TrRoad_act!N120</f>
        <v>111</v>
      </c>
      <c r="O39" s="42">
        <f>TrRoad_act!O120</f>
        <v>27</v>
      </c>
      <c r="P39" s="42">
        <f>TrRoad_act!P120</f>
        <v>63</v>
      </c>
      <c r="Q39" s="42">
        <f>TrRoad_act!Q120</f>
        <v>68</v>
      </c>
    </row>
    <row r="40" spans="1:17" ht="11.45" customHeight="1" x14ac:dyDescent="0.25">
      <c r="A40" s="19" t="s">
        <v>28</v>
      </c>
      <c r="B40" s="38"/>
      <c r="C40" s="38">
        <f>TrRoad_act!C121</f>
        <v>3403</v>
      </c>
      <c r="D40" s="38">
        <f>TrRoad_act!D121</f>
        <v>2810</v>
      </c>
      <c r="E40" s="38">
        <f>TrRoad_act!E121</f>
        <v>2072</v>
      </c>
      <c r="F40" s="38">
        <f>TrRoad_act!F121</f>
        <v>5194</v>
      </c>
      <c r="G40" s="38">
        <f>TrRoad_act!G121</f>
        <v>4392</v>
      </c>
      <c r="H40" s="38">
        <f>TrRoad_act!H121</f>
        <v>4417</v>
      </c>
      <c r="I40" s="38">
        <f>TrRoad_act!I121</f>
        <v>4852</v>
      </c>
      <c r="J40" s="38">
        <f>TrRoad_act!J121</f>
        <v>5233</v>
      </c>
      <c r="K40" s="38">
        <f>TrRoad_act!K121</f>
        <v>3892</v>
      </c>
      <c r="L40" s="38">
        <f>TrRoad_act!L121</f>
        <v>3939</v>
      </c>
      <c r="M40" s="38">
        <f>TrRoad_act!M121</f>
        <v>4604</v>
      </c>
      <c r="N40" s="38">
        <f>TrRoad_act!N121</f>
        <v>4361</v>
      </c>
      <c r="O40" s="38">
        <f>TrRoad_act!O121</f>
        <v>4937</v>
      </c>
      <c r="P40" s="38">
        <f>TrRoad_act!P121</f>
        <v>5319</v>
      </c>
      <c r="Q40" s="38">
        <f>TrRoad_act!Q121</f>
        <v>11121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3384</v>
      </c>
      <c r="D42" s="37">
        <f>TrRoad_act!D123</f>
        <v>2806</v>
      </c>
      <c r="E42" s="37">
        <f>TrRoad_act!E123</f>
        <v>2068</v>
      </c>
      <c r="F42" s="37">
        <f>TrRoad_act!F123</f>
        <v>4120</v>
      </c>
      <c r="G42" s="37">
        <f>TrRoad_act!G123</f>
        <v>3956</v>
      </c>
      <c r="H42" s="37">
        <f>TrRoad_act!H123</f>
        <v>4403</v>
      </c>
      <c r="I42" s="37">
        <f>TrRoad_act!I123</f>
        <v>4847</v>
      </c>
      <c r="J42" s="37">
        <f>TrRoad_act!J123</f>
        <v>5225</v>
      </c>
      <c r="K42" s="37">
        <f>TrRoad_act!K123</f>
        <v>3891</v>
      </c>
      <c r="L42" s="37">
        <f>TrRoad_act!L123</f>
        <v>3918</v>
      </c>
      <c r="M42" s="37">
        <f>TrRoad_act!M123</f>
        <v>4592</v>
      </c>
      <c r="N42" s="37">
        <f>TrRoad_act!N123</f>
        <v>4351</v>
      </c>
      <c r="O42" s="37">
        <f>TrRoad_act!O123</f>
        <v>4883</v>
      </c>
      <c r="P42" s="37">
        <f>TrRoad_act!P123</f>
        <v>5281</v>
      </c>
      <c r="Q42" s="37">
        <f>TrRoad_act!Q123</f>
        <v>10508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4</v>
      </c>
      <c r="F43" s="37">
        <f>TrRoad_act!F124</f>
        <v>1074</v>
      </c>
      <c r="G43" s="37">
        <f>TrRoad_act!G124</f>
        <v>5</v>
      </c>
      <c r="H43" s="37">
        <f>TrRoad_act!H124</f>
        <v>4</v>
      </c>
      <c r="I43" s="37">
        <f>TrRoad_act!I124</f>
        <v>1</v>
      </c>
      <c r="J43" s="37">
        <f>TrRoad_act!J124</f>
        <v>8</v>
      </c>
      <c r="K43" s="37">
        <f>TrRoad_act!K124</f>
        <v>0</v>
      </c>
      <c r="L43" s="37">
        <f>TrRoad_act!L124</f>
        <v>5</v>
      </c>
      <c r="M43" s="37">
        <f>TrRoad_act!M124</f>
        <v>5</v>
      </c>
      <c r="N43" s="37">
        <f>TrRoad_act!N124</f>
        <v>10</v>
      </c>
      <c r="O43" s="37">
        <f>TrRoad_act!O124</f>
        <v>8</v>
      </c>
      <c r="P43" s="37">
        <f>TrRoad_act!P124</f>
        <v>6</v>
      </c>
      <c r="Q43" s="37">
        <f>TrRoad_act!Q124</f>
        <v>2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554</v>
      </c>
    </row>
    <row r="45" spans="1:17" ht="11.45" customHeight="1" x14ac:dyDescent="0.25">
      <c r="A45" s="62" t="s">
        <v>55</v>
      </c>
      <c r="B45" s="37"/>
      <c r="C45" s="37">
        <f>TrRoad_act!C126</f>
        <v>19</v>
      </c>
      <c r="D45" s="37">
        <f>TrRoad_act!D126</f>
        <v>4</v>
      </c>
      <c r="E45" s="37">
        <f>TrRoad_act!E126</f>
        <v>0</v>
      </c>
      <c r="F45" s="37">
        <f>TrRoad_act!F126</f>
        <v>0</v>
      </c>
      <c r="G45" s="37">
        <f>TrRoad_act!G126</f>
        <v>431</v>
      </c>
      <c r="H45" s="37">
        <f>TrRoad_act!H126</f>
        <v>10</v>
      </c>
      <c r="I45" s="37">
        <f>TrRoad_act!I126</f>
        <v>4</v>
      </c>
      <c r="J45" s="37">
        <f>TrRoad_act!J126</f>
        <v>0</v>
      </c>
      <c r="K45" s="37">
        <f>TrRoad_act!K126</f>
        <v>1</v>
      </c>
      <c r="L45" s="37">
        <f>TrRoad_act!L126</f>
        <v>16</v>
      </c>
      <c r="M45" s="37">
        <f>TrRoad_act!M126</f>
        <v>7</v>
      </c>
      <c r="N45" s="37">
        <f>TrRoad_act!N126</f>
        <v>0</v>
      </c>
      <c r="O45" s="37">
        <f>TrRoad_act!O126</f>
        <v>46</v>
      </c>
      <c r="P45" s="37">
        <f>TrRoad_act!P126</f>
        <v>32</v>
      </c>
      <c r="Q45" s="37">
        <f>TrRoad_act!Q126</f>
        <v>57</v>
      </c>
    </row>
    <row r="46" spans="1:17" ht="11.45" customHeight="1" x14ac:dyDescent="0.25">
      <c r="A46" s="25" t="s">
        <v>18</v>
      </c>
      <c r="B46" s="40"/>
      <c r="C46" s="40">
        <f>TrRoad_act!C127</f>
        <v>136148</v>
      </c>
      <c r="D46" s="40">
        <f>TrRoad_act!D127</f>
        <v>274750</v>
      </c>
      <c r="E46" s="40">
        <f>TrRoad_act!E127</f>
        <v>197453</v>
      </c>
      <c r="F46" s="40">
        <f>TrRoad_act!F127</f>
        <v>145203</v>
      </c>
      <c r="G46" s="40">
        <f>TrRoad_act!G127</f>
        <v>193076</v>
      </c>
      <c r="H46" s="40">
        <f>TrRoad_act!H127</f>
        <v>229899</v>
      </c>
      <c r="I46" s="40">
        <f>TrRoad_act!I127</f>
        <v>301676</v>
      </c>
      <c r="J46" s="40">
        <f>TrRoad_act!J127</f>
        <v>365618</v>
      </c>
      <c r="K46" s="40">
        <f>TrRoad_act!K127</f>
        <v>281979</v>
      </c>
      <c r="L46" s="40">
        <f>TrRoad_act!L127</f>
        <v>368630</v>
      </c>
      <c r="M46" s="40">
        <f>TrRoad_act!M127</f>
        <v>350201</v>
      </c>
      <c r="N46" s="40">
        <f>TrRoad_act!N127</f>
        <v>258566</v>
      </c>
      <c r="O46" s="40">
        <f>TrRoad_act!O127</f>
        <v>335462</v>
      </c>
      <c r="P46" s="40">
        <f>TrRoad_act!P127</f>
        <v>242442</v>
      </c>
      <c r="Q46" s="40">
        <f>TrRoad_act!Q127</f>
        <v>293557</v>
      </c>
    </row>
    <row r="47" spans="1:17" ht="11.45" customHeight="1" x14ac:dyDescent="0.25">
      <c r="A47" s="23" t="s">
        <v>27</v>
      </c>
      <c r="B47" s="39"/>
      <c r="C47" s="39">
        <f>TrRoad_act!C128</f>
        <v>95437</v>
      </c>
      <c r="D47" s="39">
        <f>TrRoad_act!D128</f>
        <v>174447</v>
      </c>
      <c r="E47" s="39">
        <f>TrRoad_act!E128</f>
        <v>168638</v>
      </c>
      <c r="F47" s="39">
        <f>TrRoad_act!F128</f>
        <v>116571</v>
      </c>
      <c r="G47" s="39">
        <f>TrRoad_act!G128</f>
        <v>149504</v>
      </c>
      <c r="H47" s="39">
        <f>TrRoad_act!H128</f>
        <v>176222</v>
      </c>
      <c r="I47" s="39">
        <f>TrRoad_act!I128</f>
        <v>212194</v>
      </c>
      <c r="J47" s="39">
        <f>TrRoad_act!J128</f>
        <v>266696</v>
      </c>
      <c r="K47" s="39">
        <f>TrRoad_act!K128</f>
        <v>223775</v>
      </c>
      <c r="L47" s="39">
        <f>TrRoad_act!L128</f>
        <v>295967</v>
      </c>
      <c r="M47" s="39">
        <f>TrRoad_act!M128</f>
        <v>264850</v>
      </c>
      <c r="N47" s="39">
        <f>TrRoad_act!N128</f>
        <v>190392</v>
      </c>
      <c r="O47" s="39">
        <f>TrRoad_act!O128</f>
        <v>255600</v>
      </c>
      <c r="P47" s="39">
        <f>TrRoad_act!P128</f>
        <v>162028</v>
      </c>
      <c r="Q47" s="39">
        <f>TrRoad_act!Q128</f>
        <v>205859</v>
      </c>
    </row>
    <row r="48" spans="1:17" ht="11.45" customHeight="1" x14ac:dyDescent="0.25">
      <c r="A48" s="62" t="s">
        <v>59</v>
      </c>
      <c r="B48" s="42"/>
      <c r="C48" s="42">
        <f>TrRoad_act!C129</f>
        <v>32050</v>
      </c>
      <c r="D48" s="42">
        <f>TrRoad_act!D129</f>
        <v>45659</v>
      </c>
      <c r="E48" s="42">
        <f>TrRoad_act!E129</f>
        <v>74921</v>
      </c>
      <c r="F48" s="42">
        <f>TrRoad_act!F129</f>
        <v>37868</v>
      </c>
      <c r="G48" s="42">
        <f>TrRoad_act!G129</f>
        <v>11343</v>
      </c>
      <c r="H48" s="42">
        <f>TrRoad_act!H129</f>
        <v>38074</v>
      </c>
      <c r="I48" s="42">
        <f>TrRoad_act!I129</f>
        <v>54502</v>
      </c>
      <c r="J48" s="42">
        <f>TrRoad_act!J129</f>
        <v>78921</v>
      </c>
      <c r="K48" s="42">
        <f>TrRoad_act!K129</f>
        <v>62789</v>
      </c>
      <c r="L48" s="42">
        <f>TrRoad_act!L129</f>
        <v>95769</v>
      </c>
      <c r="M48" s="42">
        <f>TrRoad_act!M129</f>
        <v>56578</v>
      </c>
      <c r="N48" s="42">
        <f>TrRoad_act!N129</f>
        <v>54953</v>
      </c>
      <c r="O48" s="42">
        <f>TrRoad_act!O129</f>
        <v>65998</v>
      </c>
      <c r="P48" s="42">
        <f>TrRoad_act!P129</f>
        <v>36779</v>
      </c>
      <c r="Q48" s="42">
        <f>TrRoad_act!Q129</f>
        <v>41461</v>
      </c>
    </row>
    <row r="49" spans="1:18" ht="11.45" customHeight="1" x14ac:dyDescent="0.25">
      <c r="A49" s="62" t="s">
        <v>58</v>
      </c>
      <c r="B49" s="42"/>
      <c r="C49" s="42">
        <f>TrRoad_act!C130</f>
        <v>54998</v>
      </c>
      <c r="D49" s="42">
        <f>TrRoad_act!D130</f>
        <v>101633</v>
      </c>
      <c r="E49" s="42">
        <f>TrRoad_act!E130</f>
        <v>78522</v>
      </c>
      <c r="F49" s="42">
        <f>TrRoad_act!F130</f>
        <v>74387</v>
      </c>
      <c r="G49" s="42">
        <f>TrRoad_act!G130</f>
        <v>127643</v>
      </c>
      <c r="H49" s="42">
        <f>TrRoad_act!H130</f>
        <v>119261</v>
      </c>
      <c r="I49" s="42">
        <f>TrRoad_act!I130</f>
        <v>146070</v>
      </c>
      <c r="J49" s="42">
        <f>TrRoad_act!J130</f>
        <v>180273</v>
      </c>
      <c r="K49" s="42">
        <f>TrRoad_act!K130</f>
        <v>157645</v>
      </c>
      <c r="L49" s="42">
        <f>TrRoad_act!L130</f>
        <v>195380</v>
      </c>
      <c r="M49" s="42">
        <f>TrRoad_act!M130</f>
        <v>202999</v>
      </c>
      <c r="N49" s="42">
        <f>TrRoad_act!N130</f>
        <v>133029</v>
      </c>
      <c r="O49" s="42">
        <f>TrRoad_act!O130</f>
        <v>187179</v>
      </c>
      <c r="P49" s="42">
        <f>TrRoad_act!P130</f>
        <v>110395</v>
      </c>
      <c r="Q49" s="42">
        <f>TrRoad_act!Q130</f>
        <v>159562</v>
      </c>
    </row>
    <row r="50" spans="1:18" ht="11.45" customHeight="1" x14ac:dyDescent="0.25">
      <c r="A50" s="62" t="s">
        <v>57</v>
      </c>
      <c r="B50" s="42"/>
      <c r="C50" s="42">
        <f>TrRoad_act!C131</f>
        <v>8389</v>
      </c>
      <c r="D50" s="42">
        <f>TrRoad_act!D131</f>
        <v>27155</v>
      </c>
      <c r="E50" s="42">
        <f>TrRoad_act!E131</f>
        <v>15195</v>
      </c>
      <c r="F50" s="42">
        <f>TrRoad_act!F131</f>
        <v>4316</v>
      </c>
      <c r="G50" s="42">
        <f>TrRoad_act!G131</f>
        <v>10518</v>
      </c>
      <c r="H50" s="42">
        <f>TrRoad_act!H131</f>
        <v>18887</v>
      </c>
      <c r="I50" s="42">
        <f>TrRoad_act!I131</f>
        <v>11622</v>
      </c>
      <c r="J50" s="42">
        <f>TrRoad_act!J131</f>
        <v>7502</v>
      </c>
      <c r="K50" s="42">
        <f>TrRoad_act!K131</f>
        <v>3341</v>
      </c>
      <c r="L50" s="42">
        <f>TrRoad_act!L131</f>
        <v>4818</v>
      </c>
      <c r="M50" s="42">
        <f>TrRoad_act!M131</f>
        <v>5273</v>
      </c>
      <c r="N50" s="42">
        <f>TrRoad_act!N131</f>
        <v>2403</v>
      </c>
      <c r="O50" s="42">
        <f>TrRoad_act!O131</f>
        <v>2417</v>
      </c>
      <c r="P50" s="42">
        <f>TrRoad_act!P131</f>
        <v>14850</v>
      </c>
      <c r="Q50" s="42">
        <f>TrRoad_act!Q131</f>
        <v>2766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2063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7</v>
      </c>
      <c r="O52" s="42">
        <f>TrRoad_act!O133</f>
        <v>6</v>
      </c>
      <c r="P52" s="42">
        <f>TrRoad_act!P133</f>
        <v>4</v>
      </c>
      <c r="Q52" s="42">
        <f>TrRoad_act!Q133</f>
        <v>7</v>
      </c>
    </row>
    <row r="53" spans="1:18" ht="11.45" customHeight="1" x14ac:dyDescent="0.25">
      <c r="A53" s="19" t="s">
        <v>24</v>
      </c>
      <c r="B53" s="38"/>
      <c r="C53" s="38">
        <f>TrRoad_act!C134</f>
        <v>40711</v>
      </c>
      <c r="D53" s="38">
        <f>TrRoad_act!D134</f>
        <v>100303</v>
      </c>
      <c r="E53" s="38">
        <f>TrRoad_act!E134</f>
        <v>28815</v>
      </c>
      <c r="F53" s="38">
        <f>TrRoad_act!F134</f>
        <v>28632</v>
      </c>
      <c r="G53" s="38">
        <f>TrRoad_act!G134</f>
        <v>43572</v>
      </c>
      <c r="H53" s="38">
        <f>TrRoad_act!H134</f>
        <v>53677</v>
      </c>
      <c r="I53" s="38">
        <f>TrRoad_act!I134</f>
        <v>89482</v>
      </c>
      <c r="J53" s="38">
        <f>TrRoad_act!J134</f>
        <v>98922</v>
      </c>
      <c r="K53" s="38">
        <f>TrRoad_act!K134</f>
        <v>58204</v>
      </c>
      <c r="L53" s="38">
        <f>TrRoad_act!L134</f>
        <v>72663</v>
      </c>
      <c r="M53" s="38">
        <f>TrRoad_act!M134</f>
        <v>85351</v>
      </c>
      <c r="N53" s="38">
        <f>TrRoad_act!N134</f>
        <v>68174</v>
      </c>
      <c r="O53" s="38">
        <f>TrRoad_act!O134</f>
        <v>79862</v>
      </c>
      <c r="P53" s="38">
        <f>TrRoad_act!P134</f>
        <v>80414</v>
      </c>
      <c r="Q53" s="38">
        <f>TrRoad_act!Q134</f>
        <v>87698</v>
      </c>
    </row>
    <row r="54" spans="1:18" ht="11.45" customHeight="1" x14ac:dyDescent="0.25">
      <c r="A54" s="17" t="s">
        <v>23</v>
      </c>
      <c r="B54" s="37"/>
      <c r="C54" s="37">
        <f>TrRoad_act!C135</f>
        <v>34779</v>
      </c>
      <c r="D54" s="37">
        <f>TrRoad_act!D135</f>
        <v>94870</v>
      </c>
      <c r="E54" s="37">
        <f>TrRoad_act!E135</f>
        <v>24325</v>
      </c>
      <c r="F54" s="37">
        <f>TrRoad_act!F135</f>
        <v>21835</v>
      </c>
      <c r="G54" s="37">
        <f>TrRoad_act!G135</f>
        <v>39052</v>
      </c>
      <c r="H54" s="37">
        <f>TrRoad_act!H135</f>
        <v>44883</v>
      </c>
      <c r="I54" s="37">
        <f>TrRoad_act!I135</f>
        <v>86379</v>
      </c>
      <c r="J54" s="37">
        <f>TrRoad_act!J135</f>
        <v>93252</v>
      </c>
      <c r="K54" s="37">
        <f>TrRoad_act!K135</f>
        <v>53760</v>
      </c>
      <c r="L54" s="37">
        <f>TrRoad_act!L135</f>
        <v>63017</v>
      </c>
      <c r="M54" s="37">
        <f>TrRoad_act!M135</f>
        <v>77935</v>
      </c>
      <c r="N54" s="37">
        <f>TrRoad_act!N135</f>
        <v>59570</v>
      </c>
      <c r="O54" s="37">
        <f>TrRoad_act!O135</f>
        <v>71568</v>
      </c>
      <c r="P54" s="37">
        <f>TrRoad_act!P135</f>
        <v>73080</v>
      </c>
      <c r="Q54" s="37">
        <f>TrRoad_act!Q135</f>
        <v>79530</v>
      </c>
    </row>
    <row r="55" spans="1:18" ht="11.45" customHeight="1" x14ac:dyDescent="0.25">
      <c r="A55" s="15" t="s">
        <v>22</v>
      </c>
      <c r="B55" s="36"/>
      <c r="C55" s="36">
        <f>TrRoad_act!C136</f>
        <v>5932</v>
      </c>
      <c r="D55" s="36">
        <f>TrRoad_act!D136</f>
        <v>5433</v>
      </c>
      <c r="E55" s="36">
        <f>TrRoad_act!E136</f>
        <v>4490</v>
      </c>
      <c r="F55" s="36">
        <f>TrRoad_act!F136</f>
        <v>6797</v>
      </c>
      <c r="G55" s="36">
        <f>TrRoad_act!G136</f>
        <v>4520</v>
      </c>
      <c r="H55" s="36">
        <f>TrRoad_act!H136</f>
        <v>8794</v>
      </c>
      <c r="I55" s="36">
        <f>TrRoad_act!I136</f>
        <v>3103</v>
      </c>
      <c r="J55" s="36">
        <f>TrRoad_act!J136</f>
        <v>5670</v>
      </c>
      <c r="K55" s="36">
        <f>TrRoad_act!K136</f>
        <v>4444</v>
      </c>
      <c r="L55" s="36">
        <f>TrRoad_act!L136</f>
        <v>9646</v>
      </c>
      <c r="M55" s="36">
        <f>TrRoad_act!M136</f>
        <v>7416</v>
      </c>
      <c r="N55" s="36">
        <f>TrRoad_act!N136</f>
        <v>8604</v>
      </c>
      <c r="O55" s="36">
        <f>TrRoad_act!O136</f>
        <v>8294</v>
      </c>
      <c r="P55" s="36">
        <f>TrRoad_act!P136</f>
        <v>7334</v>
      </c>
      <c r="Q55" s="36">
        <f>TrRoad_act!Q136</f>
        <v>8168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1750680</v>
      </c>
      <c r="C59" s="41">
        <f t="shared" ref="C59:Q59" si="1">C60+C75</f>
        <v>721703</v>
      </c>
      <c r="D59" s="41">
        <f t="shared" si="1"/>
        <v>546228</v>
      </c>
      <c r="E59" s="41">
        <f t="shared" si="1"/>
        <v>705502.34001944494</v>
      </c>
      <c r="F59" s="41">
        <f t="shared" si="1"/>
        <v>1151331</v>
      </c>
      <c r="G59" s="41">
        <f t="shared" si="1"/>
        <v>1720192</v>
      </c>
      <c r="H59" s="41">
        <f t="shared" si="1"/>
        <v>1624670</v>
      </c>
      <c r="I59" s="41">
        <f t="shared" si="1"/>
        <v>2020398</v>
      </c>
      <c r="J59" s="41">
        <f t="shared" si="1"/>
        <v>2475185</v>
      </c>
      <c r="K59" s="41">
        <f t="shared" si="1"/>
        <v>1731404</v>
      </c>
      <c r="L59" s="41">
        <f t="shared" si="1"/>
        <v>1762597</v>
      </c>
      <c r="M59" s="41">
        <f t="shared" si="1"/>
        <v>2205225</v>
      </c>
      <c r="N59" s="41">
        <f t="shared" si="1"/>
        <v>1819127</v>
      </c>
      <c r="O59" s="41">
        <f t="shared" si="1"/>
        <v>2010150</v>
      </c>
      <c r="P59" s="41">
        <f t="shared" si="1"/>
        <v>1923790</v>
      </c>
      <c r="Q59" s="41">
        <f t="shared" si="1"/>
        <v>2467104</v>
      </c>
    </row>
    <row r="60" spans="1:18" ht="11.45" customHeight="1" x14ac:dyDescent="0.25">
      <c r="A60" s="25" t="s">
        <v>39</v>
      </c>
      <c r="B60" s="40">
        <f t="shared" ref="B60" si="2">B61+B62+B69</f>
        <v>1702569</v>
      </c>
      <c r="C60" s="40">
        <f t="shared" ref="C60:Q60" si="3">C61+C62+C69</f>
        <v>698905</v>
      </c>
      <c r="D60" s="40">
        <f t="shared" si="3"/>
        <v>470327</v>
      </c>
      <c r="E60" s="40">
        <f t="shared" si="3"/>
        <v>612126</v>
      </c>
      <c r="F60" s="40">
        <f t="shared" si="3"/>
        <v>1064426</v>
      </c>
      <c r="G60" s="40">
        <f t="shared" si="3"/>
        <v>1584754</v>
      </c>
      <c r="H60" s="40">
        <f t="shared" si="3"/>
        <v>1443779</v>
      </c>
      <c r="I60" s="40">
        <f t="shared" si="3"/>
        <v>1756561</v>
      </c>
      <c r="J60" s="40">
        <f t="shared" si="3"/>
        <v>2141172</v>
      </c>
      <c r="K60" s="40">
        <f t="shared" si="3"/>
        <v>1465181</v>
      </c>
      <c r="L60" s="40">
        <f t="shared" si="3"/>
        <v>1408345</v>
      </c>
      <c r="M60" s="40">
        <f t="shared" si="3"/>
        <v>1861662</v>
      </c>
      <c r="N60" s="40">
        <f t="shared" si="3"/>
        <v>1564043</v>
      </c>
      <c r="O60" s="40">
        <f t="shared" si="3"/>
        <v>1676356</v>
      </c>
      <c r="P60" s="40">
        <f t="shared" si="3"/>
        <v>1681857</v>
      </c>
      <c r="Q60" s="40">
        <f t="shared" si="3"/>
        <v>2173547</v>
      </c>
    </row>
    <row r="61" spans="1:18" ht="11.45" customHeight="1" x14ac:dyDescent="0.25">
      <c r="A61" s="23" t="s">
        <v>30</v>
      </c>
      <c r="B61" s="39">
        <v>42755</v>
      </c>
      <c r="C61" s="39">
        <v>11771</v>
      </c>
      <c r="D61" s="39">
        <v>80991</v>
      </c>
      <c r="E61" s="39">
        <v>1475</v>
      </c>
      <c r="F61" s="39">
        <v>3493</v>
      </c>
      <c r="G61" s="39">
        <v>315240</v>
      </c>
      <c r="H61" s="39">
        <v>137323</v>
      </c>
      <c r="I61" s="39">
        <v>214530</v>
      </c>
      <c r="J61" s="39">
        <v>334985</v>
      </c>
      <c r="K61" s="39">
        <v>273960</v>
      </c>
      <c r="L61" s="39">
        <v>186950</v>
      </c>
      <c r="M61" s="39">
        <v>239001</v>
      </c>
      <c r="N61" s="39">
        <v>166993</v>
      </c>
      <c r="O61" s="39">
        <v>173436</v>
      </c>
      <c r="P61" s="39">
        <v>151578</v>
      </c>
      <c r="Q61" s="39">
        <v>197039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1659814</v>
      </c>
      <c r="C62" s="38">
        <f t="shared" ref="C62:Q62" si="5">SUM(C63:C68)</f>
        <v>687131</v>
      </c>
      <c r="D62" s="38">
        <f t="shared" si="5"/>
        <v>389335</v>
      </c>
      <c r="E62" s="38">
        <f t="shared" si="5"/>
        <v>610651</v>
      </c>
      <c r="F62" s="38">
        <f t="shared" si="5"/>
        <v>1060165</v>
      </c>
      <c r="G62" s="38">
        <f t="shared" si="5"/>
        <v>1268308</v>
      </c>
      <c r="H62" s="38">
        <f t="shared" si="5"/>
        <v>1303703</v>
      </c>
      <c r="I62" s="38">
        <f t="shared" si="5"/>
        <v>1538314</v>
      </c>
      <c r="J62" s="38">
        <f t="shared" si="5"/>
        <v>1801657</v>
      </c>
      <c r="K62" s="38">
        <f t="shared" si="5"/>
        <v>1187604</v>
      </c>
      <c r="L62" s="38">
        <f t="shared" si="5"/>
        <v>1217585</v>
      </c>
      <c r="M62" s="38">
        <f t="shared" si="5"/>
        <v>1618117</v>
      </c>
      <c r="N62" s="38">
        <f t="shared" si="5"/>
        <v>1392706</v>
      </c>
      <c r="O62" s="38">
        <f t="shared" si="5"/>
        <v>1497986</v>
      </c>
      <c r="P62" s="38">
        <f t="shared" si="5"/>
        <v>1524960</v>
      </c>
      <c r="Q62" s="38">
        <f t="shared" si="5"/>
        <v>1965387</v>
      </c>
      <c r="R62" s="112"/>
    </row>
    <row r="63" spans="1:18" ht="11.45" customHeight="1" x14ac:dyDescent="0.25">
      <c r="A63" s="62" t="s">
        <v>59</v>
      </c>
      <c r="B63" s="42">
        <v>1659814</v>
      </c>
      <c r="C63" s="42">
        <v>528832</v>
      </c>
      <c r="D63" s="42">
        <v>93782</v>
      </c>
      <c r="E63" s="42">
        <v>204983</v>
      </c>
      <c r="F63" s="42">
        <v>735315</v>
      </c>
      <c r="G63" s="42">
        <v>744212</v>
      </c>
      <c r="H63" s="42">
        <v>716841</v>
      </c>
      <c r="I63" s="42">
        <v>765201</v>
      </c>
      <c r="J63" s="42">
        <v>836664</v>
      </c>
      <c r="K63" s="42">
        <v>561523</v>
      </c>
      <c r="L63" s="42">
        <v>586222</v>
      </c>
      <c r="M63" s="42">
        <v>888081</v>
      </c>
      <c r="N63" s="42">
        <v>682424</v>
      </c>
      <c r="O63" s="42">
        <v>686237</v>
      </c>
      <c r="P63" s="42">
        <v>724062</v>
      </c>
      <c r="Q63" s="42">
        <v>1116144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0</v>
      </c>
      <c r="F64" s="42">
        <v>84866</v>
      </c>
      <c r="G64" s="42">
        <v>250853</v>
      </c>
      <c r="H64" s="42">
        <v>370549</v>
      </c>
      <c r="I64" s="42">
        <v>549942</v>
      </c>
      <c r="J64" s="42">
        <v>755758</v>
      </c>
      <c r="K64" s="42">
        <v>536198</v>
      </c>
      <c r="L64" s="42">
        <v>630913</v>
      </c>
      <c r="M64" s="42">
        <v>722814</v>
      </c>
      <c r="N64" s="42">
        <v>546820</v>
      </c>
      <c r="O64" s="42">
        <v>573177</v>
      </c>
      <c r="P64" s="42">
        <v>584485</v>
      </c>
      <c r="Q64" s="42">
        <v>602830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158299</v>
      </c>
      <c r="D65" s="42">
        <v>295553</v>
      </c>
      <c r="E65" s="42">
        <v>405668</v>
      </c>
      <c r="F65" s="42">
        <v>239984</v>
      </c>
      <c r="G65" s="42">
        <v>273243</v>
      </c>
      <c r="H65" s="42">
        <v>216313</v>
      </c>
      <c r="I65" s="42">
        <v>223171</v>
      </c>
      <c r="J65" s="42">
        <v>209235</v>
      </c>
      <c r="K65" s="42">
        <v>89883</v>
      </c>
      <c r="L65" s="42">
        <v>436</v>
      </c>
      <c r="M65" s="42">
        <v>7138</v>
      </c>
      <c r="N65" s="42">
        <v>163352</v>
      </c>
      <c r="O65" s="42">
        <v>238545</v>
      </c>
      <c r="P65" s="42">
        <v>215713</v>
      </c>
      <c r="Q65" s="42">
        <v>240731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5355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637</v>
      </c>
      <c r="Q67" s="42">
        <v>259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14</v>
      </c>
      <c r="M68" s="42">
        <v>84</v>
      </c>
      <c r="N68" s="42">
        <v>110</v>
      </c>
      <c r="O68" s="42">
        <v>27</v>
      </c>
      <c r="P68" s="42">
        <v>63</v>
      </c>
      <c r="Q68" s="42">
        <v>68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0</v>
      </c>
      <c r="C69" s="38">
        <f t="shared" ref="C69:Q69" si="7">SUM(C70:C74)</f>
        <v>3</v>
      </c>
      <c r="D69" s="38">
        <f t="shared" si="7"/>
        <v>1</v>
      </c>
      <c r="E69" s="38">
        <f t="shared" si="7"/>
        <v>0</v>
      </c>
      <c r="F69" s="38">
        <f t="shared" si="7"/>
        <v>768</v>
      </c>
      <c r="G69" s="38">
        <f t="shared" si="7"/>
        <v>1206</v>
      </c>
      <c r="H69" s="38">
        <f t="shared" si="7"/>
        <v>2753</v>
      </c>
      <c r="I69" s="38">
        <f t="shared" si="7"/>
        <v>3717</v>
      </c>
      <c r="J69" s="38">
        <f t="shared" si="7"/>
        <v>4530</v>
      </c>
      <c r="K69" s="38">
        <f t="shared" si="7"/>
        <v>3617</v>
      </c>
      <c r="L69" s="38">
        <f t="shared" si="7"/>
        <v>3810</v>
      </c>
      <c r="M69" s="38">
        <f t="shared" si="7"/>
        <v>4544</v>
      </c>
      <c r="N69" s="38">
        <f t="shared" si="7"/>
        <v>4344</v>
      </c>
      <c r="O69" s="38">
        <f t="shared" si="7"/>
        <v>4934</v>
      </c>
      <c r="P69" s="38">
        <f t="shared" si="7"/>
        <v>5319</v>
      </c>
      <c r="Q69" s="38">
        <f t="shared" si="7"/>
        <v>11121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871</v>
      </c>
      <c r="H71" s="37">
        <v>2739</v>
      </c>
      <c r="I71" s="37">
        <v>3712</v>
      </c>
      <c r="J71" s="37">
        <v>4522</v>
      </c>
      <c r="K71" s="37">
        <v>3616</v>
      </c>
      <c r="L71" s="37">
        <v>3789</v>
      </c>
      <c r="M71" s="37">
        <v>4532</v>
      </c>
      <c r="N71" s="37">
        <v>4334</v>
      </c>
      <c r="O71" s="37">
        <v>4880</v>
      </c>
      <c r="P71" s="37">
        <v>5281</v>
      </c>
      <c r="Q71" s="37">
        <v>10508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768</v>
      </c>
      <c r="G72" s="37">
        <v>5</v>
      </c>
      <c r="H72" s="37">
        <v>4</v>
      </c>
      <c r="I72" s="37">
        <v>1</v>
      </c>
      <c r="J72" s="37">
        <v>8</v>
      </c>
      <c r="K72" s="37">
        <v>0</v>
      </c>
      <c r="L72" s="37">
        <v>5</v>
      </c>
      <c r="M72" s="37">
        <v>5</v>
      </c>
      <c r="N72" s="37">
        <v>10</v>
      </c>
      <c r="O72" s="37">
        <v>8</v>
      </c>
      <c r="P72" s="37">
        <v>6</v>
      </c>
      <c r="Q72" s="37">
        <v>2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554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3</v>
      </c>
      <c r="D74" s="37">
        <v>1</v>
      </c>
      <c r="E74" s="37">
        <v>0</v>
      </c>
      <c r="F74" s="37">
        <v>0</v>
      </c>
      <c r="G74" s="37">
        <v>330</v>
      </c>
      <c r="H74" s="37">
        <v>10</v>
      </c>
      <c r="I74" s="37">
        <v>4</v>
      </c>
      <c r="J74" s="37">
        <v>0</v>
      </c>
      <c r="K74" s="37">
        <v>1</v>
      </c>
      <c r="L74" s="37">
        <v>16</v>
      </c>
      <c r="M74" s="37">
        <v>7</v>
      </c>
      <c r="N74" s="37">
        <v>0</v>
      </c>
      <c r="O74" s="37">
        <v>46</v>
      </c>
      <c r="P74" s="37">
        <v>32</v>
      </c>
      <c r="Q74" s="37">
        <v>57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48111</v>
      </c>
      <c r="C75" s="40">
        <f t="shared" ref="C75:Q75" si="9">C76+C82</f>
        <v>22798</v>
      </c>
      <c r="D75" s="40">
        <f t="shared" si="9"/>
        <v>75901</v>
      </c>
      <c r="E75" s="40">
        <f t="shared" si="9"/>
        <v>93376.340019444877</v>
      </c>
      <c r="F75" s="40">
        <f t="shared" si="9"/>
        <v>86905</v>
      </c>
      <c r="G75" s="40">
        <f t="shared" si="9"/>
        <v>135438</v>
      </c>
      <c r="H75" s="40">
        <f t="shared" si="9"/>
        <v>180891</v>
      </c>
      <c r="I75" s="40">
        <f t="shared" si="9"/>
        <v>263837</v>
      </c>
      <c r="J75" s="40">
        <f t="shared" si="9"/>
        <v>334013</v>
      </c>
      <c r="K75" s="40">
        <f t="shared" si="9"/>
        <v>266223</v>
      </c>
      <c r="L75" s="40">
        <f t="shared" si="9"/>
        <v>354252</v>
      </c>
      <c r="M75" s="40">
        <f t="shared" si="9"/>
        <v>343563</v>
      </c>
      <c r="N75" s="40">
        <f t="shared" si="9"/>
        <v>255084</v>
      </c>
      <c r="O75" s="40">
        <f t="shared" si="9"/>
        <v>333794</v>
      </c>
      <c r="P75" s="40">
        <f t="shared" si="9"/>
        <v>241933</v>
      </c>
      <c r="Q75" s="40">
        <f t="shared" si="9"/>
        <v>293557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39241</v>
      </c>
      <c r="C76" s="39">
        <f t="shared" ref="C76:Q76" si="11">SUM(C77:C81)</f>
        <v>6722</v>
      </c>
      <c r="D76" s="39">
        <f t="shared" si="11"/>
        <v>23907</v>
      </c>
      <c r="E76" s="39">
        <f t="shared" si="11"/>
        <v>72355</v>
      </c>
      <c r="F76" s="39">
        <f t="shared" si="11"/>
        <v>67423</v>
      </c>
      <c r="G76" s="39">
        <f t="shared" si="11"/>
        <v>99570</v>
      </c>
      <c r="H76" s="39">
        <f t="shared" si="11"/>
        <v>138555</v>
      </c>
      <c r="I76" s="39">
        <f t="shared" si="11"/>
        <v>180840</v>
      </c>
      <c r="J76" s="39">
        <f t="shared" si="11"/>
        <v>242653</v>
      </c>
      <c r="K76" s="39">
        <f t="shared" si="11"/>
        <v>212451</v>
      </c>
      <c r="L76" s="39">
        <f t="shared" si="11"/>
        <v>288589</v>
      </c>
      <c r="M76" s="39">
        <f t="shared" si="11"/>
        <v>262308</v>
      </c>
      <c r="N76" s="39">
        <f t="shared" si="11"/>
        <v>189820</v>
      </c>
      <c r="O76" s="39">
        <f t="shared" si="11"/>
        <v>255452</v>
      </c>
      <c r="P76" s="39">
        <f t="shared" si="11"/>
        <v>162019</v>
      </c>
      <c r="Q76" s="39">
        <f t="shared" si="11"/>
        <v>205859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0</v>
      </c>
      <c r="D77" s="42">
        <v>1465</v>
      </c>
      <c r="E77" s="42">
        <v>46356</v>
      </c>
      <c r="F77" s="42">
        <v>25883</v>
      </c>
      <c r="G77" s="42">
        <v>8520</v>
      </c>
      <c r="H77" s="42">
        <v>31043</v>
      </c>
      <c r="I77" s="42">
        <v>47502</v>
      </c>
      <c r="J77" s="42">
        <v>72365</v>
      </c>
      <c r="K77" s="42">
        <v>59687</v>
      </c>
      <c r="L77" s="42">
        <v>93212</v>
      </c>
      <c r="M77" s="42">
        <v>56027</v>
      </c>
      <c r="N77" s="42">
        <v>54781</v>
      </c>
      <c r="O77" s="42">
        <v>65957</v>
      </c>
      <c r="P77" s="42">
        <v>36778</v>
      </c>
      <c r="Q77" s="42">
        <v>41461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10826</v>
      </c>
      <c r="F78" s="42">
        <v>37230</v>
      </c>
      <c r="G78" s="42">
        <v>80547</v>
      </c>
      <c r="H78" s="42">
        <v>88652</v>
      </c>
      <c r="I78" s="42">
        <v>121732</v>
      </c>
      <c r="J78" s="42">
        <v>162797</v>
      </c>
      <c r="K78" s="42">
        <v>149428</v>
      </c>
      <c r="L78" s="42">
        <v>190566</v>
      </c>
      <c r="M78" s="42">
        <v>201015</v>
      </c>
      <c r="N78" s="42">
        <v>132632</v>
      </c>
      <c r="O78" s="42">
        <v>187073</v>
      </c>
      <c r="P78" s="42">
        <v>110391</v>
      </c>
      <c r="Q78" s="42">
        <v>159562</v>
      </c>
      <c r="R78" s="112"/>
    </row>
    <row r="79" spans="1:18" ht="11.45" customHeight="1" x14ac:dyDescent="0.25">
      <c r="A79" s="62" t="s">
        <v>57</v>
      </c>
      <c r="B79" s="42">
        <v>39241</v>
      </c>
      <c r="C79" s="42">
        <v>6722</v>
      </c>
      <c r="D79" s="42">
        <v>22442</v>
      </c>
      <c r="E79" s="42">
        <v>15173</v>
      </c>
      <c r="F79" s="42">
        <v>4310</v>
      </c>
      <c r="G79" s="42">
        <v>10503</v>
      </c>
      <c r="H79" s="42">
        <v>18860</v>
      </c>
      <c r="I79" s="42">
        <v>11606</v>
      </c>
      <c r="J79" s="42">
        <v>7491</v>
      </c>
      <c r="K79" s="42">
        <v>3336</v>
      </c>
      <c r="L79" s="42">
        <v>4811</v>
      </c>
      <c r="M79" s="42">
        <v>5266</v>
      </c>
      <c r="N79" s="42">
        <v>2400</v>
      </c>
      <c r="O79" s="42">
        <v>2416</v>
      </c>
      <c r="P79" s="42">
        <v>14846</v>
      </c>
      <c r="Q79" s="42">
        <v>2766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2063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7</v>
      </c>
      <c r="O81" s="42">
        <v>6</v>
      </c>
      <c r="P81" s="42">
        <v>4</v>
      </c>
      <c r="Q81" s="42">
        <v>7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8870</v>
      </c>
      <c r="C82" s="38">
        <f t="shared" ref="C82:Q82" si="13">SUM(C83:C84)</f>
        <v>16076</v>
      </c>
      <c r="D82" s="38">
        <f t="shared" si="13"/>
        <v>51994</v>
      </c>
      <c r="E82" s="38">
        <f t="shared" si="13"/>
        <v>21021.340019444884</v>
      </c>
      <c r="F82" s="38">
        <f t="shared" si="13"/>
        <v>19482</v>
      </c>
      <c r="G82" s="38">
        <f t="shared" si="13"/>
        <v>35868</v>
      </c>
      <c r="H82" s="38">
        <f t="shared" si="13"/>
        <v>42336</v>
      </c>
      <c r="I82" s="38">
        <f t="shared" si="13"/>
        <v>82997</v>
      </c>
      <c r="J82" s="38">
        <f t="shared" si="13"/>
        <v>91360</v>
      </c>
      <c r="K82" s="38">
        <f t="shared" si="13"/>
        <v>53772</v>
      </c>
      <c r="L82" s="38">
        <f t="shared" si="13"/>
        <v>65663</v>
      </c>
      <c r="M82" s="38">
        <f t="shared" si="13"/>
        <v>81255</v>
      </c>
      <c r="N82" s="38">
        <f t="shared" si="13"/>
        <v>65264</v>
      </c>
      <c r="O82" s="38">
        <f t="shared" si="13"/>
        <v>78342</v>
      </c>
      <c r="P82" s="38">
        <f t="shared" si="13"/>
        <v>79914</v>
      </c>
      <c r="Q82" s="38">
        <f t="shared" si="13"/>
        <v>87698</v>
      </c>
      <c r="R82" s="112"/>
    </row>
    <row r="83" spans="1:18" ht="11.45" customHeight="1" x14ac:dyDescent="0.25">
      <c r="A83" s="17" t="s">
        <v>23</v>
      </c>
      <c r="B83" s="37">
        <v>8870</v>
      </c>
      <c r="C83" s="37">
        <v>16076</v>
      </c>
      <c r="D83" s="37">
        <v>51994</v>
      </c>
      <c r="E83" s="37">
        <v>21021</v>
      </c>
      <c r="F83" s="37">
        <v>19479</v>
      </c>
      <c r="G83" s="37">
        <v>35854</v>
      </c>
      <c r="H83" s="37">
        <v>42225</v>
      </c>
      <c r="I83" s="37">
        <v>82874</v>
      </c>
      <c r="J83" s="37">
        <v>90809</v>
      </c>
      <c r="K83" s="37">
        <v>52905</v>
      </c>
      <c r="L83" s="37">
        <v>62448</v>
      </c>
      <c r="M83" s="37">
        <v>77560</v>
      </c>
      <c r="N83" s="37">
        <v>59521</v>
      </c>
      <c r="O83" s="37">
        <v>71556</v>
      </c>
      <c r="P83" s="37">
        <v>73079</v>
      </c>
      <c r="Q83" s="37">
        <v>79530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0.34001944488409208</v>
      </c>
      <c r="F84" s="36">
        <v>3</v>
      </c>
      <c r="G84" s="36">
        <v>14</v>
      </c>
      <c r="H84" s="36">
        <v>111</v>
      </c>
      <c r="I84" s="36">
        <v>123</v>
      </c>
      <c r="J84" s="36">
        <v>551</v>
      </c>
      <c r="K84" s="36">
        <v>867</v>
      </c>
      <c r="L84" s="36">
        <v>3215</v>
      </c>
      <c r="M84" s="36">
        <v>3695</v>
      </c>
      <c r="N84" s="36">
        <v>5743</v>
      </c>
      <c r="O84" s="36">
        <v>6786</v>
      </c>
      <c r="P84" s="36">
        <v>6835</v>
      </c>
      <c r="Q84" s="36">
        <v>8168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4.2350156740914846</v>
      </c>
      <c r="C90" s="22">
        <v>4.2366249547424717</v>
      </c>
      <c r="D90" s="22">
        <v>4.190500379527192</v>
      </c>
      <c r="E90" s="22">
        <v>4.1981025892229988</v>
      </c>
      <c r="F90" s="22">
        <v>4.2052401252188671</v>
      </c>
      <c r="G90" s="22">
        <v>4.0362696509540976</v>
      </c>
      <c r="H90" s="22">
        <v>3.9802455435182158</v>
      </c>
      <c r="I90" s="22">
        <v>3.8992944484419767</v>
      </c>
      <c r="J90" s="22">
        <v>3.7689369064904565</v>
      </c>
      <c r="K90" s="22">
        <v>3.6607854790321062</v>
      </c>
      <c r="L90" s="22">
        <v>3.5879105218128009</v>
      </c>
      <c r="M90" s="22">
        <v>3.5046880514621748</v>
      </c>
      <c r="N90" s="22">
        <v>3.4474232465066024</v>
      </c>
      <c r="O90" s="22">
        <v>3.3890200418285046</v>
      </c>
      <c r="P90" s="22">
        <v>3.3348507613672593</v>
      </c>
      <c r="Q90" s="22">
        <v>3.2676521065182658</v>
      </c>
    </row>
    <row r="91" spans="1:18" ht="11.45" customHeight="1" x14ac:dyDescent="0.25">
      <c r="A91" s="19" t="s">
        <v>29</v>
      </c>
      <c r="B91" s="21">
        <v>6.9406876730512641</v>
      </c>
      <c r="C91" s="21">
        <v>6.8432990427452332</v>
      </c>
      <c r="D91" s="21">
        <v>6.8176342986982856</v>
      </c>
      <c r="E91" s="21">
        <v>6.7748318419023787</v>
      </c>
      <c r="F91" s="21">
        <v>6.694137456877586</v>
      </c>
      <c r="G91" s="21">
        <v>6.6528013637235741</v>
      </c>
      <c r="H91" s="21">
        <v>6.5781008317468546</v>
      </c>
      <c r="I91" s="21">
        <v>6.4947329009525037</v>
      </c>
      <c r="J91" s="21">
        <v>6.4022016164271935</v>
      </c>
      <c r="K91" s="21">
        <v>6.3223517570234034</v>
      </c>
      <c r="L91" s="21">
        <v>6.2503462002583747</v>
      </c>
      <c r="M91" s="21">
        <v>6.1609456112783256</v>
      </c>
      <c r="N91" s="21">
        <v>6.0899575001297395</v>
      </c>
      <c r="O91" s="21">
        <v>6.0060581714588794</v>
      </c>
      <c r="P91" s="21">
        <v>5.9087114869609572</v>
      </c>
      <c r="Q91" s="21">
        <v>5.7711264604010744</v>
      </c>
    </row>
    <row r="92" spans="1:18" ht="11.45" customHeight="1" x14ac:dyDescent="0.25">
      <c r="A92" s="62" t="s">
        <v>59</v>
      </c>
      <c r="B92" s="70">
        <v>7.058359456819141</v>
      </c>
      <c r="C92" s="70">
        <v>6.9782817036905191</v>
      </c>
      <c r="D92" s="70">
        <v>6.9837030242926117</v>
      </c>
      <c r="E92" s="70">
        <v>6.9770928850055878</v>
      </c>
      <c r="F92" s="70">
        <v>6.9116343442789345</v>
      </c>
      <c r="G92" s="70">
        <v>6.8584276140507763</v>
      </c>
      <c r="H92" s="70">
        <v>6.8143459691618098</v>
      </c>
      <c r="I92" s="70">
        <v>6.7672286922302938</v>
      </c>
      <c r="J92" s="70">
        <v>6.7132820909588586</v>
      </c>
      <c r="K92" s="70">
        <v>6.6605824239242546</v>
      </c>
      <c r="L92" s="70">
        <v>6.6151372277190159</v>
      </c>
      <c r="M92" s="70">
        <v>6.5390073636980697</v>
      </c>
      <c r="N92" s="70">
        <v>6.4635936257433935</v>
      </c>
      <c r="O92" s="70">
        <v>6.3736841002761118</v>
      </c>
      <c r="P92" s="70">
        <v>6.2639301318264167</v>
      </c>
      <c r="Q92" s="70">
        <v>6.0806075694206232</v>
      </c>
    </row>
    <row r="93" spans="1:18" ht="11.45" customHeight="1" x14ac:dyDescent="0.25">
      <c r="A93" s="62" t="s">
        <v>58</v>
      </c>
      <c r="B93" s="70">
        <v>6.0001308488688654</v>
      </c>
      <c r="C93" s="70">
        <v>5.9188925787377862</v>
      </c>
      <c r="D93" s="70">
        <v>5.9174789864940074</v>
      </c>
      <c r="E93" s="70">
        <v>5.8951729405733815</v>
      </c>
      <c r="F93" s="70">
        <v>5.8307883399356522</v>
      </c>
      <c r="G93" s="70">
        <v>5.5962453593104442</v>
      </c>
      <c r="H93" s="70">
        <v>5.5255789326749065</v>
      </c>
      <c r="I93" s="70">
        <v>5.4653597365626982</v>
      </c>
      <c r="J93" s="70">
        <v>5.4126624918459729</v>
      </c>
      <c r="K93" s="70">
        <v>5.379064360028651</v>
      </c>
      <c r="L93" s="70">
        <v>5.3534424836787986</v>
      </c>
      <c r="M93" s="70">
        <v>5.3315037437653636</v>
      </c>
      <c r="N93" s="70">
        <v>5.3095765822943788</v>
      </c>
      <c r="O93" s="70">
        <v>5.2780080595290944</v>
      </c>
      <c r="P93" s="70">
        <v>5.2312262388570101</v>
      </c>
      <c r="Q93" s="70">
        <v>5.1710939900025652</v>
      </c>
    </row>
    <row r="94" spans="1:18" ht="11.45" customHeight="1" x14ac:dyDescent="0.25">
      <c r="A94" s="62" t="s">
        <v>57</v>
      </c>
      <c r="B94" s="70">
        <v>7.3869359233756375</v>
      </c>
      <c r="C94" s="70">
        <v>7.0360990758600872</v>
      </c>
      <c r="D94" s="70">
        <v>6.8754158617370944</v>
      </c>
      <c r="E94" s="70">
        <v>6.7966493237122947</v>
      </c>
      <c r="F94" s="70">
        <v>6.771713789282277</v>
      </c>
      <c r="G94" s="70">
        <v>6.7499859712532562</v>
      </c>
      <c r="H94" s="70">
        <v>6.737375946368509</v>
      </c>
      <c r="I94" s="70">
        <v>6.7255825398762861</v>
      </c>
      <c r="J94" s="70">
        <v>6.7089908080858773</v>
      </c>
      <c r="K94" s="70">
        <v>6.6972608605843158</v>
      </c>
      <c r="L94" s="70">
        <v>6.6933506004556849</v>
      </c>
      <c r="M94" s="70">
        <v>6.6735186980535524</v>
      </c>
      <c r="N94" s="70">
        <v>6.6760745541224518</v>
      </c>
      <c r="O94" s="70">
        <v>6.6421532855787291</v>
      </c>
      <c r="P94" s="70">
        <v>6.6018139206850464</v>
      </c>
      <c r="Q94" s="70">
        <v>6.5382513102768254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 t="s">
        <v>183</v>
      </c>
      <c r="I95" s="70" t="s">
        <v>183</v>
      </c>
      <c r="J95" s="70" t="s">
        <v>183</v>
      </c>
      <c r="K95" s="70" t="s">
        <v>183</v>
      </c>
      <c r="L95" s="70" t="s">
        <v>183</v>
      </c>
      <c r="M95" s="70" t="s">
        <v>183</v>
      </c>
      <c r="N95" s="70" t="s">
        <v>183</v>
      </c>
      <c r="O95" s="70" t="s">
        <v>183</v>
      </c>
      <c r="P95" s="70" t="s">
        <v>183</v>
      </c>
      <c r="Q95" s="70">
        <v>4.7428579116404714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 t="s">
        <v>183</v>
      </c>
      <c r="P96" s="70">
        <v>5.1034771931893887</v>
      </c>
      <c r="Q96" s="70">
        <v>4.5192690699881366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>
        <v>2.4856879314919968</v>
      </c>
      <c r="M97" s="70">
        <v>2.4653124607074108</v>
      </c>
      <c r="N97" s="70">
        <v>2.4532753557074125</v>
      </c>
      <c r="O97" s="70">
        <v>2.4540245654672224</v>
      </c>
      <c r="P97" s="70">
        <v>2.4447073263907186</v>
      </c>
      <c r="Q97" s="70">
        <v>2.43446374071612</v>
      </c>
    </row>
    <row r="98" spans="1:17" ht="11.45" customHeight="1" x14ac:dyDescent="0.25">
      <c r="A98" s="19" t="s">
        <v>28</v>
      </c>
      <c r="B98" s="21">
        <v>55.393440449523986</v>
      </c>
      <c r="C98" s="21">
        <v>53.655865906681889</v>
      </c>
      <c r="D98" s="21">
        <v>53.064621753364207</v>
      </c>
      <c r="E98" s="21">
        <v>52.651644517063133</v>
      </c>
      <c r="F98" s="21">
        <v>51.49707855762621</v>
      </c>
      <c r="G98" s="21">
        <v>50.329744630332939</v>
      </c>
      <c r="H98" s="21">
        <v>49.181393997561777</v>
      </c>
      <c r="I98" s="21">
        <v>48.268248782359379</v>
      </c>
      <c r="J98" s="21">
        <v>46.944677963795876</v>
      </c>
      <c r="K98" s="21">
        <v>46.233253775308086</v>
      </c>
      <c r="L98" s="21">
        <v>46.050760039638256</v>
      </c>
      <c r="M98" s="21">
        <v>45.837682027402103</v>
      </c>
      <c r="N98" s="21">
        <v>45.562706153668046</v>
      </c>
      <c r="O98" s="21">
        <v>45.274520423308466</v>
      </c>
      <c r="P98" s="21">
        <v>44.974727744748996</v>
      </c>
      <c r="Q98" s="21">
        <v>44.42395906738632</v>
      </c>
    </row>
    <row r="99" spans="1:17" ht="11.45" customHeight="1" x14ac:dyDescent="0.25">
      <c r="A99" s="62" t="s">
        <v>59</v>
      </c>
      <c r="B99" s="20" t="s">
        <v>183</v>
      </c>
      <c r="C99" s="20" t="s">
        <v>183</v>
      </c>
      <c r="D99" s="20" t="s">
        <v>183</v>
      </c>
      <c r="E99" s="20" t="s">
        <v>183</v>
      </c>
      <c r="F99" s="20" t="s">
        <v>183</v>
      </c>
      <c r="G99" s="20" t="s">
        <v>183</v>
      </c>
      <c r="H99" s="20" t="s">
        <v>183</v>
      </c>
      <c r="I99" s="20" t="s">
        <v>183</v>
      </c>
      <c r="J99" s="20" t="s">
        <v>183</v>
      </c>
      <c r="K99" s="20" t="s">
        <v>183</v>
      </c>
      <c r="L99" s="20" t="s">
        <v>183</v>
      </c>
      <c r="M99" s="20" t="s">
        <v>183</v>
      </c>
      <c r="N99" s="20" t="s">
        <v>183</v>
      </c>
      <c r="O99" s="20" t="s">
        <v>183</v>
      </c>
      <c r="P99" s="20" t="s">
        <v>183</v>
      </c>
      <c r="Q99" s="20" t="s">
        <v>183</v>
      </c>
    </row>
    <row r="100" spans="1:17" ht="11.45" customHeight="1" x14ac:dyDescent="0.25">
      <c r="A100" s="62" t="s">
        <v>58</v>
      </c>
      <c r="B100" s="20">
        <v>55.943392791592011</v>
      </c>
      <c r="C100" s="20">
        <v>54.136921274995167</v>
      </c>
      <c r="D100" s="20">
        <v>53.497559704902599</v>
      </c>
      <c r="E100" s="20">
        <v>53.006721960543885</v>
      </c>
      <c r="F100" s="20">
        <v>52.177748424180628</v>
      </c>
      <c r="G100" s="20">
        <v>51.214133018498977</v>
      </c>
      <c r="H100" s="20">
        <v>49.968021709972923</v>
      </c>
      <c r="I100" s="20">
        <v>48.943787435716914</v>
      </c>
      <c r="J100" s="20">
        <v>47.519585208605335</v>
      </c>
      <c r="K100" s="20">
        <v>46.730383272475855</v>
      </c>
      <c r="L100" s="20">
        <v>46.517561655077458</v>
      </c>
      <c r="M100" s="20">
        <v>46.262643952970365</v>
      </c>
      <c r="N100" s="20">
        <v>45.952357153421097</v>
      </c>
      <c r="O100" s="20">
        <v>45.64352501472932</v>
      </c>
      <c r="P100" s="20">
        <v>45.312268112014721</v>
      </c>
      <c r="Q100" s="20">
        <v>44.800126864870187</v>
      </c>
    </row>
    <row r="101" spans="1:17" ht="11.45" customHeight="1" x14ac:dyDescent="0.25">
      <c r="A101" s="62" t="s">
        <v>57</v>
      </c>
      <c r="B101" s="20">
        <v>41.111620199103456</v>
      </c>
      <c r="C101" s="20">
        <v>41.214399249601207</v>
      </c>
      <c r="D101" s="20">
        <v>41.317435247725207</v>
      </c>
      <c r="E101" s="20">
        <v>41.404448965436814</v>
      </c>
      <c r="F101" s="20">
        <v>39.852290273197703</v>
      </c>
      <c r="G101" s="20">
        <v>39.793576248617327</v>
      </c>
      <c r="H101" s="20">
        <v>39.796295750994062</v>
      </c>
      <c r="I101" s="20">
        <v>39.790188202852868</v>
      </c>
      <c r="J101" s="20">
        <v>39.762028505184233</v>
      </c>
      <c r="K101" s="20">
        <v>39.730264865350883</v>
      </c>
      <c r="L101" s="20">
        <v>39.676054786558538</v>
      </c>
      <c r="M101" s="20">
        <v>39.607154842121787</v>
      </c>
      <c r="N101" s="20">
        <v>39.621955612861711</v>
      </c>
      <c r="O101" s="20">
        <v>39.689487234699293</v>
      </c>
      <c r="P101" s="20">
        <v>39.756114810429459</v>
      </c>
      <c r="Q101" s="20">
        <v>39.833915671510688</v>
      </c>
    </row>
    <row r="102" spans="1:17" ht="11.45" customHeight="1" x14ac:dyDescent="0.25">
      <c r="A102" s="62" t="s">
        <v>56</v>
      </c>
      <c r="B102" s="20" t="s">
        <v>183</v>
      </c>
      <c r="C102" s="20" t="s">
        <v>183</v>
      </c>
      <c r="D102" s="20" t="s">
        <v>183</v>
      </c>
      <c r="E102" s="20" t="s">
        <v>183</v>
      </c>
      <c r="F102" s="20" t="s">
        <v>183</v>
      </c>
      <c r="G102" s="20" t="s">
        <v>183</v>
      </c>
      <c r="H102" s="20" t="s">
        <v>183</v>
      </c>
      <c r="I102" s="20" t="s">
        <v>183</v>
      </c>
      <c r="J102" s="20" t="s">
        <v>183</v>
      </c>
      <c r="K102" s="20" t="s">
        <v>183</v>
      </c>
      <c r="L102" s="20" t="s">
        <v>183</v>
      </c>
      <c r="M102" s="20" t="s">
        <v>183</v>
      </c>
      <c r="N102" s="20" t="s">
        <v>183</v>
      </c>
      <c r="O102" s="20" t="s">
        <v>183</v>
      </c>
      <c r="P102" s="20" t="s">
        <v>183</v>
      </c>
      <c r="Q102" s="20">
        <v>35.99999999992361</v>
      </c>
    </row>
    <row r="103" spans="1:17" ht="11.45" customHeight="1" x14ac:dyDescent="0.25">
      <c r="A103" s="62" t="s">
        <v>55</v>
      </c>
      <c r="B103" s="20">
        <v>28.790649514217378</v>
      </c>
      <c r="C103" s="20">
        <v>28.654047842841489</v>
      </c>
      <c r="D103" s="20">
        <v>28.680526637058652</v>
      </c>
      <c r="E103" s="20">
        <v>28.674595961837589</v>
      </c>
      <c r="F103" s="20">
        <v>28.708615219254678</v>
      </c>
      <c r="G103" s="20">
        <v>26.141215052530164</v>
      </c>
      <c r="H103" s="20">
        <v>25.967812021720313</v>
      </c>
      <c r="I103" s="20">
        <v>25.893665266353338</v>
      </c>
      <c r="J103" s="20">
        <v>25.811940634155413</v>
      </c>
      <c r="K103" s="20">
        <v>25.714064991609966</v>
      </c>
      <c r="L103" s="20">
        <v>25.539176457429797</v>
      </c>
      <c r="M103" s="20">
        <v>25.397578403641379</v>
      </c>
      <c r="N103" s="20">
        <v>25.445227549092728</v>
      </c>
      <c r="O103" s="20">
        <v>25.264603078585058</v>
      </c>
      <c r="P103" s="20">
        <v>25.136510755507363</v>
      </c>
      <c r="Q103" s="20">
        <v>24.875476152852862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7.3043224483852542</v>
      </c>
      <c r="C105" s="102">
        <v>7.2063463781489236</v>
      </c>
      <c r="D105" s="102">
        <v>7.1962929582213322</v>
      </c>
      <c r="E105" s="102">
        <v>7.1561640980706995</v>
      </c>
      <c r="F105" s="102">
        <v>7.1374340153209683</v>
      </c>
      <c r="G105" s="102">
        <v>7.1302321291152113</v>
      </c>
      <c r="H105" s="102">
        <v>7.0999183598787736</v>
      </c>
      <c r="I105" s="102">
        <v>7.0625682128557195</v>
      </c>
      <c r="J105" s="102">
        <v>7.0081551866643546</v>
      </c>
      <c r="K105" s="102">
        <v>6.9515725302616671</v>
      </c>
      <c r="L105" s="102">
        <v>6.8798308886868762</v>
      </c>
      <c r="M105" s="102">
        <v>6.8392440819573945</v>
      </c>
      <c r="N105" s="102">
        <v>6.8051447978308675</v>
      </c>
      <c r="O105" s="102">
        <v>6.7451438321038113</v>
      </c>
      <c r="P105" s="102">
        <v>6.6784992326425963</v>
      </c>
      <c r="Q105" s="102">
        <v>6.6148788524446722</v>
      </c>
    </row>
    <row r="106" spans="1:17" ht="11.45" customHeight="1" x14ac:dyDescent="0.25">
      <c r="A106" s="62" t="s">
        <v>59</v>
      </c>
      <c r="B106" s="70">
        <v>7.0119752303361764</v>
      </c>
      <c r="C106" s="70">
        <v>6.9927116684992034</v>
      </c>
      <c r="D106" s="70">
        <v>6.9743428726886387</v>
      </c>
      <c r="E106" s="70">
        <v>6.9320811788397343</v>
      </c>
      <c r="F106" s="70">
        <v>6.9059663925915462</v>
      </c>
      <c r="G106" s="70">
        <v>6.9015944590491181</v>
      </c>
      <c r="H106" s="70">
        <v>6.8650190930336032</v>
      </c>
      <c r="I106" s="70">
        <v>6.8011509070775231</v>
      </c>
      <c r="J106" s="70">
        <v>6.7005863493378532</v>
      </c>
      <c r="K106" s="70">
        <v>6.6006129203190476</v>
      </c>
      <c r="L106" s="70">
        <v>6.4709844090167987</v>
      </c>
      <c r="M106" s="70">
        <v>6.3512668794620897</v>
      </c>
      <c r="N106" s="70">
        <v>6.2403031856050095</v>
      </c>
      <c r="O106" s="70">
        <v>6.1070901437296188</v>
      </c>
      <c r="P106" s="70">
        <v>6.0058487674449621</v>
      </c>
      <c r="Q106" s="70">
        <v>5.9207236603865807</v>
      </c>
    </row>
    <row r="107" spans="1:17" ht="11.45" customHeight="1" x14ac:dyDescent="0.25">
      <c r="A107" s="62" t="s">
        <v>58</v>
      </c>
      <c r="B107" s="70">
        <v>8.0209142599549477</v>
      </c>
      <c r="C107" s="70">
        <v>7.7360861734338622</v>
      </c>
      <c r="D107" s="70">
        <v>7.6397221629504237</v>
      </c>
      <c r="E107" s="70">
        <v>7.5703555077749662</v>
      </c>
      <c r="F107" s="70">
        <v>7.5099462974479074</v>
      </c>
      <c r="G107" s="70">
        <v>7.4383879368590389</v>
      </c>
      <c r="H107" s="70">
        <v>7.3800522682039773</v>
      </c>
      <c r="I107" s="70">
        <v>7.3232669234136782</v>
      </c>
      <c r="J107" s="70">
        <v>7.2606526670149831</v>
      </c>
      <c r="K107" s="70">
        <v>7.1919217964069535</v>
      </c>
      <c r="L107" s="70">
        <v>7.1240913390230354</v>
      </c>
      <c r="M107" s="70">
        <v>7.0854351465197603</v>
      </c>
      <c r="N107" s="70">
        <v>7.0716148731257427</v>
      </c>
      <c r="O107" s="70">
        <v>7.0232567355967292</v>
      </c>
      <c r="P107" s="70">
        <v>6.9551885970125209</v>
      </c>
      <c r="Q107" s="70">
        <v>6.8742384038610309</v>
      </c>
    </row>
    <row r="108" spans="1:17" ht="11.45" customHeight="1" x14ac:dyDescent="0.25">
      <c r="A108" s="62" t="s">
        <v>57</v>
      </c>
      <c r="B108" s="70">
        <v>7.2591525953489286</v>
      </c>
      <c r="C108" s="70">
        <v>7.1727402820320769</v>
      </c>
      <c r="D108" s="70">
        <v>6.9746616199364864</v>
      </c>
      <c r="E108" s="70">
        <v>6.9158528414434617</v>
      </c>
      <c r="F108" s="70">
        <v>6.913194865859106</v>
      </c>
      <c r="G108" s="70">
        <v>6.8884402534831928</v>
      </c>
      <c r="H108" s="70">
        <v>6.8440456505391989</v>
      </c>
      <c r="I108" s="70">
        <v>6.8284840585291304</v>
      </c>
      <c r="J108" s="70">
        <v>6.8244824709305023</v>
      </c>
      <c r="K108" s="70">
        <v>6.8308952807395125</v>
      </c>
      <c r="L108" s="70">
        <v>6.8322451680029745</v>
      </c>
      <c r="M108" s="70">
        <v>6.8333410400381336</v>
      </c>
      <c r="N108" s="70">
        <v>6.8080710881249145</v>
      </c>
      <c r="O108" s="70">
        <v>6.7820308269820009</v>
      </c>
      <c r="P108" s="70">
        <v>6.7183492091960515</v>
      </c>
      <c r="Q108" s="70">
        <v>6.705902544049219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 t="s">
        <v>183</v>
      </c>
      <c r="L109" s="70" t="s">
        <v>183</v>
      </c>
      <c r="M109" s="70" t="s">
        <v>183</v>
      </c>
      <c r="N109" s="70" t="s">
        <v>183</v>
      </c>
      <c r="O109" s="70" t="s">
        <v>183</v>
      </c>
      <c r="P109" s="70" t="s">
        <v>183</v>
      </c>
      <c r="Q109" s="70">
        <v>9.5165320326752241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 t="s">
        <v>183</v>
      </c>
      <c r="H110" s="70" t="s">
        <v>183</v>
      </c>
      <c r="I110" s="70" t="s">
        <v>183</v>
      </c>
      <c r="J110" s="70" t="s">
        <v>183</v>
      </c>
      <c r="K110" s="70" t="s">
        <v>183</v>
      </c>
      <c r="L110" s="70" t="s">
        <v>183</v>
      </c>
      <c r="M110" s="70" t="s">
        <v>183</v>
      </c>
      <c r="N110" s="70">
        <v>3.6543341124829616</v>
      </c>
      <c r="O110" s="70">
        <v>3.6423872509613826</v>
      </c>
      <c r="P110" s="70">
        <v>3.6350507825136713</v>
      </c>
      <c r="Q110" s="70">
        <v>3.6154554210852488</v>
      </c>
    </row>
    <row r="111" spans="1:17" ht="11.45" customHeight="1" x14ac:dyDescent="0.25">
      <c r="A111" s="19" t="s">
        <v>24</v>
      </c>
      <c r="B111" s="21">
        <v>39.342272781290454</v>
      </c>
      <c r="C111" s="21">
        <v>39.249015063150026</v>
      </c>
      <c r="D111" s="21">
        <v>38.969323176495003</v>
      </c>
      <c r="E111" s="21">
        <v>38.949042079558616</v>
      </c>
      <c r="F111" s="21">
        <v>38.937609694220868</v>
      </c>
      <c r="G111" s="21">
        <v>38.85929612685046</v>
      </c>
      <c r="H111" s="21">
        <v>38.753847280937762</v>
      </c>
      <c r="I111" s="21">
        <v>38.489542131711538</v>
      </c>
      <c r="J111" s="21">
        <v>38.242240855430772</v>
      </c>
      <c r="K111" s="21">
        <v>38.091978222437035</v>
      </c>
      <c r="L111" s="21">
        <v>37.907056959544079</v>
      </c>
      <c r="M111" s="21">
        <v>37.706596404372569</v>
      </c>
      <c r="N111" s="21">
        <v>37.506350852105214</v>
      </c>
      <c r="O111" s="21">
        <v>37.263371235419669</v>
      </c>
      <c r="P111" s="21">
        <v>37.0427779266115</v>
      </c>
      <c r="Q111" s="21">
        <v>36.806677300094918</v>
      </c>
    </row>
    <row r="112" spans="1:17" ht="11.45" customHeight="1" x14ac:dyDescent="0.25">
      <c r="A112" s="17" t="s">
        <v>23</v>
      </c>
      <c r="B112" s="20">
        <v>39.122023097888977</v>
      </c>
      <c r="C112" s="20">
        <v>39.079561983201828</v>
      </c>
      <c r="D112" s="20">
        <v>38.838586186014822</v>
      </c>
      <c r="E112" s="20">
        <v>38.836411312330007</v>
      </c>
      <c r="F112" s="20">
        <v>38.82046827752238</v>
      </c>
      <c r="G112" s="20">
        <v>38.744690943479284</v>
      </c>
      <c r="H112" s="20">
        <v>38.619297370835376</v>
      </c>
      <c r="I112" s="20">
        <v>38.364539510035762</v>
      </c>
      <c r="J112" s="20">
        <v>38.121506279006518</v>
      </c>
      <c r="K112" s="20">
        <v>37.97730470986189</v>
      </c>
      <c r="L112" s="20">
        <v>37.779609154704012</v>
      </c>
      <c r="M112" s="20">
        <v>37.579255159439526</v>
      </c>
      <c r="N112" s="20">
        <v>37.37011986118965</v>
      </c>
      <c r="O112" s="20">
        <v>37.121054053312967</v>
      </c>
      <c r="P112" s="20">
        <v>36.9023981539152</v>
      </c>
      <c r="Q112" s="20">
        <v>36.668000905944332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44.196697859800196</v>
      </c>
      <c r="D113" s="69">
        <v>43.176907839980352</v>
      </c>
      <c r="E113" s="69">
        <v>42.498185011376926</v>
      </c>
      <c r="F113" s="69">
        <v>42.011918539476895</v>
      </c>
      <c r="G113" s="69">
        <v>41.823378594951045</v>
      </c>
      <c r="H113" s="69">
        <v>41.634983859935105</v>
      </c>
      <c r="I113" s="69">
        <v>41.599993140715888</v>
      </c>
      <c r="J113" s="69">
        <v>41.475736220583464</v>
      </c>
      <c r="K113" s="69">
        <v>41.358352255181657</v>
      </c>
      <c r="L113" s="69">
        <v>41.078011285408593</v>
      </c>
      <c r="M113" s="69">
        <v>40.883280588112811</v>
      </c>
      <c r="N113" s="69">
        <v>40.666805581266701</v>
      </c>
      <c r="O113" s="69">
        <v>40.465411124863557</v>
      </c>
      <c r="P113" s="69">
        <v>40.27944178277108</v>
      </c>
      <c r="Q113" s="69">
        <v>40.054760389390474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1.1119353353559114</v>
      </c>
      <c r="C117" s="111">
        <f>IF(TrRoad_act!C86=0,"",TrRoad_ene!C62/TrRoad_tech!C90)</f>
        <v>1.1227881865971767</v>
      </c>
      <c r="D117" s="111">
        <f>IF(TrRoad_act!D86=0,"",TrRoad_ene!D62/TrRoad_tech!D90)</f>
        <v>1.1216886444146603</v>
      </c>
      <c r="E117" s="111">
        <f>IF(TrRoad_act!E86=0,"",TrRoad_ene!E62/TrRoad_tech!E90)</f>
        <v>1.1049783873088894</v>
      </c>
      <c r="F117" s="111">
        <f>IF(TrRoad_act!F86=0,"",TrRoad_ene!F62/TrRoad_tech!F90)</f>
        <v>1.1174506282273624</v>
      </c>
      <c r="G117" s="111">
        <f>IF(TrRoad_act!G86=0,"",TrRoad_ene!G62/TrRoad_tech!G90)</f>
        <v>1.1269896315455621</v>
      </c>
      <c r="H117" s="111">
        <f>IF(TrRoad_act!H86=0,"",TrRoad_ene!H62/TrRoad_tech!H90)</f>
        <v>1.1225329414657403</v>
      </c>
      <c r="I117" s="111">
        <f>IF(TrRoad_act!I86=0,"",TrRoad_ene!I62/TrRoad_tech!I90)</f>
        <v>1.126342637956435</v>
      </c>
      <c r="J117" s="111">
        <f>IF(TrRoad_act!J86=0,"",TrRoad_ene!J62/TrRoad_tech!J90)</f>
        <v>1.159071543881584</v>
      </c>
      <c r="K117" s="111">
        <f>IF(TrRoad_act!K86=0,"",TrRoad_ene!K62/TrRoad_tech!K90)</f>
        <v>1.1381944630494376</v>
      </c>
      <c r="L117" s="111">
        <f>IF(TrRoad_act!L86=0,"",TrRoad_ene!L62/TrRoad_tech!L90)</f>
        <v>1.1483764366098634</v>
      </c>
      <c r="M117" s="111">
        <f>IF(TrRoad_act!M86=0,"",TrRoad_ene!M62/TrRoad_tech!M90)</f>
        <v>1.1658002409653769</v>
      </c>
      <c r="N117" s="111">
        <f>IF(TrRoad_act!N86=0,"",TrRoad_ene!N62/TrRoad_tech!N90)</f>
        <v>1.1600564474846822</v>
      </c>
      <c r="O117" s="111">
        <f>IF(TrRoad_act!O86=0,"",TrRoad_ene!O62/TrRoad_tech!O90)</f>
        <v>1.1649349947727974</v>
      </c>
      <c r="P117" s="111">
        <f>IF(TrRoad_act!P86=0,"",TrRoad_ene!P62/TrRoad_tech!P90)</f>
        <v>1.1535175282536199</v>
      </c>
      <c r="Q117" s="111">
        <f>IF(TrRoad_act!Q86=0,"",TrRoad_ene!Q62/TrRoad_tech!Q90)</f>
        <v>1.2037889226549789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1.100122778321462</v>
      </c>
      <c r="C118" s="107">
        <f>IF(TrRoad_act!C87=0,"",TrRoad_ene!C63/TrRoad_tech!C91)</f>
        <v>1.0971673639488528</v>
      </c>
      <c r="D118" s="107">
        <f>IF(TrRoad_act!D87=0,"",TrRoad_ene!D63/TrRoad_tech!D91)</f>
        <v>1.0987247714697717</v>
      </c>
      <c r="E118" s="107">
        <f>IF(TrRoad_act!E87=0,"",TrRoad_ene!E63/TrRoad_tech!E91)</f>
        <v>1.0967479581688568</v>
      </c>
      <c r="F118" s="107">
        <f>IF(TrRoad_act!F87=0,"",TrRoad_ene!F63/TrRoad_tech!F91)</f>
        <v>1.0959166341149993</v>
      </c>
      <c r="G118" s="107">
        <f>IF(TrRoad_act!G87=0,"",TrRoad_ene!G63/TrRoad_tech!G91)</f>
        <v>1.1382234272961498</v>
      </c>
      <c r="H118" s="107">
        <f>IF(TrRoad_act!H87=0,"",TrRoad_ene!H63/TrRoad_tech!H91)</f>
        <v>1.1417015164157636</v>
      </c>
      <c r="I118" s="107">
        <f>IF(TrRoad_act!I87=0,"",TrRoad_ene!I63/TrRoad_tech!I91)</f>
        <v>1.1375065321294107</v>
      </c>
      <c r="J118" s="107">
        <f>IF(TrRoad_act!J87=0,"",TrRoad_ene!J63/TrRoad_tech!J91)</f>
        <v>1.1299652029834562</v>
      </c>
      <c r="K118" s="107">
        <f>IF(TrRoad_act!K87=0,"",TrRoad_ene!K63/TrRoad_tech!K91)</f>
        <v>1.0879967081610942</v>
      </c>
      <c r="L118" s="107">
        <f>IF(TrRoad_act!L87=0,"",TrRoad_ene!L63/TrRoad_tech!L91)</f>
        <v>1.1229031275735166</v>
      </c>
      <c r="M118" s="107">
        <f>IF(TrRoad_act!M87=0,"",TrRoad_ene!M63/TrRoad_tech!M91)</f>
        <v>1.1150552814079253</v>
      </c>
      <c r="N118" s="107">
        <f>IF(TrRoad_act!N87=0,"",TrRoad_ene!N63/TrRoad_tech!N91)</f>
        <v>1.0996096521688401</v>
      </c>
      <c r="O118" s="107">
        <f>IF(TrRoad_act!O87=0,"",TrRoad_ene!O63/TrRoad_tech!O91)</f>
        <v>1.1121563545943089</v>
      </c>
      <c r="P118" s="107">
        <f>IF(TrRoad_act!P87=0,"",TrRoad_ene!P63/TrRoad_tech!P91)</f>
        <v>1.1207490709720027</v>
      </c>
      <c r="Q118" s="107">
        <f>IF(TrRoad_act!Q87=0,"",TrRoad_ene!Q63/TrRoad_tech!Q91)</f>
        <v>1.1308535317365489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1.096997803857525</v>
      </c>
      <c r="C119" s="108">
        <f>IF(TrRoad_act!C88=0,"",TrRoad_ene!C64/TrRoad_tech!C92)</f>
        <v>1.0964210216019838</v>
      </c>
      <c r="D119" s="108">
        <f>IF(TrRoad_act!D88=0,"",TrRoad_ene!D64/TrRoad_tech!D92)</f>
        <v>1.0867594661888482</v>
      </c>
      <c r="E119" s="108">
        <f>IF(TrRoad_act!E88=0,"",TrRoad_ene!E64/TrRoad_tech!E92)</f>
        <v>1.092785222734078</v>
      </c>
      <c r="F119" s="108">
        <f>IF(TrRoad_act!F88=0,"",TrRoad_ene!F64/TrRoad_tech!F92)</f>
        <v>1.0890943473236621</v>
      </c>
      <c r="G119" s="108">
        <f>IF(TrRoad_act!G88=0,"",TrRoad_ene!G64/TrRoad_tech!G92)</f>
        <v>1.0715937927293637</v>
      </c>
      <c r="H119" s="108">
        <f>IF(TrRoad_act!H88=0,"",TrRoad_ene!H64/TrRoad_tech!H92)</f>
        <v>1.0741797602367986</v>
      </c>
      <c r="I119" s="108">
        <f>IF(TrRoad_act!I88=0,"",TrRoad_ene!I64/TrRoad_tech!I92)</f>
        <v>1.089769324753405</v>
      </c>
      <c r="J119" s="108">
        <f>IF(TrRoad_act!J88=0,"",TrRoad_ene!J64/TrRoad_tech!J92)</f>
        <v>1.10727157135788</v>
      </c>
      <c r="K119" s="108">
        <f>IF(TrRoad_act!K88=0,"",TrRoad_ene!K64/TrRoad_tech!K92)</f>
        <v>1.1203593134422221</v>
      </c>
      <c r="L119" s="108">
        <f>IF(TrRoad_act!L88=0,"",TrRoad_ene!L64/TrRoad_tech!L92)</f>
        <v>1.1258360576690141</v>
      </c>
      <c r="M119" s="108">
        <f>IF(TrRoad_act!M88=0,"",TrRoad_ene!M64/TrRoad_tech!M92)</f>
        <v>1.1125246475539643</v>
      </c>
      <c r="N119" s="108">
        <f>IF(TrRoad_act!N88=0,"",TrRoad_ene!N64/TrRoad_tech!N92)</f>
        <v>1.1104009784098257</v>
      </c>
      <c r="O119" s="108">
        <f>IF(TrRoad_act!O88=0,"",TrRoad_ene!O64/TrRoad_tech!O92)</f>
        <v>1.1034088967976445</v>
      </c>
      <c r="P119" s="108">
        <f>IF(TrRoad_act!P88=0,"",TrRoad_ene!P64/TrRoad_tech!P92)</f>
        <v>1.1079418659783069</v>
      </c>
      <c r="Q119" s="108">
        <f>IF(TrRoad_act!Q88=0,"",TrRoad_ene!Q64/TrRoad_tech!Q92)</f>
        <v>1.1367537191682626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1.0969978038575252</v>
      </c>
      <c r="C120" s="108">
        <f>IF(TrRoad_act!C89=0,"",TrRoad_ene!C65/TrRoad_tech!C93)</f>
        <v>1.0963914653799831</v>
      </c>
      <c r="D120" s="108">
        <f>IF(TrRoad_act!D89=0,"",TrRoad_ene!D65/TrRoad_tech!D93)</f>
        <v>1.0867336009882431</v>
      </c>
      <c r="E120" s="108">
        <f>IF(TrRoad_act!E89=0,"",TrRoad_ene!E65/TrRoad_tech!E93)</f>
        <v>1.0928114376539055</v>
      </c>
      <c r="F120" s="108">
        <f>IF(TrRoad_act!F89=0,"",TrRoad_ene!F65/TrRoad_tech!F93)</f>
        <v>1.0890840003315647</v>
      </c>
      <c r="G120" s="108">
        <f>IF(TrRoad_act!G89=0,"",TrRoad_ene!G65/TrRoad_tech!G93)</f>
        <v>1.3613794888477764</v>
      </c>
      <c r="H120" s="108">
        <f>IF(TrRoad_act!H89=0,"",TrRoad_ene!H65/TrRoad_tech!H93)</f>
        <v>1.3382312917994663</v>
      </c>
      <c r="I120" s="108">
        <f>IF(TrRoad_act!I89=0,"",TrRoad_ene!I65/TrRoad_tech!I93)</f>
        <v>1.3004138879821563</v>
      </c>
      <c r="J120" s="108">
        <f>IF(TrRoad_act!J89=0,"",TrRoad_ene!J65/TrRoad_tech!J93)</f>
        <v>1.269576089738597</v>
      </c>
      <c r="K120" s="108">
        <f>IF(TrRoad_act!K89=0,"",TrRoad_ene!K65/TrRoad_tech!K93)</f>
        <v>1.1293795050385722</v>
      </c>
      <c r="L120" s="108">
        <f>IF(TrRoad_act!L89=0,"",TrRoad_ene!L65/TrRoad_tech!L93)</f>
        <v>1.2393279184117911</v>
      </c>
      <c r="M120" s="108">
        <f>IF(TrRoad_act!M89=0,"",TrRoad_ene!M65/TrRoad_tech!M93)</f>
        <v>1.1847362262637837</v>
      </c>
      <c r="N120" s="108">
        <f>IF(TrRoad_act!N89=0,"",TrRoad_ene!N65/TrRoad_tech!N93)</f>
        <v>1.1245019620748529</v>
      </c>
      <c r="O120" s="108">
        <f>IF(TrRoad_act!O89=0,"",TrRoad_ene!O65/TrRoad_tech!O93)</f>
        <v>1.1185074078415358</v>
      </c>
      <c r="P120" s="108">
        <f>IF(TrRoad_act!P89=0,"",TrRoad_ene!P65/TrRoad_tech!P93)</f>
        <v>1.1239686079908682</v>
      </c>
      <c r="Q120" s="108">
        <f>IF(TrRoad_act!Q89=0,"",TrRoad_ene!Q65/TrRoad_tech!Q93)</f>
        <v>1.1508474211338526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1.1379703831201424</v>
      </c>
      <c r="C121" s="108">
        <f>IF(TrRoad_act!C90=0,"",TrRoad_ene!C66/TrRoad_tech!C94)</f>
        <v>1.1298396575953793</v>
      </c>
      <c r="D121" s="108">
        <f>IF(TrRoad_act!D90=0,"",TrRoad_ene!D66/TrRoad_tech!D94)</f>
        <v>1.1723580598076082</v>
      </c>
      <c r="E121" s="108">
        <f>IF(TrRoad_act!E90=0,"",TrRoad_ene!E66/TrRoad_tech!E94)</f>
        <v>1.1297820827829637</v>
      </c>
      <c r="F121" s="108">
        <f>IF(TrRoad_act!F90=0,"",TrRoad_ene!F66/TrRoad_tech!F94)</f>
        <v>1.1412748501821863</v>
      </c>
      <c r="G121" s="108">
        <f>IF(TrRoad_act!G90=0,"",TrRoad_ene!G66/TrRoad_tech!G94)</f>
        <v>1.1962742276858542</v>
      </c>
      <c r="H121" s="108">
        <f>IF(TrRoad_act!H90=0,"",TrRoad_ene!H66/TrRoad_tech!H94)</f>
        <v>1.1938530047081584</v>
      </c>
      <c r="I121" s="108">
        <f>IF(TrRoad_act!I90=0,"",TrRoad_ene!I66/TrRoad_tech!I94)</f>
        <v>1.1494747207288447</v>
      </c>
      <c r="J121" s="108">
        <f>IF(TrRoad_act!J90=0,"",TrRoad_ene!J66/TrRoad_tech!J94)</f>
        <v>1.0954141696202289</v>
      </c>
      <c r="K121" s="108">
        <f>IF(TrRoad_act!K90=0,"",TrRoad_ene!K66/TrRoad_tech!K94)</f>
        <v>1.052623348566017</v>
      </c>
      <c r="L121" s="108">
        <f>IF(TrRoad_act!L90=0,"",TrRoad_ene!L66/TrRoad_tech!L94)</f>
        <v>1.0313562154104907</v>
      </c>
      <c r="M121" s="108">
        <f>IF(TrRoad_act!M90=0,"",TrRoad_ene!M66/TrRoad_tech!M94)</f>
        <v>1.1043369010087247</v>
      </c>
      <c r="N121" s="108">
        <f>IF(TrRoad_act!N90=0,"",TrRoad_ene!N66/TrRoad_tech!N94)</f>
        <v>1.1372583142346429</v>
      </c>
      <c r="O121" s="108">
        <f>IF(TrRoad_act!O90=0,"",TrRoad_ene!O66/TrRoad_tech!O94)</f>
        <v>1.2013686537252823</v>
      </c>
      <c r="P121" s="108">
        <f>IF(TrRoad_act!P90=0,"",TrRoad_ene!P66/TrRoad_tech!P94)</f>
        <v>1.2148280013655905</v>
      </c>
      <c r="Q121" s="108">
        <f>IF(TrRoad_act!Q90=0,"",TrRoad_ene!Q66/TrRoad_tech!Q94)</f>
        <v>1.1253102509543231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 t="str">
        <f>IF(TrRoad_act!N91=0,"",TrRoad_ene!N67/TrRoad_tech!N95)</f>
        <v/>
      </c>
      <c r="O122" s="108" t="str">
        <f>IF(TrRoad_act!O91=0,"",TrRoad_ene!O67/TrRoad_tech!O95)</f>
        <v/>
      </c>
      <c r="P122" s="108" t="str">
        <f>IF(TrRoad_act!P91=0,"",TrRoad_ene!P67/TrRoad_tech!P95)</f>
        <v/>
      </c>
      <c r="Q122" s="108">
        <f>IF(TrRoad_act!Q91=0,"",TrRoad_ene!Q67/TrRoad_tech!Q95)</f>
        <v>1.3000000000070031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 t="str">
        <f>IF(TrRoad_act!O92=0,"",TrRoad_ene!O68/TrRoad_tech!O96)</f>
        <v/>
      </c>
      <c r="P123" s="108">
        <f>IF(TrRoad_act!P92=0,"",TrRoad_ene!P68/TrRoad_tech!P96)</f>
        <v>1.2627295483743195</v>
      </c>
      <c r="Q123" s="108">
        <f>IF(TrRoad_act!Q92=0,"",TrRoad_ene!Q68/TrRoad_tech!Q96)</f>
        <v>1.2814850569801346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1.2000000000070943</v>
      </c>
      <c r="M124" s="108">
        <f>IF(TrRoad_act!M93=0,"",TrRoad_ene!M69/TrRoad_tech!M97)</f>
        <v>1.2148063695259916</v>
      </c>
      <c r="N124" s="108">
        <f>IF(TrRoad_act!N93=0,"",TrRoad_ene!N69/TrRoad_tech!N97)</f>
        <v>1.225672141169468</v>
      </c>
      <c r="O124" s="108">
        <f>IF(TrRoad_act!O93=0,"",TrRoad_ene!O69/TrRoad_tech!O97)</f>
        <v>1.2290463602644408</v>
      </c>
      <c r="P124" s="108">
        <f>IF(TrRoad_act!P93=0,"",TrRoad_ene!P69/TrRoad_tech!P97)</f>
        <v>1.2390954691223455</v>
      </c>
      <c r="Q124" s="108">
        <f>IF(TrRoad_act!Q93=0,"",TrRoad_ene!Q69/TrRoad_tech!Q97)</f>
        <v>1.2502128543248447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1.104402074483799</v>
      </c>
      <c r="C125" s="107">
        <f>IF(TrRoad_act!C94=0,"",TrRoad_ene!C70/TrRoad_tech!C98)</f>
        <v>1.1037765927454095</v>
      </c>
      <c r="D125" s="107">
        <f>IF(TrRoad_act!D94=0,"",TrRoad_ene!D70/TrRoad_tech!D98)</f>
        <v>1.1034441084502391</v>
      </c>
      <c r="E125" s="107">
        <f>IF(TrRoad_act!E94=0,"",TrRoad_ene!E70/TrRoad_tech!E98)</f>
        <v>1.1032843497282556</v>
      </c>
      <c r="F125" s="107">
        <f>IF(TrRoad_act!F94=0,"",TrRoad_ene!F70/TrRoad_tech!F98)</f>
        <v>1.107746113977744</v>
      </c>
      <c r="G125" s="107">
        <f>IF(TrRoad_act!G94=0,"",TrRoad_ene!G70/TrRoad_tech!G98)</f>
        <v>1.1083518300663646</v>
      </c>
      <c r="H125" s="107">
        <f>IF(TrRoad_act!H94=0,"",TrRoad_ene!H70/TrRoad_tech!H98)</f>
        <v>1.1094773090461088</v>
      </c>
      <c r="I125" s="107">
        <f>IF(TrRoad_act!I94=0,"",TrRoad_ene!I70/TrRoad_tech!I98)</f>
        <v>1.1110059460895989</v>
      </c>
      <c r="J125" s="107">
        <f>IF(TrRoad_act!J94=0,"",TrRoad_ene!J70/TrRoad_tech!J98)</f>
        <v>1.1150022498585181</v>
      </c>
      <c r="K125" s="107">
        <f>IF(TrRoad_act!K94=0,"",TrRoad_ene!K70/TrRoad_tech!K98)</f>
        <v>1.1182710127035274</v>
      </c>
      <c r="L125" s="107">
        <f>IF(TrRoad_act!L94=0,"",TrRoad_ene!L70/TrRoad_tech!L98)</f>
        <v>1.122269820900317</v>
      </c>
      <c r="M125" s="107">
        <f>IF(TrRoad_act!M94=0,"",TrRoad_ene!M70/TrRoad_tech!M98)</f>
        <v>1.1268548454265375</v>
      </c>
      <c r="N125" s="107">
        <f>IF(TrRoad_act!N94=0,"",TrRoad_ene!N70/TrRoad_tech!N98)</f>
        <v>1.1324311729533982</v>
      </c>
      <c r="O125" s="107">
        <f>IF(TrRoad_act!O94=0,"",TrRoad_ene!O70/TrRoad_tech!O98)</f>
        <v>1.1382186859771795</v>
      </c>
      <c r="P125" s="107">
        <f>IF(TrRoad_act!P94=0,"",TrRoad_ene!P70/TrRoad_tech!P98)</f>
        <v>1.1448583580188396</v>
      </c>
      <c r="Q125" s="107">
        <f>IF(TrRoad_act!Q94=0,"",TrRoad_ene!Q70/TrRoad_tech!Q98)</f>
        <v>1.1543307747396363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 t="str">
        <f>IF(TrRoad_act!J95=0,"",TrRoad_ene!J71/TrRoad_tech!J99)</f>
        <v/>
      </c>
      <c r="K126" s="106" t="str">
        <f>IF(TrRoad_act!K95=0,"",TrRoad_ene!K71/TrRoad_tech!K99)</f>
        <v/>
      </c>
      <c r="L126" s="106" t="str">
        <f>IF(TrRoad_act!L95=0,"",TrRoad_ene!L71/TrRoad_tech!L99)</f>
        <v/>
      </c>
      <c r="M126" s="106" t="str">
        <f>IF(TrRoad_act!M95=0,"",TrRoad_ene!M71/TrRoad_tech!M99)</f>
        <v/>
      </c>
      <c r="N126" s="106" t="str">
        <f>IF(TrRoad_act!N95=0,"",TrRoad_ene!N71/TrRoad_tech!N99)</f>
        <v/>
      </c>
      <c r="O126" s="106" t="str">
        <f>IF(TrRoad_act!O95=0,"",TrRoad_ene!O71/TrRoad_tech!O99)</f>
        <v/>
      </c>
      <c r="P126" s="106" t="str">
        <f>IF(TrRoad_act!P95=0,"",TrRoad_ene!P71/TrRoad_tech!P99)</f>
        <v/>
      </c>
      <c r="Q126" s="106" t="str">
        <f>IF(TrRoad_act!Q95=0,"",TrRoad_ene!Q71/TrRoad_tech!Q99)</f>
        <v/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1.1000000000133239</v>
      </c>
      <c r="C127" s="106">
        <f>IF(TrRoad_act!C96=0,"",TrRoad_ene!C72/TrRoad_tech!C100)</f>
        <v>1.100135467780355</v>
      </c>
      <c r="D127" s="106">
        <f>IF(TrRoad_act!D96=0,"",TrRoad_ene!D72/TrRoad_tech!D100)</f>
        <v>1.100372851880614</v>
      </c>
      <c r="E127" s="106">
        <f>IF(TrRoad_act!E96=0,"",TrRoad_ene!E72/TrRoad_tech!E100)</f>
        <v>1.1007505543592642</v>
      </c>
      <c r="F127" s="106">
        <f>IF(TrRoad_act!F96=0,"",TrRoad_ene!F72/TrRoad_tech!F100)</f>
        <v>1.1014669027639865</v>
      </c>
      <c r="G127" s="106">
        <f>IF(TrRoad_act!G96=0,"",TrRoad_ene!G72/TrRoad_tech!G100)</f>
        <v>1.1025948382011226</v>
      </c>
      <c r="H127" s="106">
        <f>IF(TrRoad_act!H96=0,"",TrRoad_ene!H72/TrRoad_tech!H100)</f>
        <v>1.104642765920419</v>
      </c>
      <c r="I127" s="106">
        <f>IF(TrRoad_act!I96=0,"",TrRoad_ene!I72/TrRoad_tech!I100)</f>
        <v>1.1071746549466552</v>
      </c>
      <c r="J127" s="106">
        <f>IF(TrRoad_act!J96=0,"",TrRoad_ene!J72/TrRoad_tech!J100)</f>
        <v>1.1121212072354336</v>
      </c>
      <c r="K127" s="106">
        <f>IF(TrRoad_act!K96=0,"",TrRoad_ene!K72/TrRoad_tech!K100)</f>
        <v>1.1161191353103912</v>
      </c>
      <c r="L127" s="106">
        <f>IF(TrRoad_act!L96=0,"",TrRoad_ene!L72/TrRoad_tech!L100)</f>
        <v>1.1205756837229508</v>
      </c>
      <c r="M127" s="106">
        <f>IF(TrRoad_act!M96=0,"",TrRoad_ene!M72/TrRoad_tech!M100)</f>
        <v>1.1256128361141644</v>
      </c>
      <c r="N127" s="106">
        <f>IF(TrRoad_act!N96=0,"",TrRoad_ene!N72/TrRoad_tech!N100)</f>
        <v>1.1316161319755766</v>
      </c>
      <c r="O127" s="106">
        <f>IF(TrRoad_act!O96=0,"",TrRoad_ene!O72/TrRoad_tech!O100)</f>
        <v>1.1378525769320496</v>
      </c>
      <c r="P127" s="106">
        <f>IF(TrRoad_act!P96=0,"",TrRoad_ene!P72/TrRoad_tech!P100)</f>
        <v>1.1449067294063653</v>
      </c>
      <c r="Q127" s="106">
        <f>IF(TrRoad_act!Q96=0,"",TrRoad_ene!Q72/TrRoad_tech!Q100)</f>
        <v>1.1552399900131431</v>
      </c>
    </row>
    <row r="128" spans="1:17" ht="11.45" customHeight="1" x14ac:dyDescent="0.25">
      <c r="A128" s="62" t="s">
        <v>57</v>
      </c>
      <c r="B128" s="106">
        <f>IF(TrRoad_act!B97=0,"",TrRoad_ene!B73/TrRoad_tech!B101)</f>
        <v>1.1000000000133241</v>
      </c>
      <c r="C128" s="106">
        <f>IF(TrRoad_act!C97=0,"",TrRoad_ene!C73/TrRoad_tech!C101)</f>
        <v>1.1000000000133243</v>
      </c>
      <c r="D128" s="106">
        <f>IF(TrRoad_act!D97=0,"",TrRoad_ene!D73/TrRoad_tech!D101)</f>
        <v>1.1000000000133243</v>
      </c>
      <c r="E128" s="106">
        <f>IF(TrRoad_act!E97=0,"",TrRoad_ene!E73/TrRoad_tech!E101)</f>
        <v>1.1000408184951334</v>
      </c>
      <c r="F128" s="106">
        <f>IF(TrRoad_act!F97=0,"",TrRoad_ene!F73/TrRoad_tech!F101)</f>
        <v>1.104398312648279</v>
      </c>
      <c r="G128" s="106">
        <f>IF(TrRoad_act!G97=0,"",TrRoad_ene!G73/TrRoad_tech!G101)</f>
        <v>1.1048427579920679</v>
      </c>
      <c r="H128" s="106">
        <f>IF(TrRoad_act!H97=0,"",TrRoad_ene!H73/TrRoad_tech!H101)</f>
        <v>1.105130789718668</v>
      </c>
      <c r="I128" s="106">
        <f>IF(TrRoad_act!I97=0,"",TrRoad_ene!I73/TrRoad_tech!I101)</f>
        <v>1.1054321718703737</v>
      </c>
      <c r="J128" s="106">
        <f>IF(TrRoad_act!J97=0,"",TrRoad_ene!J73/TrRoad_tech!J101)</f>
        <v>1.1059235116511592</v>
      </c>
      <c r="K128" s="106">
        <f>IF(TrRoad_act!K97=0,"",TrRoad_ene!K73/TrRoad_tech!K101)</f>
        <v>1.1063004390358899</v>
      </c>
      <c r="L128" s="106">
        <f>IF(TrRoad_act!L97=0,"",TrRoad_ene!L73/TrRoad_tech!L101)</f>
        <v>1.1068831065003573</v>
      </c>
      <c r="M128" s="106">
        <f>IF(TrRoad_act!M97=0,"",TrRoad_ene!M73/TrRoad_tech!M101)</f>
        <v>1.1075393726747371</v>
      </c>
      <c r="N128" s="106">
        <f>IF(TrRoad_act!N97=0,"",TrRoad_ene!N73/TrRoad_tech!N101)</f>
        <v>1.1082004126173233</v>
      </c>
      <c r="O128" s="106">
        <f>IF(TrRoad_act!O97=0,"",TrRoad_ene!O73/TrRoad_tech!O101)</f>
        <v>1.1087277400664448</v>
      </c>
      <c r="P128" s="106">
        <f>IF(TrRoad_act!P97=0,"",TrRoad_ene!P73/TrRoad_tech!P101)</f>
        <v>1.1092882542188247</v>
      </c>
      <c r="Q128" s="106">
        <f>IF(TrRoad_act!Q97=0,"",TrRoad_ene!Q73/TrRoad_tech!Q101)</f>
        <v>1.1096584346128595</v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>
        <f>IF(TrRoad_act!Q98=0,"",TrRoad_ene!Q74/TrRoad_tech!Q102)</f>
        <v>1.1836049162720412</v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1.1000000000133241</v>
      </c>
      <c r="C130" s="106">
        <f>IF(TrRoad_act!C99=0,"",TrRoad_ene!C75/TrRoad_tech!C103)</f>
        <v>1.1001367325765046</v>
      </c>
      <c r="D130" s="106">
        <f>IF(TrRoad_act!D99=0,"",TrRoad_ene!D75/TrRoad_tech!D103)</f>
        <v>1.1002002161969882</v>
      </c>
      <c r="E130" s="106">
        <f>IF(TrRoad_act!E99=0,"",TrRoad_ene!E75/TrRoad_tech!E103)</f>
        <v>1.1002619028919778</v>
      </c>
      <c r="F130" s="106">
        <f>IF(TrRoad_act!F99=0,"",TrRoad_ene!F75/TrRoad_tech!F103)</f>
        <v>1.1002918788964253</v>
      </c>
      <c r="G130" s="106">
        <f>IF(TrRoad_act!G99=0,"",TrRoad_ene!G75/TrRoad_tech!G103)</f>
        <v>1.1114183960295478</v>
      </c>
      <c r="H130" s="106">
        <f>IF(TrRoad_act!H99=0,"",TrRoad_ene!H75/TrRoad_tech!H103)</f>
        <v>1.1125067229278038</v>
      </c>
      <c r="I130" s="106">
        <f>IF(TrRoad_act!I99=0,"",TrRoad_ene!I75/TrRoad_tech!I103)</f>
        <v>1.1131688047090003</v>
      </c>
      <c r="J130" s="106">
        <f>IF(TrRoad_act!J99=0,"",TrRoad_ene!J75/TrRoad_tech!J103)</f>
        <v>1.113811811054052</v>
      </c>
      <c r="K130" s="106">
        <f>IF(TrRoad_act!K99=0,"",TrRoad_ene!K75/TrRoad_tech!K103)</f>
        <v>1.1145668581638746</v>
      </c>
      <c r="L130" s="106">
        <f>IF(TrRoad_act!L99=0,"",TrRoad_ene!L75/TrRoad_tech!L103)</f>
        <v>1.1164140134563671</v>
      </c>
      <c r="M130" s="106">
        <f>IF(TrRoad_act!M99=0,"",TrRoad_ene!M75/TrRoad_tech!M103)</f>
        <v>1.1178695886902266</v>
      </c>
      <c r="N130" s="106">
        <f>IF(TrRoad_act!N99=0,"",TrRoad_ene!N75/TrRoad_tech!N103)</f>
        <v>1.1181035318129422</v>
      </c>
      <c r="O130" s="106">
        <f>IF(TrRoad_act!O99=0,"",TrRoad_ene!O75/TrRoad_tech!O103)</f>
        <v>1.1236117960497911</v>
      </c>
      <c r="P130" s="106">
        <f>IF(TrRoad_act!P99=0,"",TrRoad_ene!P75/TrRoad_tech!P103)</f>
        <v>1.1281260050157733</v>
      </c>
      <c r="Q130" s="106">
        <f>IF(TrRoad_act!Q99=0,"",TrRoad_ene!Q75/TrRoad_tech!Q103)</f>
        <v>1.13629472583311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1.1145924819905093</v>
      </c>
      <c r="C132" s="109">
        <f>IF(TrRoad_act!C101=0,"",TrRoad_ene!C77/TrRoad_tech!C105)</f>
        <v>1.1112330357271016</v>
      </c>
      <c r="D132" s="109">
        <f>IF(TrRoad_act!D101=0,"",TrRoad_ene!D77/TrRoad_tech!D105)</f>
        <v>1.1112613056498619</v>
      </c>
      <c r="E132" s="109">
        <f>IF(TrRoad_act!E101=0,"",TrRoad_ene!E77/TrRoad_tech!E105)</f>
        <v>1.1114824075484535</v>
      </c>
      <c r="F132" s="109">
        <f>IF(TrRoad_act!F101=0,"",TrRoad_ene!F77/TrRoad_tech!F105)</f>
        <v>1.111321908365025</v>
      </c>
      <c r="G132" s="109">
        <f>IF(TrRoad_act!G101=0,"",TrRoad_ene!G77/TrRoad_tech!G105)</f>
        <v>1.1118911786347312</v>
      </c>
      <c r="H132" s="109">
        <f>IF(TrRoad_act!H101=0,"",TrRoad_ene!H77/TrRoad_tech!H105)</f>
        <v>1.1134785367950948</v>
      </c>
      <c r="I132" s="109">
        <f>IF(TrRoad_act!I101=0,"",TrRoad_ene!I77/TrRoad_tech!I105)</f>
        <v>1.1159063176728996</v>
      </c>
      <c r="J132" s="109">
        <f>IF(TrRoad_act!J101=0,"",TrRoad_ene!J77/TrRoad_tech!J105)</f>
        <v>1.1201495476980372</v>
      </c>
      <c r="K132" s="109">
        <f>IF(TrRoad_act!K101=0,"",TrRoad_ene!K77/TrRoad_tech!K105)</f>
        <v>1.1219295260488682</v>
      </c>
      <c r="L132" s="109">
        <f>IF(TrRoad_act!L101=0,"",TrRoad_ene!L77/TrRoad_tech!L105)</f>
        <v>1.1284632193925772</v>
      </c>
      <c r="M132" s="109">
        <f>IF(TrRoad_act!M101=0,"",TrRoad_ene!M77/TrRoad_tech!M105)</f>
        <v>1.1352949052590169</v>
      </c>
      <c r="N132" s="109">
        <f>IF(TrRoad_act!N101=0,"",TrRoad_ene!N77/TrRoad_tech!N105)</f>
        <v>1.1420475509475032</v>
      </c>
      <c r="O132" s="109">
        <f>IF(TrRoad_act!O101=0,"",TrRoad_ene!O77/TrRoad_tech!O105)</f>
        <v>1.1507805470141601</v>
      </c>
      <c r="P132" s="109">
        <f>IF(TrRoad_act!P101=0,"",TrRoad_ene!P77/TrRoad_tech!P105)</f>
        <v>1.1590945400992356</v>
      </c>
      <c r="Q132" s="109">
        <f>IF(TrRoad_act!Q101=0,"",TrRoad_ene!Q77/TrRoad_tech!Q105)</f>
        <v>1.1694768621692706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1.1000000000067305</v>
      </c>
      <c r="C133" s="108">
        <f>IF(TrRoad_act!C102=0,"",TrRoad_ene!C78/TrRoad_tech!C106)</f>
        <v>1.1000111844234974</v>
      </c>
      <c r="D133" s="108">
        <f>IF(TrRoad_act!D102=0,"",TrRoad_ene!D78/TrRoad_tech!D106)</f>
        <v>1.100052977826866</v>
      </c>
      <c r="E133" s="108">
        <f>IF(TrRoad_act!E102=0,"",TrRoad_ene!E78/TrRoad_tech!E106)</f>
        <v>1.1001712281947167</v>
      </c>
      <c r="F133" s="108">
        <f>IF(TrRoad_act!F102=0,"",TrRoad_ene!F78/TrRoad_tech!F106)</f>
        <v>1.1002820729228129</v>
      </c>
      <c r="G133" s="108">
        <f>IF(TrRoad_act!G102=0,"",TrRoad_ene!G78/TrRoad_tech!G106)</f>
        <v>1.1003427818378531</v>
      </c>
      <c r="H133" s="108">
        <f>IF(TrRoad_act!H102=0,"",TrRoad_ene!H78/TrRoad_tech!H106)</f>
        <v>1.1007130163769601</v>
      </c>
      <c r="I133" s="108">
        <f>IF(TrRoad_act!I102=0,"",TrRoad_ene!I78/TrRoad_tech!I106)</f>
        <v>1.1016706851801061</v>
      </c>
      <c r="J133" s="108">
        <f>IF(TrRoad_act!J102=0,"",TrRoad_ene!J78/TrRoad_tech!J106)</f>
        <v>1.1037438675296098</v>
      </c>
      <c r="K133" s="108">
        <f>IF(TrRoad_act!K102=0,"",TrRoad_ene!K78/TrRoad_tech!K106)</f>
        <v>1.1063408373548516</v>
      </c>
      <c r="L133" s="108">
        <f>IF(TrRoad_act!L102=0,"",TrRoad_ene!L78/TrRoad_tech!L106)</f>
        <v>1.1110124332143814</v>
      </c>
      <c r="M133" s="108">
        <f>IF(TrRoad_act!M102=0,"",TrRoad_ene!M78/TrRoad_tech!M106)</f>
        <v>1.1154725451938283</v>
      </c>
      <c r="N133" s="108">
        <f>IF(TrRoad_act!N102=0,"",TrRoad_ene!N78/TrRoad_tech!N106)</f>
        <v>1.120528543650152</v>
      </c>
      <c r="O133" s="108">
        <f>IF(TrRoad_act!O102=0,"",TrRoad_ene!O78/TrRoad_tech!O106)</f>
        <v>1.1273279683163344</v>
      </c>
      <c r="P133" s="108">
        <f>IF(TrRoad_act!P102=0,"",TrRoad_ene!P78/TrRoad_tech!P106)</f>
        <v>1.134167143599925</v>
      </c>
      <c r="Q133" s="108">
        <f>IF(TrRoad_act!Q102=0,"",TrRoad_ene!Q78/TrRoad_tech!Q106)</f>
        <v>1.1409795150705133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</v>
      </c>
      <c r="C134" s="108">
        <f>IF(TrRoad_act!C103=0,"",TrRoad_ene!C79/TrRoad_tech!C107)</f>
        <v>1.1001123463995168</v>
      </c>
      <c r="D134" s="108">
        <f>IF(TrRoad_act!D103=0,"",TrRoad_ene!D79/TrRoad_tech!D107)</f>
        <v>1.1004942964260365</v>
      </c>
      <c r="E134" s="108">
        <f>IF(TrRoad_act!E103=0,"",TrRoad_ene!E79/TrRoad_tech!E107)</f>
        <v>1.1009598392890731</v>
      </c>
      <c r="F134" s="108">
        <f>IF(TrRoad_act!F103=0,"",TrRoad_ene!F79/TrRoad_tech!F107)</f>
        <v>1.1015779496369797</v>
      </c>
      <c r="G134" s="108">
        <f>IF(TrRoad_act!G103=0,"",TrRoad_ene!G79/TrRoad_tech!G107)</f>
        <v>1.1027809391118433</v>
      </c>
      <c r="H134" s="108">
        <f>IF(TrRoad_act!H103=0,"",TrRoad_ene!H79/TrRoad_tech!H107)</f>
        <v>1.1045599094014762</v>
      </c>
      <c r="I134" s="108">
        <f>IF(TrRoad_act!I103=0,"",TrRoad_ene!I79/TrRoad_tech!I107)</f>
        <v>1.1073942146055364</v>
      </c>
      <c r="J134" s="108">
        <f>IF(TrRoad_act!J103=0,"",TrRoad_ene!J79/TrRoad_tech!J107)</f>
        <v>1.1114198025698188</v>
      </c>
      <c r="K134" s="108">
        <f>IF(TrRoad_act!K103=0,"",TrRoad_ene!K79/TrRoad_tech!K107)</f>
        <v>1.1156715788685621</v>
      </c>
      <c r="L134" s="108">
        <f>IF(TrRoad_act!L103=0,"",TrRoad_ene!L79/TrRoad_tech!L107)</f>
        <v>1.1214075623441557</v>
      </c>
      <c r="M134" s="108">
        <f>IF(TrRoad_act!M103=0,"",TrRoad_ene!M79/TrRoad_tech!M107)</f>
        <v>1.1279691826489042</v>
      </c>
      <c r="N134" s="108">
        <f>IF(TrRoad_act!N103=0,"",TrRoad_ene!N79/TrRoad_tech!N107)</f>
        <v>1.1329707741077273</v>
      </c>
      <c r="O134" s="108">
        <f>IF(TrRoad_act!O103=0,"",TrRoad_ene!O79/TrRoad_tech!O107)</f>
        <v>1.1398854887372565</v>
      </c>
      <c r="P134" s="108">
        <f>IF(TrRoad_act!P103=0,"",TrRoad_ene!P79/TrRoad_tech!P107)</f>
        <v>1.1471524835500138</v>
      </c>
      <c r="Q134" s="108">
        <f>IF(TrRoad_act!Q103=0,"",TrRoad_ene!Q79/TrRoad_tech!Q107)</f>
        <v>1.1561118522503055</v>
      </c>
    </row>
    <row r="135" spans="1:17" ht="11.45" customHeight="1" x14ac:dyDescent="0.25">
      <c r="A135" s="62" t="s">
        <v>57</v>
      </c>
      <c r="B135" s="108">
        <f>IF(TrRoad_act!B104=0,"",TrRoad_ene!B80/TrRoad_tech!B108)</f>
        <v>1.1000000000067303</v>
      </c>
      <c r="C135" s="108">
        <f>IF(TrRoad_act!C104=0,"",TrRoad_ene!C80/TrRoad_tech!C108)</f>
        <v>1.10007591603662</v>
      </c>
      <c r="D135" s="108">
        <f>IF(TrRoad_act!D104=0,"",TrRoad_ene!D80/TrRoad_tech!D108)</f>
        <v>1.1004742384733028</v>
      </c>
      <c r="E135" s="108">
        <f>IF(TrRoad_act!E104=0,"",TrRoad_ene!E80/TrRoad_tech!E108)</f>
        <v>1.1007618997601545</v>
      </c>
      <c r="F135" s="108">
        <f>IF(TrRoad_act!F104=0,"",TrRoad_ene!F80/TrRoad_tech!F108)</f>
        <v>1.1008794144504126</v>
      </c>
      <c r="G135" s="108">
        <f>IF(TrRoad_act!G104=0,"",TrRoad_ene!G80/TrRoad_tech!G108)</f>
        <v>1.101253985951937</v>
      </c>
      <c r="H135" s="108">
        <f>IF(TrRoad_act!H104=0,"",TrRoad_ene!H80/TrRoad_tech!H108)</f>
        <v>1.1024384627273214</v>
      </c>
      <c r="I135" s="108">
        <f>IF(TrRoad_act!I104=0,"",TrRoad_ene!I80/TrRoad_tech!I108)</f>
        <v>1.1034830532681192</v>
      </c>
      <c r="J135" s="108">
        <f>IF(TrRoad_act!J104=0,"",TrRoad_ene!J80/TrRoad_tech!J108)</f>
        <v>1.1044004873013995</v>
      </c>
      <c r="K135" s="108">
        <f>IF(TrRoad_act!K104=0,"",TrRoad_ene!K80/TrRoad_tech!K108)</f>
        <v>1.1049434615771514</v>
      </c>
      <c r="L135" s="108">
        <f>IF(TrRoad_act!L104=0,"",TrRoad_ene!L80/TrRoad_tech!L108)</f>
        <v>1.1059491112549114</v>
      </c>
      <c r="M135" s="108">
        <f>IF(TrRoad_act!M104=0,"",TrRoad_ene!M80/TrRoad_tech!M108)</f>
        <v>1.1073136623677242</v>
      </c>
      <c r="N135" s="108">
        <f>IF(TrRoad_act!N104=0,"",TrRoad_ene!N80/TrRoad_tech!N108)</f>
        <v>1.1091420319661409</v>
      </c>
      <c r="O135" s="108">
        <f>IF(TrRoad_act!O104=0,"",TrRoad_ene!O80/TrRoad_tech!O108)</f>
        <v>1.1108320962037828</v>
      </c>
      <c r="P135" s="108">
        <f>IF(TrRoad_act!P104=0,"",TrRoad_ene!P80/TrRoad_tech!P108)</f>
        <v>1.1164541991348564</v>
      </c>
      <c r="Q135" s="108">
        <f>IF(TrRoad_act!Q104=0,"",TrRoad_ene!Q80/TrRoad_tech!Q108)</f>
        <v>1.118429714991569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>
        <f>IF(TrRoad_act!Q105=0,"",TrRoad_ene!Q81/TrRoad_tech!Q109)</f>
        <v>1.3000000000070029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>
        <f>IF(TrRoad_act!N106=0,"",TrRoad_ene!N82/TrRoad_tech!N110)</f>
        <v>1.2360000000066975</v>
      </c>
      <c r="O137" s="108">
        <f>IF(TrRoad_act!O106=0,"",TrRoad_ene!O82/TrRoad_tech!O110)</f>
        <v>1.24516843527563</v>
      </c>
      <c r="P137" s="108">
        <f>IF(TrRoad_act!P106=0,"",TrRoad_ene!P82/TrRoad_tech!P110)</f>
        <v>1.2526253883147109</v>
      </c>
      <c r="Q137" s="108">
        <f>IF(TrRoad_act!Q106=0,"",TrRoad_ene!Q82/TrRoad_tech!Q110)</f>
        <v>1.2661767609090648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0.37508631965103229</v>
      </c>
      <c r="C138" s="107">
        <f>IF(TrRoad_act!C107=0,"",TrRoad_ene!C83/TrRoad_tech!C111)</f>
        <v>0.4277250308991265</v>
      </c>
      <c r="D138" s="107">
        <f>IF(TrRoad_act!D107=0,"",TrRoad_ene!D83/TrRoad_tech!D111)</f>
        <v>0.33461466707157511</v>
      </c>
      <c r="E138" s="107">
        <f>IF(TrRoad_act!E107=0,"",TrRoad_ene!E83/TrRoad_tech!E111)</f>
        <v>0.50040413433754216</v>
      </c>
      <c r="F138" s="107">
        <f>IF(TrRoad_act!F107=0,"",TrRoad_ene!F83/TrRoad_tech!F111)</f>
        <v>0.60969092128770419</v>
      </c>
      <c r="G138" s="107">
        <f>IF(TrRoad_act!G107=0,"",TrRoad_ene!G83/TrRoad_tech!G111)</f>
        <v>0.77579996459358391</v>
      </c>
      <c r="H138" s="107">
        <f>IF(TrRoad_act!H107=0,"",TrRoad_ene!H83/TrRoad_tech!H111)</f>
        <v>0.90666349958976233</v>
      </c>
      <c r="I138" s="107">
        <f>IF(TrRoad_act!I107=0,"",TrRoad_ene!I83/TrRoad_tech!I111)</f>
        <v>1.0343358393563389</v>
      </c>
      <c r="J138" s="107">
        <f>IF(TrRoad_act!J107=0,"",TrRoad_ene!J83/TrRoad_tech!J111)</f>
        <v>1.0455105411932479</v>
      </c>
      <c r="K138" s="107">
        <f>IF(TrRoad_act!K107=0,"",TrRoad_ene!K83/TrRoad_tech!K111)</f>
        <v>1.0335914474089256</v>
      </c>
      <c r="L138" s="107">
        <f>IF(TrRoad_act!L107=0,"",TrRoad_ene!L83/TrRoad_tech!L111)</f>
        <v>1.0227906719686093</v>
      </c>
      <c r="M138" s="107">
        <f>IF(TrRoad_act!M107=0,"",TrRoad_ene!M83/TrRoad_tech!M111)</f>
        <v>0.96169503011445123</v>
      </c>
      <c r="N138" s="107">
        <f>IF(TrRoad_act!N107=0,"",TrRoad_ene!N83/TrRoad_tech!N111)</f>
        <v>0.86077350463714997</v>
      </c>
      <c r="O138" s="107">
        <f>IF(TrRoad_act!O107=0,"",TrRoad_ene!O83/TrRoad_tech!O111)</f>
        <v>0.66801173665651137</v>
      </c>
      <c r="P138" s="107">
        <f>IF(TrRoad_act!P107=0,"",TrRoad_ene!P83/TrRoad_tech!P111)</f>
        <v>0.68975952738324109</v>
      </c>
      <c r="Q138" s="107">
        <f>IF(TrRoad_act!Q107=0,"",TrRoad_ene!Q83/TrRoad_tech!Q111)</f>
        <v>0.68371478301895794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0.36347746691820698</v>
      </c>
      <c r="C139" s="106">
        <f>IF(TrRoad_act!C108=0,"",TrRoad_ene!C84/TrRoad_tech!C112)</f>
        <v>0.41738392232410537</v>
      </c>
      <c r="D139" s="106">
        <f>IF(TrRoad_act!D108=0,"",TrRoad_ene!D84/TrRoad_tech!D112)</f>
        <v>0.32751344392231607</v>
      </c>
      <c r="E139" s="106">
        <f>IF(TrRoad_act!E108=0,"",TrRoad_ene!E84/TrRoad_tech!E112)</f>
        <v>0.49167114030860171</v>
      </c>
      <c r="F139" s="106">
        <f>IF(TrRoad_act!F108=0,"",TrRoad_ene!F84/TrRoad_tech!F112)</f>
        <v>0.60028086971023742</v>
      </c>
      <c r="G139" s="106">
        <f>IF(TrRoad_act!G108=0,"",TrRoad_ene!G84/TrRoad_tech!G112)</f>
        <v>0.76420428384527417</v>
      </c>
      <c r="H139" s="106">
        <f>IF(TrRoad_act!H108=0,"",TrRoad_ene!H84/TrRoad_tech!H112)</f>
        <v>0.89052082384937847</v>
      </c>
      <c r="I139" s="106">
        <f>IF(TrRoad_act!I108=0,"",TrRoad_ene!I84/TrRoad_tech!I112)</f>
        <v>1.0172038150738494</v>
      </c>
      <c r="J139" s="106">
        <f>IF(TrRoad_act!J108=0,"",TrRoad_ene!J84/TrRoad_tech!J112)</f>
        <v>1.028205490262329</v>
      </c>
      <c r="K139" s="106">
        <f>IF(TrRoad_act!K108=0,"",TrRoad_ene!K84/TrRoad_tech!K112)</f>
        <v>1.018060733071513</v>
      </c>
      <c r="L139" s="106">
        <f>IF(TrRoad_act!L108=0,"",TrRoad_ene!L84/TrRoad_tech!L112)</f>
        <v>1.0056018492739045</v>
      </c>
      <c r="M139" s="106">
        <f>IF(TrRoad_act!M108=0,"",TrRoad_ene!M84/TrRoad_tech!M112)</f>
        <v>0.94560341070684051</v>
      </c>
      <c r="N139" s="106">
        <f>IF(TrRoad_act!N108=0,"",TrRoad_ene!N84/TrRoad_tech!N112)</f>
        <v>0.84466405088499807</v>
      </c>
      <c r="O139" s="106">
        <f>IF(TrRoad_act!O108=0,"",TrRoad_ene!O84/TrRoad_tech!O112)</f>
        <v>0.65549480691368633</v>
      </c>
      <c r="P139" s="106">
        <f>IF(TrRoad_act!P108=0,"",TrRoad_ene!P84/TrRoad_tech!P112)</f>
        <v>0.67607097372399505</v>
      </c>
      <c r="Q139" s="106">
        <f>IF(TrRoad_act!Q108=0,"",TrRoad_ene!Q84/TrRoad_tech!Q112)</f>
        <v>0.67035185091337179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0.36347746691820698</v>
      </c>
      <c r="C140" s="105">
        <f>IF(TrRoad_act!C109=0,"",TrRoad_ene!C85/TrRoad_tech!C113)</f>
        <v>0.41758181956531082</v>
      </c>
      <c r="D140" s="105">
        <f>IF(TrRoad_act!D109=0,"",TrRoad_ene!D85/TrRoad_tech!D113)</f>
        <v>0.32784413975414067</v>
      </c>
      <c r="E140" s="105">
        <f>IF(TrRoad_act!E109=0,"",TrRoad_ene!E85/TrRoad_tech!E113)</f>
        <v>0.49280531799724708</v>
      </c>
      <c r="F140" s="105">
        <f>IF(TrRoad_act!F109=0,"",TrRoad_ene!F85/TrRoad_tech!F113)</f>
        <v>0.60301702516970224</v>
      </c>
      <c r="G140" s="105">
        <f>IF(TrRoad_act!G109=0,"",TrRoad_ene!G85/TrRoad_tech!G113)</f>
        <v>0.76869909821858851</v>
      </c>
      <c r="H140" s="105">
        <f>IF(TrRoad_act!H109=0,"",TrRoad_ene!H85/TrRoad_tech!H113)</f>
        <v>0.89818935699366442</v>
      </c>
      <c r="I140" s="105">
        <f>IF(TrRoad_act!I109=0,"",TrRoad_ene!I85/TrRoad_tech!I113)</f>
        <v>1.0252206629331397</v>
      </c>
      <c r="J140" s="105">
        <f>IF(TrRoad_act!J109=0,"",TrRoad_ene!J85/TrRoad_tech!J113)</f>
        <v>1.0372093900330501</v>
      </c>
      <c r="K140" s="105">
        <f>IF(TrRoad_act!K109=0,"",TrRoad_ene!K85/TrRoad_tech!K113)</f>
        <v>1.0288541238964941</v>
      </c>
      <c r="L140" s="105">
        <f>IF(TrRoad_act!L109=0,"",TrRoad_ene!L85/TrRoad_tech!L113)</f>
        <v>1.0208911631584106</v>
      </c>
      <c r="M140" s="105">
        <f>IF(TrRoad_act!M109=0,"",TrRoad_ene!M85/TrRoad_tech!M113)</f>
        <v>0.96209909299862562</v>
      </c>
      <c r="N140" s="105">
        <f>IF(TrRoad_act!N109=0,"",TrRoad_ene!N85/TrRoad_tech!N113)</f>
        <v>0.86182723588632493</v>
      </c>
      <c r="O140" s="105">
        <f>IF(TrRoad_act!O109=0,"",TrRoad_ene!O85/TrRoad_tech!O113)</f>
        <v>0.66987141888461199</v>
      </c>
      <c r="P140" s="105">
        <f>IF(TrRoad_act!P109=0,"",TrRoad_ene!P85/TrRoad_tech!P113)</f>
        <v>0.69174464524777057</v>
      </c>
      <c r="Q140" s="105">
        <f>IF(TrRoad_act!Q109=0,"",TrRoad_ene!Q85/TrRoad_tech!Q113)</f>
        <v>0.68693468357190957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0</v>
      </c>
      <c r="C144" s="22">
        <v>3.7549913314804533</v>
      </c>
      <c r="D144" s="22">
        <v>3.7322843103913348</v>
      </c>
      <c r="E144" s="22">
        <v>3.6855682601231243</v>
      </c>
      <c r="F144" s="22">
        <v>3.6804643884104329</v>
      </c>
      <c r="G144" s="22">
        <v>3.6308839203442824</v>
      </c>
      <c r="H144" s="22">
        <v>3.5576589853642338</v>
      </c>
      <c r="I144" s="22">
        <v>3.5054745011181394</v>
      </c>
      <c r="J144" s="22">
        <v>3.3352760035969444</v>
      </c>
      <c r="K144" s="22">
        <v>3.1516928629108332</v>
      </c>
      <c r="L144" s="22">
        <v>3.0370640706696617</v>
      </c>
      <c r="M144" s="22">
        <v>3.0082672075142156</v>
      </c>
      <c r="N144" s="22">
        <v>2.9416778013645026</v>
      </c>
      <c r="O144" s="22">
        <v>2.8811114646759535</v>
      </c>
      <c r="P144" s="22">
        <v>2.7727513261427275</v>
      </c>
      <c r="Q144" s="22">
        <v>2.7096501828587432</v>
      </c>
    </row>
    <row r="145" spans="1:17" ht="11.45" customHeight="1" x14ac:dyDescent="0.25">
      <c r="A145" s="19" t="s">
        <v>29</v>
      </c>
      <c r="B145" s="21">
        <v>6.3067842829754444</v>
      </c>
      <c r="C145" s="21">
        <v>6.2851907703600771</v>
      </c>
      <c r="D145" s="21">
        <v>6.4296043507730509</v>
      </c>
      <c r="E145" s="21">
        <v>6.3255102443843887</v>
      </c>
      <c r="F145" s="21">
        <v>6.0937999025721741</v>
      </c>
      <c r="G145" s="21">
        <v>6.0032484076466215</v>
      </c>
      <c r="H145" s="21">
        <v>5.8661301505615686</v>
      </c>
      <c r="I145" s="21">
        <v>5.7409736878036401</v>
      </c>
      <c r="J145" s="21">
        <v>5.4228378978201164</v>
      </c>
      <c r="K145" s="21">
        <v>5.128292333275529</v>
      </c>
      <c r="L145" s="21">
        <v>4.9367929206250931</v>
      </c>
      <c r="M145" s="21">
        <v>4.8654369770377377</v>
      </c>
      <c r="N145" s="21">
        <v>4.7752596794245816</v>
      </c>
      <c r="O145" s="21">
        <v>4.6572837240269767</v>
      </c>
      <c r="P145" s="21">
        <v>4.4910813963369201</v>
      </c>
      <c r="Q145" s="21">
        <v>4.3691645812311828</v>
      </c>
    </row>
    <row r="146" spans="1:17" ht="11.45" customHeight="1" x14ac:dyDescent="0.25">
      <c r="A146" s="62" t="s">
        <v>59</v>
      </c>
      <c r="B146" s="70">
        <v>6.2925762389337292</v>
      </c>
      <c r="C146" s="70">
        <v>6.2583188858007555</v>
      </c>
      <c r="D146" s="70">
        <v>6.2204738506522244</v>
      </c>
      <c r="E146" s="70">
        <v>6.1426137668718734</v>
      </c>
      <c r="F146" s="70">
        <v>6.1341073140173883</v>
      </c>
      <c r="G146" s="70">
        <v>6.0514732005738043</v>
      </c>
      <c r="H146" s="70">
        <v>5.9294316422737232</v>
      </c>
      <c r="I146" s="70">
        <v>5.8424575018635663</v>
      </c>
      <c r="J146" s="70">
        <v>5.5587933393282407</v>
      </c>
      <c r="K146" s="70">
        <v>5.2528214381847222</v>
      </c>
      <c r="L146" s="70">
        <v>5.0617621774616399</v>
      </c>
      <c r="M146" s="70">
        <v>5.0105218725040261</v>
      </c>
      <c r="N146" s="70">
        <v>4.9003010972520169</v>
      </c>
      <c r="O146" s="70">
        <v>4.8012331000628166</v>
      </c>
      <c r="P146" s="70">
        <v>4.6236462857352061</v>
      </c>
      <c r="Q146" s="70">
        <v>4.5187444581576806</v>
      </c>
    </row>
    <row r="147" spans="1:17" ht="11.45" customHeight="1" x14ac:dyDescent="0.25">
      <c r="A147" s="62" t="s">
        <v>58</v>
      </c>
      <c r="B147" s="70">
        <v>5.3226812030517099</v>
      </c>
      <c r="C147" s="70">
        <v>5.3200368213712421</v>
      </c>
      <c r="D147" s="70">
        <v>5.3171001603116794</v>
      </c>
      <c r="E147" s="70">
        <v>5.3292138871823731</v>
      </c>
      <c r="F147" s="70">
        <v>5.294065725125737</v>
      </c>
      <c r="G147" s="70">
        <v>5.3098502783208845</v>
      </c>
      <c r="H147" s="70">
        <v>5.3438971924801839</v>
      </c>
      <c r="I147" s="70">
        <v>5.2947081197325181</v>
      </c>
      <c r="J147" s="70">
        <v>5.0558290966687567</v>
      </c>
      <c r="K147" s="70">
        <v>4.8571456218577511</v>
      </c>
      <c r="L147" s="70">
        <v>4.6705758739174419</v>
      </c>
      <c r="M147" s="70">
        <v>4.5956992632128193</v>
      </c>
      <c r="N147" s="70">
        <v>4.4779634660880721</v>
      </c>
      <c r="O147" s="70">
        <v>4.3907206945912973</v>
      </c>
      <c r="P147" s="70">
        <v>4.2246402118261406</v>
      </c>
      <c r="Q147" s="70">
        <v>4.0715674422839365</v>
      </c>
    </row>
    <row r="148" spans="1:17" ht="11.45" customHeight="1" x14ac:dyDescent="0.25">
      <c r="A148" s="62" t="s">
        <v>57</v>
      </c>
      <c r="B148" s="70">
        <v>0</v>
      </c>
      <c r="C148" s="70">
        <v>6.5496523491445027</v>
      </c>
      <c r="D148" s="70">
        <v>6.5460369401439218</v>
      </c>
      <c r="E148" s="70">
        <v>6.5609505022713135</v>
      </c>
      <c r="F148" s="70">
        <v>6.517678575795621</v>
      </c>
      <c r="G148" s="70">
        <v>6.5371113991737397</v>
      </c>
      <c r="H148" s="70">
        <v>6.5790275472742152</v>
      </c>
      <c r="I148" s="70">
        <v>6.5184694465145006</v>
      </c>
      <c r="J148" s="70">
        <v>6.2243785206235698</v>
      </c>
      <c r="K148" s="70">
        <v>5.9797735054280778</v>
      </c>
      <c r="L148" s="70">
        <v>5.7500820523600149</v>
      </c>
      <c r="M148" s="70">
        <v>5.6931034017230893</v>
      </c>
      <c r="N148" s="70">
        <v>5.7124027194737907</v>
      </c>
      <c r="O148" s="70">
        <v>4.9968632353901246</v>
      </c>
      <c r="P148" s="70">
        <v>4.8182083323572442</v>
      </c>
      <c r="Q148" s="70">
        <v>4.7111237173430274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4.7428579116404714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5.1034771931893887</v>
      </c>
      <c r="Q150" s="70">
        <v>3.051053386940449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2.4856879314919968</v>
      </c>
      <c r="M151" s="70">
        <v>2.4608310521770766</v>
      </c>
      <c r="N151" s="70">
        <v>2.4362227416553059</v>
      </c>
      <c r="O151" s="70">
        <v>2.4118605142387528</v>
      </c>
      <c r="P151" s="70">
        <v>2.3877419090963654</v>
      </c>
      <c r="Q151" s="70">
        <v>2.3638644900054016</v>
      </c>
    </row>
    <row r="152" spans="1:17" ht="11.45" customHeight="1" x14ac:dyDescent="0.25">
      <c r="A152" s="19" t="s">
        <v>28</v>
      </c>
      <c r="B152" s="21">
        <v>46.869343969764373</v>
      </c>
      <c r="C152" s="21">
        <v>46.804155187164426</v>
      </c>
      <c r="D152" s="21">
        <v>46.819299131232633</v>
      </c>
      <c r="E152" s="21">
        <v>46.686212374273232</v>
      </c>
      <c r="F152" s="21">
        <v>45.076153819356598</v>
      </c>
      <c r="G152" s="21">
        <v>44.410592973543451</v>
      </c>
      <c r="H152" s="21">
        <v>46.232423675927535</v>
      </c>
      <c r="I152" s="21">
        <v>46.097058032291173</v>
      </c>
      <c r="J152" s="21">
        <v>45.523895260792784</v>
      </c>
      <c r="K152" s="21">
        <v>44.876567727846172</v>
      </c>
      <c r="L152" s="21">
        <v>44.369159201638318</v>
      </c>
      <c r="M152" s="21">
        <v>44.316624831778299</v>
      </c>
      <c r="N152" s="21">
        <v>44.089763388022305</v>
      </c>
      <c r="O152" s="21">
        <v>43.670803611107715</v>
      </c>
      <c r="P152" s="21">
        <v>43.319637155004571</v>
      </c>
      <c r="Q152" s="21">
        <v>42.734763269873028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46.984708798975369</v>
      </c>
      <c r="C154" s="20">
        <v>46.920484785453411</v>
      </c>
      <c r="D154" s="20">
        <v>46.84922772720568</v>
      </c>
      <c r="E154" s="20">
        <v>46.701238512790866</v>
      </c>
      <c r="F154" s="20">
        <v>46.685053427265842</v>
      </c>
      <c r="G154" s="20">
        <v>46.526222139785474</v>
      </c>
      <c r="H154" s="20">
        <v>46.288043118017633</v>
      </c>
      <c r="I154" s="20">
        <v>46.116414334485142</v>
      </c>
      <c r="J154" s="20">
        <v>45.535497400394135</v>
      </c>
      <c r="K154" s="20">
        <v>44.881915080598098</v>
      </c>
      <c r="L154" s="20">
        <v>44.46237598455928</v>
      </c>
      <c r="M154" s="20">
        <v>44.35622516267491</v>
      </c>
      <c r="N154" s="20">
        <v>44.106619850550224</v>
      </c>
      <c r="O154" s="20">
        <v>43.876030849605989</v>
      </c>
      <c r="P154" s="20">
        <v>43.45150565616489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38.917698760659057</v>
      </c>
      <c r="F155" s="20">
        <v>38.904211189388199</v>
      </c>
      <c r="G155" s="20">
        <v>38.771851783154567</v>
      </c>
      <c r="H155" s="20">
        <v>38.573369265014698</v>
      </c>
      <c r="I155" s="20">
        <v>38.430345278737619</v>
      </c>
      <c r="J155" s="20">
        <v>37.946247833661779</v>
      </c>
      <c r="K155" s="20">
        <v>0</v>
      </c>
      <c r="L155" s="20">
        <v>37.051979987132732</v>
      </c>
      <c r="M155" s="20">
        <v>36.963520968895757</v>
      </c>
      <c r="N155" s="20">
        <v>36.755516542125186</v>
      </c>
      <c r="O155" s="20">
        <v>36.563359041338323</v>
      </c>
      <c r="P155" s="20">
        <v>36.209588046804079</v>
      </c>
      <c r="Q155" s="20">
        <v>35.99999999992361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26.085241470853351</v>
      </c>
      <c r="D157" s="20">
        <v>25.824389056144817</v>
      </c>
      <c r="E157" s="20">
        <v>0</v>
      </c>
      <c r="F157" s="20">
        <v>0</v>
      </c>
      <c r="G157" s="20">
        <v>25.05737887678826</v>
      </c>
      <c r="H157" s="20">
        <v>24.806805088020376</v>
      </c>
      <c r="I157" s="20">
        <v>24.558737037140173</v>
      </c>
      <c r="J157" s="20">
        <v>0</v>
      </c>
      <c r="K157" s="20">
        <v>24.070018170101083</v>
      </c>
      <c r="L157" s="20">
        <v>23.829317988400071</v>
      </c>
      <c r="M157" s="20">
        <v>23.591024808516071</v>
      </c>
      <c r="N157" s="20">
        <v>0</v>
      </c>
      <c r="O157" s="20">
        <v>23.1215634148266</v>
      </c>
      <c r="P157" s="20">
        <v>22.890347780678333</v>
      </c>
      <c r="Q157" s="20">
        <v>22.661444302871548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6.9492765599633968</v>
      </c>
      <c r="C159" s="22">
        <v>6.8011748363658873</v>
      </c>
      <c r="D159" s="22">
        <v>6.8048921574079264</v>
      </c>
      <c r="E159" s="22">
        <v>6.690088333392131</v>
      </c>
      <c r="F159" s="22">
        <v>6.8080587412013562</v>
      </c>
      <c r="G159" s="22">
        <v>6.9963080269040807</v>
      </c>
      <c r="H159" s="22">
        <v>6.8443263632175766</v>
      </c>
      <c r="I159" s="22">
        <v>6.8163581456166664</v>
      </c>
      <c r="J159" s="22">
        <v>6.7195171912720717</v>
      </c>
      <c r="K159" s="22">
        <v>6.658382101021429</v>
      </c>
      <c r="L159" s="22">
        <v>6.5553848101650214</v>
      </c>
      <c r="M159" s="22">
        <v>6.6436789814646691</v>
      </c>
      <c r="N159" s="22">
        <v>6.5366866420381129</v>
      </c>
      <c r="O159" s="22">
        <v>6.3228664484523156</v>
      </c>
      <c r="P159" s="22">
        <v>5.8199722019113791</v>
      </c>
      <c r="Q159" s="22">
        <v>5.9438780360633867</v>
      </c>
    </row>
    <row r="160" spans="1:17" ht="11.45" customHeight="1" x14ac:dyDescent="0.25">
      <c r="A160" s="62" t="s">
        <v>59</v>
      </c>
      <c r="B160" s="70">
        <v>6.2512243804440004</v>
      </c>
      <c r="C160" s="70">
        <v>6.2171921505618544</v>
      </c>
      <c r="D160" s="70">
        <v>6.179595815226973</v>
      </c>
      <c r="E160" s="70">
        <v>6.1022473913843367</v>
      </c>
      <c r="F160" s="70">
        <v>6.0937968389466803</v>
      </c>
      <c r="G160" s="70">
        <v>6.0117057581237265</v>
      </c>
      <c r="H160" s="70">
        <v>5.8904661996814252</v>
      </c>
      <c r="I160" s="70">
        <v>5.8040636125127296</v>
      </c>
      <c r="J160" s="70">
        <v>5.5222635577549459</v>
      </c>
      <c r="K160" s="70">
        <v>5.2183023603800427</v>
      </c>
      <c r="L160" s="70">
        <v>5.0285098510404236</v>
      </c>
      <c r="M160" s="70">
        <v>4.9808304782360509</v>
      </c>
      <c r="N160" s="70">
        <v>4.8705774585409705</v>
      </c>
      <c r="O160" s="70">
        <v>4.852605416983887</v>
      </c>
      <c r="P160" s="70">
        <v>4.9520873231400246</v>
      </c>
      <c r="Q160" s="70">
        <v>4.790529756997806</v>
      </c>
    </row>
    <row r="161" spans="1:17" ht="11.45" customHeight="1" x14ac:dyDescent="0.25">
      <c r="A161" s="62" t="s">
        <v>58</v>
      </c>
      <c r="B161" s="70">
        <v>7.1153064221591062</v>
      </c>
      <c r="C161" s="70">
        <v>7.1117714394622498</v>
      </c>
      <c r="D161" s="70">
        <v>7.1078457406462414</v>
      </c>
      <c r="E161" s="70">
        <v>7.1240392482622736</v>
      </c>
      <c r="F161" s="70">
        <v>7.0770535405581771</v>
      </c>
      <c r="G161" s="70">
        <v>7.0981541716942198</v>
      </c>
      <c r="H161" s="70">
        <v>7.1436677423423118</v>
      </c>
      <c r="I161" s="70">
        <v>7.0779122871741809</v>
      </c>
      <c r="J161" s="70">
        <v>6.758581224109542</v>
      </c>
      <c r="K161" s="70">
        <v>6.4929831635890087</v>
      </c>
      <c r="L161" s="70">
        <v>6.2435786106845104</v>
      </c>
      <c r="M161" s="70">
        <v>6.1434843144657831</v>
      </c>
      <c r="N161" s="70">
        <v>5.9860962911290372</v>
      </c>
      <c r="O161" s="70">
        <v>5.9059561240096272</v>
      </c>
      <c r="P161" s="70">
        <v>5.5590420047119045</v>
      </c>
      <c r="Q161" s="70">
        <v>5.874326650072808</v>
      </c>
    </row>
    <row r="162" spans="1:17" ht="11.45" customHeight="1" x14ac:dyDescent="0.25">
      <c r="A162" s="62" t="s">
        <v>57</v>
      </c>
      <c r="B162" s="70">
        <v>0</v>
      </c>
      <c r="C162" s="70">
        <v>6.436352818287169</v>
      </c>
      <c r="D162" s="70">
        <v>6.4327999506432567</v>
      </c>
      <c r="E162" s="70">
        <v>6.4474555296743912</v>
      </c>
      <c r="F162" s="70">
        <v>6.4049321450613252</v>
      </c>
      <c r="G162" s="70">
        <v>6.4240288086473507</v>
      </c>
      <c r="H162" s="70">
        <v>6.4652198678939508</v>
      </c>
      <c r="I162" s="70">
        <v>6.4057093348584351</v>
      </c>
      <c r="J162" s="70">
        <v>6.1167057574490142</v>
      </c>
      <c r="K162" s="70">
        <v>5.8763320559156318</v>
      </c>
      <c r="L162" s="70">
        <v>5.6506139334133838</v>
      </c>
      <c r="M162" s="70">
        <v>5.5946209311806641</v>
      </c>
      <c r="N162" s="70">
        <v>5.6135863985939425</v>
      </c>
      <c r="O162" s="70">
        <v>5.362186411123397</v>
      </c>
      <c r="P162" s="70">
        <v>5.1357581448241145</v>
      </c>
      <c r="Q162" s="70">
        <v>5.987162677673715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9.5165320326752241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3.6543341124829616</v>
      </c>
      <c r="O164" s="70">
        <v>3.6177907713581319</v>
      </c>
      <c r="P164" s="70">
        <v>3.5816128636445503</v>
      </c>
      <c r="Q164" s="70">
        <v>3.5457967350081043</v>
      </c>
    </row>
    <row r="165" spans="1:17" ht="11.45" customHeight="1" x14ac:dyDescent="0.25">
      <c r="A165" s="19" t="s">
        <v>24</v>
      </c>
      <c r="B165" s="21">
        <v>37.923225726631856</v>
      </c>
      <c r="C165" s="21">
        <v>37.864677129411888</v>
      </c>
      <c r="D165" s="21">
        <v>37.38382360102765</v>
      </c>
      <c r="E165" s="21">
        <v>37.764697863351451</v>
      </c>
      <c r="F165" s="21">
        <v>38.036840757947743</v>
      </c>
      <c r="G165" s="21">
        <v>37.320964179531927</v>
      </c>
      <c r="H165" s="21">
        <v>37.464361852210594</v>
      </c>
      <c r="I165" s="21">
        <v>36.743810625045946</v>
      </c>
      <c r="J165" s="21">
        <v>36.690143688307202</v>
      </c>
      <c r="K165" s="21">
        <v>36.605584447487082</v>
      </c>
      <c r="L165" s="21">
        <v>36.671524069940595</v>
      </c>
      <c r="M165" s="21">
        <v>36.272591691611275</v>
      </c>
      <c r="N165" s="21">
        <v>36.234994777884097</v>
      </c>
      <c r="O165" s="21">
        <v>35.915443870337512</v>
      </c>
      <c r="P165" s="21">
        <v>35.627126851993346</v>
      </c>
      <c r="Q165" s="21">
        <v>35.390697579842751</v>
      </c>
    </row>
    <row r="166" spans="1:17" ht="11.45" customHeight="1" x14ac:dyDescent="0.25">
      <c r="A166" s="17" t="s">
        <v>23</v>
      </c>
      <c r="B166" s="20">
        <v>0</v>
      </c>
      <c r="C166" s="20">
        <v>37.201546391678498</v>
      </c>
      <c r="D166" s="20">
        <v>37.137735848975232</v>
      </c>
      <c r="E166" s="20">
        <v>37.058279845886219</v>
      </c>
      <c r="F166" s="20">
        <v>36.96338028161184</v>
      </c>
      <c r="G166" s="20">
        <v>36.853276595665875</v>
      </c>
      <c r="H166" s="20">
        <v>36.728244274737378</v>
      </c>
      <c r="I166" s="20">
        <v>36.588593155815047</v>
      </c>
      <c r="J166" s="20">
        <v>36.434665544731914</v>
      </c>
      <c r="K166" s="20">
        <v>36.266834170779518</v>
      </c>
      <c r="L166" s="20">
        <v>36.08549999992001</v>
      </c>
      <c r="M166" s="20">
        <v>35.891089929475406</v>
      </c>
      <c r="N166" s="20">
        <v>35.684054388059643</v>
      </c>
      <c r="O166" s="20">
        <v>35.464864864797057</v>
      </c>
      <c r="P166" s="20">
        <v>35.234011391305458</v>
      </c>
      <c r="Q166" s="20">
        <v>34.991999999925739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122.87696391630357</v>
      </c>
      <c r="C171" s="78">
        <v>122.92365642837437</v>
      </c>
      <c r="D171" s="78">
        <v>121.58537383380082</v>
      </c>
      <c r="E171" s="78">
        <v>121.80594832947284</v>
      </c>
      <c r="F171" s="78">
        <v>122.01304053892582</v>
      </c>
      <c r="G171" s="78">
        <v>117.11044265807929</v>
      </c>
      <c r="H171" s="78">
        <v>115.48492984830233</v>
      </c>
      <c r="I171" s="78">
        <v>113.1361723573865</v>
      </c>
      <c r="J171" s="78">
        <v>109.35391032785313</v>
      </c>
      <c r="K171" s="78">
        <v>106.21594814022856</v>
      </c>
      <c r="L171" s="78">
        <v>104.10151594499003</v>
      </c>
      <c r="M171" s="78">
        <v>101.6868555816625</v>
      </c>
      <c r="N171" s="78">
        <v>100.02534452392375</v>
      </c>
      <c r="O171" s="78">
        <v>98.330803340114159</v>
      </c>
      <c r="P171" s="78">
        <v>96.759107452108623</v>
      </c>
      <c r="Q171" s="78">
        <v>94.809370468224785</v>
      </c>
    </row>
    <row r="172" spans="1:17" ht="11.45" customHeight="1" x14ac:dyDescent="0.25">
      <c r="A172" s="19" t="s">
        <v>29</v>
      </c>
      <c r="B172" s="76">
        <v>196.03555238894489</v>
      </c>
      <c r="C172" s="76">
        <v>193.2693899760099</v>
      </c>
      <c r="D172" s="76">
        <v>184.4862498324664</v>
      </c>
      <c r="E172" s="76">
        <v>186.15420446370229</v>
      </c>
      <c r="F172" s="76">
        <v>191.74220019819111</v>
      </c>
      <c r="G172" s="76">
        <v>191.30784071957245</v>
      </c>
      <c r="H172" s="76">
        <v>191.17930751323627</v>
      </c>
      <c r="I172" s="76">
        <v>190.04441366293284</v>
      </c>
      <c r="J172" s="76">
        <v>188.62615760160699</v>
      </c>
      <c r="K172" s="76">
        <v>187.45298251246101</v>
      </c>
      <c r="L172" s="76">
        <v>185.14269269818885</v>
      </c>
      <c r="M172" s="76">
        <v>182.90448580622157</v>
      </c>
      <c r="N172" s="76">
        <v>180.24418033699041</v>
      </c>
      <c r="O172" s="76">
        <v>178.08525402300293</v>
      </c>
      <c r="P172" s="76">
        <v>174.92390188422613</v>
      </c>
      <c r="Q172" s="76">
        <v>170.82940682219942</v>
      </c>
    </row>
    <row r="173" spans="1:17" ht="11.45" customHeight="1" x14ac:dyDescent="0.25">
      <c r="A173" s="62" t="s">
        <v>59</v>
      </c>
      <c r="B173" s="77">
        <v>204.79493986050593</v>
      </c>
      <c r="C173" s="77">
        <v>202.47152197048945</v>
      </c>
      <c r="D173" s="77">
        <v>202.62881900721055</v>
      </c>
      <c r="E173" s="77">
        <v>202.43702896222388</v>
      </c>
      <c r="F173" s="77">
        <v>200.53778056130542</v>
      </c>
      <c r="G173" s="77">
        <v>198.99401261013901</v>
      </c>
      <c r="H173" s="77">
        <v>197.71500466654859</v>
      </c>
      <c r="I173" s="77">
        <v>196.34791930420448</v>
      </c>
      <c r="J173" s="77">
        <v>194.78268434689599</v>
      </c>
      <c r="K173" s="77">
        <v>193.25362859292849</v>
      </c>
      <c r="L173" s="77">
        <v>191.93505785694686</v>
      </c>
      <c r="M173" s="77">
        <v>189.72618609019437</v>
      </c>
      <c r="N173" s="77">
        <v>187.53809238037871</v>
      </c>
      <c r="O173" s="77">
        <v>184.92941029587965</v>
      </c>
      <c r="P173" s="77">
        <v>181.74495114420074</v>
      </c>
      <c r="Q173" s="77">
        <v>176.42593425753631</v>
      </c>
    </row>
    <row r="174" spans="1:17" ht="11.45" customHeight="1" x14ac:dyDescent="0.25">
      <c r="A174" s="62" t="s">
        <v>58</v>
      </c>
      <c r="B174" s="77">
        <v>186.14918747990728</v>
      </c>
      <c r="C174" s="77">
        <v>183.6288361145659</v>
      </c>
      <c r="D174" s="77">
        <v>183.58498056303952</v>
      </c>
      <c r="E174" s="77">
        <v>182.89295360086143</v>
      </c>
      <c r="F174" s="77">
        <v>180.89547364637158</v>
      </c>
      <c r="G174" s="77">
        <v>173.61896812137479</v>
      </c>
      <c r="H174" s="77">
        <v>171.42659961614567</v>
      </c>
      <c r="I174" s="77">
        <v>169.55834795475164</v>
      </c>
      <c r="J174" s="77">
        <v>167.92345872757795</v>
      </c>
      <c r="K174" s="77">
        <v>166.88110396962858</v>
      </c>
      <c r="L174" s="77">
        <v>166.08620606083798</v>
      </c>
      <c r="M174" s="77">
        <v>165.40557446928048</v>
      </c>
      <c r="N174" s="77">
        <v>164.72530208949831</v>
      </c>
      <c r="O174" s="77">
        <v>163.74591430434583</v>
      </c>
      <c r="P174" s="77">
        <v>162.29454630483278</v>
      </c>
      <c r="Q174" s="77">
        <v>160.4289921115097</v>
      </c>
    </row>
    <row r="175" spans="1:17" ht="11.45" customHeight="1" x14ac:dyDescent="0.25">
      <c r="A175" s="62" t="s">
        <v>57</v>
      </c>
      <c r="B175" s="77">
        <v>195.15330317437139</v>
      </c>
      <c r="C175" s="77">
        <v>185.88464694421754</v>
      </c>
      <c r="D175" s="77">
        <v>181.63960402980072</v>
      </c>
      <c r="E175" s="77">
        <v>179.5586938615526</v>
      </c>
      <c r="F175" s="77">
        <v>178.89992925862202</v>
      </c>
      <c r="G175" s="77">
        <v>178.32590837863617</v>
      </c>
      <c r="H175" s="77">
        <v>177.9927678133333</v>
      </c>
      <c r="I175" s="77">
        <v>177.68120125088998</v>
      </c>
      <c r="J175" s="77">
        <v>177.24286913350485</v>
      </c>
      <c r="K175" s="77">
        <v>176.9329790756058</v>
      </c>
      <c r="L175" s="77">
        <v>176.82967505506346</v>
      </c>
      <c r="M175" s="77">
        <v>176.305741816417</v>
      </c>
      <c r="N175" s="77">
        <v>176.37326423159126</v>
      </c>
      <c r="O175" s="77">
        <v>175.4771081429451</v>
      </c>
      <c r="P175" s="77">
        <v>174.41139424091341</v>
      </c>
      <c r="Q175" s="77">
        <v>172.73215219682089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 t="s">
        <v>183</v>
      </c>
      <c r="I176" s="77" t="s">
        <v>183</v>
      </c>
      <c r="J176" s="77" t="s">
        <v>183</v>
      </c>
      <c r="K176" s="77" t="s">
        <v>183</v>
      </c>
      <c r="L176" s="77" t="s">
        <v>183</v>
      </c>
      <c r="M176" s="77" t="s">
        <v>183</v>
      </c>
      <c r="N176" s="77" t="s">
        <v>183</v>
      </c>
      <c r="O176" s="77" t="s">
        <v>183</v>
      </c>
      <c r="P176" s="77" t="s">
        <v>183</v>
      </c>
      <c r="Q176" s="77">
        <v>111.4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 t="s">
        <v>183</v>
      </c>
      <c r="P177" s="77">
        <v>97.647744890063336</v>
      </c>
      <c r="Q177" s="77">
        <v>86.359733089298089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1713.1478015352657</v>
      </c>
      <c r="C179" s="76">
        <v>1659.4497907714347</v>
      </c>
      <c r="D179" s="76">
        <v>1644.99420093719</v>
      </c>
      <c r="E179" s="76">
        <v>1633.0842925546683</v>
      </c>
      <c r="F179" s="76">
        <v>1555.3288163148402</v>
      </c>
      <c r="G179" s="76">
        <v>1474.7542741575794</v>
      </c>
      <c r="H179" s="76">
        <v>1523.7881511621704</v>
      </c>
      <c r="I179" s="76">
        <v>1496.7873194532056</v>
      </c>
      <c r="J179" s="76">
        <v>1456.1450094593549</v>
      </c>
      <c r="K179" s="76">
        <v>1434.1514878538703</v>
      </c>
      <c r="L179" s="76">
        <v>1425.3458740131791</v>
      </c>
      <c r="M179" s="76">
        <v>1420.7346671501448</v>
      </c>
      <c r="N179" s="76">
        <v>1413.1448333996486</v>
      </c>
      <c r="O179" s="76">
        <v>1397.3932770212139</v>
      </c>
      <c r="P179" s="76">
        <v>1390.6734657544062</v>
      </c>
      <c r="Q179" s="76">
        <v>1360.3909296919387</v>
      </c>
    </row>
    <row r="180" spans="1:17" ht="11.45" customHeight="1" x14ac:dyDescent="0.25">
      <c r="A180" s="62" t="s">
        <v>59</v>
      </c>
      <c r="B180" s="75" t="s">
        <v>183</v>
      </c>
      <c r="C180" s="75" t="s">
        <v>183</v>
      </c>
      <c r="D180" s="75" t="s">
        <v>183</v>
      </c>
      <c r="E180" s="75" t="s">
        <v>183</v>
      </c>
      <c r="F180" s="75" t="s">
        <v>183</v>
      </c>
      <c r="G180" s="75" t="s">
        <v>183</v>
      </c>
      <c r="H180" s="75" t="s">
        <v>183</v>
      </c>
      <c r="I180" s="75" t="s">
        <v>183</v>
      </c>
      <c r="J180" s="75" t="s">
        <v>183</v>
      </c>
      <c r="K180" s="75" t="s">
        <v>183</v>
      </c>
      <c r="L180" s="75" t="s">
        <v>183</v>
      </c>
      <c r="M180" s="75" t="s">
        <v>183</v>
      </c>
      <c r="N180" s="75" t="s">
        <v>183</v>
      </c>
      <c r="O180" s="75" t="s">
        <v>183</v>
      </c>
      <c r="P180" s="75" t="s">
        <v>183</v>
      </c>
      <c r="Q180" s="75" t="s">
        <v>183</v>
      </c>
    </row>
    <row r="181" spans="1:17" ht="11.45" customHeight="1" x14ac:dyDescent="0.25">
      <c r="A181" s="62" t="s">
        <v>58</v>
      </c>
      <c r="B181" s="75">
        <v>1735.5983353241957</v>
      </c>
      <c r="C181" s="75">
        <v>1679.5540233766499</v>
      </c>
      <c r="D181" s="75">
        <v>1659.7183498261231</v>
      </c>
      <c r="E181" s="75">
        <v>1644.4905073676421</v>
      </c>
      <c r="F181" s="75">
        <v>1618.7722765284839</v>
      </c>
      <c r="G181" s="75">
        <v>1588.8768910229198</v>
      </c>
      <c r="H181" s="75">
        <v>1550.2172995182816</v>
      </c>
      <c r="I181" s="75">
        <v>1518.4412628377195</v>
      </c>
      <c r="J181" s="75">
        <v>1474.2565451937912</v>
      </c>
      <c r="K181" s="75">
        <v>1449.7721959573462</v>
      </c>
      <c r="L181" s="75">
        <v>1443.1695780887144</v>
      </c>
      <c r="M181" s="75">
        <v>1435.2609633740158</v>
      </c>
      <c r="N181" s="75">
        <v>1425.6345673708811</v>
      </c>
      <c r="O181" s="75">
        <v>1416.0533010396655</v>
      </c>
      <c r="P181" s="75">
        <v>1405.7763246135501</v>
      </c>
      <c r="Q181" s="75">
        <v>1389.8875582795836</v>
      </c>
    </row>
    <row r="182" spans="1:17" ht="11.45" customHeight="1" x14ac:dyDescent="0.25">
      <c r="A182" s="62" t="s">
        <v>57</v>
      </c>
      <c r="B182" s="75">
        <v>1086.1158894470161</v>
      </c>
      <c r="C182" s="75">
        <v>1088.8311791706337</v>
      </c>
      <c r="D182" s="75">
        <v>1091.5532571185602</v>
      </c>
      <c r="E182" s="75">
        <v>1093.8520471187774</v>
      </c>
      <c r="F182" s="75">
        <v>1052.8460198588505</v>
      </c>
      <c r="G182" s="75">
        <v>1051.2948711879569</v>
      </c>
      <c r="H182" s="75">
        <v>1051.366716927153</v>
      </c>
      <c r="I182" s="75">
        <v>1051.2053633962148</v>
      </c>
      <c r="J182" s="75">
        <v>1050.4614205661389</v>
      </c>
      <c r="K182" s="75">
        <v>1049.6222662403643</v>
      </c>
      <c r="L182" s="75">
        <v>1048.1901059980926</v>
      </c>
      <c r="M182" s="75">
        <v>1046.3698584848019</v>
      </c>
      <c r="N182" s="75">
        <v>1046.7608757251548</v>
      </c>
      <c r="O182" s="75">
        <v>1048.5449739232481</v>
      </c>
      <c r="P182" s="75">
        <v>1050.3051883912112</v>
      </c>
      <c r="Q182" s="75">
        <v>1052.3605866222649</v>
      </c>
    </row>
    <row r="183" spans="1:17" ht="11.45" customHeight="1" x14ac:dyDescent="0.25">
      <c r="A183" s="62" t="s">
        <v>56</v>
      </c>
      <c r="B183" s="75" t="s">
        <v>183</v>
      </c>
      <c r="C183" s="75" t="s">
        <v>183</v>
      </c>
      <c r="D183" s="75" t="s">
        <v>183</v>
      </c>
      <c r="E183" s="75" t="s">
        <v>183</v>
      </c>
      <c r="F183" s="75" t="s">
        <v>183</v>
      </c>
      <c r="G183" s="75" t="s">
        <v>183</v>
      </c>
      <c r="H183" s="75" t="s">
        <v>183</v>
      </c>
      <c r="I183" s="75" t="s">
        <v>183</v>
      </c>
      <c r="J183" s="75" t="s">
        <v>183</v>
      </c>
      <c r="K183" s="75" t="s">
        <v>183</v>
      </c>
      <c r="L183" s="75" t="s">
        <v>183</v>
      </c>
      <c r="M183" s="75" t="s">
        <v>183</v>
      </c>
      <c r="N183" s="75" t="s">
        <v>183</v>
      </c>
      <c r="O183" s="75" t="s">
        <v>183</v>
      </c>
      <c r="P183" s="75" t="s">
        <v>183</v>
      </c>
      <c r="Q183" s="75">
        <v>845.56612799820584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213.45074627715107</v>
      </c>
      <c r="C186" s="78">
        <v>214.74718014688995</v>
      </c>
      <c r="D186" s="78">
        <v>213.4656673210911</v>
      </c>
      <c r="E186" s="78">
        <v>210.63753363086508</v>
      </c>
      <c r="F186" s="78">
        <v>213.66822354624446</v>
      </c>
      <c r="G186" s="78">
        <v>217.26857718327702</v>
      </c>
      <c r="H186" s="78">
        <v>212.88520101951192</v>
      </c>
      <c r="I186" s="78">
        <v>211.0388468829569</v>
      </c>
      <c r="J186" s="78">
        <v>202.01263272075991</v>
      </c>
      <c r="K186" s="78">
        <v>194.93259670383685</v>
      </c>
      <c r="L186" s="78">
        <v>186.29659966995575</v>
      </c>
      <c r="M186" s="78">
        <v>185.19644103320016</v>
      </c>
      <c r="N186" s="78">
        <v>187.01023223187912</v>
      </c>
      <c r="O186" s="78">
        <v>188.18151803322604</v>
      </c>
      <c r="P186" s="78">
        <v>192.4057417229418</v>
      </c>
      <c r="Q186" s="78">
        <v>197.78260367883684</v>
      </c>
    </row>
    <row r="187" spans="1:17" ht="11.45" customHeight="1" x14ac:dyDescent="0.25">
      <c r="A187" s="62" t="s">
        <v>59</v>
      </c>
      <c r="B187" s="77">
        <v>203.44912360799452</v>
      </c>
      <c r="C187" s="77">
        <v>202.89020053075018</v>
      </c>
      <c r="D187" s="77">
        <v>202.35723866385345</v>
      </c>
      <c r="E187" s="77">
        <v>201.13103573339379</v>
      </c>
      <c r="F187" s="77">
        <v>200.37332764104085</v>
      </c>
      <c r="G187" s="77">
        <v>200.24647807034768</v>
      </c>
      <c r="H187" s="77">
        <v>199.18526123528173</v>
      </c>
      <c r="I187" s="77">
        <v>197.33215622102256</v>
      </c>
      <c r="J187" s="77">
        <v>194.41432344693553</v>
      </c>
      <c r="K187" s="77">
        <v>191.51364199130711</v>
      </c>
      <c r="L187" s="77">
        <v>187.7525324390437</v>
      </c>
      <c r="M187" s="77">
        <v>184.27898530455792</v>
      </c>
      <c r="N187" s="77">
        <v>181.05942654601301</v>
      </c>
      <c r="O187" s="77">
        <v>177.19431354540649</v>
      </c>
      <c r="P187" s="77">
        <v>174.25684320340227</v>
      </c>
      <c r="Q187" s="77">
        <v>171.78697874165428</v>
      </c>
    </row>
    <row r="188" spans="1:17" ht="11.45" customHeight="1" x14ac:dyDescent="0.25">
      <c r="A188" s="62" t="s">
        <v>58</v>
      </c>
      <c r="B188" s="77">
        <v>248.8423519327232</v>
      </c>
      <c r="C188" s="77">
        <v>240.00579182881273</v>
      </c>
      <c r="D188" s="77">
        <v>237.01617665114057</v>
      </c>
      <c r="E188" s="77">
        <v>234.86413250004603</v>
      </c>
      <c r="F188" s="77">
        <v>232.98998580192779</v>
      </c>
      <c r="G188" s="77">
        <v>230.76994577004695</v>
      </c>
      <c r="H188" s="77">
        <v>228.9601290185866</v>
      </c>
      <c r="I188" s="77">
        <v>227.19840980616758</v>
      </c>
      <c r="J188" s="77">
        <v>225.25585334417426</v>
      </c>
      <c r="K188" s="77">
        <v>223.12353389302706</v>
      </c>
      <c r="L188" s="77">
        <v>221.01914903102238</v>
      </c>
      <c r="M188" s="77">
        <v>219.81987204743658</v>
      </c>
      <c r="N188" s="77">
        <v>219.39110928744921</v>
      </c>
      <c r="O188" s="77">
        <v>217.89083733741924</v>
      </c>
      <c r="P188" s="77">
        <v>215.77907860917267</v>
      </c>
      <c r="Q188" s="77">
        <v>213.26766459820453</v>
      </c>
    </row>
    <row r="189" spans="1:17" ht="11.45" customHeight="1" x14ac:dyDescent="0.25">
      <c r="A189" s="62" t="s">
        <v>57</v>
      </c>
      <c r="B189" s="77">
        <v>191.77743274396551</v>
      </c>
      <c r="C189" s="77">
        <v>189.4945310708431</v>
      </c>
      <c r="D189" s="77">
        <v>184.26154873590903</v>
      </c>
      <c r="E189" s="77">
        <v>182.70789678906516</v>
      </c>
      <c r="F189" s="77">
        <v>182.6376765082309</v>
      </c>
      <c r="G189" s="77">
        <v>181.98369163221849</v>
      </c>
      <c r="H189" s="77">
        <v>180.81084358026519</v>
      </c>
      <c r="I189" s="77">
        <v>180.39972642493603</v>
      </c>
      <c r="J189" s="77">
        <v>180.29400965063144</v>
      </c>
      <c r="K189" s="77">
        <v>180.46342780043523</v>
      </c>
      <c r="L189" s="77">
        <v>180.49909007788153</v>
      </c>
      <c r="M189" s="77">
        <v>180.52804160118379</v>
      </c>
      <c r="N189" s="77">
        <v>179.8604421204144</v>
      </c>
      <c r="O189" s="77">
        <v>179.17249206503604</v>
      </c>
      <c r="P189" s="77">
        <v>177.49010599978138</v>
      </c>
      <c r="Q189" s="77">
        <v>177.16128118769348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 t="s">
        <v>183</v>
      </c>
      <c r="L190" s="77" t="s">
        <v>183</v>
      </c>
      <c r="M190" s="77" t="s">
        <v>183</v>
      </c>
      <c r="N190" s="77" t="s">
        <v>183</v>
      </c>
      <c r="O190" s="77" t="s">
        <v>183</v>
      </c>
      <c r="P190" s="77" t="s">
        <v>183</v>
      </c>
      <c r="Q190" s="77">
        <v>223.52380952381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 t="s">
        <v>183</v>
      </c>
      <c r="H191" s="77" t="s">
        <v>183</v>
      </c>
      <c r="I191" s="77" t="s">
        <v>183</v>
      </c>
      <c r="J191" s="77" t="s">
        <v>183</v>
      </c>
      <c r="K191" s="77" t="s">
        <v>183</v>
      </c>
      <c r="L191" s="77" t="s">
        <v>183</v>
      </c>
      <c r="M191" s="77" t="s">
        <v>183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1220.562067114038</v>
      </c>
      <c r="C192" s="76">
        <v>1217.6688221339984</v>
      </c>
      <c r="D192" s="76">
        <v>1208.9916084603381</v>
      </c>
      <c r="E192" s="76">
        <v>1208.3624038961375</v>
      </c>
      <c r="F192" s="76">
        <v>1208.0077234241307</v>
      </c>
      <c r="G192" s="76">
        <v>1205.5781085870806</v>
      </c>
      <c r="H192" s="76">
        <v>1202.3066437671021</v>
      </c>
      <c r="I192" s="76">
        <v>1194.1067911281395</v>
      </c>
      <c r="J192" s="76">
        <v>1186.4344698401653</v>
      </c>
      <c r="K192" s="76">
        <v>1181.7726936647923</v>
      </c>
      <c r="L192" s="76">
        <v>1176.0356616396041</v>
      </c>
      <c r="M192" s="76">
        <v>1169.8165356893787</v>
      </c>
      <c r="N192" s="76">
        <v>1163.6040800296723</v>
      </c>
      <c r="O192" s="76">
        <v>1156.0658347214521</v>
      </c>
      <c r="P192" s="76">
        <v>1149.2221064374455</v>
      </c>
      <c r="Q192" s="76">
        <v>1141.8972762134772</v>
      </c>
    </row>
    <row r="193" spans="1:17" ht="11.45" customHeight="1" x14ac:dyDescent="0.25">
      <c r="A193" s="17" t="s">
        <v>23</v>
      </c>
      <c r="B193" s="75">
        <v>1213.7289995292499</v>
      </c>
      <c r="C193" s="75">
        <v>1212.4116779245064</v>
      </c>
      <c r="D193" s="75">
        <v>1204.9355994891268</v>
      </c>
      <c r="E193" s="75">
        <v>1204.8681257990529</v>
      </c>
      <c r="F193" s="75">
        <v>1204.3735060898907</v>
      </c>
      <c r="G193" s="75">
        <v>1202.0225758323988</v>
      </c>
      <c r="H193" s="75">
        <v>1198.1323420607025</v>
      </c>
      <c r="I193" s="75">
        <v>1190.2286862927774</v>
      </c>
      <c r="J193" s="75">
        <v>1182.6887776430785</v>
      </c>
      <c r="K193" s="75">
        <v>1178.2150410520408</v>
      </c>
      <c r="L193" s="75">
        <v>1172.0816969820585</v>
      </c>
      <c r="M193" s="75">
        <v>1165.8658769664219</v>
      </c>
      <c r="N193" s="75">
        <v>1159.3776241560818</v>
      </c>
      <c r="O193" s="75">
        <v>1151.6505597081436</v>
      </c>
      <c r="P193" s="75">
        <v>1144.8669379779183</v>
      </c>
      <c r="Q193" s="75">
        <v>1137.5949536901871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1371.166663381639</v>
      </c>
      <c r="D194" s="74">
        <v>1339.5285060862243</v>
      </c>
      <c r="E194" s="74">
        <v>1318.4716814517399</v>
      </c>
      <c r="F194" s="74">
        <v>1303.3856590094165</v>
      </c>
      <c r="G194" s="74">
        <v>1297.536360324937</v>
      </c>
      <c r="H194" s="74">
        <v>1291.6915666475925</v>
      </c>
      <c r="I194" s="74">
        <v>1290.6060079962804</v>
      </c>
      <c r="J194" s="74">
        <v>1286.751037945791</v>
      </c>
      <c r="K194" s="74">
        <v>1283.1092957349797</v>
      </c>
      <c r="L194" s="74">
        <v>1274.4119447846379</v>
      </c>
      <c r="M194" s="74">
        <v>1268.3705830223626</v>
      </c>
      <c r="N194" s="74">
        <v>1261.6546217126674</v>
      </c>
      <c r="O194" s="74">
        <v>1255.4065222350587</v>
      </c>
      <c r="P194" s="74">
        <v>1249.6369744037452</v>
      </c>
      <c r="Q194" s="74">
        <v>1242.6664166154033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1.1119353353559116</v>
      </c>
      <c r="C198" s="111">
        <f>IF(TrRoad_act!C86=0,"",TrRoad_emi!C56/TrRoad_tech!C171)</f>
        <v>1.1227881865971767</v>
      </c>
      <c r="D198" s="111">
        <f>IF(TrRoad_act!D86=0,"",TrRoad_emi!D56/TrRoad_tech!D171)</f>
        <v>1.1216886444146605</v>
      </c>
      <c r="E198" s="111">
        <f>IF(TrRoad_act!E86=0,"",TrRoad_emi!E56/TrRoad_tech!E171)</f>
        <v>1.0978041365903801</v>
      </c>
      <c r="F198" s="111">
        <f>IF(TrRoad_act!F86=0,"",TrRoad_emi!F56/TrRoad_tech!F171)</f>
        <v>1.1140428642402154</v>
      </c>
      <c r="G198" s="111">
        <f>IF(TrRoad_act!G86=0,"",TrRoad_emi!G56/TrRoad_tech!G171)</f>
        <v>1.1180222979710324</v>
      </c>
      <c r="H198" s="111">
        <f>IF(TrRoad_act!H86=0,"",TrRoad_emi!H56/TrRoad_tech!H171)</f>
        <v>1.1084761977895146</v>
      </c>
      <c r="I198" s="111">
        <f>IF(TrRoad_act!I86=0,"",TrRoad_emi!I56/TrRoad_tech!I171)</f>
        <v>1.1080018483897882</v>
      </c>
      <c r="J198" s="111">
        <f>IF(TrRoad_act!J86=0,"",TrRoad_emi!J56/TrRoad_tech!J171)</f>
        <v>1.1257217947376306</v>
      </c>
      <c r="K198" s="111">
        <f>IF(TrRoad_act!K86=0,"",TrRoad_emi!K56/TrRoad_tech!K171)</f>
        <v>1.095247275102823</v>
      </c>
      <c r="L198" s="111">
        <f>IF(TrRoad_act!L86=0,"",TrRoad_emi!L56/TrRoad_tech!L171)</f>
        <v>1.1042300658750406</v>
      </c>
      <c r="M198" s="111">
        <f>IF(TrRoad_act!M86=0,"",TrRoad_emi!M56/TrRoad_tech!M171)</f>
        <v>1.1209181557847452</v>
      </c>
      <c r="N198" s="111">
        <f>IF(TrRoad_act!N86=0,"",TrRoad_emi!N56/TrRoad_tech!N171)</f>
        <v>1.1197186210928749</v>
      </c>
      <c r="O198" s="111">
        <f>IF(TrRoad_act!O86=0,"",TrRoad_emi!O56/TrRoad_tech!O171)</f>
        <v>1.1207909165864758</v>
      </c>
      <c r="P198" s="111">
        <f>IF(TrRoad_act!P86=0,"",TrRoad_emi!P56/TrRoad_tech!P171)</f>
        <v>1.111742457993643</v>
      </c>
      <c r="Q198" s="111">
        <f>IF(TrRoad_act!Q86=0,"",TrRoad_emi!Q56/TrRoad_tech!Q171)</f>
        <v>1.1552659037864583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1.1310299228120733</v>
      </c>
      <c r="C199" s="107">
        <f>IF(TrRoad_act!C87=0,"",TrRoad_emi!C57/TrRoad_tech!C172)</f>
        <v>1.1257030480787458</v>
      </c>
      <c r="D199" s="107">
        <f>IF(TrRoad_act!D87=0,"",TrRoad_emi!D57/TrRoad_tech!D172)</f>
        <v>1.1708074112497</v>
      </c>
      <c r="E199" s="107">
        <f>IF(TrRoad_act!E87=0,"",TrRoad_emi!E57/TrRoad_tech!E172)</f>
        <v>1.1438669692429901</v>
      </c>
      <c r="F199" s="107">
        <f>IF(TrRoad_act!F87=0,"",TrRoad_emi!F57/TrRoad_tech!F172)</f>
        <v>1.0983811694196439</v>
      </c>
      <c r="G199" s="107">
        <f>IF(TrRoad_act!G87=0,"",TrRoad_emi!G57/TrRoad_tech!G172)</f>
        <v>1.1287576869416951</v>
      </c>
      <c r="H199" s="107">
        <f>IF(TrRoad_act!H87=0,"",TrRoad_emi!H57/TrRoad_tech!H172)</f>
        <v>1.1200417346978473</v>
      </c>
      <c r="I199" s="107">
        <f>IF(TrRoad_act!I87=0,"",TrRoad_emi!I57/TrRoad_tech!I172)</f>
        <v>1.1127138360783795</v>
      </c>
      <c r="J199" s="107">
        <f>IF(TrRoad_act!J87=0,"",TrRoad_emi!J57/TrRoad_tech!J172)</f>
        <v>1.086262733148641</v>
      </c>
      <c r="K199" s="107">
        <f>IF(TrRoad_act!K87=0,"",TrRoad_emi!K57/TrRoad_tech!K172)</f>
        <v>1.0306968839382342</v>
      </c>
      <c r="L199" s="107">
        <f>IF(TrRoad_act!L87=0,"",TrRoad_emi!L57/TrRoad_tech!L172)</f>
        <v>1.061194634352322</v>
      </c>
      <c r="M199" s="107">
        <f>IF(TrRoad_act!M87=0,"",TrRoad_emi!M57/TrRoad_tech!M172)</f>
        <v>1.0520019476836131</v>
      </c>
      <c r="N199" s="107">
        <f>IF(TrRoad_act!N87=0,"",TrRoad_emi!N57/TrRoad_tech!N172)</f>
        <v>1.0441852283343345</v>
      </c>
      <c r="O199" s="107">
        <f>IF(TrRoad_act!O87=0,"",TrRoad_emi!O57/TrRoad_tech!O172)</f>
        <v>1.0526346137349649</v>
      </c>
      <c r="P199" s="107">
        <f>IF(TrRoad_act!P87=0,"",TrRoad_emi!P57/TrRoad_tech!P172)</f>
        <v>1.066039560715071</v>
      </c>
      <c r="Q199" s="107">
        <f>IF(TrRoad_act!Q87=0,"",TrRoad_emi!Q57/TrRoad_tech!Q172)</f>
        <v>1.0753726513700113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1.096997803857525</v>
      </c>
      <c r="C200" s="108">
        <f>IF(TrRoad_act!C88=0,"",TrRoad_emi!C58/TrRoad_tech!C173)</f>
        <v>1.0964210216019838</v>
      </c>
      <c r="D200" s="108">
        <f>IF(TrRoad_act!D88=0,"",TrRoad_emi!D58/TrRoad_tech!D173)</f>
        <v>1.0867594661888484</v>
      </c>
      <c r="E200" s="108">
        <f>IF(TrRoad_act!E88=0,"",TrRoad_emi!E58/TrRoad_tech!E173)</f>
        <v>1.0856793767602138</v>
      </c>
      <c r="F200" s="108">
        <f>IF(TrRoad_act!F88=0,"",TrRoad_emi!F58/TrRoad_tech!F173)</f>
        <v>1.0857710029118668</v>
      </c>
      <c r="G200" s="108">
        <f>IF(TrRoad_act!G88=0,"",TrRoad_emi!G58/TrRoad_tech!G173)</f>
        <v>1.0630672378021266</v>
      </c>
      <c r="H200" s="108">
        <f>IF(TrRoad_act!H88=0,"",TrRoad_emi!H58/TrRoad_tech!H173)</f>
        <v>1.0607285117307883</v>
      </c>
      <c r="I200" s="108">
        <f>IF(TrRoad_act!I88=0,"",TrRoad_emi!I58/TrRoad_tech!I173)</f>
        <v>1.0720240763823119</v>
      </c>
      <c r="J200" s="108">
        <f>IF(TrRoad_act!J88=0,"",TrRoad_emi!J58/TrRoad_tech!J173)</f>
        <v>1.0754122531527663</v>
      </c>
      <c r="K200" s="108">
        <f>IF(TrRoad_act!K88=0,"",TrRoad_emi!K58/TrRoad_tech!K173)</f>
        <v>1.0780850944364202</v>
      </c>
      <c r="L200" s="108">
        <f>IF(TrRoad_act!L88=0,"",TrRoad_emi!L58/TrRoad_tech!L173)</f>
        <v>1.0825561936766699</v>
      </c>
      <c r="M200" s="108">
        <f>IF(TrRoad_act!M88=0,"",TrRoad_emi!M58/TrRoad_tech!M173)</f>
        <v>1.0696936167800117</v>
      </c>
      <c r="N200" s="108">
        <f>IF(TrRoad_act!N88=0,"",TrRoad_emi!N58/TrRoad_tech!N173)</f>
        <v>1.0717897866962607</v>
      </c>
      <c r="O200" s="108">
        <f>IF(TrRoad_act!O88=0,"",TrRoad_emi!O58/TrRoad_tech!O173)</f>
        <v>1.0615962902313718</v>
      </c>
      <c r="P200" s="108">
        <f>IF(TrRoad_act!P88=0,"",TrRoad_emi!P58/TrRoad_tech!P173)</f>
        <v>1.0678173354345133</v>
      </c>
      <c r="Q200" s="108">
        <f>IF(TrRoad_act!Q88=0,"",TrRoad_emi!Q58/TrRoad_tech!Q173)</f>
        <v>1.0909327939827997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1.0969978038575252</v>
      </c>
      <c r="C201" s="108">
        <f>IF(TrRoad_act!C89=0,"",TrRoad_emi!C59/TrRoad_tech!C174)</f>
        <v>1.0963914653799833</v>
      </c>
      <c r="D201" s="108">
        <f>IF(TrRoad_act!D89=0,"",TrRoad_emi!D59/TrRoad_tech!D174)</f>
        <v>1.0867336009882433</v>
      </c>
      <c r="E201" s="108">
        <f>IF(TrRoad_act!E89=0,"",TrRoad_emi!E59/TrRoad_tech!E174)</f>
        <v>1.0928114376539053</v>
      </c>
      <c r="F201" s="108">
        <f>IF(TrRoad_act!F89=0,"",TrRoad_emi!F59/TrRoad_tech!F174)</f>
        <v>1.0890840003315647</v>
      </c>
      <c r="G201" s="108">
        <f>IF(TrRoad_act!G89=0,"",TrRoad_emi!G59/TrRoad_tech!G174)</f>
        <v>1.3575147224636781</v>
      </c>
      <c r="H201" s="108">
        <f>IF(TrRoad_act!H89=0,"",TrRoad_emi!H59/TrRoad_tech!H174)</f>
        <v>1.3308852748685531</v>
      </c>
      <c r="I201" s="108">
        <f>IF(TrRoad_act!I89=0,"",TrRoad_emi!I59/TrRoad_tech!I174)</f>
        <v>1.2962175707045687</v>
      </c>
      <c r="J201" s="108">
        <f>IF(TrRoad_act!J89=0,"",TrRoad_emi!J59/TrRoad_tech!J174)</f>
        <v>1.2246135528249484</v>
      </c>
      <c r="K201" s="108">
        <f>IF(TrRoad_act!K89=0,"",TrRoad_emi!K59/TrRoad_tech!K174)</f>
        <v>1.0717400885007484</v>
      </c>
      <c r="L201" s="108">
        <f>IF(TrRoad_act!L89=0,"",TrRoad_emi!L59/TrRoad_tech!L174)</f>
        <v>1.1552724717498581</v>
      </c>
      <c r="M201" s="108">
        <f>IF(TrRoad_act!M89=0,"",TrRoad_emi!M59/TrRoad_tech!M174)</f>
        <v>1.1019757459271573</v>
      </c>
      <c r="N201" s="108">
        <f>IF(TrRoad_act!N89=0,"",TrRoad_emi!N59/TrRoad_tech!N174)</f>
        <v>1.0511048056685757</v>
      </c>
      <c r="O201" s="108">
        <f>IF(TrRoad_act!O89=0,"",TrRoad_emi!O59/TrRoad_tech!O174)</f>
        <v>1.0467449970084659</v>
      </c>
      <c r="P201" s="108">
        <f>IF(TrRoad_act!P89=0,"",TrRoad_emi!P59/TrRoad_tech!P174)</f>
        <v>1.0570083055603978</v>
      </c>
      <c r="Q201" s="108">
        <f>IF(TrRoad_act!Q89=0,"",TrRoad_emi!Q59/TrRoad_tech!Q174)</f>
        <v>1.08105581479557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1.1379703831201424</v>
      </c>
      <c r="C202" s="108">
        <f>IF(TrRoad_act!C90=0,"",TrRoad_emi!C60/TrRoad_tech!C175)</f>
        <v>1.1298396575953789</v>
      </c>
      <c r="D202" s="108">
        <f>IF(TrRoad_act!D90=0,"",TrRoad_emi!D60/TrRoad_tech!D175)</f>
        <v>1.172358059807608</v>
      </c>
      <c r="E202" s="108">
        <f>IF(TrRoad_act!E90=0,"",TrRoad_emi!E60/TrRoad_tech!E175)</f>
        <v>1.1297820827829639</v>
      </c>
      <c r="F202" s="108">
        <f>IF(TrRoad_act!F90=0,"",TrRoad_emi!F60/TrRoad_tech!F175)</f>
        <v>1.1412748501821863</v>
      </c>
      <c r="G202" s="108">
        <f>IF(TrRoad_act!G90=0,"",TrRoad_emi!G60/TrRoad_tech!G175)</f>
        <v>1.1962742276858545</v>
      </c>
      <c r="H202" s="108">
        <f>IF(TrRoad_act!H90=0,"",TrRoad_emi!H60/TrRoad_tech!H175)</f>
        <v>1.1938530047081586</v>
      </c>
      <c r="I202" s="108">
        <f>IF(TrRoad_act!I90=0,"",TrRoad_emi!I60/TrRoad_tech!I175)</f>
        <v>1.1494747207288445</v>
      </c>
      <c r="J202" s="108">
        <f>IF(TrRoad_act!J90=0,"",TrRoad_emi!J60/TrRoad_tech!J175)</f>
        <v>1.0954141696202286</v>
      </c>
      <c r="K202" s="108">
        <f>IF(TrRoad_act!K90=0,"",TrRoad_emi!K60/TrRoad_tech!K175)</f>
        <v>1.0526233485660168</v>
      </c>
      <c r="L202" s="108">
        <f>IF(TrRoad_act!L90=0,"",TrRoad_emi!L60/TrRoad_tech!L175)</f>
        <v>1.0313562154104905</v>
      </c>
      <c r="M202" s="108">
        <f>IF(TrRoad_act!M90=0,"",TrRoad_emi!M60/TrRoad_tech!M175)</f>
        <v>1.1043369010087249</v>
      </c>
      <c r="N202" s="108">
        <f>IF(TrRoad_act!N90=0,"",TrRoad_emi!N60/TrRoad_tech!N175)</f>
        <v>1.1372583142346429</v>
      </c>
      <c r="O202" s="108">
        <f>IF(TrRoad_act!O90=0,"",TrRoad_emi!O60/TrRoad_tech!O175)</f>
        <v>1.2013686537252821</v>
      </c>
      <c r="P202" s="108">
        <f>IF(TrRoad_act!P90=0,"",TrRoad_emi!P60/TrRoad_tech!P175)</f>
        <v>1.214828001365591</v>
      </c>
      <c r="Q202" s="108">
        <f>IF(TrRoad_act!Q90=0,"",TrRoad_emi!Q60/TrRoad_tech!Q175)</f>
        <v>1.1253102509543231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 t="str">
        <f>IF(TrRoad_act!N91=0,"",TrRoad_emi!N61/TrRoad_tech!N176)</f>
        <v/>
      </c>
      <c r="O203" s="108" t="str">
        <f>IF(TrRoad_act!O91=0,"",TrRoad_emi!O61/TrRoad_tech!O176)</f>
        <v/>
      </c>
      <c r="P203" s="108" t="str">
        <f>IF(TrRoad_act!P91=0,"",TrRoad_emi!P61/TrRoad_tech!P176)</f>
        <v/>
      </c>
      <c r="Q203" s="108">
        <f>IF(TrRoad_act!Q91=0,"",TrRoad_emi!Q61/TrRoad_tech!Q176)</f>
        <v>1.3000000000070033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 t="str">
        <f>IF(TrRoad_act!O92=0,"",TrRoad_emi!O62/TrRoad_tech!O177)</f>
        <v/>
      </c>
      <c r="P204" s="108">
        <f>IF(TrRoad_act!P92=0,"",TrRoad_emi!P62/TrRoad_tech!P177)</f>
        <v>1.2097307667768509</v>
      </c>
      <c r="Q204" s="108">
        <f>IF(TrRoad_act!Q92=0,"",TrRoad_emi!Q62/TrRoad_tech!Q177)</f>
        <v>1.2296950456487434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1.1031178315977554</v>
      </c>
      <c r="C206" s="107">
        <f>IF(TrRoad_act!C94=0,"",TrRoad_emi!C64/TrRoad_tech!C179)</f>
        <v>1.1020443068489281</v>
      </c>
      <c r="D206" s="107">
        <f>IF(TrRoad_act!D94=0,"",TrRoad_emi!D64/TrRoad_tech!D179)</f>
        <v>1.0990899253587718</v>
      </c>
      <c r="E206" s="107">
        <f>IF(TrRoad_act!E94=0,"",TrRoad_emi!E64/TrRoad_tech!E179)</f>
        <v>1.0992164131707165</v>
      </c>
      <c r="F206" s="107">
        <f>IF(TrRoad_act!F94=0,"",TrRoad_emi!F64/TrRoad_tech!F179)</f>
        <v>1.1320848236329704</v>
      </c>
      <c r="G206" s="107">
        <f>IF(TrRoad_act!G94=0,"",TrRoad_emi!G64/TrRoad_tech!G179)</f>
        <v>1.1580374815204539</v>
      </c>
      <c r="H206" s="107">
        <f>IF(TrRoad_act!H94=0,"",TrRoad_emi!H64/TrRoad_tech!H179)</f>
        <v>1.0934504655672268</v>
      </c>
      <c r="I206" s="107">
        <f>IF(TrRoad_act!I94=0,"",TrRoad_emi!I64/TrRoad_tech!I179)</f>
        <v>1.096906285325284</v>
      </c>
      <c r="J206" s="107">
        <f>IF(TrRoad_act!J94=0,"",TrRoad_emi!J64/TrRoad_tech!J179)</f>
        <v>1.0656508289183482</v>
      </c>
      <c r="K206" s="107">
        <f>IF(TrRoad_act!K94=0,"",TrRoad_emi!K64/TrRoad_tech!K179)</f>
        <v>1.0522244568121752</v>
      </c>
      <c r="L206" s="107">
        <f>IF(TrRoad_act!L94=0,"",TrRoad_emi!L64/TrRoad_tech!L179)</f>
        <v>1.0399952494610172</v>
      </c>
      <c r="M206" s="107">
        <f>IF(TrRoad_act!M94=0,"",TrRoad_emi!M64/TrRoad_tech!M179)</f>
        <v>1.0409838580193185</v>
      </c>
      <c r="N206" s="107">
        <f>IF(TrRoad_act!N94=0,"",TrRoad_emi!N64/TrRoad_tech!N179)</f>
        <v>1.0507419206563813</v>
      </c>
      <c r="O206" s="107">
        <f>IF(TrRoad_act!O94=0,"",TrRoad_emi!O64/TrRoad_tech!O179)</f>
        <v>1.0623674870932271</v>
      </c>
      <c r="P206" s="107">
        <f>IF(TrRoad_act!P94=0,"",TrRoad_emi!P64/TrRoad_tech!P179)</f>
        <v>1.0719266097319675</v>
      </c>
      <c r="Q206" s="107">
        <f>IF(TrRoad_act!Q94=0,"",TrRoad_emi!Q64/TrRoad_tech!Q179)</f>
        <v>1.0883519009315632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 t="str">
        <f>IF(TrRoad_act!J95=0,"",TrRoad_emi!J65/TrRoad_tech!J180)</f>
        <v/>
      </c>
      <c r="K207" s="106" t="str">
        <f>IF(TrRoad_act!K95=0,"",TrRoad_emi!K65/TrRoad_tech!K180)</f>
        <v/>
      </c>
      <c r="L207" s="106" t="str">
        <f>IF(TrRoad_act!L95=0,"",TrRoad_emi!L65/TrRoad_tech!L180)</f>
        <v/>
      </c>
      <c r="M207" s="106" t="str">
        <f>IF(TrRoad_act!M95=0,"",TrRoad_emi!M65/TrRoad_tech!M180)</f>
        <v/>
      </c>
      <c r="N207" s="106" t="str">
        <f>IF(TrRoad_act!N95=0,"",TrRoad_emi!N65/TrRoad_tech!N180)</f>
        <v/>
      </c>
      <c r="O207" s="106" t="str">
        <f>IF(TrRoad_act!O95=0,"",TrRoad_emi!O65/TrRoad_tech!O180)</f>
        <v/>
      </c>
      <c r="P207" s="106" t="str">
        <f>IF(TrRoad_act!P95=0,"",TrRoad_emi!P65/TrRoad_tech!P180)</f>
        <v/>
      </c>
      <c r="Q207" s="106" t="str">
        <f>IF(TrRoad_act!Q95=0,"",TrRoad_emi!Q65/TrRoad_tech!Q180)</f>
        <v/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1.1000000000133239</v>
      </c>
      <c r="C208" s="106">
        <f>IF(TrRoad_act!C96=0,"",TrRoad_emi!C66/TrRoad_tech!C181)</f>
        <v>1.1001354677803552</v>
      </c>
      <c r="D208" s="106">
        <f>IF(TrRoad_act!D96=0,"",TrRoad_emi!D66/TrRoad_tech!D181)</f>
        <v>1.100372851880614</v>
      </c>
      <c r="E208" s="106">
        <f>IF(TrRoad_act!E96=0,"",TrRoad_emi!E66/TrRoad_tech!E181)</f>
        <v>1.1007505543592644</v>
      </c>
      <c r="F208" s="106">
        <f>IF(TrRoad_act!F96=0,"",TrRoad_emi!F66/TrRoad_tech!F181)</f>
        <v>1.1014669027639863</v>
      </c>
      <c r="G208" s="106">
        <f>IF(TrRoad_act!G96=0,"",TrRoad_emi!G66/TrRoad_tech!G181)</f>
        <v>1.0995089413752441</v>
      </c>
      <c r="H208" s="106">
        <f>IF(TrRoad_act!H96=0,"",TrRoad_emi!H66/TrRoad_tech!H181)</f>
        <v>1.098654607237761</v>
      </c>
      <c r="I208" s="106">
        <f>IF(TrRoad_act!I96=0,"",TrRoad_emi!I66/TrRoad_tech!I181)</f>
        <v>1.1036863359589031</v>
      </c>
      <c r="J208" s="106">
        <f>IF(TrRoad_act!J96=0,"",TrRoad_emi!J66/TrRoad_tech!J181)</f>
        <v>1.0729145508450821</v>
      </c>
      <c r="K208" s="106">
        <f>IF(TrRoad_act!K96=0,"",TrRoad_emi!K66/TrRoad_tech!K181)</f>
        <v>1.0594515338280537</v>
      </c>
      <c r="L208" s="106">
        <f>IF(TrRoad_act!L96=0,"",TrRoad_emi!L66/TrRoad_tech!L181)</f>
        <v>1.0447996028676756</v>
      </c>
      <c r="M208" s="106">
        <f>IF(TrRoad_act!M96=0,"",TrRoad_emi!M66/TrRoad_tech!M181)</f>
        <v>1.047173156826875</v>
      </c>
      <c r="N208" s="106">
        <f>IF(TrRoad_act!N96=0,"",TrRoad_emi!N66/TrRoad_tech!N181)</f>
        <v>1.0579018156558524</v>
      </c>
      <c r="O208" s="106">
        <f>IF(TrRoad_act!O96=0,"",TrRoad_emi!O66/TrRoad_tech!O181)</f>
        <v>1.0650234042751627</v>
      </c>
      <c r="P208" s="106">
        <f>IF(TrRoad_act!P96=0,"",TrRoad_emi!P66/TrRoad_tech!P181)</f>
        <v>1.0768412969044185</v>
      </c>
      <c r="Q208" s="106">
        <f>IF(TrRoad_act!Q96=0,"",TrRoad_emi!Q66/TrRoad_tech!Q181)</f>
        <v>1.0853223816433812</v>
      </c>
    </row>
    <row r="209" spans="1:17" ht="11.45" customHeight="1" x14ac:dyDescent="0.25">
      <c r="A209" s="62" t="s">
        <v>57</v>
      </c>
      <c r="B209" s="106">
        <f>IF(TrRoad_act!B97=0,"",TrRoad_emi!B67/TrRoad_tech!B182)</f>
        <v>1.1000000000133243</v>
      </c>
      <c r="C209" s="106">
        <f>IF(TrRoad_act!C97=0,"",TrRoad_emi!C67/TrRoad_tech!C182)</f>
        <v>1.1000000000133241</v>
      </c>
      <c r="D209" s="106">
        <f>IF(TrRoad_act!D97=0,"",TrRoad_emi!D67/TrRoad_tech!D182)</f>
        <v>1.1000000000133243</v>
      </c>
      <c r="E209" s="106">
        <f>IF(TrRoad_act!E97=0,"",TrRoad_emi!E67/TrRoad_tech!E182)</f>
        <v>1.1000408184951334</v>
      </c>
      <c r="F209" s="106">
        <f>IF(TrRoad_act!F97=0,"",TrRoad_emi!F67/TrRoad_tech!F182)</f>
        <v>1.1043983126482793</v>
      </c>
      <c r="G209" s="106">
        <f>IF(TrRoad_act!G97=0,"",TrRoad_emi!G67/TrRoad_tech!G182)</f>
        <v>1.1048427579920674</v>
      </c>
      <c r="H209" s="106">
        <f>IF(TrRoad_act!H97=0,"",TrRoad_emi!H67/TrRoad_tech!H182)</f>
        <v>1.1051307897186677</v>
      </c>
      <c r="I209" s="106">
        <f>IF(TrRoad_act!I97=0,"",TrRoad_emi!I67/TrRoad_tech!I182)</f>
        <v>1.1054321718703737</v>
      </c>
      <c r="J209" s="106">
        <f>IF(TrRoad_act!J97=0,"",TrRoad_emi!J67/TrRoad_tech!J182)</f>
        <v>1.105923511651159</v>
      </c>
      <c r="K209" s="106">
        <f>IF(TrRoad_act!K97=0,"",TrRoad_emi!K67/TrRoad_tech!K182)</f>
        <v>1.1063004390358901</v>
      </c>
      <c r="L209" s="106">
        <f>IF(TrRoad_act!L97=0,"",TrRoad_emi!L67/TrRoad_tech!L182)</f>
        <v>1.106883106500357</v>
      </c>
      <c r="M209" s="106">
        <f>IF(TrRoad_act!M97=0,"",TrRoad_emi!M67/TrRoad_tech!M182)</f>
        <v>1.1075393726747371</v>
      </c>
      <c r="N209" s="106">
        <f>IF(TrRoad_act!N97=0,"",TrRoad_emi!N67/TrRoad_tech!N182)</f>
        <v>1.108200412617323</v>
      </c>
      <c r="O209" s="106">
        <f>IF(TrRoad_act!O97=0,"",TrRoad_emi!O67/TrRoad_tech!O182)</f>
        <v>1.108727740066445</v>
      </c>
      <c r="P209" s="106">
        <f>IF(TrRoad_act!P97=0,"",TrRoad_emi!P67/TrRoad_tech!P182)</f>
        <v>1.1092882542188252</v>
      </c>
      <c r="Q209" s="106">
        <f>IF(TrRoad_act!Q97=0,"",TrRoad_emi!Q67/TrRoad_tech!Q182)</f>
        <v>1.1096584346128595</v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>
        <f>IF(TrRoad_act!Q98=0,"",TrRoad_emi!Q68/TrRoad_tech!Q183)</f>
        <v>1.183604916272041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1.1365249191488949</v>
      </c>
      <c r="C213" s="109">
        <f>IF(TrRoad_act!C101=0,"",TrRoad_emi!C71/TrRoad_tech!C186)</f>
        <v>1.1101854110630545</v>
      </c>
      <c r="D213" s="109">
        <f>IF(TrRoad_act!D101=0,"",TrRoad_emi!D71/TrRoad_tech!D186)</f>
        <v>1.1191199726400136</v>
      </c>
      <c r="E213" s="109">
        <f>IF(TrRoad_act!E101=0,"",TrRoad_emi!E71/TrRoad_tech!E186)</f>
        <v>1.1257963414364389</v>
      </c>
      <c r="F213" s="109">
        <f>IF(TrRoad_act!F101=0,"",TrRoad_emi!F71/TrRoad_tech!F186)</f>
        <v>1.1106325035690525</v>
      </c>
      <c r="G213" s="109">
        <f>IF(TrRoad_act!G101=0,"",TrRoad_emi!G71/TrRoad_tech!G186)</f>
        <v>1.0916613880450363</v>
      </c>
      <c r="H213" s="109">
        <f>IF(TrRoad_act!H101=0,"",TrRoad_emi!H71/TrRoad_tech!H186)</f>
        <v>1.1099797171130126</v>
      </c>
      <c r="I213" s="109">
        <f>IF(TrRoad_act!I101=0,"",TrRoad_emi!I71/TrRoad_tech!I186)</f>
        <v>1.1196632613582445</v>
      </c>
      <c r="J213" s="109">
        <f>IF(TrRoad_act!J101=0,"",TrRoad_emi!J71/TrRoad_tech!J186)</f>
        <v>1.1385336637648669</v>
      </c>
      <c r="K213" s="109">
        <f>IF(TrRoad_act!K101=0,"",TrRoad_emi!K71/TrRoad_tech!K186)</f>
        <v>1.1570113723146884</v>
      </c>
      <c r="L213" s="109">
        <f>IF(TrRoad_act!L101=0,"",TrRoad_emi!L71/TrRoad_tech!L186)</f>
        <v>1.1909146808489004</v>
      </c>
      <c r="M213" s="109">
        <f>IF(TrRoad_act!M101=0,"",TrRoad_emi!M71/TrRoad_tech!M186)</f>
        <v>1.1973420714982539</v>
      </c>
      <c r="N213" s="109">
        <f>IF(TrRoad_act!N101=0,"",TrRoad_emi!N71/TrRoad_tech!N186)</f>
        <v>1.1929180838500497</v>
      </c>
      <c r="O213" s="109">
        <f>IF(TrRoad_act!O101=0,"",TrRoad_emi!O71/TrRoad_tech!O186)</f>
        <v>1.1855576030766721</v>
      </c>
      <c r="P213" s="109">
        <f>IF(TrRoad_act!P101=0,"",TrRoad_emi!P71/TrRoad_tech!P186)</f>
        <v>1.1613256753020329</v>
      </c>
      <c r="Q213" s="109">
        <f>IF(TrRoad_act!Q101=0,"",TrRoad_emi!Q71/TrRoad_tech!Q186)</f>
        <v>1.128006418496458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1.1000000000067305</v>
      </c>
      <c r="C214" s="108">
        <f>IF(TrRoad_act!C102=0,"",TrRoad_emi!C72/TrRoad_tech!C187)</f>
        <v>1.1000111844234977</v>
      </c>
      <c r="D214" s="108">
        <f>IF(TrRoad_act!D102=0,"",TrRoad_emi!D72/TrRoad_tech!D187)</f>
        <v>1.100052977826866</v>
      </c>
      <c r="E214" s="108">
        <f>IF(TrRoad_act!E102=0,"",TrRoad_emi!E72/TrRoad_tech!E187)</f>
        <v>1.0930742669013829</v>
      </c>
      <c r="F214" s="108">
        <f>IF(TrRoad_act!F102=0,"",TrRoad_emi!F72/TrRoad_tech!F187)</f>
        <v>1.0969368674536351</v>
      </c>
      <c r="G214" s="108">
        <f>IF(TrRoad_act!G102=0,"",TrRoad_emi!G72/TrRoad_tech!G187)</f>
        <v>1.0915874743400067</v>
      </c>
      <c r="H214" s="108">
        <f>IF(TrRoad_act!H102=0,"",TrRoad_emi!H72/TrRoad_tech!H187)</f>
        <v>1.0869295093093696</v>
      </c>
      <c r="I214" s="108">
        <f>IF(TrRoad_act!I102=0,"",TrRoad_emi!I72/TrRoad_tech!I187)</f>
        <v>1.0837316411203952</v>
      </c>
      <c r="J214" s="108">
        <f>IF(TrRoad_act!J102=0,"",TrRoad_emi!J72/TrRoad_tech!J187)</f>
        <v>1.0719860512881567</v>
      </c>
      <c r="K214" s="108">
        <f>IF(TrRoad_act!K102=0,"",TrRoad_emi!K72/TrRoad_tech!K187)</f>
        <v>1.064595573766419</v>
      </c>
      <c r="L214" s="108">
        <f>IF(TrRoad_act!L102=0,"",TrRoad_emi!L72/TrRoad_tech!L187)</f>
        <v>1.0683024252378401</v>
      </c>
      <c r="M214" s="108">
        <f>IF(TrRoad_act!M102=0,"",TrRoad_emi!M72/TrRoad_tech!M187)</f>
        <v>1.0725280234560493</v>
      </c>
      <c r="N214" s="108">
        <f>IF(TrRoad_act!N102=0,"",TrRoad_emi!N72/TrRoad_tech!N187)</f>
        <v>1.0815651932383428</v>
      </c>
      <c r="O214" s="108">
        <f>IF(TrRoad_act!O102=0,"",TrRoad_emi!O72/TrRoad_tech!O187)</f>
        <v>1.0846089718072722</v>
      </c>
      <c r="P214" s="108">
        <f>IF(TrRoad_act!P102=0,"",TrRoad_emi!P72/TrRoad_tech!P187)</f>
        <v>1.0930928547833736</v>
      </c>
      <c r="Q214" s="108">
        <f>IF(TrRoad_act!Q102=0,"",TrRoad_emi!Q72/TrRoad_tech!Q187)</f>
        <v>1.0949882540641767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1.10000000000673</v>
      </c>
      <c r="C215" s="108">
        <f>IF(TrRoad_act!C103=0,"",TrRoad_emi!C73/TrRoad_tech!C188)</f>
        <v>1.100112346399517</v>
      </c>
      <c r="D215" s="108">
        <f>IF(TrRoad_act!D103=0,"",TrRoad_emi!D73/TrRoad_tech!D188)</f>
        <v>1.1004942964260365</v>
      </c>
      <c r="E215" s="108">
        <f>IF(TrRoad_act!E103=0,"",TrRoad_emi!E73/TrRoad_tech!E188)</f>
        <v>1.1009598392890731</v>
      </c>
      <c r="F215" s="108">
        <f>IF(TrRoad_act!F103=0,"",TrRoad_emi!F73/TrRoad_tech!F188)</f>
        <v>1.1015779496369797</v>
      </c>
      <c r="G215" s="108">
        <f>IF(TrRoad_act!G103=0,"",TrRoad_emi!G73/TrRoad_tech!G188)</f>
        <v>1.0997416342047377</v>
      </c>
      <c r="H215" s="108">
        <f>IF(TrRoad_act!H103=0,"",TrRoad_emi!H73/TrRoad_tech!H188)</f>
        <v>1.0986649637389712</v>
      </c>
      <c r="I215" s="108">
        <f>IF(TrRoad_act!I103=0,"",TrRoad_emi!I73/TrRoad_tech!I188)</f>
        <v>1.1040271884211981</v>
      </c>
      <c r="J215" s="108">
        <f>IF(TrRoad_act!J103=0,"",TrRoad_emi!J73/TrRoad_tech!J188)</f>
        <v>1.0725386715582763</v>
      </c>
      <c r="K215" s="108">
        <f>IF(TrRoad_act!K103=0,"",TrRoad_emi!K73/TrRoad_tech!K188)</f>
        <v>1.0594911260461977</v>
      </c>
      <c r="L215" s="108">
        <f>IF(TrRoad_act!L103=0,"",TrRoad_emi!L73/TrRoad_tech!L188)</f>
        <v>1.0459700244276622</v>
      </c>
      <c r="M215" s="108">
        <f>IF(TrRoad_act!M103=0,"",TrRoad_emi!M73/TrRoad_tech!M188)</f>
        <v>1.0497167468602937</v>
      </c>
      <c r="N215" s="108">
        <f>IF(TrRoad_act!N103=0,"",TrRoad_emi!N73/TrRoad_tech!N188)</f>
        <v>1.0594534464076035</v>
      </c>
      <c r="O215" s="108">
        <f>IF(TrRoad_act!O103=0,"",TrRoad_emi!O73/TrRoad_tech!O188)</f>
        <v>1.0672764956081091</v>
      </c>
      <c r="P215" s="108">
        <f>IF(TrRoad_act!P103=0,"",TrRoad_emi!P73/TrRoad_tech!P188)</f>
        <v>1.0792451576672899</v>
      </c>
      <c r="Q215" s="108">
        <f>IF(TrRoad_act!Q103=0,"",TrRoad_emi!Q73/TrRoad_tech!Q188)</f>
        <v>1.0864513681365411</v>
      </c>
    </row>
    <row r="216" spans="1:17" ht="11.45" customHeight="1" x14ac:dyDescent="0.25">
      <c r="A216" s="62" t="s">
        <v>57</v>
      </c>
      <c r="B216" s="108">
        <f>IF(TrRoad_act!B104=0,"",TrRoad_emi!B74/TrRoad_tech!B189)</f>
        <v>1.1000000000067305</v>
      </c>
      <c r="C216" s="108">
        <f>IF(TrRoad_act!C104=0,"",TrRoad_emi!C74/TrRoad_tech!C189)</f>
        <v>1.10007591603662</v>
      </c>
      <c r="D216" s="108">
        <f>IF(TrRoad_act!D104=0,"",TrRoad_emi!D74/TrRoad_tech!D189)</f>
        <v>1.1004742384733028</v>
      </c>
      <c r="E216" s="108">
        <f>IF(TrRoad_act!E104=0,"",TrRoad_emi!E74/TrRoad_tech!E189)</f>
        <v>1.1007618997601543</v>
      </c>
      <c r="F216" s="108">
        <f>IF(TrRoad_act!F104=0,"",TrRoad_emi!F74/TrRoad_tech!F189)</f>
        <v>1.1008794144504128</v>
      </c>
      <c r="G216" s="108">
        <f>IF(TrRoad_act!G104=0,"",TrRoad_emi!G74/TrRoad_tech!G189)</f>
        <v>1.101253985951937</v>
      </c>
      <c r="H216" s="108">
        <f>IF(TrRoad_act!H104=0,"",TrRoad_emi!H74/TrRoad_tech!H189)</f>
        <v>1.1024384627273212</v>
      </c>
      <c r="I216" s="108">
        <f>IF(TrRoad_act!I104=0,"",TrRoad_emi!I74/TrRoad_tech!I189)</f>
        <v>1.1034830532681192</v>
      </c>
      <c r="J216" s="108">
        <f>IF(TrRoad_act!J104=0,"",TrRoad_emi!J74/TrRoad_tech!J189)</f>
        <v>1.1044004873013995</v>
      </c>
      <c r="K216" s="108">
        <f>IF(TrRoad_act!K104=0,"",TrRoad_emi!K74/TrRoad_tech!K189)</f>
        <v>1.1049434615771514</v>
      </c>
      <c r="L216" s="108">
        <f>IF(TrRoad_act!L104=0,"",TrRoad_emi!L74/TrRoad_tech!L189)</f>
        <v>1.1059491112549114</v>
      </c>
      <c r="M216" s="108">
        <f>IF(TrRoad_act!M104=0,"",TrRoad_emi!M74/TrRoad_tech!M189)</f>
        <v>1.1073136623677242</v>
      </c>
      <c r="N216" s="108">
        <f>IF(TrRoad_act!N104=0,"",TrRoad_emi!N74/TrRoad_tech!N189)</f>
        <v>1.1091420319661411</v>
      </c>
      <c r="O216" s="108">
        <f>IF(TrRoad_act!O104=0,"",TrRoad_emi!O74/TrRoad_tech!O189)</f>
        <v>1.1108320962037828</v>
      </c>
      <c r="P216" s="108">
        <f>IF(TrRoad_act!P104=0,"",TrRoad_emi!P74/TrRoad_tech!P189)</f>
        <v>1.1164541991348571</v>
      </c>
      <c r="Q216" s="108">
        <f>IF(TrRoad_act!Q104=0,"",TrRoad_emi!Q74/TrRoad_tech!Q189)</f>
        <v>1.1184297149915692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>
        <f>IF(TrRoad_act!Q105=0,"",TrRoad_emi!Q75/TrRoad_tech!Q190)</f>
        <v>1.3000000000070029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0.37508631965103217</v>
      </c>
      <c r="C219" s="107">
        <f>IF(TrRoad_act!C107=0,"",TrRoad_emi!C77/TrRoad_tech!C192)</f>
        <v>0.42772503089912645</v>
      </c>
      <c r="D219" s="107">
        <f>IF(TrRoad_act!D107=0,"",TrRoad_emi!D77/TrRoad_tech!D192)</f>
        <v>0.33461466707157517</v>
      </c>
      <c r="E219" s="107">
        <f>IF(TrRoad_act!E107=0,"",TrRoad_emi!E77/TrRoad_tech!E192)</f>
        <v>0.50040413433754216</v>
      </c>
      <c r="F219" s="107">
        <f>IF(TrRoad_act!F107=0,"",TrRoad_emi!F77/TrRoad_tech!F192)</f>
        <v>0.60969092128770419</v>
      </c>
      <c r="G219" s="107">
        <f>IF(TrRoad_act!G107=0,"",TrRoad_emi!G77/TrRoad_tech!G192)</f>
        <v>0.77362896339122744</v>
      </c>
      <c r="H219" s="107">
        <f>IF(TrRoad_act!H107=0,"",TrRoad_emi!H77/TrRoad_tech!H192)</f>
        <v>0.90175037907372002</v>
      </c>
      <c r="I219" s="107">
        <f>IF(TrRoad_act!I107=0,"",TrRoad_emi!I77/TrRoad_tech!I192)</f>
        <v>1.0310820206667035</v>
      </c>
      <c r="J219" s="107">
        <f>IF(TrRoad_act!J107=0,"",TrRoad_emi!J77/TrRoad_tech!J192)</f>
        <v>1.0086665801491164</v>
      </c>
      <c r="K219" s="107">
        <f>IF(TrRoad_act!K107=0,"",TrRoad_emi!K77/TrRoad_tech!K192)</f>
        <v>0.98114380800888035</v>
      </c>
      <c r="L219" s="107">
        <f>IF(TrRoad_act!L107=0,"",TrRoad_emi!L77/TrRoad_tech!L192)</f>
        <v>0.95366002880784095</v>
      </c>
      <c r="M219" s="107">
        <f>IF(TrRoad_act!M107=0,"",TrRoad_emi!M77/TrRoad_tech!M192)</f>
        <v>0.8947016109522582</v>
      </c>
      <c r="N219" s="107">
        <f>IF(TrRoad_act!N107=0,"",TrRoad_emi!N77/TrRoad_tech!N192)</f>
        <v>0.80471331159501525</v>
      </c>
      <c r="O219" s="107">
        <f>IF(TrRoad_act!O107=0,"",TrRoad_emi!O77/TrRoad_tech!O192)</f>
        <v>0.62525421830935124</v>
      </c>
      <c r="P219" s="107">
        <f>IF(TrRoad_act!P107=0,"",TrRoad_emi!P77/TrRoad_tech!P192)</f>
        <v>0.64875250435900689</v>
      </c>
      <c r="Q219" s="107">
        <f>IF(TrRoad_act!Q107=0,"",TrRoad_emi!Q77/TrRoad_tech!Q192)</f>
        <v>0.64233489412228617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0.36347746691820704</v>
      </c>
      <c r="C220" s="106">
        <f>IF(TrRoad_act!C108=0,"",TrRoad_emi!C78/TrRoad_tech!C193)</f>
        <v>0.41738392232410532</v>
      </c>
      <c r="D220" s="106">
        <f>IF(TrRoad_act!D108=0,"",TrRoad_emi!D78/TrRoad_tech!D193)</f>
        <v>0.32751344392231602</v>
      </c>
      <c r="E220" s="106">
        <f>IF(TrRoad_act!E108=0,"",TrRoad_emi!E78/TrRoad_tech!E193)</f>
        <v>0.49167114030860176</v>
      </c>
      <c r="F220" s="106">
        <f>IF(TrRoad_act!F108=0,"",TrRoad_emi!F78/TrRoad_tech!F193)</f>
        <v>0.60028086971023742</v>
      </c>
      <c r="G220" s="106">
        <f>IF(TrRoad_act!G108=0,"",TrRoad_emi!G78/TrRoad_tech!G193)</f>
        <v>0.76206573203450767</v>
      </c>
      <c r="H220" s="106">
        <f>IF(TrRoad_act!H108=0,"",TrRoad_emi!H78/TrRoad_tech!H193)</f>
        <v>0.88569517890878346</v>
      </c>
      <c r="I220" s="106">
        <f>IF(TrRoad_act!I108=0,"",TrRoad_emi!I78/TrRoad_tech!I193)</f>
        <v>1.0140038903891209</v>
      </c>
      <c r="J220" s="106">
        <f>IF(TrRoad_act!J108=0,"",TrRoad_emi!J78/TrRoad_tech!J193)</f>
        <v>0.99197136201972813</v>
      </c>
      <c r="K220" s="106">
        <f>IF(TrRoad_act!K108=0,"",TrRoad_emi!K78/TrRoad_tech!K193)</f>
        <v>0.96640117034067352</v>
      </c>
      <c r="L220" s="106">
        <f>IF(TrRoad_act!L108=0,"",TrRoad_emi!L78/TrRoad_tech!L193)</f>
        <v>0.93763300236395086</v>
      </c>
      <c r="M220" s="106">
        <f>IF(TrRoad_act!M108=0,"",TrRoad_emi!M78/TrRoad_tech!M193)</f>
        <v>0.87973096292353103</v>
      </c>
      <c r="N220" s="106">
        <f>IF(TrRoad_act!N108=0,"",TrRoad_emi!N78/TrRoad_tech!N193)</f>
        <v>0.78965302941039384</v>
      </c>
      <c r="O220" s="106">
        <f>IF(TrRoad_act!O108=0,"",TrRoad_emi!O78/TrRoad_tech!O193)</f>
        <v>0.61353846139592527</v>
      </c>
      <c r="P220" s="106">
        <f>IF(TrRoad_act!P108=0,"",TrRoad_emi!P78/TrRoad_tech!P193)</f>
        <v>0.63587775147059289</v>
      </c>
      <c r="Q220" s="106">
        <f>IF(TrRoad_act!Q108=0,"",TrRoad_emi!Q78/TrRoad_tech!Q193)</f>
        <v>0.62978071540275593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0.36347746691820709</v>
      </c>
      <c r="C221" s="105">
        <f>IF(TrRoad_act!C109=0,"",TrRoad_emi!C79/TrRoad_tech!C194)</f>
        <v>0.41758181956531087</v>
      </c>
      <c r="D221" s="105">
        <f>IF(TrRoad_act!D109=0,"",TrRoad_emi!D79/TrRoad_tech!D194)</f>
        <v>0.32784413975414073</v>
      </c>
      <c r="E221" s="105">
        <f>IF(TrRoad_act!E109=0,"",TrRoad_emi!E79/TrRoad_tech!E194)</f>
        <v>0.49280531799724719</v>
      </c>
      <c r="F221" s="105">
        <f>IF(TrRoad_act!F109=0,"",TrRoad_emi!F79/TrRoad_tech!F194)</f>
        <v>0.60301702516970235</v>
      </c>
      <c r="G221" s="105">
        <f>IF(TrRoad_act!G109=0,"",TrRoad_emi!G79/TrRoad_tech!G194)</f>
        <v>0.76654796810432357</v>
      </c>
      <c r="H221" s="105">
        <f>IF(TrRoad_act!H109=0,"",TrRoad_emi!H79/TrRoad_tech!H194)</f>
        <v>0.89332215702462048</v>
      </c>
      <c r="I221" s="105">
        <f>IF(TrRoad_act!I109=0,"",TrRoad_emi!I79/TrRoad_tech!I194)</f>
        <v>1.0219955188096137</v>
      </c>
      <c r="J221" s="105">
        <f>IF(TrRoad_act!J109=0,"",TrRoad_emi!J79/TrRoad_tech!J194)</f>
        <v>1.0006579629021768</v>
      </c>
      <c r="K221" s="105">
        <f>IF(TrRoad_act!K109=0,"",TrRoad_emi!K79/TrRoad_tech!K194)</f>
        <v>0.97664687100112046</v>
      </c>
      <c r="L221" s="105">
        <f>IF(TrRoad_act!L109=0,"",TrRoad_emi!L79/TrRoad_tech!L194)</f>
        <v>0.95188890820975403</v>
      </c>
      <c r="M221" s="105">
        <f>IF(TrRoad_act!M109=0,"",TrRoad_emi!M79/TrRoad_tech!M194)</f>
        <v>0.89507752608343427</v>
      </c>
      <c r="N221" s="105">
        <f>IF(TrRoad_act!N109=0,"",TrRoad_emi!N79/TrRoad_tech!N194)</f>
        <v>0.80569841575829015</v>
      </c>
      <c r="O221" s="105">
        <f>IF(TrRoad_act!O109=0,"",TrRoad_emi!O79/TrRoad_tech!O194)</f>
        <v>0.62699486760341083</v>
      </c>
      <c r="P221" s="105">
        <f>IF(TrRoad_act!P109=0,"",TrRoad_emi!P79/TrRoad_tech!P194)</f>
        <v>0.65061960460907109</v>
      </c>
      <c r="Q221" s="105">
        <f>IF(TrRoad_act!Q109=0,"",TrRoad_emi!Q79/TrRoad_tech!Q194)</f>
        <v>0.64535991936984927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0</v>
      </c>
      <c r="C225" s="78">
        <v>108.94928610703157</v>
      </c>
      <c r="D225" s="78">
        <v>108.29045269867282</v>
      </c>
      <c r="E225" s="78">
        <v>106.93500873698063</v>
      </c>
      <c r="F225" s="78">
        <v>106.78692232867982</v>
      </c>
      <c r="G225" s="78">
        <v>105.34836864804328</v>
      </c>
      <c r="H225" s="78">
        <v>103.22378201466621</v>
      </c>
      <c r="I225" s="78">
        <v>101.70967404408029</v>
      </c>
      <c r="J225" s="78">
        <v>96.771445652987651</v>
      </c>
      <c r="K225" s="78">
        <v>91.444868211555089</v>
      </c>
      <c r="L225" s="78">
        <v>88.118968367982589</v>
      </c>
      <c r="M225" s="78">
        <v>87.283441090834188</v>
      </c>
      <c r="N225" s="78">
        <v>85.351381167957612</v>
      </c>
      <c r="O225" s="78">
        <v>83.594077738515608</v>
      </c>
      <c r="P225" s="78">
        <v>80.450059898399999</v>
      </c>
      <c r="Q225" s="78">
        <v>78.619210262159399</v>
      </c>
    </row>
    <row r="226" spans="1:17" ht="11.45" customHeight="1" x14ac:dyDescent="0.25">
      <c r="A226" s="19" t="s">
        <v>29</v>
      </c>
      <c r="B226" s="76">
        <v>178.1313320741144</v>
      </c>
      <c r="C226" s="76">
        <v>177.50721961480164</v>
      </c>
      <c r="D226" s="76">
        <v>173.98609878607161</v>
      </c>
      <c r="E226" s="76">
        <v>173.80805233975019</v>
      </c>
      <c r="F226" s="76">
        <v>174.5465503828656</v>
      </c>
      <c r="G226" s="76">
        <v>172.62930717163164</v>
      </c>
      <c r="H226" s="76">
        <v>170.48730760623815</v>
      </c>
      <c r="I226" s="76">
        <v>167.98842923824603</v>
      </c>
      <c r="J226" s="76">
        <v>159.77145632802126</v>
      </c>
      <c r="K226" s="76">
        <v>152.05001714755542</v>
      </c>
      <c r="L226" s="76">
        <v>146.23368135673874</v>
      </c>
      <c r="M226" s="76">
        <v>144.44377611102109</v>
      </c>
      <c r="N226" s="76">
        <v>141.33313193003841</v>
      </c>
      <c r="O226" s="76">
        <v>138.09282750404671</v>
      </c>
      <c r="P226" s="76">
        <v>132.95580318323701</v>
      </c>
      <c r="Q226" s="76">
        <v>129.33034804238466</v>
      </c>
    </row>
    <row r="227" spans="1:17" ht="11.45" customHeight="1" x14ac:dyDescent="0.25">
      <c r="A227" s="62" t="s">
        <v>59</v>
      </c>
      <c r="B227" s="77">
        <v>182.57610430637243</v>
      </c>
      <c r="C227" s="77">
        <v>181.58214351171927</v>
      </c>
      <c r="D227" s="77">
        <v>180.48408783112137</v>
      </c>
      <c r="E227" s="77">
        <v>178.2250145616344</v>
      </c>
      <c r="F227" s="77">
        <v>177.97820388113306</v>
      </c>
      <c r="G227" s="77">
        <v>175.58061441340547</v>
      </c>
      <c r="H227" s="77">
        <v>172.03963669111036</v>
      </c>
      <c r="I227" s="77">
        <v>169.51612340680049</v>
      </c>
      <c r="J227" s="77">
        <v>161.2857427549794</v>
      </c>
      <c r="K227" s="77">
        <v>152.40811368592517</v>
      </c>
      <c r="L227" s="77">
        <v>146.86462018025301</v>
      </c>
      <c r="M227" s="77">
        <v>145.37790712229301</v>
      </c>
      <c r="N227" s="77">
        <v>142.17990379344499</v>
      </c>
      <c r="O227" s="77">
        <v>139.30549301136699</v>
      </c>
      <c r="P227" s="77">
        <v>134.152896124975</v>
      </c>
      <c r="Q227" s="77">
        <v>131.109219531083</v>
      </c>
    </row>
    <row r="228" spans="1:17" ht="11.45" customHeight="1" x14ac:dyDescent="0.25">
      <c r="A228" s="62" t="s">
        <v>58</v>
      </c>
      <c r="B228" s="77">
        <v>165.13186230754243</v>
      </c>
      <c r="C228" s="77">
        <v>165.04982251314385</v>
      </c>
      <c r="D228" s="77">
        <v>164.95871498833966</v>
      </c>
      <c r="E228" s="77">
        <v>165.33453352815675</v>
      </c>
      <c r="F228" s="77">
        <v>164.24409034065718</v>
      </c>
      <c r="G228" s="77">
        <v>164.73379328647945</v>
      </c>
      <c r="H228" s="77">
        <v>165.79007115217743</v>
      </c>
      <c r="I228" s="77">
        <v>164.26402011170816</v>
      </c>
      <c r="J228" s="77">
        <v>156.85299239092168</v>
      </c>
      <c r="K228" s="77">
        <v>150.6889989158918</v>
      </c>
      <c r="L228" s="77">
        <v>144.90082398067901</v>
      </c>
      <c r="M228" s="77">
        <v>142.577837933376</v>
      </c>
      <c r="N228" s="77">
        <v>138.925180429048</v>
      </c>
      <c r="O228" s="77">
        <v>136.218544284491</v>
      </c>
      <c r="P228" s="77">
        <v>131.06603216405401</v>
      </c>
      <c r="Q228" s="77">
        <v>126.317073784096</v>
      </c>
    </row>
    <row r="229" spans="1:17" ht="11.45" customHeight="1" x14ac:dyDescent="0.25">
      <c r="A229" s="62" t="s">
        <v>57</v>
      </c>
      <c r="B229" s="77">
        <v>0</v>
      </c>
      <c r="C229" s="77">
        <v>173.03335291356271</v>
      </c>
      <c r="D229" s="77">
        <v>172.93783847887579</v>
      </c>
      <c r="E229" s="77">
        <v>173.33183552195919</v>
      </c>
      <c r="F229" s="77">
        <v>172.18864713180039</v>
      </c>
      <c r="G229" s="77">
        <v>172.70203721824248</v>
      </c>
      <c r="H229" s="77">
        <v>173.8094076953937</v>
      </c>
      <c r="I229" s="77">
        <v>172.20954091438821</v>
      </c>
      <c r="J229" s="77">
        <v>164.44003861782608</v>
      </c>
      <c r="K229" s="77">
        <v>157.97789014604083</v>
      </c>
      <c r="L229" s="77">
        <v>151.90973871733999</v>
      </c>
      <c r="M229" s="77">
        <v>150.40443638392901</v>
      </c>
      <c r="N229" s="77">
        <v>150.91429942418401</v>
      </c>
      <c r="O229" s="77">
        <v>132.01067073170699</v>
      </c>
      <c r="P229" s="77">
        <v>127.290839015713</v>
      </c>
      <c r="Q229" s="77">
        <v>124.46180184036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111.4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113.435364041605</v>
      </c>
      <c r="Q231" s="77">
        <v>54.2316602316602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1449.5238593163062</v>
      </c>
      <c r="C233" s="76">
        <v>1447.542486177666</v>
      </c>
      <c r="D233" s="76">
        <v>1451.3902675267543</v>
      </c>
      <c r="E233" s="76">
        <v>1448.0558168052783</v>
      </c>
      <c r="F233" s="76">
        <v>1361.4022955774685</v>
      </c>
      <c r="G233" s="76">
        <v>1301.3122217618634</v>
      </c>
      <c r="H233" s="76">
        <v>1432.4201424705516</v>
      </c>
      <c r="I233" s="76">
        <v>1429.4591924795191</v>
      </c>
      <c r="J233" s="76">
        <v>1412.0747179536884</v>
      </c>
      <c r="K233" s="76">
        <v>1392.0672053377816</v>
      </c>
      <c r="L233" s="76">
        <v>1373.297594807424</v>
      </c>
      <c r="M233" s="76">
        <v>1373.589641639277</v>
      </c>
      <c r="N233" s="76">
        <v>1367.4609477203057</v>
      </c>
      <c r="O233" s="76">
        <v>1347.8947274913223</v>
      </c>
      <c r="P233" s="76">
        <v>1339.496044967326</v>
      </c>
      <c r="Q233" s="76">
        <v>1308.6628376971423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1457.6624389046663</v>
      </c>
      <c r="C235" s="75">
        <v>1455.6699410350463</v>
      </c>
      <c r="D235" s="75">
        <v>1453.459248663642</v>
      </c>
      <c r="E235" s="75">
        <v>1448.8680034536642</v>
      </c>
      <c r="F235" s="75">
        <v>1448.3658743175401</v>
      </c>
      <c r="G235" s="75">
        <v>1443.438262594467</v>
      </c>
      <c r="H235" s="75">
        <v>1436.0489518454854</v>
      </c>
      <c r="I235" s="75">
        <v>1430.724308198962</v>
      </c>
      <c r="J235" s="75">
        <v>1412.701832023339</v>
      </c>
      <c r="K235" s="75">
        <v>1392.4249712605106</v>
      </c>
      <c r="L235" s="75">
        <v>1379.4091114716523</v>
      </c>
      <c r="M235" s="75">
        <v>1376.1158684171571</v>
      </c>
      <c r="N235" s="75">
        <v>1368.3720662880021</v>
      </c>
      <c r="O235" s="75">
        <v>1361.2182297719762</v>
      </c>
      <c r="P235" s="75">
        <v>1348.0476803599231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1028.1553195898136</v>
      </c>
      <c r="F236" s="75">
        <v>1027.7989953827798</v>
      </c>
      <c r="G236" s="75">
        <v>1024.30223087844</v>
      </c>
      <c r="H236" s="75">
        <v>1019.0585791885979</v>
      </c>
      <c r="I236" s="75">
        <v>1015.2800702581479</v>
      </c>
      <c r="J236" s="75">
        <v>1002.4908412131432</v>
      </c>
      <c r="K236" s="75">
        <v>0</v>
      </c>
      <c r="L236" s="75">
        <v>978.86544010190369</v>
      </c>
      <c r="M236" s="75">
        <v>976.52846712913436</v>
      </c>
      <c r="N236" s="75">
        <v>971.03325891557517</v>
      </c>
      <c r="O236" s="75">
        <v>965.95670601227721</v>
      </c>
      <c r="P236" s="75">
        <v>956.61053340880744</v>
      </c>
      <c r="Q236" s="75">
        <v>951.07348799798206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203.07540888182112</v>
      </c>
      <c r="C240" s="78">
        <v>202.67317738489325</v>
      </c>
      <c r="D240" s="78">
        <v>201.85543499443304</v>
      </c>
      <c r="E240" s="78">
        <v>196.91886421361673</v>
      </c>
      <c r="F240" s="78">
        <v>203.80795309749132</v>
      </c>
      <c r="G240" s="78">
        <v>213.187714371091</v>
      </c>
      <c r="H240" s="78">
        <v>205.22148563150481</v>
      </c>
      <c r="I240" s="78">
        <v>203.68176556138829</v>
      </c>
      <c r="J240" s="78">
        <v>193.69253708940298</v>
      </c>
      <c r="K240" s="78">
        <v>186.71109409392869</v>
      </c>
      <c r="L240" s="78">
        <v>177.51103470726676</v>
      </c>
      <c r="M240" s="78">
        <v>179.9008323127716</v>
      </c>
      <c r="N240" s="78">
        <v>179.63281065587569</v>
      </c>
      <c r="O240" s="78">
        <v>176.40047954618575</v>
      </c>
      <c r="P240" s="78">
        <v>167.67181208053725</v>
      </c>
      <c r="Q240" s="78">
        <v>177.7199099402404</v>
      </c>
    </row>
    <row r="241" spans="1:17" ht="11.45" customHeight="1" x14ac:dyDescent="0.25">
      <c r="A241" s="62" t="s">
        <v>59</v>
      </c>
      <c r="B241" s="77">
        <v>181.3762998157776</v>
      </c>
      <c r="C241" s="77">
        <v>180.38887086508853</v>
      </c>
      <c r="D241" s="77">
        <v>179.29803109120257</v>
      </c>
      <c r="E241" s="77">
        <v>177.05380339125824</v>
      </c>
      <c r="F241" s="77">
        <v>176.80861463474261</v>
      </c>
      <c r="G241" s="77">
        <v>174.42678100001908</v>
      </c>
      <c r="H241" s="77">
        <v>170.90907292184551</v>
      </c>
      <c r="I241" s="77">
        <v>168.40214298277729</v>
      </c>
      <c r="J241" s="77">
        <v>160.22584853080627</v>
      </c>
      <c r="K241" s="77">
        <v>151.40655907450341</v>
      </c>
      <c r="L241" s="77">
        <v>145.89981975724879</v>
      </c>
      <c r="M241" s="77">
        <v>144.51642545071138</v>
      </c>
      <c r="N241" s="77">
        <v>141.317486564696</v>
      </c>
      <c r="O241" s="77">
        <v>140.79603633360901</v>
      </c>
      <c r="P241" s="77">
        <v>143.68245648734199</v>
      </c>
      <c r="Q241" s="77">
        <v>138.99494060712701</v>
      </c>
    </row>
    <row r="242" spans="1:17" ht="11.45" customHeight="1" x14ac:dyDescent="0.25">
      <c r="A242" s="62" t="s">
        <v>58</v>
      </c>
      <c r="B242" s="77">
        <v>220.74660411867151</v>
      </c>
      <c r="C242" s="77">
        <v>220.63693415090745</v>
      </c>
      <c r="D242" s="77">
        <v>220.51514253280823</v>
      </c>
      <c r="E242" s="77">
        <v>221.01753295746747</v>
      </c>
      <c r="F242" s="77">
        <v>219.55983952834251</v>
      </c>
      <c r="G242" s="77">
        <v>220.21446947562575</v>
      </c>
      <c r="H242" s="77">
        <v>221.62649104796344</v>
      </c>
      <c r="I242" s="77">
        <v>219.58648144480179</v>
      </c>
      <c r="J242" s="77">
        <v>209.67949451004458</v>
      </c>
      <c r="K242" s="77">
        <v>201.43953034802018</v>
      </c>
      <c r="L242" s="77">
        <v>193.70195661065506</v>
      </c>
      <c r="M242" s="77">
        <v>190.59661234703756</v>
      </c>
      <c r="N242" s="77">
        <v>185.71377672208999</v>
      </c>
      <c r="O242" s="77">
        <v>183.22749311102601</v>
      </c>
      <c r="P242" s="77">
        <v>172.464764254079</v>
      </c>
      <c r="Q242" s="77">
        <v>182.246214365269</v>
      </c>
    </row>
    <row r="243" spans="1:17" ht="11.45" customHeight="1" x14ac:dyDescent="0.25">
      <c r="A243" s="62" t="s">
        <v>57</v>
      </c>
      <c r="B243" s="77">
        <v>0</v>
      </c>
      <c r="C243" s="77">
        <v>170.0401256913058</v>
      </c>
      <c r="D243" s="77">
        <v>169.94626351845864</v>
      </c>
      <c r="E243" s="77">
        <v>170.33344498145311</v>
      </c>
      <c r="F243" s="77">
        <v>169.21003210018881</v>
      </c>
      <c r="G243" s="77">
        <v>169.71454127924227</v>
      </c>
      <c r="H243" s="77">
        <v>170.80275584568889</v>
      </c>
      <c r="I243" s="77">
        <v>169.23056445049923</v>
      </c>
      <c r="J243" s="77">
        <v>161.59546332796435</v>
      </c>
      <c r="K243" s="77">
        <v>155.24510069627476</v>
      </c>
      <c r="L243" s="77">
        <v>149.28191952757965</v>
      </c>
      <c r="M243" s="77">
        <v>147.80265675155007</v>
      </c>
      <c r="N243" s="77">
        <v>148.30369989722499</v>
      </c>
      <c r="O243" s="77">
        <v>141.66203703703701</v>
      </c>
      <c r="P243" s="77">
        <v>135.68009478673</v>
      </c>
      <c r="Q243" s="77">
        <v>158.17310252996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223.52380952381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1176.5372845094632</v>
      </c>
      <c r="C246" s="76">
        <v>1174.7208618221748</v>
      </c>
      <c r="D246" s="76">
        <v>1159.8027715571188</v>
      </c>
      <c r="E246" s="76">
        <v>1171.6190862758137</v>
      </c>
      <c r="F246" s="76">
        <v>1180.0620986006334</v>
      </c>
      <c r="G246" s="76">
        <v>1157.8526090470643</v>
      </c>
      <c r="H246" s="76">
        <v>1162.3014054030098</v>
      </c>
      <c r="I246" s="76">
        <v>1139.946888667823</v>
      </c>
      <c r="J246" s="76">
        <v>1138.2819155330562</v>
      </c>
      <c r="K246" s="76">
        <v>1135.6585337487152</v>
      </c>
      <c r="L246" s="76">
        <v>1137.7042569923624</v>
      </c>
      <c r="M246" s="76">
        <v>1125.3277038877864</v>
      </c>
      <c r="N246" s="76">
        <v>1124.1612901680944</v>
      </c>
      <c r="O246" s="76">
        <v>1114.2474827367987</v>
      </c>
      <c r="P246" s="76">
        <v>1105.3026813560898</v>
      </c>
      <c r="Q246" s="76">
        <v>1097.9676551681864</v>
      </c>
    </row>
    <row r="247" spans="1:17" ht="11.45" customHeight="1" x14ac:dyDescent="0.25">
      <c r="A247" s="17" t="s">
        <v>23</v>
      </c>
      <c r="B247" s="75">
        <v>0</v>
      </c>
      <c r="C247" s="75">
        <v>1154.1477691461555</v>
      </c>
      <c r="D247" s="75">
        <v>1152.1680988729472</v>
      </c>
      <c r="E247" s="75">
        <v>1149.7030408953851</v>
      </c>
      <c r="F247" s="75">
        <v>1146.7588589722188</v>
      </c>
      <c r="G247" s="75">
        <v>1143.3429815199383</v>
      </c>
      <c r="H247" s="75">
        <v>1139.4639552893761</v>
      </c>
      <c r="I247" s="75">
        <v>1135.1313927215194</v>
      </c>
      <c r="J247" s="75">
        <v>1130.3559135768853</v>
      </c>
      <c r="K247" s="75">
        <v>1125.149081479088</v>
      </c>
      <c r="L247" s="75">
        <v>1119.5233360715185</v>
      </c>
      <c r="M247" s="75">
        <v>1113.4919214969518</v>
      </c>
      <c r="N247" s="75">
        <v>1107.0688119373874</v>
      </c>
      <c r="O247" s="75">
        <v>1100.2686349600585</v>
      </c>
      <c r="P247" s="75">
        <v>1093.1065933980021</v>
      </c>
      <c r="Q247" s="75">
        <v>1085.5983864936959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28793</v>
      </c>
      <c r="C4" s="40">
        <f t="shared" ref="C4:Q4" si="1">SUM(C5,C6,C9)</f>
        <v>27119</v>
      </c>
      <c r="D4" s="40">
        <f t="shared" si="1"/>
        <v>25369</v>
      </c>
      <c r="E4" s="40">
        <f t="shared" si="1"/>
        <v>24138</v>
      </c>
      <c r="F4" s="40">
        <f t="shared" si="1"/>
        <v>22930</v>
      </c>
      <c r="G4" s="40">
        <f t="shared" si="1"/>
        <v>22282</v>
      </c>
      <c r="H4" s="40">
        <f t="shared" si="1"/>
        <v>22690</v>
      </c>
      <c r="I4" s="40">
        <f t="shared" si="1"/>
        <v>24124</v>
      </c>
      <c r="J4" s="40">
        <f t="shared" si="1"/>
        <v>24362</v>
      </c>
      <c r="K4" s="40">
        <f t="shared" si="1"/>
        <v>22448</v>
      </c>
      <c r="L4" s="40">
        <f t="shared" si="1"/>
        <v>21825</v>
      </c>
      <c r="M4" s="40">
        <f t="shared" si="1"/>
        <v>22036.712781401457</v>
      </c>
      <c r="N4" s="40">
        <f t="shared" si="1"/>
        <v>22066.245206824664</v>
      </c>
      <c r="O4" s="40">
        <f t="shared" si="1"/>
        <v>20759.160900570823</v>
      </c>
      <c r="P4" s="40">
        <f t="shared" si="1"/>
        <v>20122.198951023754</v>
      </c>
      <c r="Q4" s="40">
        <f t="shared" si="1"/>
        <v>21460.398613107649</v>
      </c>
    </row>
    <row r="5" spans="1:17" ht="11.45" customHeight="1" x14ac:dyDescent="0.25">
      <c r="A5" s="91" t="s">
        <v>21</v>
      </c>
      <c r="B5" s="121">
        <v>4700</v>
      </c>
      <c r="C5" s="121">
        <v>4650</v>
      </c>
      <c r="D5" s="121">
        <v>4620</v>
      </c>
      <c r="E5" s="121">
        <v>4500</v>
      </c>
      <c r="F5" s="121">
        <v>4500</v>
      </c>
      <c r="G5" s="121">
        <v>4400</v>
      </c>
      <c r="H5" s="121">
        <v>4450</v>
      </c>
      <c r="I5" s="121">
        <v>4600</v>
      </c>
      <c r="J5" s="121">
        <v>4600</v>
      </c>
      <c r="K5" s="121">
        <v>4320</v>
      </c>
      <c r="L5" s="121">
        <v>4340</v>
      </c>
      <c r="M5" s="121">
        <v>4403.7127814014557</v>
      </c>
      <c r="N5" s="121">
        <v>4392.2452068246657</v>
      </c>
      <c r="O5" s="121">
        <v>4100.1609005708251</v>
      </c>
      <c r="P5" s="121">
        <v>4237.1989510237545</v>
      </c>
      <c r="Q5" s="121">
        <v>4220.3986131076499</v>
      </c>
    </row>
    <row r="6" spans="1:17" ht="11.45" customHeight="1" x14ac:dyDescent="0.25">
      <c r="A6" s="19" t="s">
        <v>20</v>
      </c>
      <c r="B6" s="38">
        <f t="shared" ref="B6" si="2">SUM(B7:B8)</f>
        <v>24093</v>
      </c>
      <c r="C6" s="38">
        <f t="shared" ref="C6:Q6" si="3">SUM(C7:C8)</f>
        <v>22469</v>
      </c>
      <c r="D6" s="38">
        <f t="shared" si="3"/>
        <v>20749</v>
      </c>
      <c r="E6" s="38">
        <f t="shared" si="3"/>
        <v>19638</v>
      </c>
      <c r="F6" s="38">
        <f t="shared" si="3"/>
        <v>18430</v>
      </c>
      <c r="G6" s="38">
        <f t="shared" si="3"/>
        <v>17882</v>
      </c>
      <c r="H6" s="38">
        <f t="shared" si="3"/>
        <v>18240</v>
      </c>
      <c r="I6" s="38">
        <f t="shared" si="3"/>
        <v>19524</v>
      </c>
      <c r="J6" s="38">
        <f t="shared" si="3"/>
        <v>19762</v>
      </c>
      <c r="K6" s="38">
        <f t="shared" si="3"/>
        <v>18128</v>
      </c>
      <c r="L6" s="38">
        <f t="shared" si="3"/>
        <v>17485</v>
      </c>
      <c r="M6" s="38">
        <f t="shared" si="3"/>
        <v>17633</v>
      </c>
      <c r="N6" s="38">
        <f t="shared" si="3"/>
        <v>17674</v>
      </c>
      <c r="O6" s="38">
        <f t="shared" si="3"/>
        <v>16659</v>
      </c>
      <c r="P6" s="38">
        <f t="shared" si="3"/>
        <v>15885</v>
      </c>
      <c r="Q6" s="38">
        <f t="shared" si="3"/>
        <v>16773</v>
      </c>
    </row>
    <row r="7" spans="1:17" ht="11.45" customHeight="1" x14ac:dyDescent="0.25">
      <c r="A7" s="62" t="s">
        <v>116</v>
      </c>
      <c r="B7" s="42">
        <v>4710.8574754462552</v>
      </c>
      <c r="C7" s="42">
        <v>4895.2030711509451</v>
      </c>
      <c r="D7" s="42">
        <v>4346.1762205719715</v>
      </c>
      <c r="E7" s="42">
        <v>4412.1033517747856</v>
      </c>
      <c r="F7" s="42">
        <v>3756.2535093887177</v>
      </c>
      <c r="G7" s="42">
        <v>4216.9374676514262</v>
      </c>
      <c r="H7" s="42">
        <v>2980.8538431161273</v>
      </c>
      <c r="I7" s="42">
        <v>4191.3082324994111</v>
      </c>
      <c r="J7" s="42">
        <v>3236.5809426259066</v>
      </c>
      <c r="K7" s="42">
        <v>3496.2898320992813</v>
      </c>
      <c r="L7" s="42">
        <v>2153.8203166850485</v>
      </c>
      <c r="M7" s="42">
        <v>2263.1633287787195</v>
      </c>
      <c r="N7" s="42">
        <v>2310.3542564162576</v>
      </c>
      <c r="O7" s="42">
        <v>2185.0854354213789</v>
      </c>
      <c r="P7" s="42">
        <v>2105.8069424650139</v>
      </c>
      <c r="Q7" s="42">
        <v>2054.6902703481296</v>
      </c>
    </row>
    <row r="8" spans="1:17" ht="11.45" customHeight="1" x14ac:dyDescent="0.25">
      <c r="A8" s="62" t="s">
        <v>16</v>
      </c>
      <c r="B8" s="42">
        <v>19382.142524553747</v>
      </c>
      <c r="C8" s="42">
        <v>17573.796928849057</v>
      </c>
      <c r="D8" s="42">
        <v>16402.823779428029</v>
      </c>
      <c r="E8" s="42">
        <v>15225.896648225214</v>
      </c>
      <c r="F8" s="42">
        <v>14673.746490611282</v>
      </c>
      <c r="G8" s="42">
        <v>13665.062532348573</v>
      </c>
      <c r="H8" s="42">
        <v>15259.146156883873</v>
      </c>
      <c r="I8" s="42">
        <v>15332.69176750059</v>
      </c>
      <c r="J8" s="42">
        <v>16525.419057374093</v>
      </c>
      <c r="K8" s="42">
        <v>14631.710167900719</v>
      </c>
      <c r="L8" s="42">
        <v>15331.179683314951</v>
      </c>
      <c r="M8" s="42">
        <v>15369.836671221281</v>
      </c>
      <c r="N8" s="42">
        <v>15363.645743583742</v>
      </c>
      <c r="O8" s="42">
        <v>14473.914564578621</v>
      </c>
      <c r="P8" s="42">
        <v>13779.193057534987</v>
      </c>
      <c r="Q8" s="42">
        <v>14718.30972965187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467</v>
      </c>
    </row>
    <row r="10" spans="1:17" ht="11.45" customHeight="1" x14ac:dyDescent="0.25">
      <c r="A10" s="25" t="s">
        <v>51</v>
      </c>
      <c r="B10" s="40">
        <f t="shared" ref="B10" si="4">SUM(B11:B12)</f>
        <v>54000</v>
      </c>
      <c r="C10" s="40">
        <f t="shared" ref="C10:Q10" si="5">SUM(C11:C12)</f>
        <v>47700</v>
      </c>
      <c r="D10" s="40">
        <f t="shared" si="5"/>
        <v>46600</v>
      </c>
      <c r="E10" s="40">
        <f t="shared" si="5"/>
        <v>47407</v>
      </c>
      <c r="F10" s="40">
        <f t="shared" si="5"/>
        <v>52332</v>
      </c>
      <c r="G10" s="40">
        <f t="shared" si="5"/>
        <v>49972</v>
      </c>
      <c r="H10" s="40">
        <f t="shared" si="5"/>
        <v>53622</v>
      </c>
      <c r="I10" s="40">
        <f t="shared" si="5"/>
        <v>54253</v>
      </c>
      <c r="J10" s="40">
        <f t="shared" si="5"/>
        <v>52043</v>
      </c>
      <c r="K10" s="40">
        <f t="shared" si="5"/>
        <v>43445</v>
      </c>
      <c r="L10" s="40">
        <f t="shared" si="5"/>
        <v>48705</v>
      </c>
      <c r="M10" s="40">
        <f t="shared" si="5"/>
        <v>53746</v>
      </c>
      <c r="N10" s="40">
        <f t="shared" si="5"/>
        <v>48903</v>
      </c>
      <c r="O10" s="40">
        <f t="shared" si="5"/>
        <v>50881</v>
      </c>
      <c r="P10" s="40">
        <f t="shared" si="5"/>
        <v>50073</v>
      </c>
      <c r="Q10" s="40">
        <f t="shared" si="5"/>
        <v>50603</v>
      </c>
    </row>
    <row r="11" spans="1:17" ht="11.45" customHeight="1" x14ac:dyDescent="0.25">
      <c r="A11" s="116" t="s">
        <v>116</v>
      </c>
      <c r="B11" s="42">
        <v>7359.3652583889498</v>
      </c>
      <c r="C11" s="42">
        <v>6604.0572422272189</v>
      </c>
      <c r="D11" s="42">
        <v>6920.1826575543473</v>
      </c>
      <c r="E11" s="42">
        <v>8493.283053925401</v>
      </c>
      <c r="F11" s="42">
        <v>12058.210588350852</v>
      </c>
      <c r="G11" s="42">
        <v>11192.382899917833</v>
      </c>
      <c r="H11" s="42">
        <v>14811.645989587725</v>
      </c>
      <c r="I11" s="42">
        <v>12620.767360255371</v>
      </c>
      <c r="J11" s="42">
        <v>12137.29828136882</v>
      </c>
      <c r="K11" s="42">
        <v>11235.977649515471</v>
      </c>
      <c r="L11" s="42">
        <v>13846.621824126421</v>
      </c>
      <c r="M11" s="42">
        <v>15083.041134850166</v>
      </c>
      <c r="N11" s="42">
        <v>13093.817896003526</v>
      </c>
      <c r="O11" s="42">
        <v>13979.453466400304</v>
      </c>
      <c r="P11" s="42">
        <v>12858.772109110236</v>
      </c>
      <c r="Q11" s="42">
        <v>12308.409585878126</v>
      </c>
    </row>
    <row r="12" spans="1:17" ht="11.45" customHeight="1" x14ac:dyDescent="0.25">
      <c r="A12" s="93" t="s">
        <v>16</v>
      </c>
      <c r="B12" s="36">
        <v>46640.634741611051</v>
      </c>
      <c r="C12" s="36">
        <v>41095.942757772784</v>
      </c>
      <c r="D12" s="36">
        <v>39679.817342445655</v>
      </c>
      <c r="E12" s="36">
        <v>38913.716946074601</v>
      </c>
      <c r="F12" s="36">
        <v>40273.789411649152</v>
      </c>
      <c r="G12" s="36">
        <v>38779.617100082163</v>
      </c>
      <c r="H12" s="36">
        <v>38810.354010412273</v>
      </c>
      <c r="I12" s="36">
        <v>41632.23263974463</v>
      </c>
      <c r="J12" s="36">
        <v>39905.701718631179</v>
      </c>
      <c r="K12" s="36">
        <v>32209.022350484527</v>
      </c>
      <c r="L12" s="36">
        <v>34858.378175873579</v>
      </c>
      <c r="M12" s="36">
        <v>38662.958865149834</v>
      </c>
      <c r="N12" s="36">
        <v>35809.182103996471</v>
      </c>
      <c r="O12" s="36">
        <v>36901.5465335997</v>
      </c>
      <c r="P12" s="36">
        <v>37214.227890889764</v>
      </c>
      <c r="Q12" s="36">
        <v>38294.590414121878</v>
      </c>
    </row>
    <row r="14" spans="1:17" ht="11.45" customHeight="1" x14ac:dyDescent="0.25">
      <c r="A14" s="27" t="s">
        <v>115</v>
      </c>
      <c r="B14" s="68">
        <f t="shared" ref="B14" si="6">B15+B21</f>
        <v>278.1489589395332</v>
      </c>
      <c r="C14" s="68">
        <f t="shared" ref="C14:Q14" si="7">C15+C21</f>
        <v>283.10855754670808</v>
      </c>
      <c r="D14" s="68">
        <f t="shared" si="7"/>
        <v>288.90852513345675</v>
      </c>
      <c r="E14" s="68">
        <f t="shared" si="7"/>
        <v>296.836971995162</v>
      </c>
      <c r="F14" s="68">
        <f t="shared" si="7"/>
        <v>288.24752496908297</v>
      </c>
      <c r="G14" s="68">
        <f t="shared" si="7"/>
        <v>276.90337399881912</v>
      </c>
      <c r="H14" s="68">
        <f t="shared" si="7"/>
        <v>261.80761760184555</v>
      </c>
      <c r="I14" s="68">
        <f t="shared" si="7"/>
        <v>276.48580196451456</v>
      </c>
      <c r="J14" s="68">
        <f t="shared" si="7"/>
        <v>270.99011565729666</v>
      </c>
      <c r="K14" s="68">
        <f t="shared" si="7"/>
        <v>255.78499760919738</v>
      </c>
      <c r="L14" s="68">
        <f t="shared" si="7"/>
        <v>258.62118312579634</v>
      </c>
      <c r="M14" s="68">
        <f t="shared" si="7"/>
        <v>261.28131176687299</v>
      </c>
      <c r="N14" s="68">
        <f t="shared" si="7"/>
        <v>260.59835704221075</v>
      </c>
      <c r="O14" s="68">
        <f t="shared" si="7"/>
        <v>253.76042325333162</v>
      </c>
      <c r="P14" s="68">
        <f t="shared" si="7"/>
        <v>249.45730396369979</v>
      </c>
      <c r="Q14" s="68">
        <f t="shared" si="7"/>
        <v>258.10127272018588</v>
      </c>
    </row>
    <row r="15" spans="1:17" ht="11.45" customHeight="1" x14ac:dyDescent="0.25">
      <c r="A15" s="25" t="s">
        <v>39</v>
      </c>
      <c r="B15" s="79">
        <f t="shared" ref="B15" si="8">SUM(B16,B17,B20)</f>
        <v>190.23295893953321</v>
      </c>
      <c r="C15" s="79">
        <f t="shared" ref="C15:Q15" si="9">SUM(C16,C17,C20)</f>
        <v>202.87655754670806</v>
      </c>
      <c r="D15" s="79">
        <f t="shared" si="9"/>
        <v>212.13052513345673</v>
      </c>
      <c r="E15" s="79">
        <f t="shared" si="9"/>
        <v>217.31597199516199</v>
      </c>
      <c r="F15" s="79">
        <f t="shared" si="9"/>
        <v>204.51852496908296</v>
      </c>
      <c r="G15" s="79">
        <f t="shared" si="9"/>
        <v>198.93137399881908</v>
      </c>
      <c r="H15" s="79">
        <f t="shared" si="9"/>
        <v>177.41061760184556</v>
      </c>
      <c r="I15" s="79">
        <f t="shared" si="9"/>
        <v>193.07880196451455</v>
      </c>
      <c r="J15" s="79">
        <f t="shared" si="9"/>
        <v>190.54511565729666</v>
      </c>
      <c r="K15" s="79">
        <f t="shared" si="9"/>
        <v>190.1759976091974</v>
      </c>
      <c r="L15" s="79">
        <f t="shared" si="9"/>
        <v>185.68318312579635</v>
      </c>
      <c r="M15" s="79">
        <f t="shared" si="9"/>
        <v>182.61131176687297</v>
      </c>
      <c r="N15" s="79">
        <f t="shared" si="9"/>
        <v>191.51935704221074</v>
      </c>
      <c r="O15" s="79">
        <f t="shared" si="9"/>
        <v>185.23542325333162</v>
      </c>
      <c r="P15" s="79">
        <f t="shared" si="9"/>
        <v>182.19530396369979</v>
      </c>
      <c r="Q15" s="79">
        <f t="shared" si="9"/>
        <v>191.27027272018589</v>
      </c>
    </row>
    <row r="16" spans="1:17" ht="11.45" customHeight="1" x14ac:dyDescent="0.25">
      <c r="A16" s="91" t="s">
        <v>21</v>
      </c>
      <c r="B16" s="123">
        <v>56.168158939533193</v>
      </c>
      <c r="C16" s="123">
        <v>56.03110300125352</v>
      </c>
      <c r="D16" s="123">
        <v>56.791102056533632</v>
      </c>
      <c r="E16" s="123">
        <v>55.532638661828642</v>
      </c>
      <c r="F16" s="123">
        <v>55.027035607380832</v>
      </c>
      <c r="G16" s="123">
        <v>53.27804066548574</v>
      </c>
      <c r="H16" s="123">
        <v>54.29901045898842</v>
      </c>
      <c r="I16" s="123">
        <v>55.183801964514544</v>
      </c>
      <c r="J16" s="123">
        <v>56.227258514439505</v>
      </c>
      <c r="K16" s="123">
        <v>52.988742707236604</v>
      </c>
      <c r="L16" s="123">
        <v>54.165910398523614</v>
      </c>
      <c r="M16" s="123">
        <v>54.599600055161304</v>
      </c>
      <c r="N16" s="123">
        <v>56.581145660096908</v>
      </c>
      <c r="O16" s="123">
        <v>50.849423253331615</v>
      </c>
      <c r="P16" s="123">
        <v>52.688303963699774</v>
      </c>
      <c r="Q16" s="123">
        <v>52.328272720185893</v>
      </c>
    </row>
    <row r="17" spans="1:17" ht="11.45" customHeight="1" x14ac:dyDescent="0.25">
      <c r="A17" s="19" t="s">
        <v>20</v>
      </c>
      <c r="B17" s="76">
        <f t="shared" ref="B17" si="10">SUM(B18:B19)</f>
        <v>134.06480000000002</v>
      </c>
      <c r="C17" s="76">
        <f t="shared" ref="C17:Q17" si="11">SUM(C18:C19)</f>
        <v>146.84545454545454</v>
      </c>
      <c r="D17" s="76">
        <f t="shared" si="11"/>
        <v>155.33942307692308</v>
      </c>
      <c r="E17" s="76">
        <f t="shared" si="11"/>
        <v>161.78333333333336</v>
      </c>
      <c r="F17" s="76">
        <f t="shared" si="11"/>
        <v>149.49148936170212</v>
      </c>
      <c r="G17" s="76">
        <f t="shared" si="11"/>
        <v>145.65333333333334</v>
      </c>
      <c r="H17" s="76">
        <f t="shared" si="11"/>
        <v>123.11160714285712</v>
      </c>
      <c r="I17" s="76">
        <f t="shared" si="11"/>
        <v>137.89500000000001</v>
      </c>
      <c r="J17" s="76">
        <f t="shared" si="11"/>
        <v>134.31785714285715</v>
      </c>
      <c r="K17" s="76">
        <f t="shared" si="11"/>
        <v>137.18725490196078</v>
      </c>
      <c r="L17" s="76">
        <f t="shared" si="11"/>
        <v>131.51727272727274</v>
      </c>
      <c r="M17" s="76">
        <f t="shared" si="11"/>
        <v>128.01171171171168</v>
      </c>
      <c r="N17" s="76">
        <f t="shared" si="11"/>
        <v>134.93821138211382</v>
      </c>
      <c r="O17" s="76">
        <f t="shared" si="11"/>
        <v>134.386</v>
      </c>
      <c r="P17" s="76">
        <f t="shared" si="11"/>
        <v>129.50700000000001</v>
      </c>
      <c r="Q17" s="76">
        <f t="shared" si="11"/>
        <v>136.96111362803762</v>
      </c>
    </row>
    <row r="18" spans="1:17" ht="11.45" customHeight="1" x14ac:dyDescent="0.25">
      <c r="A18" s="62" t="s">
        <v>17</v>
      </c>
      <c r="B18" s="77">
        <v>35.870100000000001</v>
      </c>
      <c r="C18" s="77">
        <v>38.583000000000006</v>
      </c>
      <c r="D18" s="77">
        <v>37.119600000000005</v>
      </c>
      <c r="E18" s="77">
        <v>38.241</v>
      </c>
      <c r="F18" s="77">
        <v>31.466000000000001</v>
      </c>
      <c r="G18" s="77">
        <v>35.757105263157889</v>
      </c>
      <c r="H18" s="77">
        <v>24.738000000000003</v>
      </c>
      <c r="I18" s="77">
        <v>32.473050000000008</v>
      </c>
      <c r="J18" s="77">
        <v>27.024405480076332</v>
      </c>
      <c r="K18" s="77">
        <v>29.590400000000006</v>
      </c>
      <c r="L18" s="77">
        <v>19.545750000000005</v>
      </c>
      <c r="M18" s="77">
        <v>19.997230000000002</v>
      </c>
      <c r="N18" s="77">
        <v>23.83</v>
      </c>
      <c r="O18" s="77">
        <v>19.303999999999998</v>
      </c>
      <c r="P18" s="77">
        <v>18.768600000000003</v>
      </c>
      <c r="Q18" s="77">
        <v>18.348100000000002</v>
      </c>
    </row>
    <row r="19" spans="1:17" ht="11.45" customHeight="1" x14ac:dyDescent="0.25">
      <c r="A19" s="62" t="s">
        <v>16</v>
      </c>
      <c r="B19" s="77">
        <v>98.194700000000012</v>
      </c>
      <c r="C19" s="77">
        <v>108.26245454545455</v>
      </c>
      <c r="D19" s="77">
        <v>118.21982307692308</v>
      </c>
      <c r="E19" s="77">
        <v>123.54233333333336</v>
      </c>
      <c r="F19" s="77">
        <v>118.02548936170211</v>
      </c>
      <c r="G19" s="77">
        <v>109.89622807017545</v>
      </c>
      <c r="H19" s="77">
        <v>98.373607142857125</v>
      </c>
      <c r="I19" s="77">
        <v>105.42195000000001</v>
      </c>
      <c r="J19" s="77">
        <v>107.29345166278083</v>
      </c>
      <c r="K19" s="77">
        <v>107.59685490196078</v>
      </c>
      <c r="L19" s="77">
        <v>111.97152272727273</v>
      </c>
      <c r="M19" s="77">
        <v>108.01448171171168</v>
      </c>
      <c r="N19" s="77">
        <v>111.10821138211382</v>
      </c>
      <c r="O19" s="77">
        <v>115.08199999999999</v>
      </c>
      <c r="P19" s="77">
        <v>110.7384</v>
      </c>
      <c r="Q19" s="77">
        <v>118.61301362803762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1.9808863719623888</v>
      </c>
    </row>
    <row r="21" spans="1:17" ht="11.45" customHeight="1" x14ac:dyDescent="0.25">
      <c r="A21" s="25" t="s">
        <v>18</v>
      </c>
      <c r="B21" s="79">
        <f t="shared" ref="B21" si="12">SUM(B22:B23)</f>
        <v>87.916000000000011</v>
      </c>
      <c r="C21" s="79">
        <f t="shared" ref="C21:Q21" si="13">SUM(C22:C23)</f>
        <v>80.231999999999999</v>
      </c>
      <c r="D21" s="79">
        <f t="shared" si="13"/>
        <v>76.778000000000006</v>
      </c>
      <c r="E21" s="79">
        <f t="shared" si="13"/>
        <v>79.521000000000001</v>
      </c>
      <c r="F21" s="79">
        <f t="shared" si="13"/>
        <v>83.728999999999999</v>
      </c>
      <c r="G21" s="79">
        <f t="shared" si="13"/>
        <v>77.972000000000008</v>
      </c>
      <c r="H21" s="79">
        <f t="shared" si="13"/>
        <v>84.397000000000006</v>
      </c>
      <c r="I21" s="79">
        <f t="shared" si="13"/>
        <v>83.406999999999996</v>
      </c>
      <c r="J21" s="79">
        <f t="shared" si="13"/>
        <v>80.445000000000007</v>
      </c>
      <c r="K21" s="79">
        <f t="shared" si="13"/>
        <v>65.608999999999995</v>
      </c>
      <c r="L21" s="79">
        <f t="shared" si="13"/>
        <v>72.938000000000002</v>
      </c>
      <c r="M21" s="79">
        <f t="shared" si="13"/>
        <v>78.67</v>
      </c>
      <c r="N21" s="79">
        <f t="shared" si="13"/>
        <v>69.079000000000008</v>
      </c>
      <c r="O21" s="79">
        <f t="shared" si="13"/>
        <v>68.525000000000006</v>
      </c>
      <c r="P21" s="79">
        <f t="shared" si="13"/>
        <v>67.262</v>
      </c>
      <c r="Q21" s="79">
        <f t="shared" si="13"/>
        <v>66.831000000000003</v>
      </c>
    </row>
    <row r="22" spans="1:17" ht="11.45" customHeight="1" x14ac:dyDescent="0.25">
      <c r="A22" s="116" t="s">
        <v>17</v>
      </c>
      <c r="B22" s="77">
        <v>11.029</v>
      </c>
      <c r="C22" s="77">
        <v>10.227</v>
      </c>
      <c r="D22" s="77">
        <v>10.507</v>
      </c>
      <c r="E22" s="77">
        <v>13.166</v>
      </c>
      <c r="F22" s="77">
        <v>17.914000000000001</v>
      </c>
      <c r="G22" s="77">
        <v>16.206000000000003</v>
      </c>
      <c r="H22" s="77">
        <v>21.739000000000001</v>
      </c>
      <c r="I22" s="77">
        <v>18.02</v>
      </c>
      <c r="J22" s="77">
        <v>17.425000000000001</v>
      </c>
      <c r="K22" s="77">
        <v>15.797000000000001</v>
      </c>
      <c r="L22" s="77">
        <v>19.350999999999999</v>
      </c>
      <c r="M22" s="77">
        <v>20.596</v>
      </c>
      <c r="N22" s="77">
        <v>17.234000000000002</v>
      </c>
      <c r="O22" s="77">
        <v>17.554000000000002</v>
      </c>
      <c r="P22" s="77">
        <v>16.077999999999999</v>
      </c>
      <c r="Q22" s="77">
        <v>15.112</v>
      </c>
    </row>
    <row r="23" spans="1:17" ht="11.45" customHeight="1" x14ac:dyDescent="0.25">
      <c r="A23" s="93" t="s">
        <v>16</v>
      </c>
      <c r="B23" s="74">
        <v>76.887000000000015</v>
      </c>
      <c r="C23" s="74">
        <v>70.004999999999995</v>
      </c>
      <c r="D23" s="74">
        <v>66.271000000000001</v>
      </c>
      <c r="E23" s="74">
        <v>66.355000000000004</v>
      </c>
      <c r="F23" s="74">
        <v>65.814999999999998</v>
      </c>
      <c r="G23" s="74">
        <v>61.766000000000012</v>
      </c>
      <c r="H23" s="74">
        <v>62.658000000000001</v>
      </c>
      <c r="I23" s="74">
        <v>65.387</v>
      </c>
      <c r="J23" s="74">
        <v>63.02000000000001</v>
      </c>
      <c r="K23" s="74">
        <v>49.811999999999998</v>
      </c>
      <c r="L23" s="74">
        <v>53.587000000000003</v>
      </c>
      <c r="M23" s="74">
        <v>58.073999999999998</v>
      </c>
      <c r="N23" s="74">
        <v>51.845000000000013</v>
      </c>
      <c r="O23" s="74">
        <v>50.971000000000004</v>
      </c>
      <c r="P23" s="74">
        <v>51.183999999999997</v>
      </c>
      <c r="Q23" s="74">
        <v>51.719000000000001</v>
      </c>
    </row>
    <row r="25" spans="1:17" ht="11.45" customHeight="1" x14ac:dyDescent="0.25">
      <c r="A25" s="27" t="s">
        <v>114</v>
      </c>
      <c r="B25" s="68">
        <f t="shared" ref="B25:Q25" si="14">B26+B32</f>
        <v>1560</v>
      </c>
      <c r="C25" s="68">
        <f t="shared" si="14"/>
        <v>1603</v>
      </c>
      <c r="D25" s="68">
        <f t="shared" si="14"/>
        <v>1647</v>
      </c>
      <c r="E25" s="68">
        <f t="shared" si="14"/>
        <v>1688.5</v>
      </c>
      <c r="F25" s="68">
        <f t="shared" si="14"/>
        <v>1785.5</v>
      </c>
      <c r="G25" s="68">
        <f t="shared" si="14"/>
        <v>1786.5</v>
      </c>
      <c r="H25" s="68">
        <f t="shared" si="14"/>
        <v>1804.5</v>
      </c>
      <c r="I25" s="68">
        <f t="shared" si="14"/>
        <v>1807</v>
      </c>
      <c r="J25" s="68">
        <f t="shared" si="14"/>
        <v>1816</v>
      </c>
      <c r="K25" s="68">
        <f t="shared" si="14"/>
        <v>1779.5</v>
      </c>
      <c r="L25" s="68">
        <f t="shared" si="14"/>
        <v>1765</v>
      </c>
      <c r="M25" s="68">
        <f t="shared" si="14"/>
        <v>1767.5</v>
      </c>
      <c r="N25" s="68">
        <f t="shared" si="14"/>
        <v>1706</v>
      </c>
      <c r="O25" s="68">
        <f t="shared" si="14"/>
        <v>1664.5</v>
      </c>
      <c r="P25" s="68">
        <f t="shared" si="14"/>
        <v>1663</v>
      </c>
      <c r="Q25" s="68">
        <f t="shared" si="14"/>
        <v>1660</v>
      </c>
    </row>
    <row r="26" spans="1:17" ht="11.45" customHeight="1" x14ac:dyDescent="0.25">
      <c r="A26" s="25" t="s">
        <v>39</v>
      </c>
      <c r="B26" s="79">
        <f t="shared" ref="B26:Q26" si="15">SUM(B27,B28,B31)</f>
        <v>991</v>
      </c>
      <c r="C26" s="79">
        <f t="shared" si="15"/>
        <v>1042</v>
      </c>
      <c r="D26" s="79">
        <f t="shared" si="15"/>
        <v>1082.5</v>
      </c>
      <c r="E26" s="79">
        <f t="shared" si="15"/>
        <v>1105.5</v>
      </c>
      <c r="F26" s="79">
        <f t="shared" si="15"/>
        <v>1134</v>
      </c>
      <c r="G26" s="79">
        <f t="shared" si="15"/>
        <v>1136.5</v>
      </c>
      <c r="H26" s="79">
        <f t="shared" si="15"/>
        <v>1119.5</v>
      </c>
      <c r="I26" s="79">
        <f t="shared" si="15"/>
        <v>1119.5</v>
      </c>
      <c r="J26" s="79">
        <f t="shared" si="15"/>
        <v>1121.5</v>
      </c>
      <c r="K26" s="79">
        <f t="shared" si="15"/>
        <v>1123.5</v>
      </c>
      <c r="L26" s="79">
        <f t="shared" si="15"/>
        <v>1109</v>
      </c>
      <c r="M26" s="79">
        <f t="shared" si="15"/>
        <v>1111.5</v>
      </c>
      <c r="N26" s="79">
        <f t="shared" si="15"/>
        <v>1111.5</v>
      </c>
      <c r="O26" s="79">
        <f t="shared" si="15"/>
        <v>1071.5</v>
      </c>
      <c r="P26" s="79">
        <f t="shared" si="15"/>
        <v>1082.5</v>
      </c>
      <c r="Q26" s="79">
        <f t="shared" si="15"/>
        <v>1088.5</v>
      </c>
    </row>
    <row r="27" spans="1:17" ht="11.45" customHeight="1" x14ac:dyDescent="0.25">
      <c r="A27" s="91" t="s">
        <v>21</v>
      </c>
      <c r="B27" s="123">
        <v>494</v>
      </c>
      <c r="C27" s="123">
        <v>497.5</v>
      </c>
      <c r="D27" s="123">
        <v>499.5</v>
      </c>
      <c r="E27" s="123">
        <v>503</v>
      </c>
      <c r="F27" s="123">
        <v>508</v>
      </c>
      <c r="G27" s="123">
        <v>512.5</v>
      </c>
      <c r="H27" s="123">
        <v>512.5</v>
      </c>
      <c r="I27" s="123">
        <v>512.5</v>
      </c>
      <c r="J27" s="123">
        <v>512.5</v>
      </c>
      <c r="K27" s="123">
        <v>514.5</v>
      </c>
      <c r="L27" s="123">
        <v>514.5</v>
      </c>
      <c r="M27" s="123">
        <v>514.5</v>
      </c>
      <c r="N27" s="123">
        <v>514.5</v>
      </c>
      <c r="O27" s="123">
        <v>484.5</v>
      </c>
      <c r="P27" s="123">
        <v>484.5</v>
      </c>
      <c r="Q27" s="123">
        <v>485</v>
      </c>
    </row>
    <row r="28" spans="1:17" ht="11.45" customHeight="1" x14ac:dyDescent="0.25">
      <c r="A28" s="19" t="s">
        <v>20</v>
      </c>
      <c r="B28" s="76">
        <f t="shared" ref="B28:Q28" si="16">SUM(B29:B30)</f>
        <v>497</v>
      </c>
      <c r="C28" s="76">
        <f t="shared" si="16"/>
        <v>544.5</v>
      </c>
      <c r="D28" s="76">
        <f t="shared" si="16"/>
        <v>583</v>
      </c>
      <c r="E28" s="76">
        <f t="shared" si="16"/>
        <v>602.5</v>
      </c>
      <c r="F28" s="76">
        <f t="shared" si="16"/>
        <v>626</v>
      </c>
      <c r="G28" s="76">
        <f t="shared" si="16"/>
        <v>624</v>
      </c>
      <c r="H28" s="76">
        <f t="shared" si="16"/>
        <v>607</v>
      </c>
      <c r="I28" s="76">
        <f t="shared" si="16"/>
        <v>607</v>
      </c>
      <c r="J28" s="76">
        <f t="shared" si="16"/>
        <v>609</v>
      </c>
      <c r="K28" s="76">
        <f t="shared" si="16"/>
        <v>609</v>
      </c>
      <c r="L28" s="76">
        <f t="shared" si="16"/>
        <v>594.5</v>
      </c>
      <c r="M28" s="76">
        <f t="shared" si="16"/>
        <v>597</v>
      </c>
      <c r="N28" s="76">
        <f t="shared" si="16"/>
        <v>597</v>
      </c>
      <c r="O28" s="76">
        <f t="shared" si="16"/>
        <v>587</v>
      </c>
      <c r="P28" s="76">
        <f t="shared" si="16"/>
        <v>598</v>
      </c>
      <c r="Q28" s="76">
        <f t="shared" si="16"/>
        <v>600</v>
      </c>
    </row>
    <row r="29" spans="1:17" ht="11.45" customHeight="1" x14ac:dyDescent="0.25">
      <c r="A29" s="62" t="s">
        <v>17</v>
      </c>
      <c r="B29" s="77">
        <v>132.5</v>
      </c>
      <c r="C29" s="77">
        <v>142.5</v>
      </c>
      <c r="D29" s="77">
        <v>144</v>
      </c>
      <c r="E29" s="77">
        <v>144</v>
      </c>
      <c r="F29" s="77">
        <v>145.5</v>
      </c>
      <c r="G29" s="77">
        <v>145.5</v>
      </c>
      <c r="H29" s="77">
        <v>144.5</v>
      </c>
      <c r="I29" s="77">
        <v>144.5</v>
      </c>
      <c r="J29" s="77">
        <v>146.5</v>
      </c>
      <c r="K29" s="77">
        <v>146.5</v>
      </c>
      <c r="L29" s="77">
        <v>132</v>
      </c>
      <c r="M29" s="77">
        <v>132</v>
      </c>
      <c r="N29" s="77">
        <v>132</v>
      </c>
      <c r="O29" s="77">
        <v>122</v>
      </c>
      <c r="P29" s="77">
        <v>125</v>
      </c>
      <c r="Q29" s="77">
        <v>127</v>
      </c>
    </row>
    <row r="30" spans="1:17" ht="11.45" customHeight="1" x14ac:dyDescent="0.25">
      <c r="A30" s="62" t="s">
        <v>16</v>
      </c>
      <c r="B30" s="77">
        <v>364.5</v>
      </c>
      <c r="C30" s="77">
        <v>402</v>
      </c>
      <c r="D30" s="77">
        <v>439</v>
      </c>
      <c r="E30" s="77">
        <v>458.5</v>
      </c>
      <c r="F30" s="77">
        <v>480.5</v>
      </c>
      <c r="G30" s="77">
        <v>478.5</v>
      </c>
      <c r="H30" s="77">
        <v>462.5</v>
      </c>
      <c r="I30" s="77">
        <v>462.5</v>
      </c>
      <c r="J30" s="77">
        <v>462.5</v>
      </c>
      <c r="K30" s="77">
        <v>462.5</v>
      </c>
      <c r="L30" s="77">
        <v>462.5</v>
      </c>
      <c r="M30" s="77">
        <v>465</v>
      </c>
      <c r="N30" s="77">
        <v>465</v>
      </c>
      <c r="O30" s="77">
        <v>465</v>
      </c>
      <c r="P30" s="77">
        <v>473</v>
      </c>
      <c r="Q30" s="77">
        <v>473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3.5</v>
      </c>
    </row>
    <row r="32" spans="1:17" ht="11.45" customHeight="1" x14ac:dyDescent="0.25">
      <c r="A32" s="25" t="s">
        <v>18</v>
      </c>
      <c r="B32" s="79">
        <f t="shared" ref="B32:Q32" si="17">SUM(B33:B34)</f>
        <v>569</v>
      </c>
      <c r="C32" s="79">
        <f t="shared" si="17"/>
        <v>561</v>
      </c>
      <c r="D32" s="79">
        <f t="shared" si="17"/>
        <v>564.5</v>
      </c>
      <c r="E32" s="79">
        <f t="shared" si="17"/>
        <v>583</v>
      </c>
      <c r="F32" s="79">
        <f t="shared" si="17"/>
        <v>651.5</v>
      </c>
      <c r="G32" s="79">
        <f t="shared" si="17"/>
        <v>650</v>
      </c>
      <c r="H32" s="79">
        <f t="shared" si="17"/>
        <v>685</v>
      </c>
      <c r="I32" s="79">
        <f t="shared" si="17"/>
        <v>687.5</v>
      </c>
      <c r="J32" s="79">
        <f t="shared" si="17"/>
        <v>694.5</v>
      </c>
      <c r="K32" s="79">
        <f t="shared" si="17"/>
        <v>656</v>
      </c>
      <c r="L32" s="79">
        <f t="shared" si="17"/>
        <v>656</v>
      </c>
      <c r="M32" s="79">
        <f t="shared" si="17"/>
        <v>656</v>
      </c>
      <c r="N32" s="79">
        <f t="shared" si="17"/>
        <v>594.5</v>
      </c>
      <c r="O32" s="79">
        <f t="shared" si="17"/>
        <v>593</v>
      </c>
      <c r="P32" s="79">
        <f t="shared" si="17"/>
        <v>580.5</v>
      </c>
      <c r="Q32" s="79">
        <f t="shared" si="17"/>
        <v>571.5</v>
      </c>
    </row>
    <row r="33" spans="1:17" ht="11.45" customHeight="1" x14ac:dyDescent="0.25">
      <c r="A33" s="116" t="s">
        <v>17</v>
      </c>
      <c r="B33" s="77">
        <v>113.5</v>
      </c>
      <c r="C33" s="77">
        <v>116.5</v>
      </c>
      <c r="D33" s="77">
        <v>116.5</v>
      </c>
      <c r="E33" s="77">
        <v>135</v>
      </c>
      <c r="F33" s="77">
        <v>184</v>
      </c>
      <c r="G33" s="77">
        <v>188</v>
      </c>
      <c r="H33" s="77">
        <v>223</v>
      </c>
      <c r="I33" s="77">
        <v>225.5</v>
      </c>
      <c r="J33" s="77">
        <v>228</v>
      </c>
      <c r="K33" s="77">
        <v>229.5</v>
      </c>
      <c r="L33" s="77">
        <v>229.5</v>
      </c>
      <c r="M33" s="77">
        <v>229.5</v>
      </c>
      <c r="N33" s="77">
        <v>200.5</v>
      </c>
      <c r="O33" s="77">
        <v>200.5</v>
      </c>
      <c r="P33" s="77">
        <v>188</v>
      </c>
      <c r="Q33" s="77">
        <v>179</v>
      </c>
    </row>
    <row r="34" spans="1:17" ht="11.45" customHeight="1" x14ac:dyDescent="0.25">
      <c r="A34" s="93" t="s">
        <v>16</v>
      </c>
      <c r="B34" s="74">
        <v>455.5</v>
      </c>
      <c r="C34" s="74">
        <v>444.5</v>
      </c>
      <c r="D34" s="74">
        <v>448</v>
      </c>
      <c r="E34" s="74">
        <v>448</v>
      </c>
      <c r="F34" s="74">
        <v>467.5</v>
      </c>
      <c r="G34" s="74">
        <v>462</v>
      </c>
      <c r="H34" s="74">
        <v>462</v>
      </c>
      <c r="I34" s="74">
        <v>462</v>
      </c>
      <c r="J34" s="74">
        <v>466.5</v>
      </c>
      <c r="K34" s="74">
        <v>426.5</v>
      </c>
      <c r="L34" s="74">
        <v>426.5</v>
      </c>
      <c r="M34" s="74">
        <v>426.5</v>
      </c>
      <c r="N34" s="74">
        <v>394</v>
      </c>
      <c r="O34" s="74">
        <v>392.5</v>
      </c>
      <c r="P34" s="74">
        <v>392.5</v>
      </c>
      <c r="Q34" s="74">
        <v>392.5</v>
      </c>
    </row>
    <row r="36" spans="1:17" ht="11.45" customHeight="1" x14ac:dyDescent="0.25">
      <c r="A36" s="27" t="s">
        <v>113</v>
      </c>
      <c r="B36" s="68">
        <f t="shared" ref="B36:Q36" si="18">B37+B43</f>
        <v>1560</v>
      </c>
      <c r="C36" s="68">
        <f t="shared" si="18"/>
        <v>1603</v>
      </c>
      <c r="D36" s="68">
        <f t="shared" si="18"/>
        <v>1647</v>
      </c>
      <c r="E36" s="68">
        <f t="shared" si="18"/>
        <v>1688.5</v>
      </c>
      <c r="F36" s="68">
        <f t="shared" si="18"/>
        <v>1785.5</v>
      </c>
      <c r="G36" s="68">
        <f t="shared" si="18"/>
        <v>1786.5</v>
      </c>
      <c r="H36" s="68">
        <f t="shared" si="18"/>
        <v>1804.5</v>
      </c>
      <c r="I36" s="68">
        <f t="shared" si="18"/>
        <v>1807</v>
      </c>
      <c r="J36" s="68">
        <f t="shared" si="18"/>
        <v>1816</v>
      </c>
      <c r="K36" s="68">
        <f t="shared" si="18"/>
        <v>1779.5</v>
      </c>
      <c r="L36" s="68">
        <f t="shared" si="18"/>
        <v>1765</v>
      </c>
      <c r="M36" s="68">
        <f t="shared" si="18"/>
        <v>1767.5</v>
      </c>
      <c r="N36" s="68">
        <f t="shared" si="18"/>
        <v>1706</v>
      </c>
      <c r="O36" s="68">
        <f t="shared" si="18"/>
        <v>1664.5</v>
      </c>
      <c r="P36" s="68">
        <f t="shared" si="18"/>
        <v>1663</v>
      </c>
      <c r="Q36" s="68">
        <f t="shared" si="18"/>
        <v>1660</v>
      </c>
    </row>
    <row r="37" spans="1:17" ht="11.45" customHeight="1" x14ac:dyDescent="0.25">
      <c r="A37" s="25" t="s">
        <v>39</v>
      </c>
      <c r="B37" s="79">
        <f t="shared" ref="B37:Q37" si="19">SUM(B38,B39,B42)</f>
        <v>991</v>
      </c>
      <c r="C37" s="79">
        <f t="shared" si="19"/>
        <v>1042</v>
      </c>
      <c r="D37" s="79">
        <f t="shared" si="19"/>
        <v>1082.5</v>
      </c>
      <c r="E37" s="79">
        <f t="shared" si="19"/>
        <v>1105.5</v>
      </c>
      <c r="F37" s="79">
        <f t="shared" si="19"/>
        <v>1134</v>
      </c>
      <c r="G37" s="79">
        <f t="shared" si="19"/>
        <v>1136.5</v>
      </c>
      <c r="H37" s="79">
        <f t="shared" si="19"/>
        <v>1119.5</v>
      </c>
      <c r="I37" s="79">
        <f t="shared" si="19"/>
        <v>1119.5</v>
      </c>
      <c r="J37" s="79">
        <f t="shared" si="19"/>
        <v>1121.5</v>
      </c>
      <c r="K37" s="79">
        <f t="shared" si="19"/>
        <v>1123.5</v>
      </c>
      <c r="L37" s="79">
        <f t="shared" si="19"/>
        <v>1109</v>
      </c>
      <c r="M37" s="79">
        <f t="shared" si="19"/>
        <v>1111.5</v>
      </c>
      <c r="N37" s="79">
        <f t="shared" si="19"/>
        <v>1111.5</v>
      </c>
      <c r="O37" s="79">
        <f t="shared" si="19"/>
        <v>1071.5</v>
      </c>
      <c r="P37" s="79">
        <f t="shared" si="19"/>
        <v>1082.5</v>
      </c>
      <c r="Q37" s="79">
        <f t="shared" si="19"/>
        <v>1088.5</v>
      </c>
    </row>
    <row r="38" spans="1:17" ht="11.45" customHeight="1" x14ac:dyDescent="0.25">
      <c r="A38" s="91" t="s">
        <v>21</v>
      </c>
      <c r="B38" s="123">
        <v>494</v>
      </c>
      <c r="C38" s="123">
        <v>497.5</v>
      </c>
      <c r="D38" s="123">
        <v>499.5</v>
      </c>
      <c r="E38" s="123">
        <v>503</v>
      </c>
      <c r="F38" s="123">
        <v>508</v>
      </c>
      <c r="G38" s="123">
        <v>512.5</v>
      </c>
      <c r="H38" s="123">
        <v>512.5</v>
      </c>
      <c r="I38" s="123">
        <v>512.5</v>
      </c>
      <c r="J38" s="123">
        <v>512.5</v>
      </c>
      <c r="K38" s="123">
        <v>514.5</v>
      </c>
      <c r="L38" s="123">
        <v>514.5</v>
      </c>
      <c r="M38" s="123">
        <v>514.5</v>
      </c>
      <c r="N38" s="123">
        <v>514.5</v>
      </c>
      <c r="O38" s="123">
        <v>484.5</v>
      </c>
      <c r="P38" s="123">
        <v>484.5</v>
      </c>
      <c r="Q38" s="123">
        <v>485</v>
      </c>
    </row>
    <row r="39" spans="1:17" ht="11.45" customHeight="1" x14ac:dyDescent="0.25">
      <c r="A39" s="19" t="s">
        <v>20</v>
      </c>
      <c r="B39" s="76">
        <f t="shared" ref="B39:Q39" si="20">SUM(B40:B41)</f>
        <v>497</v>
      </c>
      <c r="C39" s="76">
        <f t="shared" si="20"/>
        <v>544.5</v>
      </c>
      <c r="D39" s="76">
        <f t="shared" si="20"/>
        <v>583</v>
      </c>
      <c r="E39" s="76">
        <f t="shared" si="20"/>
        <v>602.5</v>
      </c>
      <c r="F39" s="76">
        <f t="shared" si="20"/>
        <v>626</v>
      </c>
      <c r="G39" s="76">
        <f t="shared" si="20"/>
        <v>624</v>
      </c>
      <c r="H39" s="76">
        <f t="shared" si="20"/>
        <v>607</v>
      </c>
      <c r="I39" s="76">
        <f t="shared" si="20"/>
        <v>607</v>
      </c>
      <c r="J39" s="76">
        <f t="shared" si="20"/>
        <v>609</v>
      </c>
      <c r="K39" s="76">
        <f t="shared" si="20"/>
        <v>609</v>
      </c>
      <c r="L39" s="76">
        <f t="shared" si="20"/>
        <v>594.5</v>
      </c>
      <c r="M39" s="76">
        <f t="shared" si="20"/>
        <v>597</v>
      </c>
      <c r="N39" s="76">
        <f t="shared" si="20"/>
        <v>597</v>
      </c>
      <c r="O39" s="76">
        <f t="shared" si="20"/>
        <v>587</v>
      </c>
      <c r="P39" s="76">
        <f t="shared" si="20"/>
        <v>598</v>
      </c>
      <c r="Q39" s="76">
        <f t="shared" si="20"/>
        <v>600</v>
      </c>
    </row>
    <row r="40" spans="1:17" ht="11.45" customHeight="1" x14ac:dyDescent="0.25">
      <c r="A40" s="62" t="s">
        <v>17</v>
      </c>
      <c r="B40" s="77">
        <v>132.5</v>
      </c>
      <c r="C40" s="77">
        <v>142.5</v>
      </c>
      <c r="D40" s="77">
        <v>144</v>
      </c>
      <c r="E40" s="77">
        <v>144</v>
      </c>
      <c r="F40" s="77">
        <v>145.5</v>
      </c>
      <c r="G40" s="77">
        <v>145.5</v>
      </c>
      <c r="H40" s="77">
        <v>144.5</v>
      </c>
      <c r="I40" s="77">
        <v>144.5</v>
      </c>
      <c r="J40" s="77">
        <v>146.5</v>
      </c>
      <c r="K40" s="77">
        <v>146.5</v>
      </c>
      <c r="L40" s="77">
        <v>132</v>
      </c>
      <c r="M40" s="77">
        <v>132</v>
      </c>
      <c r="N40" s="77">
        <v>132</v>
      </c>
      <c r="O40" s="77">
        <v>122</v>
      </c>
      <c r="P40" s="77">
        <v>125</v>
      </c>
      <c r="Q40" s="77">
        <v>127</v>
      </c>
    </row>
    <row r="41" spans="1:17" ht="11.45" customHeight="1" x14ac:dyDescent="0.25">
      <c r="A41" s="62" t="s">
        <v>16</v>
      </c>
      <c r="B41" s="77">
        <v>364.5</v>
      </c>
      <c r="C41" s="77">
        <v>402</v>
      </c>
      <c r="D41" s="77">
        <v>439</v>
      </c>
      <c r="E41" s="77">
        <v>458.5</v>
      </c>
      <c r="F41" s="77">
        <v>480.5</v>
      </c>
      <c r="G41" s="77">
        <v>478.5</v>
      </c>
      <c r="H41" s="77">
        <v>462.5</v>
      </c>
      <c r="I41" s="77">
        <v>462.5</v>
      </c>
      <c r="J41" s="77">
        <v>462.5</v>
      </c>
      <c r="K41" s="77">
        <v>462.5</v>
      </c>
      <c r="L41" s="77">
        <v>462.5</v>
      </c>
      <c r="M41" s="77">
        <v>465</v>
      </c>
      <c r="N41" s="77">
        <v>465</v>
      </c>
      <c r="O41" s="77">
        <v>465</v>
      </c>
      <c r="P41" s="77">
        <v>473</v>
      </c>
      <c r="Q41" s="77">
        <v>473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3.5</v>
      </c>
    </row>
    <row r="43" spans="1:17" ht="11.45" customHeight="1" x14ac:dyDescent="0.25">
      <c r="A43" s="25" t="s">
        <v>18</v>
      </c>
      <c r="B43" s="79">
        <f t="shared" ref="B43:Q43" si="21">SUM(B44:B45)</f>
        <v>569</v>
      </c>
      <c r="C43" s="79">
        <f t="shared" si="21"/>
        <v>561</v>
      </c>
      <c r="D43" s="79">
        <f t="shared" si="21"/>
        <v>564.5</v>
      </c>
      <c r="E43" s="79">
        <f t="shared" si="21"/>
        <v>583</v>
      </c>
      <c r="F43" s="79">
        <f t="shared" si="21"/>
        <v>651.5</v>
      </c>
      <c r="G43" s="79">
        <f t="shared" si="21"/>
        <v>650</v>
      </c>
      <c r="H43" s="79">
        <f t="shared" si="21"/>
        <v>685</v>
      </c>
      <c r="I43" s="79">
        <f t="shared" si="21"/>
        <v>687.5</v>
      </c>
      <c r="J43" s="79">
        <f t="shared" si="21"/>
        <v>694.5</v>
      </c>
      <c r="K43" s="79">
        <f t="shared" si="21"/>
        <v>656</v>
      </c>
      <c r="L43" s="79">
        <f t="shared" si="21"/>
        <v>656</v>
      </c>
      <c r="M43" s="79">
        <f t="shared" si="21"/>
        <v>656</v>
      </c>
      <c r="N43" s="79">
        <f t="shared" si="21"/>
        <v>594.5</v>
      </c>
      <c r="O43" s="79">
        <f t="shared" si="21"/>
        <v>593</v>
      </c>
      <c r="P43" s="79">
        <f t="shared" si="21"/>
        <v>580.5</v>
      </c>
      <c r="Q43" s="79">
        <f t="shared" si="21"/>
        <v>571.5</v>
      </c>
    </row>
    <row r="44" spans="1:17" ht="11.45" customHeight="1" x14ac:dyDescent="0.25">
      <c r="A44" s="116" t="s">
        <v>17</v>
      </c>
      <c r="B44" s="77">
        <v>113.5</v>
      </c>
      <c r="C44" s="77">
        <v>116.5</v>
      </c>
      <c r="D44" s="77">
        <v>116.5</v>
      </c>
      <c r="E44" s="77">
        <v>135</v>
      </c>
      <c r="F44" s="77">
        <v>184</v>
      </c>
      <c r="G44" s="77">
        <v>188</v>
      </c>
      <c r="H44" s="77">
        <v>223</v>
      </c>
      <c r="I44" s="77">
        <v>225.5</v>
      </c>
      <c r="J44" s="77">
        <v>228</v>
      </c>
      <c r="K44" s="77">
        <v>229.5</v>
      </c>
      <c r="L44" s="77">
        <v>229.5</v>
      </c>
      <c r="M44" s="77">
        <v>229.5</v>
      </c>
      <c r="N44" s="77">
        <v>200.5</v>
      </c>
      <c r="O44" s="77">
        <v>200.5</v>
      </c>
      <c r="P44" s="77">
        <v>188</v>
      </c>
      <c r="Q44" s="77">
        <v>179</v>
      </c>
    </row>
    <row r="45" spans="1:17" ht="11.45" customHeight="1" x14ac:dyDescent="0.25">
      <c r="A45" s="93" t="s">
        <v>16</v>
      </c>
      <c r="B45" s="74">
        <v>455.5</v>
      </c>
      <c r="C45" s="74">
        <v>444.5</v>
      </c>
      <c r="D45" s="74">
        <v>448</v>
      </c>
      <c r="E45" s="74">
        <v>448</v>
      </c>
      <c r="F45" s="74">
        <v>467.5</v>
      </c>
      <c r="G45" s="74">
        <v>462</v>
      </c>
      <c r="H45" s="74">
        <v>462</v>
      </c>
      <c r="I45" s="74">
        <v>462</v>
      </c>
      <c r="J45" s="74">
        <v>466.5</v>
      </c>
      <c r="K45" s="74">
        <v>426.5</v>
      </c>
      <c r="L45" s="74">
        <v>426.5</v>
      </c>
      <c r="M45" s="74">
        <v>426.5</v>
      </c>
      <c r="N45" s="74">
        <v>394</v>
      </c>
      <c r="O45" s="74">
        <v>392.5</v>
      </c>
      <c r="P45" s="74">
        <v>392.5</v>
      </c>
      <c r="Q45" s="74">
        <v>392.5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54</v>
      </c>
      <c r="D47" s="68">
        <f t="shared" si="22"/>
        <v>44</v>
      </c>
      <c r="E47" s="68">
        <f t="shared" si="22"/>
        <v>41.5</v>
      </c>
      <c r="F47" s="68">
        <f t="shared" si="22"/>
        <v>97</v>
      </c>
      <c r="G47" s="68">
        <f t="shared" si="22"/>
        <v>8.5</v>
      </c>
      <c r="H47" s="68">
        <f t="shared" si="22"/>
        <v>35</v>
      </c>
      <c r="I47" s="68">
        <f t="shared" si="22"/>
        <v>2.5</v>
      </c>
      <c r="J47" s="68">
        <f t="shared" si="22"/>
        <v>9</v>
      </c>
      <c r="K47" s="68">
        <f t="shared" si="22"/>
        <v>3.5</v>
      </c>
      <c r="L47" s="68">
        <f t="shared" si="22"/>
        <v>0</v>
      </c>
      <c r="M47" s="68">
        <f t="shared" si="22"/>
        <v>2.5</v>
      </c>
      <c r="N47" s="68">
        <f t="shared" si="22"/>
        <v>0</v>
      </c>
      <c r="O47" s="68">
        <f t="shared" si="22"/>
        <v>0</v>
      </c>
      <c r="P47" s="68">
        <f t="shared" si="22"/>
        <v>11</v>
      </c>
      <c r="Q47" s="68">
        <f t="shared" si="22"/>
        <v>6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51</v>
      </c>
      <c r="D48" s="79">
        <f t="shared" si="23"/>
        <v>40.5</v>
      </c>
      <c r="E48" s="79">
        <f t="shared" si="23"/>
        <v>23</v>
      </c>
      <c r="F48" s="79">
        <f t="shared" si="23"/>
        <v>28.5</v>
      </c>
      <c r="G48" s="79">
        <f t="shared" si="23"/>
        <v>4.5</v>
      </c>
      <c r="H48" s="79">
        <f t="shared" si="23"/>
        <v>0</v>
      </c>
      <c r="I48" s="79">
        <f t="shared" si="23"/>
        <v>0</v>
      </c>
      <c r="J48" s="79">
        <f t="shared" si="23"/>
        <v>2</v>
      </c>
      <c r="K48" s="79">
        <f t="shared" si="23"/>
        <v>2</v>
      </c>
      <c r="L48" s="79">
        <f t="shared" si="23"/>
        <v>0</v>
      </c>
      <c r="M48" s="79">
        <f t="shared" si="23"/>
        <v>2.5</v>
      </c>
      <c r="N48" s="79">
        <f t="shared" si="23"/>
        <v>0</v>
      </c>
      <c r="O48" s="79">
        <f t="shared" si="23"/>
        <v>0</v>
      </c>
      <c r="P48" s="79">
        <f t="shared" si="23"/>
        <v>11</v>
      </c>
      <c r="Q48" s="79">
        <f t="shared" si="23"/>
        <v>6</v>
      </c>
    </row>
    <row r="49" spans="1:17" ht="11.45" customHeight="1" x14ac:dyDescent="0.25">
      <c r="A49" s="91" t="s">
        <v>21</v>
      </c>
      <c r="B49" s="121"/>
      <c r="C49" s="123">
        <v>3.5</v>
      </c>
      <c r="D49" s="123">
        <v>2</v>
      </c>
      <c r="E49" s="123">
        <v>3.5</v>
      </c>
      <c r="F49" s="123">
        <v>5</v>
      </c>
      <c r="G49" s="123">
        <v>4.5</v>
      </c>
      <c r="H49" s="123">
        <v>0</v>
      </c>
      <c r="I49" s="123">
        <v>0</v>
      </c>
      <c r="J49" s="123">
        <v>0</v>
      </c>
      <c r="K49" s="123">
        <v>2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0.5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47.5</v>
      </c>
      <c r="D50" s="76">
        <f t="shared" si="24"/>
        <v>38.5</v>
      </c>
      <c r="E50" s="76">
        <f t="shared" si="24"/>
        <v>19.5</v>
      </c>
      <c r="F50" s="76">
        <f t="shared" si="24"/>
        <v>23.5</v>
      </c>
      <c r="G50" s="76">
        <f t="shared" si="24"/>
        <v>0</v>
      </c>
      <c r="H50" s="76">
        <f t="shared" si="24"/>
        <v>0</v>
      </c>
      <c r="I50" s="76">
        <f t="shared" si="24"/>
        <v>0</v>
      </c>
      <c r="J50" s="76">
        <f t="shared" si="24"/>
        <v>2</v>
      </c>
      <c r="K50" s="76">
        <f t="shared" si="24"/>
        <v>0</v>
      </c>
      <c r="L50" s="76">
        <f t="shared" si="24"/>
        <v>0</v>
      </c>
      <c r="M50" s="76">
        <f t="shared" si="24"/>
        <v>2.5</v>
      </c>
      <c r="N50" s="76">
        <f t="shared" si="24"/>
        <v>0</v>
      </c>
      <c r="O50" s="76">
        <f t="shared" si="24"/>
        <v>0</v>
      </c>
      <c r="P50" s="76">
        <f t="shared" si="24"/>
        <v>11</v>
      </c>
      <c r="Q50" s="76">
        <f t="shared" si="24"/>
        <v>2</v>
      </c>
    </row>
    <row r="51" spans="1:17" ht="11.45" customHeight="1" x14ac:dyDescent="0.25">
      <c r="A51" s="62" t="s">
        <v>17</v>
      </c>
      <c r="B51" s="42"/>
      <c r="C51" s="77">
        <v>10</v>
      </c>
      <c r="D51" s="77">
        <v>1.5</v>
      </c>
      <c r="E51" s="77">
        <v>0</v>
      </c>
      <c r="F51" s="77">
        <v>1.5</v>
      </c>
      <c r="G51" s="77">
        <v>0</v>
      </c>
      <c r="H51" s="77">
        <v>0</v>
      </c>
      <c r="I51" s="77">
        <v>0</v>
      </c>
      <c r="J51" s="77">
        <v>2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3</v>
      </c>
      <c r="Q51" s="77">
        <v>2</v>
      </c>
    </row>
    <row r="52" spans="1:17" ht="11.45" customHeight="1" x14ac:dyDescent="0.25">
      <c r="A52" s="62" t="s">
        <v>16</v>
      </c>
      <c r="B52" s="42"/>
      <c r="C52" s="77">
        <v>37.5</v>
      </c>
      <c r="D52" s="77">
        <v>37</v>
      </c>
      <c r="E52" s="77">
        <v>19.5</v>
      </c>
      <c r="F52" s="77">
        <v>22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2.5</v>
      </c>
      <c r="N52" s="77">
        <v>0</v>
      </c>
      <c r="O52" s="77">
        <v>0</v>
      </c>
      <c r="P52" s="77">
        <v>8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3.5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3</v>
      </c>
      <c r="D54" s="79">
        <f t="shared" si="25"/>
        <v>3.5</v>
      </c>
      <c r="E54" s="79">
        <f t="shared" si="25"/>
        <v>18.5</v>
      </c>
      <c r="F54" s="79">
        <f t="shared" si="25"/>
        <v>68.5</v>
      </c>
      <c r="G54" s="79">
        <f t="shared" si="25"/>
        <v>4</v>
      </c>
      <c r="H54" s="79">
        <f t="shared" si="25"/>
        <v>35</v>
      </c>
      <c r="I54" s="79">
        <f t="shared" si="25"/>
        <v>2.5</v>
      </c>
      <c r="J54" s="79">
        <f t="shared" si="25"/>
        <v>7</v>
      </c>
      <c r="K54" s="79">
        <f t="shared" si="25"/>
        <v>1.5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3</v>
      </c>
      <c r="D55" s="77">
        <v>0</v>
      </c>
      <c r="E55" s="77">
        <v>18.5</v>
      </c>
      <c r="F55" s="77">
        <v>49</v>
      </c>
      <c r="G55" s="77">
        <v>4</v>
      </c>
      <c r="H55" s="77">
        <v>35</v>
      </c>
      <c r="I55" s="77">
        <v>2.5</v>
      </c>
      <c r="J55" s="77">
        <v>2.5</v>
      </c>
      <c r="K55" s="77">
        <v>1.5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3.5</v>
      </c>
      <c r="E56" s="74">
        <v>0</v>
      </c>
      <c r="F56" s="74">
        <v>19.5</v>
      </c>
      <c r="G56" s="74">
        <v>0</v>
      </c>
      <c r="H56" s="74">
        <v>0</v>
      </c>
      <c r="I56" s="74">
        <v>0</v>
      </c>
      <c r="J56" s="74">
        <v>4.5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151.35652707348174</v>
      </c>
      <c r="C61" s="79">
        <f t="shared" si="26"/>
        <v>133.67241798627435</v>
      </c>
      <c r="D61" s="79">
        <f t="shared" si="26"/>
        <v>119.59146371810334</v>
      </c>
      <c r="E61" s="79">
        <f t="shared" si="26"/>
        <v>111.07329009640108</v>
      </c>
      <c r="F61" s="79">
        <f t="shared" si="26"/>
        <v>112.11698306286105</v>
      </c>
      <c r="G61" s="79">
        <f t="shared" si="26"/>
        <v>112.00847584822027</v>
      </c>
      <c r="H61" s="79">
        <f t="shared" si="26"/>
        <v>127.89538927665602</v>
      </c>
      <c r="I61" s="79">
        <f t="shared" si="26"/>
        <v>124.94380405588846</v>
      </c>
      <c r="J61" s="79">
        <f t="shared" si="26"/>
        <v>127.85423502440268</v>
      </c>
      <c r="K61" s="79">
        <f t="shared" si="26"/>
        <v>118.03802941593906</v>
      </c>
      <c r="L61" s="79">
        <f t="shared" si="26"/>
        <v>117.5389156551352</v>
      </c>
      <c r="M61" s="79">
        <f t="shared" si="26"/>
        <v>120.6755078214113</v>
      </c>
      <c r="N61" s="79">
        <f t="shared" si="26"/>
        <v>115.21678825373917</v>
      </c>
      <c r="O61" s="79">
        <f t="shared" si="26"/>
        <v>112.06906614281969</v>
      </c>
      <c r="P61" s="79">
        <f t="shared" si="26"/>
        <v>110.44301644038454</v>
      </c>
      <c r="Q61" s="79">
        <f t="shared" si="26"/>
        <v>112.19934131898587</v>
      </c>
    </row>
    <row r="62" spans="1:17" ht="11.45" customHeight="1" x14ac:dyDescent="0.25">
      <c r="A62" s="91" t="s">
        <v>21</v>
      </c>
      <c r="B62" s="123">
        <f t="shared" ref="B62:Q62" si="27">IF(B5=0,0,B5/B16)</f>
        <v>83.677302029067732</v>
      </c>
      <c r="C62" s="123">
        <f t="shared" si="27"/>
        <v>82.989620959201375</v>
      </c>
      <c r="D62" s="123">
        <f t="shared" si="27"/>
        <v>81.350772087517257</v>
      </c>
      <c r="E62" s="123">
        <f t="shared" si="27"/>
        <v>81.033426619671076</v>
      </c>
      <c r="F62" s="123">
        <f t="shared" si="27"/>
        <v>81.777983319101608</v>
      </c>
      <c r="G62" s="123">
        <f t="shared" si="27"/>
        <v>82.585619610639725</v>
      </c>
      <c r="H62" s="123">
        <f t="shared" si="27"/>
        <v>81.953611352844945</v>
      </c>
      <c r="I62" s="123">
        <f t="shared" si="27"/>
        <v>83.357794067142919</v>
      </c>
      <c r="J62" s="123">
        <f t="shared" si="27"/>
        <v>81.810853339376166</v>
      </c>
      <c r="K62" s="123">
        <f t="shared" si="27"/>
        <v>81.526750386738712</v>
      </c>
      <c r="L62" s="123">
        <f t="shared" si="27"/>
        <v>80.12419560695308</v>
      </c>
      <c r="M62" s="123">
        <f t="shared" si="27"/>
        <v>80.654671040674998</v>
      </c>
      <c r="N62" s="123">
        <f t="shared" si="27"/>
        <v>77.627364302774055</v>
      </c>
      <c r="O62" s="123">
        <f t="shared" si="27"/>
        <v>80.633380641189191</v>
      </c>
      <c r="P62" s="123">
        <f t="shared" si="27"/>
        <v>80.420105265544748</v>
      </c>
      <c r="Q62" s="123">
        <f t="shared" si="27"/>
        <v>80.652358538095029</v>
      </c>
    </row>
    <row r="63" spans="1:17" ht="11.45" customHeight="1" x14ac:dyDescent="0.25">
      <c r="A63" s="19" t="s">
        <v>20</v>
      </c>
      <c r="B63" s="76">
        <f t="shared" ref="B63:Q63" si="28">IF(B6=0,0,B6/B17)</f>
        <v>179.71160215060178</v>
      </c>
      <c r="C63" s="76">
        <f t="shared" si="28"/>
        <v>153.0112053488516</v>
      </c>
      <c r="D63" s="76">
        <f t="shared" si="28"/>
        <v>133.57201661374285</v>
      </c>
      <c r="E63" s="76">
        <f t="shared" si="28"/>
        <v>121.38456783764292</v>
      </c>
      <c r="F63" s="76">
        <f t="shared" si="28"/>
        <v>123.28461023896614</v>
      </c>
      <c r="G63" s="76">
        <f t="shared" si="28"/>
        <v>122.77096301720981</v>
      </c>
      <c r="H63" s="76">
        <f t="shared" si="28"/>
        <v>148.15824781520834</v>
      </c>
      <c r="I63" s="76">
        <f t="shared" si="28"/>
        <v>141.58598933971498</v>
      </c>
      <c r="J63" s="76">
        <f t="shared" si="28"/>
        <v>147.12861283203489</v>
      </c>
      <c r="K63" s="76">
        <f t="shared" si="28"/>
        <v>132.14055498781542</v>
      </c>
      <c r="L63" s="76">
        <f t="shared" si="28"/>
        <v>132.94831650180757</v>
      </c>
      <c r="M63" s="76">
        <f t="shared" si="28"/>
        <v>137.74520912360217</v>
      </c>
      <c r="N63" s="76">
        <f t="shared" si="28"/>
        <v>130.97846650680228</v>
      </c>
      <c r="O63" s="76">
        <f t="shared" si="28"/>
        <v>123.96380575357553</v>
      </c>
      <c r="P63" s="76">
        <f t="shared" si="28"/>
        <v>122.65746253098288</v>
      </c>
      <c r="Q63" s="76">
        <f t="shared" si="28"/>
        <v>122.46541777947665</v>
      </c>
    </row>
    <row r="64" spans="1:17" ht="11.45" customHeight="1" x14ac:dyDescent="0.25">
      <c r="A64" s="62" t="s">
        <v>17</v>
      </c>
      <c r="B64" s="77">
        <f t="shared" ref="B64:Q64" si="29">IF(B7=0,0,B7/B18)</f>
        <v>131.33103825877973</v>
      </c>
      <c r="C64" s="77">
        <f t="shared" si="29"/>
        <v>126.87460983207487</v>
      </c>
      <c r="D64" s="77">
        <f t="shared" si="29"/>
        <v>117.08575040065008</v>
      </c>
      <c r="E64" s="77">
        <f t="shared" si="29"/>
        <v>115.37625458996328</v>
      </c>
      <c r="F64" s="77">
        <f t="shared" si="29"/>
        <v>119.374992353293</v>
      </c>
      <c r="G64" s="77">
        <f t="shared" si="29"/>
        <v>117.93285380951465</v>
      </c>
      <c r="H64" s="77">
        <f t="shared" si="29"/>
        <v>120.496961885202</v>
      </c>
      <c r="I64" s="77">
        <f t="shared" si="29"/>
        <v>129.07035934411491</v>
      </c>
      <c r="J64" s="77">
        <f t="shared" si="29"/>
        <v>119.76511176210951</v>
      </c>
      <c r="K64" s="77">
        <f t="shared" si="29"/>
        <v>118.15622066951715</v>
      </c>
      <c r="L64" s="77">
        <f t="shared" si="29"/>
        <v>110.19379234283913</v>
      </c>
      <c r="M64" s="77">
        <f t="shared" si="29"/>
        <v>113.17384101591666</v>
      </c>
      <c r="N64" s="77">
        <f t="shared" si="29"/>
        <v>96.95150047907083</v>
      </c>
      <c r="O64" s="77">
        <f t="shared" si="29"/>
        <v>113.19340216646182</v>
      </c>
      <c r="P64" s="77">
        <f t="shared" si="29"/>
        <v>112.19840278257374</v>
      </c>
      <c r="Q64" s="77">
        <f t="shared" si="29"/>
        <v>111.98381687194474</v>
      </c>
    </row>
    <row r="65" spans="1:17" ht="11.45" customHeight="1" x14ac:dyDescent="0.25">
      <c r="A65" s="62" t="s">
        <v>16</v>
      </c>
      <c r="B65" s="77">
        <f t="shared" ref="B65:Q65" si="30">IF(B8=0,0,B8/B19)</f>
        <v>197.38481327967543</v>
      </c>
      <c r="C65" s="77">
        <f t="shared" si="30"/>
        <v>162.3258682119627</v>
      </c>
      <c r="D65" s="77">
        <f t="shared" si="30"/>
        <v>138.74850555947006</v>
      </c>
      <c r="E65" s="77">
        <f t="shared" si="30"/>
        <v>123.2443668288485</v>
      </c>
      <c r="F65" s="77">
        <f t="shared" si="30"/>
        <v>124.32692776762796</v>
      </c>
      <c r="G65" s="77">
        <f t="shared" si="30"/>
        <v>124.345146073827</v>
      </c>
      <c r="H65" s="77">
        <f t="shared" si="30"/>
        <v>155.11422829829448</v>
      </c>
      <c r="I65" s="77">
        <f t="shared" si="30"/>
        <v>145.44117015005497</v>
      </c>
      <c r="J65" s="77">
        <f t="shared" si="30"/>
        <v>154.02076083182453</v>
      </c>
      <c r="K65" s="77">
        <f t="shared" si="30"/>
        <v>135.98641132431538</v>
      </c>
      <c r="L65" s="77">
        <f t="shared" si="30"/>
        <v>136.92034644073621</v>
      </c>
      <c r="M65" s="77">
        <f t="shared" si="30"/>
        <v>142.29422228996148</v>
      </c>
      <c r="N65" s="77">
        <f t="shared" si="30"/>
        <v>138.27642036956576</v>
      </c>
      <c r="O65" s="77">
        <f t="shared" si="30"/>
        <v>125.77044685162426</v>
      </c>
      <c r="P65" s="77">
        <f t="shared" si="30"/>
        <v>124.43012593224199</v>
      </c>
      <c r="Q65" s="77">
        <f t="shared" si="30"/>
        <v>124.08680362685575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235.7530480344316</v>
      </c>
    </row>
    <row r="67" spans="1:17" ht="11.45" customHeight="1" x14ac:dyDescent="0.25">
      <c r="A67" s="25" t="s">
        <v>66</v>
      </c>
      <c r="B67" s="79">
        <f t="shared" ref="B67:Q67" si="32">IF(B10=0,0,B10/B21)</f>
        <v>614.22266709131441</v>
      </c>
      <c r="C67" s="79">
        <f t="shared" si="32"/>
        <v>594.52587496260844</v>
      </c>
      <c r="D67" s="79">
        <f t="shared" si="32"/>
        <v>606.94469769986188</v>
      </c>
      <c r="E67" s="79">
        <f t="shared" si="32"/>
        <v>596.15698997749018</v>
      </c>
      <c r="F67" s="79">
        <f t="shared" si="32"/>
        <v>625.01642202821006</v>
      </c>
      <c r="G67" s="79">
        <f t="shared" si="32"/>
        <v>640.89673216026256</v>
      </c>
      <c r="H67" s="79">
        <f t="shared" si="32"/>
        <v>635.35433723947529</v>
      </c>
      <c r="I67" s="79">
        <f t="shared" si="32"/>
        <v>650.46099248264534</v>
      </c>
      <c r="J67" s="79">
        <f t="shared" si="32"/>
        <v>646.93890235564663</v>
      </c>
      <c r="K67" s="79">
        <f t="shared" si="32"/>
        <v>662.18049352985111</v>
      </c>
      <c r="L67" s="79">
        <f t="shared" si="32"/>
        <v>667.75891853354904</v>
      </c>
      <c r="M67" s="79">
        <f t="shared" si="32"/>
        <v>683.18291597813652</v>
      </c>
      <c r="N67" s="79">
        <f t="shared" si="32"/>
        <v>707.9286034829687</v>
      </c>
      <c r="O67" s="79">
        <f t="shared" si="32"/>
        <v>742.51732944180947</v>
      </c>
      <c r="P67" s="79">
        <f t="shared" si="32"/>
        <v>744.44708750854863</v>
      </c>
      <c r="Q67" s="79">
        <f t="shared" si="32"/>
        <v>757.17855486226449</v>
      </c>
    </row>
    <row r="68" spans="1:17" ht="11.45" customHeight="1" x14ac:dyDescent="0.25">
      <c r="A68" s="116" t="s">
        <v>17</v>
      </c>
      <c r="B68" s="77">
        <f t="shared" ref="B68:Q68" si="33">IF(B11=0,0,B11/B22)</f>
        <v>667.27402832432222</v>
      </c>
      <c r="C68" s="77">
        <f t="shared" si="33"/>
        <v>645.74726138918732</v>
      </c>
      <c r="D68" s="77">
        <f t="shared" si="33"/>
        <v>658.62593105114183</v>
      </c>
      <c r="E68" s="77">
        <f t="shared" si="33"/>
        <v>645.09213534295918</v>
      </c>
      <c r="F68" s="77">
        <f t="shared" si="33"/>
        <v>673.11658972596024</v>
      </c>
      <c r="G68" s="77">
        <f t="shared" si="33"/>
        <v>690.63204368245283</v>
      </c>
      <c r="H68" s="77">
        <f t="shared" si="33"/>
        <v>681.3398035598567</v>
      </c>
      <c r="I68" s="77">
        <f t="shared" si="33"/>
        <v>700.37554718398292</v>
      </c>
      <c r="J68" s="77">
        <f t="shared" si="33"/>
        <v>696.54509505703413</v>
      </c>
      <c r="K68" s="77">
        <f t="shared" si="33"/>
        <v>711.27287773092803</v>
      </c>
      <c r="L68" s="77">
        <f t="shared" si="33"/>
        <v>715.55071180437301</v>
      </c>
      <c r="M68" s="77">
        <f t="shared" si="33"/>
        <v>732.32866259711432</v>
      </c>
      <c r="N68" s="77">
        <f t="shared" si="33"/>
        <v>759.766618080743</v>
      </c>
      <c r="O68" s="77">
        <f t="shared" si="33"/>
        <v>796.36854656490277</v>
      </c>
      <c r="P68" s="77">
        <f t="shared" si="33"/>
        <v>799.77435682984424</v>
      </c>
      <c r="Q68" s="77">
        <f t="shared" si="33"/>
        <v>814.47919440696967</v>
      </c>
    </row>
    <row r="69" spans="1:17" ht="11.45" customHeight="1" x14ac:dyDescent="0.25">
      <c r="A69" s="93" t="s">
        <v>16</v>
      </c>
      <c r="B69" s="74">
        <f t="shared" ref="B69:Q69" si="34">IF(B12=0,0,B12/B23)</f>
        <v>606.61275302211095</v>
      </c>
      <c r="C69" s="74">
        <f t="shared" si="34"/>
        <v>587.04296489926128</v>
      </c>
      <c r="D69" s="74">
        <f t="shared" si="34"/>
        <v>598.75084641012893</v>
      </c>
      <c r="E69" s="74">
        <f t="shared" si="34"/>
        <v>586.44739576632651</v>
      </c>
      <c r="F69" s="74">
        <f t="shared" si="34"/>
        <v>611.92417247814558</v>
      </c>
      <c r="G69" s="74">
        <f t="shared" si="34"/>
        <v>627.84731243859335</v>
      </c>
      <c r="H69" s="74">
        <f t="shared" si="34"/>
        <v>619.39982141805149</v>
      </c>
      <c r="I69" s="74">
        <f t="shared" si="34"/>
        <v>636.70504289452992</v>
      </c>
      <c r="J69" s="74">
        <f t="shared" si="34"/>
        <v>633.2228136882128</v>
      </c>
      <c r="K69" s="74">
        <f t="shared" si="34"/>
        <v>646.61170702811626</v>
      </c>
      <c r="L69" s="74">
        <f t="shared" si="34"/>
        <v>650.50064709488447</v>
      </c>
      <c r="M69" s="74">
        <f t="shared" si="34"/>
        <v>665.75332963374035</v>
      </c>
      <c r="N69" s="74">
        <f t="shared" si="34"/>
        <v>690.696925527948</v>
      </c>
      <c r="O69" s="74">
        <f t="shared" si="34"/>
        <v>723.97140596809356</v>
      </c>
      <c r="P69" s="74">
        <f t="shared" si="34"/>
        <v>727.06759711804011</v>
      </c>
      <c r="Q69" s="74">
        <f t="shared" si="34"/>
        <v>740.43563127906339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359.87891019172554</v>
      </c>
      <c r="C72" s="79">
        <f t="shared" ref="C72:Q72" si="35">IF(C37=0,0,(C38*C73+C39*C74+C42*C77)/C37)</f>
        <v>358.19577735124761</v>
      </c>
      <c r="D72" s="79">
        <f t="shared" si="35"/>
        <v>356.91454965357968</v>
      </c>
      <c r="E72" s="79">
        <f t="shared" si="35"/>
        <v>356.39981908638623</v>
      </c>
      <c r="F72" s="79">
        <f t="shared" si="35"/>
        <v>355.83774250440916</v>
      </c>
      <c r="G72" s="79">
        <f t="shared" si="35"/>
        <v>356.07567091948965</v>
      </c>
      <c r="H72" s="79">
        <f t="shared" si="35"/>
        <v>356.62349263063868</v>
      </c>
      <c r="I72" s="79">
        <f t="shared" si="35"/>
        <v>356.62349263063868</v>
      </c>
      <c r="J72" s="79">
        <f t="shared" si="35"/>
        <v>356.55818100757915</v>
      </c>
      <c r="K72" s="79">
        <f t="shared" si="35"/>
        <v>356.63551401869159</v>
      </c>
      <c r="L72" s="79">
        <f t="shared" si="35"/>
        <v>357.11451758340849</v>
      </c>
      <c r="M72" s="79">
        <f t="shared" si="35"/>
        <v>357.0310391363023</v>
      </c>
      <c r="N72" s="79">
        <f t="shared" si="35"/>
        <v>357.0310391363023</v>
      </c>
      <c r="O72" s="79">
        <f t="shared" si="35"/>
        <v>356.17358842743818</v>
      </c>
      <c r="P72" s="79">
        <f t="shared" si="35"/>
        <v>355.80600461893766</v>
      </c>
      <c r="Q72" s="79">
        <f t="shared" si="35"/>
        <v>356.41708773541569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0.42057626270138065</v>
      </c>
      <c r="C83" s="168">
        <f t="shared" ref="C83:Q83" si="38">IF(C61=0,0,C61/C72)</f>
        <v>0.37318256227011543</v>
      </c>
      <c r="D83" s="168">
        <f t="shared" si="38"/>
        <v>0.33507029577297565</v>
      </c>
      <c r="E83" s="168">
        <f t="shared" si="38"/>
        <v>0.3116536096486584</v>
      </c>
      <c r="F83" s="168">
        <f t="shared" si="38"/>
        <v>0.31507895220381749</v>
      </c>
      <c r="G83" s="168">
        <f t="shared" si="38"/>
        <v>0.31456368686740721</v>
      </c>
      <c r="H83" s="168">
        <f t="shared" si="38"/>
        <v>0.35862861510674382</v>
      </c>
      <c r="I83" s="168">
        <f t="shared" si="38"/>
        <v>0.35035214066868836</v>
      </c>
      <c r="J83" s="168">
        <f t="shared" si="38"/>
        <v>0.35857888511520358</v>
      </c>
      <c r="K83" s="168">
        <f t="shared" si="38"/>
        <v>0.33097665480884381</v>
      </c>
      <c r="L83" s="168">
        <f t="shared" si="38"/>
        <v>0.32913508095532001</v>
      </c>
      <c r="M83" s="168">
        <f t="shared" si="38"/>
        <v>0.33799724559897859</v>
      </c>
      <c r="N83" s="168">
        <f t="shared" si="38"/>
        <v>0.32270804390694258</v>
      </c>
      <c r="O83" s="168">
        <f t="shared" si="38"/>
        <v>0.31464732305846166</v>
      </c>
      <c r="P83" s="168">
        <f t="shared" si="38"/>
        <v>0.31040234005794021</v>
      </c>
      <c r="Q83" s="168">
        <f t="shared" si="38"/>
        <v>0.31479787355839811</v>
      </c>
    </row>
    <row r="84" spans="1:17" ht="11.45" customHeight="1" x14ac:dyDescent="0.25">
      <c r="A84" s="91" t="s">
        <v>21</v>
      </c>
      <c r="B84" s="169">
        <f t="shared" ref="B84:Q84" si="39">IF(B62=0,0,B62/B73)</f>
        <v>0.20919325507266934</v>
      </c>
      <c r="C84" s="169">
        <f t="shared" si="39"/>
        <v>0.20747405239800343</v>
      </c>
      <c r="D84" s="169">
        <f t="shared" si="39"/>
        <v>0.20337693021879313</v>
      </c>
      <c r="E84" s="169">
        <f t="shared" si="39"/>
        <v>0.2025835665491777</v>
      </c>
      <c r="F84" s="169">
        <f t="shared" si="39"/>
        <v>0.20444495829775403</v>
      </c>
      <c r="G84" s="169">
        <f t="shared" si="39"/>
        <v>0.20646404902659932</v>
      </c>
      <c r="H84" s="169">
        <f t="shared" si="39"/>
        <v>0.20488402838211237</v>
      </c>
      <c r="I84" s="169">
        <f t="shared" si="39"/>
        <v>0.2083944851678573</v>
      </c>
      <c r="J84" s="169">
        <f t="shared" si="39"/>
        <v>0.20452713334844042</v>
      </c>
      <c r="K84" s="169">
        <f t="shared" si="39"/>
        <v>0.20381687596684678</v>
      </c>
      <c r="L84" s="169">
        <f t="shared" si="39"/>
        <v>0.20031048901738269</v>
      </c>
      <c r="M84" s="169">
        <f t="shared" si="39"/>
        <v>0.20163667760168749</v>
      </c>
      <c r="N84" s="169">
        <f t="shared" si="39"/>
        <v>0.19406841075693515</v>
      </c>
      <c r="O84" s="169">
        <f t="shared" si="39"/>
        <v>0.20158345160297297</v>
      </c>
      <c r="P84" s="169">
        <f t="shared" si="39"/>
        <v>0.20105026316386188</v>
      </c>
      <c r="Q84" s="169">
        <f t="shared" si="39"/>
        <v>0.20163089634523756</v>
      </c>
    </row>
    <row r="85" spans="1:17" ht="11.45" customHeight="1" x14ac:dyDescent="0.25">
      <c r="A85" s="19" t="s">
        <v>20</v>
      </c>
      <c r="B85" s="170">
        <f t="shared" ref="B85:Q85" si="40">IF(B63=0,0,B63/B74)</f>
        <v>0.56159875672063053</v>
      </c>
      <c r="C85" s="170">
        <f t="shared" si="40"/>
        <v>0.47816001671516128</v>
      </c>
      <c r="D85" s="170">
        <f t="shared" si="40"/>
        <v>0.41741255191794641</v>
      </c>
      <c r="E85" s="170">
        <f t="shared" si="40"/>
        <v>0.37932677449263413</v>
      </c>
      <c r="F85" s="170">
        <f t="shared" si="40"/>
        <v>0.38526440699676917</v>
      </c>
      <c r="G85" s="170">
        <f t="shared" si="40"/>
        <v>0.38365925942878065</v>
      </c>
      <c r="H85" s="170">
        <f t="shared" si="40"/>
        <v>0.46299452442252609</v>
      </c>
      <c r="I85" s="170">
        <f t="shared" si="40"/>
        <v>0.44245621668660934</v>
      </c>
      <c r="J85" s="170">
        <f t="shared" si="40"/>
        <v>0.45977691510010904</v>
      </c>
      <c r="K85" s="170">
        <f t="shared" si="40"/>
        <v>0.4129392343369232</v>
      </c>
      <c r="L85" s="170">
        <f t="shared" si="40"/>
        <v>0.41546348906814867</v>
      </c>
      <c r="M85" s="170">
        <f t="shared" si="40"/>
        <v>0.43045377851125677</v>
      </c>
      <c r="N85" s="170">
        <f t="shared" si="40"/>
        <v>0.40930770783375714</v>
      </c>
      <c r="O85" s="170">
        <f t="shared" si="40"/>
        <v>0.38738689297992351</v>
      </c>
      <c r="P85" s="170">
        <f t="shared" si="40"/>
        <v>0.38330457040932153</v>
      </c>
      <c r="Q85" s="170">
        <f t="shared" si="40"/>
        <v>0.38270443056086456</v>
      </c>
    </row>
    <row r="86" spans="1:17" ht="11.45" customHeight="1" x14ac:dyDescent="0.25">
      <c r="A86" s="62" t="s">
        <v>17</v>
      </c>
      <c r="B86" s="171">
        <f t="shared" ref="B86:Q86" si="41">IF(B64=0,0,B64/B75)</f>
        <v>0.41040949455868664</v>
      </c>
      <c r="C86" s="171">
        <f t="shared" si="41"/>
        <v>0.39648315572523396</v>
      </c>
      <c r="D86" s="171">
        <f t="shared" si="41"/>
        <v>0.36589297000203153</v>
      </c>
      <c r="E86" s="171">
        <f t="shared" si="41"/>
        <v>0.36055079559363523</v>
      </c>
      <c r="F86" s="171">
        <f t="shared" si="41"/>
        <v>0.37304685110404062</v>
      </c>
      <c r="G86" s="171">
        <f t="shared" si="41"/>
        <v>0.36854016815473328</v>
      </c>
      <c r="H86" s="171">
        <f t="shared" si="41"/>
        <v>0.37655300589125623</v>
      </c>
      <c r="I86" s="171">
        <f t="shared" si="41"/>
        <v>0.40334487295035909</v>
      </c>
      <c r="J86" s="171">
        <f t="shared" si="41"/>
        <v>0.37426597425659225</v>
      </c>
      <c r="K86" s="171">
        <f t="shared" si="41"/>
        <v>0.36923818959224108</v>
      </c>
      <c r="L86" s="171">
        <f t="shared" si="41"/>
        <v>0.34435560107137231</v>
      </c>
      <c r="M86" s="171">
        <f t="shared" si="41"/>
        <v>0.3536682531747396</v>
      </c>
      <c r="N86" s="171">
        <f t="shared" si="41"/>
        <v>0.30297343899709633</v>
      </c>
      <c r="O86" s="171">
        <f t="shared" si="41"/>
        <v>0.3537293817701932</v>
      </c>
      <c r="P86" s="171">
        <f t="shared" si="41"/>
        <v>0.35062000869554294</v>
      </c>
      <c r="Q86" s="171">
        <f t="shared" si="41"/>
        <v>0.34994942772482729</v>
      </c>
    </row>
    <row r="87" spans="1:17" ht="11.45" customHeight="1" x14ac:dyDescent="0.25">
      <c r="A87" s="62" t="s">
        <v>16</v>
      </c>
      <c r="B87" s="171">
        <f t="shared" ref="B87:Q87" si="42">IF(B65=0,0,B65/B76)</f>
        <v>0.61682754149898567</v>
      </c>
      <c r="C87" s="171">
        <f t="shared" si="42"/>
        <v>0.50726833816238348</v>
      </c>
      <c r="D87" s="171">
        <f t="shared" si="42"/>
        <v>0.43358907987334394</v>
      </c>
      <c r="E87" s="171">
        <f t="shared" si="42"/>
        <v>0.38513864634015155</v>
      </c>
      <c r="F87" s="171">
        <f t="shared" si="42"/>
        <v>0.38852164927383737</v>
      </c>
      <c r="G87" s="171">
        <f t="shared" si="42"/>
        <v>0.38857858148070934</v>
      </c>
      <c r="H87" s="171">
        <f t="shared" si="42"/>
        <v>0.48473196343217023</v>
      </c>
      <c r="I87" s="171">
        <f t="shared" si="42"/>
        <v>0.45450365671892179</v>
      </c>
      <c r="J87" s="171">
        <f t="shared" si="42"/>
        <v>0.48131487759945168</v>
      </c>
      <c r="K87" s="171">
        <f t="shared" si="42"/>
        <v>0.42495753538848557</v>
      </c>
      <c r="L87" s="171">
        <f t="shared" si="42"/>
        <v>0.42787608262730065</v>
      </c>
      <c r="M87" s="171">
        <f t="shared" si="42"/>
        <v>0.44466944465612962</v>
      </c>
      <c r="N87" s="171">
        <f t="shared" si="42"/>
        <v>0.43211381365489299</v>
      </c>
      <c r="O87" s="171">
        <f t="shared" si="42"/>
        <v>0.39303264641132579</v>
      </c>
      <c r="P87" s="171">
        <f t="shared" si="42"/>
        <v>0.38884414353825625</v>
      </c>
      <c r="Q87" s="171">
        <f t="shared" si="42"/>
        <v>0.38777126133392426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0.42098758577577072</v>
      </c>
    </row>
    <row r="89" spans="1:17" ht="11.45" customHeight="1" x14ac:dyDescent="0.25">
      <c r="A89" s="25" t="s">
        <v>18</v>
      </c>
      <c r="B89" s="168">
        <f t="shared" ref="B89:Q89" si="44">IF(B67=0,0,B67/B78)</f>
        <v>0.29248698432919734</v>
      </c>
      <c r="C89" s="168">
        <f t="shared" si="44"/>
        <v>0.28310755950600403</v>
      </c>
      <c r="D89" s="168">
        <f t="shared" si="44"/>
        <v>0.28902128461898186</v>
      </c>
      <c r="E89" s="168">
        <f t="shared" si="44"/>
        <v>0.28388428094166201</v>
      </c>
      <c r="F89" s="168">
        <f t="shared" si="44"/>
        <v>0.29762686763248097</v>
      </c>
      <c r="G89" s="168">
        <f t="shared" si="44"/>
        <v>0.30518892007631548</v>
      </c>
      <c r="H89" s="168">
        <f t="shared" si="44"/>
        <v>0.30254968439975016</v>
      </c>
      <c r="I89" s="168">
        <f t="shared" si="44"/>
        <v>0.30974332975364066</v>
      </c>
      <c r="J89" s="168">
        <f t="shared" si="44"/>
        <v>0.30806614397887933</v>
      </c>
      <c r="K89" s="168">
        <f t="shared" si="44"/>
        <v>0.31532404453802432</v>
      </c>
      <c r="L89" s="168">
        <f t="shared" si="44"/>
        <v>0.31798043739692811</v>
      </c>
      <c r="M89" s="168">
        <f t="shared" si="44"/>
        <v>0.32532519808482691</v>
      </c>
      <c r="N89" s="168">
        <f t="shared" si="44"/>
        <v>0.33710885880141367</v>
      </c>
      <c r="O89" s="168">
        <f t="shared" si="44"/>
        <v>0.35357968068657591</v>
      </c>
      <c r="P89" s="168">
        <f t="shared" si="44"/>
        <v>0.35449861309930886</v>
      </c>
      <c r="Q89" s="168">
        <f t="shared" si="44"/>
        <v>0.36056121660107832</v>
      </c>
    </row>
    <row r="90" spans="1:17" ht="11.45" customHeight="1" x14ac:dyDescent="0.25">
      <c r="A90" s="116" t="s">
        <v>17</v>
      </c>
      <c r="B90" s="171">
        <f t="shared" ref="B90:Q90" si="45">IF(B68=0,0,B68/B79)</f>
        <v>0.31774953729729627</v>
      </c>
      <c r="C90" s="171">
        <f t="shared" si="45"/>
        <v>0.30749869589961298</v>
      </c>
      <c r="D90" s="171">
        <f t="shared" si="45"/>
        <v>0.31363139573863896</v>
      </c>
      <c r="E90" s="171">
        <f t="shared" si="45"/>
        <v>0.30718673111569483</v>
      </c>
      <c r="F90" s="171">
        <f t="shared" si="45"/>
        <v>0.32053170939331438</v>
      </c>
      <c r="G90" s="171">
        <f t="shared" si="45"/>
        <v>0.32887240175354898</v>
      </c>
      <c r="H90" s="171">
        <f t="shared" si="45"/>
        <v>0.32444752550469369</v>
      </c>
      <c r="I90" s="171">
        <f t="shared" si="45"/>
        <v>0.33351216532570616</v>
      </c>
      <c r="J90" s="171">
        <f t="shared" si="45"/>
        <v>0.3316881405033496</v>
      </c>
      <c r="K90" s="171">
        <f t="shared" si="45"/>
        <v>0.33870137034806097</v>
      </c>
      <c r="L90" s="171">
        <f t="shared" si="45"/>
        <v>0.34073843419255856</v>
      </c>
      <c r="M90" s="171">
        <f t="shared" si="45"/>
        <v>0.34872793457005441</v>
      </c>
      <c r="N90" s="171">
        <f t="shared" si="45"/>
        <v>0.36179362765749667</v>
      </c>
      <c r="O90" s="171">
        <f t="shared" si="45"/>
        <v>0.37922311741185849</v>
      </c>
      <c r="P90" s="171">
        <f t="shared" si="45"/>
        <v>0.38084493182373536</v>
      </c>
      <c r="Q90" s="171">
        <f t="shared" si="45"/>
        <v>0.38784723543189031</v>
      </c>
    </row>
    <row r="91" spans="1:17" ht="11.45" customHeight="1" x14ac:dyDescent="0.25">
      <c r="A91" s="93" t="s">
        <v>16</v>
      </c>
      <c r="B91" s="173">
        <f t="shared" ref="B91:Q91" si="46">IF(B69=0,0,B69/B80)</f>
        <v>0.28886321572481471</v>
      </c>
      <c r="C91" s="173">
        <f t="shared" si="46"/>
        <v>0.27954426899964824</v>
      </c>
      <c r="D91" s="173">
        <f t="shared" si="46"/>
        <v>0.28511945067148997</v>
      </c>
      <c r="E91" s="173">
        <f t="shared" si="46"/>
        <v>0.27926066465063165</v>
      </c>
      <c r="F91" s="173">
        <f t="shared" si="46"/>
        <v>0.29139246308483124</v>
      </c>
      <c r="G91" s="173">
        <f t="shared" si="46"/>
        <v>0.29897491068504445</v>
      </c>
      <c r="H91" s="173">
        <f t="shared" si="46"/>
        <v>0.29495229591335786</v>
      </c>
      <c r="I91" s="173">
        <f t="shared" si="46"/>
        <v>0.30319287756882379</v>
      </c>
      <c r="J91" s="173">
        <f t="shared" si="46"/>
        <v>0.30153467318486321</v>
      </c>
      <c r="K91" s="173">
        <f t="shared" si="46"/>
        <v>0.30791033668005535</v>
      </c>
      <c r="L91" s="173">
        <f t="shared" si="46"/>
        <v>0.30976221290232592</v>
      </c>
      <c r="M91" s="173">
        <f t="shared" si="46"/>
        <v>0.31702539506368588</v>
      </c>
      <c r="N91" s="173">
        <f t="shared" si="46"/>
        <v>0.32890329787045142</v>
      </c>
      <c r="O91" s="173">
        <f t="shared" si="46"/>
        <v>0.34474828855623502</v>
      </c>
      <c r="P91" s="173">
        <f t="shared" si="46"/>
        <v>0.34622266529430479</v>
      </c>
      <c r="Q91" s="173">
        <f t="shared" si="46"/>
        <v>0.35258839584717305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191960.60437894368</v>
      </c>
      <c r="C94" s="40">
        <f t="shared" si="47"/>
        <v>194699.1915035586</v>
      </c>
      <c r="D94" s="40">
        <f t="shared" si="47"/>
        <v>195963.53361058357</v>
      </c>
      <c r="E94" s="40">
        <f t="shared" si="47"/>
        <v>196577.08909557847</v>
      </c>
      <c r="F94" s="40">
        <f t="shared" si="47"/>
        <v>180351.43295333596</v>
      </c>
      <c r="G94" s="40">
        <f t="shared" si="47"/>
        <v>175038.60448642241</v>
      </c>
      <c r="H94" s="40">
        <f t="shared" si="47"/>
        <v>158473.08405703041</v>
      </c>
      <c r="I94" s="40">
        <f t="shared" si="47"/>
        <v>172468.7824604864</v>
      </c>
      <c r="J94" s="40">
        <f t="shared" si="47"/>
        <v>169902.02020267199</v>
      </c>
      <c r="K94" s="40">
        <f t="shared" si="47"/>
        <v>169271.02590938797</v>
      </c>
      <c r="L94" s="40">
        <f t="shared" si="47"/>
        <v>167432.98748944665</v>
      </c>
      <c r="M94" s="40">
        <f t="shared" si="47"/>
        <v>164292.6781528322</v>
      </c>
      <c r="N94" s="40">
        <f t="shared" si="47"/>
        <v>172307.11384814282</v>
      </c>
      <c r="O94" s="40">
        <f t="shared" si="47"/>
        <v>172874.87004510651</v>
      </c>
      <c r="P94" s="40">
        <f t="shared" si="47"/>
        <v>168309.749620046</v>
      </c>
      <c r="Q94" s="40">
        <f t="shared" si="47"/>
        <v>175719.12973834257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113700.72659824532</v>
      </c>
      <c r="C95" s="121">
        <f t="shared" si="48"/>
        <v>112625.33266583622</v>
      </c>
      <c r="D95" s="121">
        <f t="shared" si="48"/>
        <v>113695.90001308035</v>
      </c>
      <c r="E95" s="121">
        <f t="shared" si="48"/>
        <v>110402.86016268119</v>
      </c>
      <c r="F95" s="121">
        <f t="shared" si="48"/>
        <v>108320.93623500163</v>
      </c>
      <c r="G95" s="121">
        <f t="shared" si="48"/>
        <v>103957.15251802096</v>
      </c>
      <c r="H95" s="121">
        <f t="shared" si="48"/>
        <v>105949.2887004652</v>
      </c>
      <c r="I95" s="121">
        <f t="shared" si="48"/>
        <v>107675.71115027227</v>
      </c>
      <c r="J95" s="121">
        <f t="shared" si="48"/>
        <v>109711.72393061366</v>
      </c>
      <c r="K95" s="121">
        <f t="shared" si="48"/>
        <v>102990.75356119845</v>
      </c>
      <c r="L95" s="121">
        <f t="shared" si="48"/>
        <v>105278.73741209644</v>
      </c>
      <c r="M95" s="121">
        <f t="shared" si="48"/>
        <v>106121.67163296658</v>
      </c>
      <c r="N95" s="121">
        <f t="shared" si="48"/>
        <v>109973.07222564996</v>
      </c>
      <c r="O95" s="121">
        <f t="shared" si="48"/>
        <v>104952.36997591665</v>
      </c>
      <c r="P95" s="121">
        <f t="shared" si="48"/>
        <v>108747.78939876115</v>
      </c>
      <c r="Q95" s="121">
        <f t="shared" si="48"/>
        <v>107893.34581481628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269748.08853118715</v>
      </c>
      <c r="C96" s="38">
        <f t="shared" si="49"/>
        <v>269688.62175473745</v>
      </c>
      <c r="D96" s="38">
        <f t="shared" si="49"/>
        <v>266448.41008048557</v>
      </c>
      <c r="E96" s="38">
        <f t="shared" si="49"/>
        <v>268520.05532503466</v>
      </c>
      <c r="F96" s="38">
        <f t="shared" si="49"/>
        <v>238804.29610495546</v>
      </c>
      <c r="G96" s="38">
        <f t="shared" si="49"/>
        <v>233418.80341880341</v>
      </c>
      <c r="H96" s="38">
        <f t="shared" si="49"/>
        <v>202819.78112497053</v>
      </c>
      <c r="I96" s="38">
        <f t="shared" si="49"/>
        <v>227174.62932454696</v>
      </c>
      <c r="J96" s="38">
        <f t="shared" si="49"/>
        <v>220554.77363359139</v>
      </c>
      <c r="K96" s="38">
        <f t="shared" si="49"/>
        <v>225266.42841044464</v>
      </c>
      <c r="L96" s="38">
        <f t="shared" si="49"/>
        <v>221223.33511736372</v>
      </c>
      <c r="M96" s="38">
        <f t="shared" si="49"/>
        <v>214424.97774156061</v>
      </c>
      <c r="N96" s="38">
        <f t="shared" si="49"/>
        <v>226027.15474390925</v>
      </c>
      <c r="O96" s="38">
        <f t="shared" si="49"/>
        <v>228936.96763202726</v>
      </c>
      <c r="P96" s="38">
        <f t="shared" si="49"/>
        <v>216566.88963210702</v>
      </c>
      <c r="Q96" s="38">
        <f t="shared" si="49"/>
        <v>228268.52271339603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270717.73584905663</v>
      </c>
      <c r="C97" s="42">
        <f t="shared" si="50"/>
        <v>270757.89473684214</v>
      </c>
      <c r="D97" s="42">
        <f t="shared" si="50"/>
        <v>257775.00000000003</v>
      </c>
      <c r="E97" s="42">
        <f t="shared" si="50"/>
        <v>265562.5</v>
      </c>
      <c r="F97" s="42">
        <f t="shared" si="50"/>
        <v>216261.16838487974</v>
      </c>
      <c r="G97" s="42">
        <f t="shared" si="50"/>
        <v>245753.30077771746</v>
      </c>
      <c r="H97" s="42">
        <f t="shared" si="50"/>
        <v>171197.23183391005</v>
      </c>
      <c r="I97" s="42">
        <f t="shared" si="50"/>
        <v>224726.98961937721</v>
      </c>
      <c r="J97" s="42">
        <f t="shared" si="50"/>
        <v>184466.93160461661</v>
      </c>
      <c r="K97" s="42">
        <f t="shared" si="50"/>
        <v>201982.25255972703</v>
      </c>
      <c r="L97" s="42">
        <f t="shared" si="50"/>
        <v>148073.86363636368</v>
      </c>
      <c r="M97" s="42">
        <f t="shared" si="50"/>
        <v>151494.16666666669</v>
      </c>
      <c r="N97" s="42">
        <f t="shared" si="50"/>
        <v>180530.30303030301</v>
      </c>
      <c r="O97" s="42">
        <f t="shared" si="50"/>
        <v>158229.50819672129</v>
      </c>
      <c r="P97" s="42">
        <f t="shared" si="50"/>
        <v>150148.80000000002</v>
      </c>
      <c r="Q97" s="42">
        <f t="shared" si="50"/>
        <v>144473.22834645672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269395.61042524007</v>
      </c>
      <c r="C98" s="42">
        <f t="shared" si="51"/>
        <v>269309.58842152875</v>
      </c>
      <c r="D98" s="42">
        <f t="shared" si="51"/>
        <v>269293.44664447167</v>
      </c>
      <c r="E98" s="42">
        <f t="shared" si="51"/>
        <v>269448.92766266823</v>
      </c>
      <c r="F98" s="42">
        <f t="shared" si="51"/>
        <v>245630.57099209598</v>
      </c>
      <c r="G98" s="42">
        <f t="shared" si="51"/>
        <v>229668.18823443147</v>
      </c>
      <c r="H98" s="42">
        <f t="shared" si="51"/>
        <v>212699.6911196911</v>
      </c>
      <c r="I98" s="42">
        <f t="shared" si="51"/>
        <v>227939.35135135139</v>
      </c>
      <c r="J98" s="42">
        <f t="shared" si="51"/>
        <v>231985.84143303963</v>
      </c>
      <c r="K98" s="42">
        <f t="shared" si="51"/>
        <v>232641.84843667195</v>
      </c>
      <c r="L98" s="42">
        <f t="shared" si="51"/>
        <v>242100.58968058968</v>
      </c>
      <c r="M98" s="42">
        <f t="shared" si="51"/>
        <v>232289.20798217566</v>
      </c>
      <c r="N98" s="42">
        <f t="shared" si="51"/>
        <v>238942.39006906198</v>
      </c>
      <c r="O98" s="42">
        <f t="shared" si="51"/>
        <v>247488.17204301074</v>
      </c>
      <c r="P98" s="42">
        <f t="shared" si="51"/>
        <v>234119.23890063423</v>
      </c>
      <c r="Q98" s="42">
        <f t="shared" si="51"/>
        <v>250767.47067238396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565967.53484639688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154509.6660808436</v>
      </c>
      <c r="C100" s="40">
        <f t="shared" si="53"/>
        <v>143016.04278074866</v>
      </c>
      <c r="D100" s="40">
        <f t="shared" si="53"/>
        <v>136010.62887511073</v>
      </c>
      <c r="E100" s="40">
        <f t="shared" si="53"/>
        <v>136399.65694682676</v>
      </c>
      <c r="F100" s="40">
        <f t="shared" si="53"/>
        <v>128517.26784343823</v>
      </c>
      <c r="G100" s="40">
        <f t="shared" si="53"/>
        <v>119956.92307692309</v>
      </c>
      <c r="H100" s="40">
        <f t="shared" si="53"/>
        <v>123207.299270073</v>
      </c>
      <c r="I100" s="40">
        <f t="shared" si="53"/>
        <v>121319.27272727272</v>
      </c>
      <c r="J100" s="40">
        <f t="shared" si="53"/>
        <v>115831.53347732182</v>
      </c>
      <c r="K100" s="40">
        <f t="shared" si="53"/>
        <v>100013.71951219512</v>
      </c>
      <c r="L100" s="40">
        <f t="shared" si="53"/>
        <v>111185.9756097561</v>
      </c>
      <c r="M100" s="40">
        <f t="shared" si="53"/>
        <v>119923.78048780489</v>
      </c>
      <c r="N100" s="40">
        <f t="shared" si="53"/>
        <v>116196.8040370059</v>
      </c>
      <c r="O100" s="40">
        <f t="shared" si="53"/>
        <v>115556.49241146712</v>
      </c>
      <c r="P100" s="40">
        <f t="shared" si="53"/>
        <v>115869.07838070628</v>
      </c>
      <c r="Q100" s="40">
        <f t="shared" si="53"/>
        <v>116939.63254593176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97171.806167400879</v>
      </c>
      <c r="C101" s="42">
        <f t="shared" si="54"/>
        <v>87785.4077253219</v>
      </c>
      <c r="D101" s="42">
        <f t="shared" si="54"/>
        <v>90188.841201716728</v>
      </c>
      <c r="E101" s="42">
        <f t="shared" si="54"/>
        <v>97525.925925925927</v>
      </c>
      <c r="F101" s="42">
        <f t="shared" si="54"/>
        <v>97358.695652173919</v>
      </c>
      <c r="G101" s="42">
        <f t="shared" si="54"/>
        <v>86202.127659574486</v>
      </c>
      <c r="H101" s="42">
        <f t="shared" si="54"/>
        <v>97484.304932735424</v>
      </c>
      <c r="I101" s="42">
        <f t="shared" si="54"/>
        <v>79911.308203991124</v>
      </c>
      <c r="J101" s="42">
        <f t="shared" si="54"/>
        <v>76425.438596491236</v>
      </c>
      <c r="K101" s="42">
        <f t="shared" si="54"/>
        <v>68832.244008714595</v>
      </c>
      <c r="L101" s="42">
        <f t="shared" si="54"/>
        <v>84318.082788671018</v>
      </c>
      <c r="M101" s="42">
        <f t="shared" si="54"/>
        <v>89742.919389978226</v>
      </c>
      <c r="N101" s="42">
        <f t="shared" si="54"/>
        <v>85955.112219451374</v>
      </c>
      <c r="O101" s="42">
        <f t="shared" si="54"/>
        <v>87551.122194513722</v>
      </c>
      <c r="P101" s="42">
        <f t="shared" si="54"/>
        <v>85521.276595744683</v>
      </c>
      <c r="Q101" s="42">
        <f t="shared" si="54"/>
        <v>84424.581005586602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168796.9264544457</v>
      </c>
      <c r="C102" s="36">
        <f t="shared" si="55"/>
        <v>157491.56355455567</v>
      </c>
      <c r="D102" s="36">
        <f t="shared" si="55"/>
        <v>147926.33928571429</v>
      </c>
      <c r="E102" s="36">
        <f t="shared" si="55"/>
        <v>148113.83928571429</v>
      </c>
      <c r="F102" s="36">
        <f t="shared" si="55"/>
        <v>140780.74866310161</v>
      </c>
      <c r="G102" s="36">
        <f t="shared" si="55"/>
        <v>133692.64069264074</v>
      </c>
      <c r="H102" s="36">
        <f t="shared" si="55"/>
        <v>135623.37662337662</v>
      </c>
      <c r="I102" s="36">
        <f t="shared" si="55"/>
        <v>141530.30303030304</v>
      </c>
      <c r="J102" s="36">
        <f t="shared" si="55"/>
        <v>135091.10396570206</v>
      </c>
      <c r="K102" s="36">
        <f t="shared" si="55"/>
        <v>116792.49706916764</v>
      </c>
      <c r="L102" s="36">
        <f t="shared" si="55"/>
        <v>125643.61078546307</v>
      </c>
      <c r="M102" s="36">
        <f t="shared" si="55"/>
        <v>136164.12661195779</v>
      </c>
      <c r="N102" s="36">
        <f t="shared" si="55"/>
        <v>131586.29441624371</v>
      </c>
      <c r="O102" s="36">
        <f t="shared" si="55"/>
        <v>129862.42038216561</v>
      </c>
      <c r="P102" s="36">
        <f t="shared" si="55"/>
        <v>130405.09554140126</v>
      </c>
      <c r="Q102" s="36">
        <f t="shared" si="55"/>
        <v>131768.15286624205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29054490.41372351</v>
      </c>
      <c r="C105" s="40">
        <f t="shared" si="56"/>
        <v>26025911.708253361</v>
      </c>
      <c r="D105" s="40">
        <f t="shared" si="56"/>
        <v>23435565.819861431</v>
      </c>
      <c r="E105" s="40">
        <f t="shared" si="56"/>
        <v>21834464.043419268</v>
      </c>
      <c r="F105" s="40">
        <f t="shared" si="56"/>
        <v>20220458.553791884</v>
      </c>
      <c r="G105" s="40">
        <f t="shared" si="56"/>
        <v>19605807.303123627</v>
      </c>
      <c r="H105" s="40">
        <f t="shared" si="56"/>
        <v>20267976.775346138</v>
      </c>
      <c r="I105" s="40">
        <f t="shared" si="56"/>
        <v>21548905.761500672</v>
      </c>
      <c r="J105" s="40">
        <f t="shared" si="56"/>
        <v>21722692.822113242</v>
      </c>
      <c r="K105" s="40">
        <f t="shared" si="56"/>
        <v>19980418.335558522</v>
      </c>
      <c r="L105" s="40">
        <f t="shared" si="56"/>
        <v>19679891.794409379</v>
      </c>
      <c r="M105" s="40">
        <f t="shared" si="56"/>
        <v>19826102.36743271</v>
      </c>
      <c r="N105" s="40">
        <f t="shared" si="56"/>
        <v>19852672.250854395</v>
      </c>
      <c r="O105" s="40">
        <f t="shared" si="56"/>
        <v>19373925.245516401</v>
      </c>
      <c r="P105" s="40">
        <f t="shared" si="56"/>
        <v>18588636.444363747</v>
      </c>
      <c r="Q105" s="40">
        <f t="shared" si="56"/>
        <v>19715570.613787461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9514170.0404858291</v>
      </c>
      <c r="C106" s="121">
        <f t="shared" si="57"/>
        <v>9346733.6683417074</v>
      </c>
      <c r="D106" s="121">
        <f t="shared" si="57"/>
        <v>9249249.2492492497</v>
      </c>
      <c r="E106" s="121">
        <f t="shared" si="57"/>
        <v>8946322.0675944332</v>
      </c>
      <c r="F106" s="121">
        <f t="shared" si="57"/>
        <v>8858267.7165354341</v>
      </c>
      <c r="G106" s="121">
        <f t="shared" si="57"/>
        <v>8585365.8536585364</v>
      </c>
      <c r="H106" s="121">
        <f t="shared" si="57"/>
        <v>8682926.8292682935</v>
      </c>
      <c r="I106" s="121">
        <f t="shared" si="57"/>
        <v>8975609.7560975626</v>
      </c>
      <c r="J106" s="121">
        <f t="shared" si="57"/>
        <v>8975609.7560975626</v>
      </c>
      <c r="K106" s="121">
        <f t="shared" si="57"/>
        <v>8396501.4577259459</v>
      </c>
      <c r="L106" s="121">
        <f t="shared" si="57"/>
        <v>8435374.1496598646</v>
      </c>
      <c r="M106" s="121">
        <f t="shared" si="57"/>
        <v>8559208.515843451</v>
      </c>
      <c r="N106" s="121">
        <f t="shared" si="57"/>
        <v>8536919.7411558125</v>
      </c>
      <c r="O106" s="121">
        <f t="shared" si="57"/>
        <v>8462664.3974630032</v>
      </c>
      <c r="P106" s="121">
        <f t="shared" si="57"/>
        <v>8745508.6708436627</v>
      </c>
      <c r="Q106" s="121">
        <f t="shared" si="57"/>
        <v>8701852.8105312381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48476861.167002015</v>
      </c>
      <c r="C107" s="38">
        <f t="shared" si="58"/>
        <v>41265381.083562903</v>
      </c>
      <c r="D107" s="38">
        <f t="shared" si="58"/>
        <v>35590051.457975991</v>
      </c>
      <c r="E107" s="38">
        <f t="shared" si="58"/>
        <v>32594190.871369291</v>
      </c>
      <c r="F107" s="38">
        <f t="shared" si="58"/>
        <v>29440894.568690095</v>
      </c>
      <c r="G107" s="38">
        <f t="shared" si="58"/>
        <v>28657051.28205128</v>
      </c>
      <c r="H107" s="38">
        <f t="shared" si="58"/>
        <v>30049423.393739704</v>
      </c>
      <c r="I107" s="38">
        <f t="shared" si="58"/>
        <v>32164744.645799011</v>
      </c>
      <c r="J107" s="38">
        <f t="shared" si="58"/>
        <v>32449917.898193762</v>
      </c>
      <c r="K107" s="38">
        <f t="shared" si="58"/>
        <v>29766830.870279148</v>
      </c>
      <c r="L107" s="38">
        <f t="shared" si="58"/>
        <v>29411269.974768713</v>
      </c>
      <c r="M107" s="38">
        <f t="shared" si="58"/>
        <v>29536013.40033501</v>
      </c>
      <c r="N107" s="38">
        <f t="shared" si="58"/>
        <v>29604690.117252931</v>
      </c>
      <c r="O107" s="38">
        <f t="shared" si="58"/>
        <v>28379897.785349231</v>
      </c>
      <c r="P107" s="38">
        <f t="shared" si="58"/>
        <v>26563545.150501672</v>
      </c>
      <c r="Q107" s="38">
        <f t="shared" si="58"/>
        <v>27955000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35553641.324122682</v>
      </c>
      <c r="C108" s="42">
        <f t="shared" si="59"/>
        <v>34352302.253690846</v>
      </c>
      <c r="D108" s="42">
        <f t="shared" si="59"/>
        <v>30181779.30952758</v>
      </c>
      <c r="E108" s="42">
        <f t="shared" si="59"/>
        <v>30639606.609547123</v>
      </c>
      <c r="F108" s="42">
        <f t="shared" si="59"/>
        <v>25816175.322259225</v>
      </c>
      <c r="G108" s="42">
        <f t="shared" si="59"/>
        <v>28982388.093824234</v>
      </c>
      <c r="H108" s="42">
        <f t="shared" si="59"/>
        <v>20628746.319142748</v>
      </c>
      <c r="I108" s="42">
        <f t="shared" si="59"/>
        <v>29005593.304494195</v>
      </c>
      <c r="J108" s="42">
        <f t="shared" si="59"/>
        <v>22092702.680040319</v>
      </c>
      <c r="K108" s="42">
        <f t="shared" si="59"/>
        <v>23865459.604773249</v>
      </c>
      <c r="L108" s="42">
        <f t="shared" si="59"/>
        <v>16316820.580947336</v>
      </c>
      <c r="M108" s="42">
        <f t="shared" si="59"/>
        <v>17145176.733172119</v>
      </c>
      <c r="N108" s="42">
        <f t="shared" si="59"/>
        <v>17502683.760729223</v>
      </c>
      <c r="O108" s="42">
        <f t="shared" si="59"/>
        <v>17910536.355912942</v>
      </c>
      <c r="P108" s="42">
        <f t="shared" si="59"/>
        <v>16846455.539720111</v>
      </c>
      <c r="Q108" s="42">
        <f t="shared" si="59"/>
        <v>16178663.546048267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53174602.262150198</v>
      </c>
      <c r="C109" s="42">
        <f t="shared" si="60"/>
        <v>43715912.758330986</v>
      </c>
      <c r="D109" s="42">
        <f t="shared" si="60"/>
        <v>37364063.278879337</v>
      </c>
      <c r="E109" s="42">
        <f t="shared" si="60"/>
        <v>33208062.482497744</v>
      </c>
      <c r="F109" s="42">
        <f t="shared" si="60"/>
        <v>30538494.257255528</v>
      </c>
      <c r="G109" s="42">
        <f t="shared" si="60"/>
        <v>28558124.414521571</v>
      </c>
      <c r="H109" s="42">
        <f t="shared" si="60"/>
        <v>32992748.447316479</v>
      </c>
      <c r="I109" s="42">
        <f t="shared" si="60"/>
        <v>33151765.983785063</v>
      </c>
      <c r="J109" s="42">
        <f t="shared" si="60"/>
        <v>35730635.799727768</v>
      </c>
      <c r="K109" s="42">
        <f t="shared" si="60"/>
        <v>31636130.092758309</v>
      </c>
      <c r="L109" s="42">
        <f t="shared" si="60"/>
        <v>33148496.612572871</v>
      </c>
      <c r="M109" s="42">
        <f t="shared" si="60"/>
        <v>33053412.196174797</v>
      </c>
      <c r="N109" s="42">
        <f t="shared" si="60"/>
        <v>33040098.373298369</v>
      </c>
      <c r="O109" s="42">
        <f t="shared" si="60"/>
        <v>31126697.988341123</v>
      </c>
      <c r="P109" s="42">
        <f t="shared" si="60"/>
        <v>29131486.379566569</v>
      </c>
      <c r="Q109" s="42">
        <f t="shared" si="60"/>
        <v>31116933.889327422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133428571.42857142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94903339.191564143</v>
      </c>
      <c r="C111" s="40">
        <f t="shared" si="62"/>
        <v>85026737.967914447</v>
      </c>
      <c r="D111" s="40">
        <f t="shared" si="62"/>
        <v>82550930.026572183</v>
      </c>
      <c r="E111" s="40">
        <f t="shared" si="62"/>
        <v>81315608.919382498</v>
      </c>
      <c r="F111" s="40">
        <f t="shared" si="62"/>
        <v>80325402.916346893</v>
      </c>
      <c r="G111" s="40">
        <f t="shared" si="62"/>
        <v>76880000</v>
      </c>
      <c r="H111" s="40">
        <f t="shared" si="62"/>
        <v>78280291.970802918</v>
      </c>
      <c r="I111" s="40">
        <f t="shared" si="62"/>
        <v>78913454.545454547</v>
      </c>
      <c r="J111" s="40">
        <f t="shared" si="62"/>
        <v>74935925.125989929</v>
      </c>
      <c r="K111" s="40">
        <f t="shared" si="62"/>
        <v>66227134.146341473</v>
      </c>
      <c r="L111" s="40">
        <f t="shared" si="62"/>
        <v>74245426.829268292</v>
      </c>
      <c r="M111" s="40">
        <f t="shared" si="62"/>
        <v>81929878.048780501</v>
      </c>
      <c r="N111" s="40">
        <f t="shared" si="62"/>
        <v>82259041.211101755</v>
      </c>
      <c r="O111" s="40">
        <f t="shared" si="62"/>
        <v>85802698.145025283</v>
      </c>
      <c r="P111" s="40">
        <f t="shared" si="62"/>
        <v>86258397.932816535</v>
      </c>
      <c r="Q111" s="40">
        <f t="shared" si="62"/>
        <v>88544181.977252841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64840222.540871806</v>
      </c>
      <c r="C112" s="42">
        <f t="shared" si="63"/>
        <v>56687186.62855982</v>
      </c>
      <c r="D112" s="42">
        <f t="shared" si="63"/>
        <v>59400709.506904274</v>
      </c>
      <c r="E112" s="42">
        <f t="shared" si="63"/>
        <v>62913207.806854822</v>
      </c>
      <c r="F112" s="42">
        <f t="shared" si="63"/>
        <v>65533753.197558977</v>
      </c>
      <c r="G112" s="42">
        <f t="shared" si="63"/>
        <v>59533951.595307618</v>
      </c>
      <c r="H112" s="42">
        <f t="shared" si="63"/>
        <v>66419937.173039131</v>
      </c>
      <c r="I112" s="42">
        <f t="shared" si="63"/>
        <v>55967926.209558189</v>
      </c>
      <c r="J112" s="42">
        <f t="shared" si="63"/>
        <v>53233764.391968504</v>
      </c>
      <c r="K112" s="42">
        <f t="shared" si="63"/>
        <v>48958508.276755862</v>
      </c>
      <c r="L112" s="42">
        <f t="shared" si="63"/>
        <v>60333864.157413602</v>
      </c>
      <c r="M112" s="42">
        <f t="shared" si="63"/>
        <v>65721312.134423383</v>
      </c>
      <c r="N112" s="42">
        <f t="shared" si="63"/>
        <v>65305824.917723313</v>
      </c>
      <c r="O112" s="42">
        <f t="shared" si="63"/>
        <v>69722959.932171091</v>
      </c>
      <c r="P112" s="42">
        <f t="shared" si="63"/>
        <v>68397723.984628916</v>
      </c>
      <c r="Q112" s="42">
        <f t="shared" si="63"/>
        <v>68762064.725576118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102394368.25820209</v>
      </c>
      <c r="C113" s="36">
        <f t="shared" si="64"/>
        <v>92454314.415686816</v>
      </c>
      <c r="D113" s="36">
        <f t="shared" si="64"/>
        <v>88571020.853673339</v>
      </c>
      <c r="E113" s="36">
        <f t="shared" si="64"/>
        <v>86860975.326059371</v>
      </c>
      <c r="F113" s="36">
        <f t="shared" si="64"/>
        <v>86147143.126522258</v>
      </c>
      <c r="G113" s="36">
        <f t="shared" si="64"/>
        <v>83938565.151693001</v>
      </c>
      <c r="H113" s="36">
        <f t="shared" si="64"/>
        <v>84005095.260632634</v>
      </c>
      <c r="I113" s="36">
        <f t="shared" si="64"/>
        <v>90113057.661784902</v>
      </c>
      <c r="J113" s="36">
        <f t="shared" si="64"/>
        <v>85542768.957408741</v>
      </c>
      <c r="K113" s="36">
        <f t="shared" si="64"/>
        <v>75519395.897970751</v>
      </c>
      <c r="L113" s="36">
        <f t="shared" si="64"/>
        <v>81731250.119281545</v>
      </c>
      <c r="M113" s="36">
        <f t="shared" si="64"/>
        <v>90651720.668581098</v>
      </c>
      <c r="N113" s="36">
        <f t="shared" si="64"/>
        <v>90886248.994914889</v>
      </c>
      <c r="O113" s="36">
        <f t="shared" si="64"/>
        <v>94016679.066496059</v>
      </c>
      <c r="P113" s="36">
        <f t="shared" si="64"/>
        <v>94813319.467235059</v>
      </c>
      <c r="Q113" s="36">
        <f t="shared" si="64"/>
        <v>97565835.449992046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0.1632341194040218</v>
      </c>
      <c r="C117" s="119">
        <f t="shared" si="66"/>
        <v>0.17146649950219403</v>
      </c>
      <c r="D117" s="119">
        <f t="shared" si="66"/>
        <v>0.18211202648902203</v>
      </c>
      <c r="E117" s="119">
        <f t="shared" si="66"/>
        <v>0.18642803877703207</v>
      </c>
      <c r="F117" s="119">
        <f t="shared" si="66"/>
        <v>0.19624945486262538</v>
      </c>
      <c r="G117" s="119">
        <f t="shared" si="66"/>
        <v>0.19746880890404811</v>
      </c>
      <c r="H117" s="119">
        <f t="shared" si="66"/>
        <v>0.19612163948876157</v>
      </c>
      <c r="I117" s="119">
        <f t="shared" si="66"/>
        <v>0.19068147902503732</v>
      </c>
      <c r="J117" s="119">
        <f t="shared" si="66"/>
        <v>0.18881865199901485</v>
      </c>
      <c r="K117" s="119">
        <f t="shared" si="66"/>
        <v>0.19244476122594439</v>
      </c>
      <c r="L117" s="119">
        <f t="shared" si="66"/>
        <v>0.19885452462772049</v>
      </c>
      <c r="M117" s="119">
        <f t="shared" si="66"/>
        <v>0.19983528510287166</v>
      </c>
      <c r="N117" s="119">
        <f t="shared" si="66"/>
        <v>0.19904814641805163</v>
      </c>
      <c r="O117" s="119">
        <f t="shared" si="66"/>
        <v>0.19751091675666338</v>
      </c>
      <c r="P117" s="119">
        <f t="shared" si="66"/>
        <v>0.21057335539405245</v>
      </c>
      <c r="Q117" s="119">
        <f t="shared" si="66"/>
        <v>0.1966598425869826</v>
      </c>
    </row>
    <row r="118" spans="1:17" ht="11.45" customHeight="1" x14ac:dyDescent="0.25">
      <c r="A118" s="19" t="s">
        <v>20</v>
      </c>
      <c r="B118" s="30">
        <f t="shared" ref="B118:Q118" si="67">IF(B6=0,0,B6/B$4)</f>
        <v>0.83676588059597823</v>
      </c>
      <c r="C118" s="30">
        <f t="shared" si="67"/>
        <v>0.82853350049780594</v>
      </c>
      <c r="D118" s="30">
        <f t="shared" si="67"/>
        <v>0.81788797351097797</v>
      </c>
      <c r="E118" s="30">
        <f t="shared" si="67"/>
        <v>0.81357196122296793</v>
      </c>
      <c r="F118" s="30">
        <f t="shared" si="67"/>
        <v>0.80375054513737465</v>
      </c>
      <c r="G118" s="30">
        <f t="shared" si="67"/>
        <v>0.80253119109595183</v>
      </c>
      <c r="H118" s="30">
        <f t="shared" si="67"/>
        <v>0.8038783605112384</v>
      </c>
      <c r="I118" s="30">
        <f t="shared" si="67"/>
        <v>0.80931852097496271</v>
      </c>
      <c r="J118" s="30">
        <f t="shared" si="67"/>
        <v>0.81118134800098518</v>
      </c>
      <c r="K118" s="30">
        <f t="shared" si="67"/>
        <v>0.80755523877405555</v>
      </c>
      <c r="L118" s="30">
        <f t="shared" si="67"/>
        <v>0.80114547537227954</v>
      </c>
      <c r="M118" s="30">
        <f t="shared" si="67"/>
        <v>0.80016471489712826</v>
      </c>
      <c r="N118" s="30">
        <f t="shared" si="67"/>
        <v>0.80095185358194843</v>
      </c>
      <c r="O118" s="30">
        <f t="shared" si="67"/>
        <v>0.80248908324333668</v>
      </c>
      <c r="P118" s="30">
        <f t="shared" si="67"/>
        <v>0.78942664460594758</v>
      </c>
      <c r="Q118" s="30">
        <f t="shared" si="67"/>
        <v>0.7815791450283377</v>
      </c>
    </row>
    <row r="119" spans="1:17" ht="11.45" customHeight="1" x14ac:dyDescent="0.25">
      <c r="A119" s="62" t="s">
        <v>17</v>
      </c>
      <c r="B119" s="115">
        <f t="shared" ref="B119:Q119" si="68">IF(B7=0,0,B7/B$4)</f>
        <v>0.16361120673240909</v>
      </c>
      <c r="C119" s="115">
        <f t="shared" si="68"/>
        <v>0.18050824407798757</v>
      </c>
      <c r="D119" s="115">
        <f t="shared" si="68"/>
        <v>0.17131838939540273</v>
      </c>
      <c r="E119" s="115">
        <f t="shared" si="68"/>
        <v>0.1827866166117651</v>
      </c>
      <c r="F119" s="115">
        <f t="shared" si="68"/>
        <v>0.16381393412074652</v>
      </c>
      <c r="G119" s="115">
        <f t="shared" si="68"/>
        <v>0.18925309521817729</v>
      </c>
      <c r="H119" s="115">
        <f t="shared" si="68"/>
        <v>0.13137302085130576</v>
      </c>
      <c r="I119" s="115">
        <f t="shared" si="68"/>
        <v>0.17374018539626146</v>
      </c>
      <c r="J119" s="115">
        <f t="shared" si="68"/>
        <v>0.13285366318963576</v>
      </c>
      <c r="K119" s="115">
        <f t="shared" si="68"/>
        <v>0.15575061618403782</v>
      </c>
      <c r="L119" s="115">
        <f t="shared" si="68"/>
        <v>9.8685925163117916E-2</v>
      </c>
      <c r="M119" s="115">
        <f t="shared" si="68"/>
        <v>0.10269967899607894</v>
      </c>
      <c r="N119" s="115">
        <f t="shared" si="68"/>
        <v>0.10470083309423706</v>
      </c>
      <c r="O119" s="115">
        <f t="shared" si="68"/>
        <v>0.10525885154449063</v>
      </c>
      <c r="P119" s="115">
        <f t="shared" si="68"/>
        <v>0.10465093539679356</v>
      </c>
      <c r="Q119" s="115">
        <f t="shared" si="68"/>
        <v>9.5743341369864371E-2</v>
      </c>
    </row>
    <row r="120" spans="1:17" ht="11.45" customHeight="1" x14ac:dyDescent="0.25">
      <c r="A120" s="62" t="s">
        <v>16</v>
      </c>
      <c r="B120" s="115">
        <f t="shared" ref="B120:Q120" si="69">IF(B8=0,0,B8/B$4)</f>
        <v>0.6731546738635692</v>
      </c>
      <c r="C120" s="115">
        <f t="shared" si="69"/>
        <v>0.64802525641981845</v>
      </c>
      <c r="D120" s="115">
        <f t="shared" si="69"/>
        <v>0.6465695841155753</v>
      </c>
      <c r="E120" s="115">
        <f t="shared" si="69"/>
        <v>0.63078534461120284</v>
      </c>
      <c r="F120" s="115">
        <f t="shared" si="69"/>
        <v>0.63993661101662813</v>
      </c>
      <c r="G120" s="115">
        <f t="shared" si="69"/>
        <v>0.6132780958777746</v>
      </c>
      <c r="H120" s="115">
        <f t="shared" si="69"/>
        <v>0.67250533965993275</v>
      </c>
      <c r="I120" s="115">
        <f t="shared" si="69"/>
        <v>0.63557833557870125</v>
      </c>
      <c r="J120" s="115">
        <f t="shared" si="69"/>
        <v>0.67832768481134931</v>
      </c>
      <c r="K120" s="115">
        <f t="shared" si="69"/>
        <v>0.65180462259001781</v>
      </c>
      <c r="L120" s="115">
        <f t="shared" si="69"/>
        <v>0.70245955020916151</v>
      </c>
      <c r="M120" s="115">
        <f t="shared" si="69"/>
        <v>0.69746503590104936</v>
      </c>
      <c r="N120" s="115">
        <f t="shared" si="69"/>
        <v>0.69625102048771137</v>
      </c>
      <c r="O120" s="115">
        <f t="shared" si="69"/>
        <v>0.69723023169884601</v>
      </c>
      <c r="P120" s="115">
        <f t="shared" si="69"/>
        <v>0.68477570920915409</v>
      </c>
      <c r="Q120" s="115">
        <f t="shared" si="69"/>
        <v>0.6858358036584733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2.1761012384679763E-2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0.1362845418220176</v>
      </c>
      <c r="C123" s="115">
        <f t="shared" si="72"/>
        <v>0.13844983736325406</v>
      </c>
      <c r="D123" s="115">
        <f t="shared" si="72"/>
        <v>0.14850177376726068</v>
      </c>
      <c r="E123" s="115">
        <f t="shared" si="72"/>
        <v>0.17915672904687918</v>
      </c>
      <c r="F123" s="115">
        <f t="shared" si="72"/>
        <v>0.23041753780384569</v>
      </c>
      <c r="G123" s="115">
        <f t="shared" si="72"/>
        <v>0.22397308292479454</v>
      </c>
      <c r="H123" s="115">
        <f t="shared" si="72"/>
        <v>0.27622330367363629</v>
      </c>
      <c r="I123" s="115">
        <f t="shared" si="72"/>
        <v>0.23262800877841541</v>
      </c>
      <c r="J123" s="115">
        <f t="shared" si="72"/>
        <v>0.23321673003802279</v>
      </c>
      <c r="K123" s="115">
        <f t="shared" si="72"/>
        <v>0.25862533431961032</v>
      </c>
      <c r="L123" s="115">
        <f t="shared" si="72"/>
        <v>0.28429569498257717</v>
      </c>
      <c r="M123" s="115">
        <f t="shared" si="72"/>
        <v>0.28063560329792292</v>
      </c>
      <c r="N123" s="115">
        <f t="shared" si="72"/>
        <v>0.2677508107069817</v>
      </c>
      <c r="O123" s="115">
        <f t="shared" si="72"/>
        <v>0.2747480094023369</v>
      </c>
      <c r="P123" s="115">
        <f t="shared" si="72"/>
        <v>0.25680051343259314</v>
      </c>
      <c r="Q123" s="115">
        <f t="shared" si="72"/>
        <v>0.24323478026753603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0.86371545817798245</v>
      </c>
      <c r="C124" s="28">
        <f t="shared" si="73"/>
        <v>0.861550162636746</v>
      </c>
      <c r="D124" s="28">
        <f t="shared" si="73"/>
        <v>0.85149822623273941</v>
      </c>
      <c r="E124" s="28">
        <f t="shared" si="73"/>
        <v>0.82084327095312082</v>
      </c>
      <c r="F124" s="28">
        <f t="shared" si="73"/>
        <v>0.76958246219615434</v>
      </c>
      <c r="G124" s="28">
        <f t="shared" si="73"/>
        <v>0.77602691707520532</v>
      </c>
      <c r="H124" s="28">
        <f t="shared" si="73"/>
        <v>0.72377669632636366</v>
      </c>
      <c r="I124" s="28">
        <f t="shared" si="73"/>
        <v>0.76737199122158462</v>
      </c>
      <c r="J124" s="28">
        <f t="shared" si="73"/>
        <v>0.76678326996197721</v>
      </c>
      <c r="K124" s="28">
        <f t="shared" si="73"/>
        <v>0.74137466568038968</v>
      </c>
      <c r="L124" s="28">
        <f t="shared" si="73"/>
        <v>0.71570430501742277</v>
      </c>
      <c r="M124" s="28">
        <f t="shared" si="73"/>
        <v>0.71936439670207708</v>
      </c>
      <c r="N124" s="28">
        <f t="shared" si="73"/>
        <v>0.73224918929301819</v>
      </c>
      <c r="O124" s="28">
        <f t="shared" si="73"/>
        <v>0.72525199059766321</v>
      </c>
      <c r="P124" s="28">
        <f t="shared" si="73"/>
        <v>0.74319948656740686</v>
      </c>
      <c r="Q124" s="28">
        <f t="shared" si="73"/>
        <v>0.75676521973246402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0.29525987112142121</v>
      </c>
      <c r="C128" s="119">
        <f t="shared" si="75"/>
        <v>0.27618323023030167</v>
      </c>
      <c r="D128" s="119">
        <f t="shared" si="75"/>
        <v>0.26771772719086467</v>
      </c>
      <c r="E128" s="119">
        <f t="shared" si="75"/>
        <v>0.25553868936547813</v>
      </c>
      <c r="F128" s="119">
        <f t="shared" si="75"/>
        <v>0.26905648579119795</v>
      </c>
      <c r="G128" s="119">
        <f t="shared" si="75"/>
        <v>0.2678212068539878</v>
      </c>
      <c r="H128" s="119">
        <f t="shared" si="75"/>
        <v>0.30606404054603531</v>
      </c>
      <c r="I128" s="119">
        <f t="shared" si="75"/>
        <v>0.28580973883739258</v>
      </c>
      <c r="J128" s="119">
        <f t="shared" si="75"/>
        <v>0.2950863280881289</v>
      </c>
      <c r="K128" s="119">
        <f t="shared" si="75"/>
        <v>0.27863002362751343</v>
      </c>
      <c r="L128" s="119">
        <f t="shared" si="75"/>
        <v>0.29171144896749956</v>
      </c>
      <c r="M128" s="119">
        <f t="shared" si="75"/>
        <v>0.29899352634224968</v>
      </c>
      <c r="N128" s="119">
        <f t="shared" si="75"/>
        <v>0.29543303890492101</v>
      </c>
      <c r="O128" s="119">
        <f t="shared" si="75"/>
        <v>0.27451241431175366</v>
      </c>
      <c r="P128" s="119">
        <f t="shared" si="75"/>
        <v>0.28918585066384195</v>
      </c>
      <c r="Q128" s="119">
        <f t="shared" si="75"/>
        <v>0.27358288340362352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0.70474012887857884</v>
      </c>
      <c r="C129" s="30">
        <f t="shared" si="76"/>
        <v>0.72381676976969833</v>
      </c>
      <c r="D129" s="30">
        <f t="shared" si="76"/>
        <v>0.73228227280913527</v>
      </c>
      <c r="E129" s="30">
        <f t="shared" si="76"/>
        <v>0.74446131063452192</v>
      </c>
      <c r="F129" s="30">
        <f t="shared" si="76"/>
        <v>0.73094351420880199</v>
      </c>
      <c r="G129" s="30">
        <f t="shared" si="76"/>
        <v>0.7321787931460122</v>
      </c>
      <c r="H129" s="30">
        <f t="shared" si="76"/>
        <v>0.69393595945396469</v>
      </c>
      <c r="I129" s="30">
        <f t="shared" si="76"/>
        <v>0.71419026116260742</v>
      </c>
      <c r="J129" s="30">
        <f t="shared" si="76"/>
        <v>0.70491367191187104</v>
      </c>
      <c r="K129" s="30">
        <f t="shared" si="76"/>
        <v>0.72136997637248657</v>
      </c>
      <c r="L129" s="30">
        <f t="shared" si="76"/>
        <v>0.70828855103250044</v>
      </c>
      <c r="M129" s="30">
        <f t="shared" si="76"/>
        <v>0.70100647365775037</v>
      </c>
      <c r="N129" s="30">
        <f t="shared" si="76"/>
        <v>0.70456696109507888</v>
      </c>
      <c r="O129" s="30">
        <f t="shared" si="76"/>
        <v>0.72548758568824634</v>
      </c>
      <c r="P129" s="30">
        <f t="shared" si="76"/>
        <v>0.71081414933615805</v>
      </c>
      <c r="Q129" s="30">
        <f t="shared" si="76"/>
        <v>0.71606063859385771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0.18855880810539014</v>
      </c>
      <c r="C130" s="115">
        <f t="shared" si="77"/>
        <v>0.19017968594581008</v>
      </c>
      <c r="D130" s="115">
        <f t="shared" si="77"/>
        <v>0.17498471743586699</v>
      </c>
      <c r="E130" s="115">
        <f t="shared" si="77"/>
        <v>0.17596957853080097</v>
      </c>
      <c r="F130" s="115">
        <f t="shared" si="77"/>
        <v>0.15385403353929289</v>
      </c>
      <c r="G130" s="115">
        <f t="shared" si="77"/>
        <v>0.17974593219956422</v>
      </c>
      <c r="H130" s="115">
        <f t="shared" si="77"/>
        <v>0.13943923049475174</v>
      </c>
      <c r="I130" s="115">
        <f t="shared" si="77"/>
        <v>0.16818547489210206</v>
      </c>
      <c r="J130" s="115">
        <f t="shared" si="77"/>
        <v>0.14182680771876016</v>
      </c>
      <c r="K130" s="115">
        <f t="shared" si="77"/>
        <v>0.15559481938833766</v>
      </c>
      <c r="L130" s="115">
        <f t="shared" si="77"/>
        <v>0.10526397528826389</v>
      </c>
      <c r="M130" s="115">
        <f t="shared" si="77"/>
        <v>0.10950707164038699</v>
      </c>
      <c r="N130" s="115">
        <f t="shared" si="77"/>
        <v>0.12442606516660289</v>
      </c>
      <c r="O130" s="115">
        <f t="shared" si="77"/>
        <v>0.10421332842800519</v>
      </c>
      <c r="P130" s="115">
        <f t="shared" si="77"/>
        <v>0.10301363202939313</v>
      </c>
      <c r="Q130" s="115">
        <f t="shared" si="77"/>
        <v>9.5927609340746331E-2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0.51618132077318868</v>
      </c>
      <c r="C131" s="115">
        <f t="shared" si="78"/>
        <v>0.5336370838238883</v>
      </c>
      <c r="D131" s="115">
        <f t="shared" si="78"/>
        <v>0.55729755537326831</v>
      </c>
      <c r="E131" s="115">
        <f t="shared" si="78"/>
        <v>0.56849173210372095</v>
      </c>
      <c r="F131" s="115">
        <f t="shared" si="78"/>
        <v>0.57708948066950905</v>
      </c>
      <c r="G131" s="115">
        <f t="shared" si="78"/>
        <v>0.55243286094644795</v>
      </c>
      <c r="H131" s="115">
        <f t="shared" si="78"/>
        <v>0.55449672895921287</v>
      </c>
      <c r="I131" s="115">
        <f t="shared" si="78"/>
        <v>0.54600478627050542</v>
      </c>
      <c r="J131" s="115">
        <f t="shared" si="78"/>
        <v>0.56308686419311094</v>
      </c>
      <c r="K131" s="115">
        <f t="shared" si="78"/>
        <v>0.56577515698414893</v>
      </c>
      <c r="L131" s="115">
        <f t="shared" si="78"/>
        <v>0.60302457574423651</v>
      </c>
      <c r="M131" s="115">
        <f t="shared" si="78"/>
        <v>0.5914994020173634</v>
      </c>
      <c r="N131" s="115">
        <f t="shared" si="78"/>
        <v>0.58014089592847606</v>
      </c>
      <c r="O131" s="115">
        <f t="shared" si="78"/>
        <v>0.6212742572602411</v>
      </c>
      <c r="P131" s="115">
        <f t="shared" si="78"/>
        <v>0.60780051730676488</v>
      </c>
      <c r="Q131" s="115">
        <f t="shared" si="78"/>
        <v>0.62013302925311131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1.0356478002518862E-2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0.12544929250648346</v>
      </c>
      <c r="C134" s="115">
        <f t="shared" si="81"/>
        <v>0.12746784325456179</v>
      </c>
      <c r="D134" s="115">
        <f t="shared" si="81"/>
        <v>0.13684909739769202</v>
      </c>
      <c r="E134" s="115">
        <f t="shared" si="81"/>
        <v>0.16556632839124258</v>
      </c>
      <c r="F134" s="115">
        <f t="shared" si="81"/>
        <v>0.21395215516726585</v>
      </c>
      <c r="G134" s="115">
        <f t="shared" si="81"/>
        <v>0.20784384137895656</v>
      </c>
      <c r="H134" s="115">
        <f t="shared" si="81"/>
        <v>0.2575802457433321</v>
      </c>
      <c r="I134" s="115">
        <f t="shared" si="81"/>
        <v>0.21604901267279725</v>
      </c>
      <c r="J134" s="115">
        <f t="shared" si="81"/>
        <v>0.21660762011312076</v>
      </c>
      <c r="K134" s="115">
        <f t="shared" si="81"/>
        <v>0.24077489368836597</v>
      </c>
      <c r="L134" s="115">
        <f t="shared" si="81"/>
        <v>0.26530752145657954</v>
      </c>
      <c r="M134" s="115">
        <f t="shared" si="81"/>
        <v>0.26180246599720353</v>
      </c>
      <c r="N134" s="115">
        <f t="shared" si="81"/>
        <v>0.24948247658477973</v>
      </c>
      <c r="O134" s="115">
        <f t="shared" si="81"/>
        <v>0.25616928128420285</v>
      </c>
      <c r="P134" s="115">
        <f t="shared" si="81"/>
        <v>0.23903541375516635</v>
      </c>
      <c r="Q134" s="115">
        <f t="shared" si="81"/>
        <v>0.2261226077718424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0.8745507074935166</v>
      </c>
      <c r="C135" s="28">
        <f t="shared" si="82"/>
        <v>0.87253215674543816</v>
      </c>
      <c r="D135" s="28">
        <f t="shared" si="82"/>
        <v>0.86315090260230787</v>
      </c>
      <c r="E135" s="28">
        <f t="shared" si="82"/>
        <v>0.83443367160875748</v>
      </c>
      <c r="F135" s="28">
        <f t="shared" si="82"/>
        <v>0.78604784483273415</v>
      </c>
      <c r="G135" s="28">
        <f t="shared" si="82"/>
        <v>0.79215615862104349</v>
      </c>
      <c r="H135" s="28">
        <f t="shared" si="82"/>
        <v>0.74241975425666784</v>
      </c>
      <c r="I135" s="28">
        <f t="shared" si="82"/>
        <v>0.78395098732720281</v>
      </c>
      <c r="J135" s="28">
        <f t="shared" si="82"/>
        <v>0.78339237988687926</v>
      </c>
      <c r="K135" s="28">
        <f t="shared" si="82"/>
        <v>0.75922510631163409</v>
      </c>
      <c r="L135" s="28">
        <f t="shared" si="82"/>
        <v>0.73469247854342046</v>
      </c>
      <c r="M135" s="28">
        <f t="shared" si="82"/>
        <v>0.73819753400279642</v>
      </c>
      <c r="N135" s="28">
        <f t="shared" si="82"/>
        <v>0.75051752341522038</v>
      </c>
      <c r="O135" s="28">
        <f t="shared" si="82"/>
        <v>0.7438307187157972</v>
      </c>
      <c r="P135" s="28">
        <f t="shared" si="82"/>
        <v>0.76096458624483354</v>
      </c>
      <c r="Q135" s="28">
        <f t="shared" si="82"/>
        <v>0.77387739222815755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539.58319823074783</v>
      </c>
      <c r="C4" s="166">
        <v>531.90160000000003</v>
      </c>
      <c r="D4" s="166">
        <v>526.00197000000003</v>
      </c>
      <c r="E4" s="166">
        <v>540.49450999999999</v>
      </c>
      <c r="F4" s="166">
        <v>498.26639</v>
      </c>
      <c r="G4" s="166">
        <v>467.04896719950926</v>
      </c>
      <c r="H4" s="166">
        <v>415.39914999999996</v>
      </c>
      <c r="I4" s="166">
        <v>426.21592999999996</v>
      </c>
      <c r="J4" s="166">
        <v>400.29084999999998</v>
      </c>
      <c r="K4" s="166">
        <v>369.90206999999998</v>
      </c>
      <c r="L4" s="166">
        <v>369.64716058085702</v>
      </c>
      <c r="M4" s="166">
        <v>373.52395347329423</v>
      </c>
      <c r="N4" s="166">
        <v>357.60104971438909</v>
      </c>
      <c r="O4" s="166">
        <v>347.71114811463769</v>
      </c>
      <c r="P4" s="166">
        <v>324.20976154617404</v>
      </c>
      <c r="Q4" s="166">
        <v>324.80478409325985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169.06296176253301</v>
      </c>
      <c r="C6" s="75">
        <v>165.00161</v>
      </c>
      <c r="D6" s="75">
        <v>156.79884000000001</v>
      </c>
      <c r="E6" s="75">
        <v>164.96991</v>
      </c>
      <c r="F6" s="75">
        <v>164.96793</v>
      </c>
      <c r="G6" s="75">
        <v>161.89796882801886</v>
      </c>
      <c r="H6" s="75">
        <v>148.59871000000001</v>
      </c>
      <c r="I6" s="75">
        <v>146.50239999999999</v>
      </c>
      <c r="J6" s="75">
        <v>128.09986000000001</v>
      </c>
      <c r="K6" s="75">
        <v>124.10165000000001</v>
      </c>
      <c r="L6" s="75">
        <v>114.7966539201387</v>
      </c>
      <c r="M6" s="75">
        <v>118.93759019518883</v>
      </c>
      <c r="N6" s="75">
        <v>110.65753186372847</v>
      </c>
      <c r="O6" s="75">
        <v>102.39327758119212</v>
      </c>
      <c r="P6" s="75">
        <v>92.051221726627858</v>
      </c>
      <c r="Q6" s="75">
        <v>84.217105050088989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370.52023646821482</v>
      </c>
      <c r="C14" s="74">
        <v>366.89999</v>
      </c>
      <c r="D14" s="74">
        <v>369.20312999999999</v>
      </c>
      <c r="E14" s="74">
        <v>375.52460000000002</v>
      </c>
      <c r="F14" s="74">
        <v>333.29845999999998</v>
      </c>
      <c r="G14" s="74">
        <v>305.1509983714904</v>
      </c>
      <c r="H14" s="74">
        <v>266.80043999999998</v>
      </c>
      <c r="I14" s="74">
        <v>279.71352999999999</v>
      </c>
      <c r="J14" s="74">
        <v>272.19099</v>
      </c>
      <c r="K14" s="74">
        <v>245.80042</v>
      </c>
      <c r="L14" s="74">
        <v>254.85050666071831</v>
      </c>
      <c r="M14" s="74">
        <v>254.58636327810538</v>
      </c>
      <c r="N14" s="74">
        <v>246.94351785066064</v>
      </c>
      <c r="O14" s="74">
        <v>245.31787053344559</v>
      </c>
      <c r="P14" s="74">
        <v>232.15853981954615</v>
      </c>
      <c r="Q14" s="74">
        <v>240.58767904317088</v>
      </c>
    </row>
    <row r="16" spans="1:17" ht="11.45" customHeight="1" x14ac:dyDescent="0.25">
      <c r="A16" s="27" t="s">
        <v>81</v>
      </c>
      <c r="B16" s="68">
        <f t="shared" ref="B16" si="0">SUM(B17,B23)</f>
        <v>539.58319823074783</v>
      </c>
      <c r="C16" s="68">
        <f t="shared" ref="C16:Q16" si="1">SUM(C17,C23)</f>
        <v>531.90160000000003</v>
      </c>
      <c r="D16" s="68">
        <f t="shared" si="1"/>
        <v>526.00197000000003</v>
      </c>
      <c r="E16" s="68">
        <f t="shared" si="1"/>
        <v>540.49450999999999</v>
      </c>
      <c r="F16" s="68">
        <f t="shared" si="1"/>
        <v>498.26639</v>
      </c>
      <c r="G16" s="68">
        <f t="shared" si="1"/>
        <v>467.04896719950926</v>
      </c>
      <c r="H16" s="68">
        <f t="shared" si="1"/>
        <v>415.39914999999996</v>
      </c>
      <c r="I16" s="68">
        <f t="shared" si="1"/>
        <v>426.21592999999996</v>
      </c>
      <c r="J16" s="68">
        <f t="shared" si="1"/>
        <v>400.29084999999998</v>
      </c>
      <c r="K16" s="68">
        <f t="shared" si="1"/>
        <v>369.90206999999998</v>
      </c>
      <c r="L16" s="68">
        <f t="shared" si="1"/>
        <v>369.64716058085702</v>
      </c>
      <c r="M16" s="68">
        <f t="shared" si="1"/>
        <v>373.52395347329423</v>
      </c>
      <c r="N16" s="68">
        <f t="shared" si="1"/>
        <v>357.60104971438909</v>
      </c>
      <c r="O16" s="68">
        <f t="shared" si="1"/>
        <v>347.71114811463769</v>
      </c>
      <c r="P16" s="68">
        <f t="shared" si="1"/>
        <v>324.20976154617404</v>
      </c>
      <c r="Q16" s="68">
        <f t="shared" si="1"/>
        <v>324.80478409325985</v>
      </c>
    </row>
    <row r="17" spans="1:17" ht="11.45" customHeight="1" x14ac:dyDescent="0.25">
      <c r="A17" s="25" t="s">
        <v>39</v>
      </c>
      <c r="B17" s="79">
        <f t="shared" ref="B17" si="2">SUM(B18,B19,B22)</f>
        <v>292.70162572595916</v>
      </c>
      <c r="C17" s="79">
        <f t="shared" ref="C17:Q17" si="3">SUM(C18,C19,C22)</f>
        <v>311.74649674892504</v>
      </c>
      <c r="D17" s="79">
        <f t="shared" si="3"/>
        <v>318.75815477811858</v>
      </c>
      <c r="E17" s="79">
        <f t="shared" si="3"/>
        <v>323.85829789222441</v>
      </c>
      <c r="F17" s="79">
        <f t="shared" si="3"/>
        <v>277.25249105434835</v>
      </c>
      <c r="G17" s="79">
        <f t="shared" si="3"/>
        <v>269.1108705369187</v>
      </c>
      <c r="H17" s="79">
        <f t="shared" si="3"/>
        <v>207.98226428674886</v>
      </c>
      <c r="I17" s="79">
        <f t="shared" si="3"/>
        <v>232.50903790382623</v>
      </c>
      <c r="J17" s="79">
        <f t="shared" si="3"/>
        <v>217.84287000701832</v>
      </c>
      <c r="K17" s="79">
        <f t="shared" si="3"/>
        <v>219.38679591870002</v>
      </c>
      <c r="L17" s="79">
        <f t="shared" si="3"/>
        <v>200.98954022724899</v>
      </c>
      <c r="M17" s="79">
        <f t="shared" si="3"/>
        <v>194.08609070260934</v>
      </c>
      <c r="N17" s="79">
        <f t="shared" si="3"/>
        <v>204.12936827781257</v>
      </c>
      <c r="O17" s="79">
        <f t="shared" si="3"/>
        <v>196.35087907902997</v>
      </c>
      <c r="P17" s="79">
        <f t="shared" si="3"/>
        <v>182.23085838124248</v>
      </c>
      <c r="Q17" s="79">
        <f t="shared" si="3"/>
        <v>188.37216780287042</v>
      </c>
    </row>
    <row r="18" spans="1:17" ht="11.45" customHeight="1" x14ac:dyDescent="0.25">
      <c r="A18" s="91" t="s">
        <v>21</v>
      </c>
      <c r="B18" s="123">
        <v>24.403330776554732</v>
      </c>
      <c r="C18" s="123">
        <v>24.010491654083769</v>
      </c>
      <c r="D18" s="123">
        <v>23.985386550957063</v>
      </c>
      <c r="E18" s="123">
        <v>23.117156762348287</v>
      </c>
      <c r="F18" s="123">
        <v>22.432836567500853</v>
      </c>
      <c r="G18" s="123">
        <v>21.301332038294824</v>
      </c>
      <c r="H18" s="123">
        <v>21.525461495741343</v>
      </c>
      <c r="I18" s="123">
        <v>21.66544309650023</v>
      </c>
      <c r="J18" s="123">
        <v>21.941317897246595</v>
      </c>
      <c r="K18" s="123">
        <v>20.484247966089729</v>
      </c>
      <c r="L18" s="123">
        <v>20.678732325325871</v>
      </c>
      <c r="M18" s="123">
        <v>20.619917392570411</v>
      </c>
      <c r="N18" s="123">
        <v>21.262016019103122</v>
      </c>
      <c r="O18" s="123">
        <v>18.961654557624673</v>
      </c>
      <c r="P18" s="123">
        <v>19.128559806383816</v>
      </c>
      <c r="Q18" s="123">
        <v>18.692437393205648</v>
      </c>
    </row>
    <row r="19" spans="1:17" ht="11.45" customHeight="1" x14ac:dyDescent="0.25">
      <c r="A19" s="19" t="s">
        <v>20</v>
      </c>
      <c r="B19" s="76">
        <f t="shared" ref="B19" si="4">SUM(B20:B21)</f>
        <v>268.29829494940441</v>
      </c>
      <c r="C19" s="76">
        <f t="shared" ref="C19:Q19" si="5">SUM(C20:C21)</f>
        <v>287.73600509484129</v>
      </c>
      <c r="D19" s="76">
        <f t="shared" si="5"/>
        <v>294.77276822716152</v>
      </c>
      <c r="E19" s="76">
        <f t="shared" si="5"/>
        <v>300.7411411298761</v>
      </c>
      <c r="F19" s="76">
        <f t="shared" si="5"/>
        <v>254.81965448684753</v>
      </c>
      <c r="G19" s="76">
        <f t="shared" si="5"/>
        <v>247.80953849862385</v>
      </c>
      <c r="H19" s="76">
        <f t="shared" si="5"/>
        <v>186.4568027910075</v>
      </c>
      <c r="I19" s="76">
        <f t="shared" si="5"/>
        <v>210.84359480732599</v>
      </c>
      <c r="J19" s="76">
        <f t="shared" si="5"/>
        <v>195.90155210977173</v>
      </c>
      <c r="K19" s="76">
        <f t="shared" si="5"/>
        <v>198.90254795261029</v>
      </c>
      <c r="L19" s="76">
        <f t="shared" si="5"/>
        <v>180.31080790192311</v>
      </c>
      <c r="M19" s="76">
        <f t="shared" si="5"/>
        <v>173.46617331003893</v>
      </c>
      <c r="N19" s="76">
        <f t="shared" si="5"/>
        <v>182.86735225870945</v>
      </c>
      <c r="O19" s="76">
        <f t="shared" si="5"/>
        <v>177.38922452140528</v>
      </c>
      <c r="P19" s="76">
        <f t="shared" si="5"/>
        <v>163.10229857485868</v>
      </c>
      <c r="Q19" s="76">
        <f t="shared" si="5"/>
        <v>165.45505623643271</v>
      </c>
    </row>
    <row r="20" spans="1:17" ht="11.45" customHeight="1" x14ac:dyDescent="0.25">
      <c r="A20" s="62" t="s">
        <v>118</v>
      </c>
      <c r="B20" s="77">
        <v>100.34456107372867</v>
      </c>
      <c r="C20" s="77">
        <v>104.96114826551548</v>
      </c>
      <c r="D20" s="77">
        <v>98.564508299930338</v>
      </c>
      <c r="E20" s="77">
        <v>96.760080647622175</v>
      </c>
      <c r="F20" s="77">
        <v>77.734837058351673</v>
      </c>
      <c r="G20" s="77">
        <v>86.662268969250178</v>
      </c>
      <c r="H20" s="77">
        <v>54.793937582781247</v>
      </c>
      <c r="I20" s="77">
        <v>70.621369803429459</v>
      </c>
      <c r="J20" s="77">
        <v>56.543773788509824</v>
      </c>
      <c r="K20" s="77">
        <v>60.432894319394499</v>
      </c>
      <c r="L20" s="77">
        <v>38.247195781196567</v>
      </c>
      <c r="M20" s="77">
        <v>38.09936881322848</v>
      </c>
      <c r="N20" s="77">
        <v>44.595318501453832</v>
      </c>
      <c r="O20" s="77">
        <v>35.919998625093143</v>
      </c>
      <c r="P20" s="77">
        <v>32.102074709032742</v>
      </c>
      <c r="Q20" s="77">
        <v>28.617234978791771</v>
      </c>
    </row>
    <row r="21" spans="1:17" ht="11.45" customHeight="1" x14ac:dyDescent="0.25">
      <c r="A21" s="62" t="s">
        <v>16</v>
      </c>
      <c r="B21" s="77">
        <v>167.95373387567574</v>
      </c>
      <c r="C21" s="77">
        <v>182.77485682932581</v>
      </c>
      <c r="D21" s="77">
        <v>196.20825992723118</v>
      </c>
      <c r="E21" s="77">
        <v>203.98106048225392</v>
      </c>
      <c r="F21" s="77">
        <v>177.08481742849585</v>
      </c>
      <c r="G21" s="77">
        <v>161.14726952937366</v>
      </c>
      <c r="H21" s="77">
        <v>131.66286520822626</v>
      </c>
      <c r="I21" s="77">
        <v>140.22222500389651</v>
      </c>
      <c r="J21" s="77">
        <v>139.35777832126189</v>
      </c>
      <c r="K21" s="77">
        <v>138.46965363321578</v>
      </c>
      <c r="L21" s="77">
        <v>142.06361212072653</v>
      </c>
      <c r="M21" s="77">
        <v>135.36680449681046</v>
      </c>
      <c r="N21" s="77">
        <v>138.2720337572556</v>
      </c>
      <c r="O21" s="77">
        <v>141.46922589631214</v>
      </c>
      <c r="P21" s="77">
        <v>131.00022386582594</v>
      </c>
      <c r="Q21" s="77">
        <v>136.83782125764094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4.2246741732320654</v>
      </c>
    </row>
    <row r="23" spans="1:17" ht="11.45" customHeight="1" x14ac:dyDescent="0.25">
      <c r="A23" s="25" t="s">
        <v>18</v>
      </c>
      <c r="B23" s="79">
        <f t="shared" ref="B23" si="6">SUM(B24:B25)</f>
        <v>246.88157250478866</v>
      </c>
      <c r="C23" s="79">
        <f t="shared" ref="C23:Q23" si="7">SUM(C24:C25)</f>
        <v>220.15510325107499</v>
      </c>
      <c r="D23" s="79">
        <f t="shared" si="7"/>
        <v>207.24381522188145</v>
      </c>
      <c r="E23" s="79">
        <f t="shared" si="7"/>
        <v>216.63621210777558</v>
      </c>
      <c r="F23" s="79">
        <f t="shared" si="7"/>
        <v>221.01389894565165</v>
      </c>
      <c r="G23" s="79">
        <f t="shared" si="7"/>
        <v>197.93809666259057</v>
      </c>
      <c r="H23" s="79">
        <f t="shared" si="7"/>
        <v>207.41688571325108</v>
      </c>
      <c r="I23" s="79">
        <f t="shared" si="7"/>
        <v>193.70689209617376</v>
      </c>
      <c r="J23" s="79">
        <f t="shared" si="7"/>
        <v>182.44797999298169</v>
      </c>
      <c r="K23" s="79">
        <f t="shared" si="7"/>
        <v>150.51527408129996</v>
      </c>
      <c r="L23" s="79">
        <f t="shared" si="7"/>
        <v>168.65762035360802</v>
      </c>
      <c r="M23" s="79">
        <f t="shared" si="7"/>
        <v>179.43786277068486</v>
      </c>
      <c r="N23" s="79">
        <f t="shared" si="7"/>
        <v>153.47168143657652</v>
      </c>
      <c r="O23" s="79">
        <f t="shared" si="7"/>
        <v>151.36026903560773</v>
      </c>
      <c r="P23" s="79">
        <f t="shared" si="7"/>
        <v>141.97890316493155</v>
      </c>
      <c r="Q23" s="79">
        <f t="shared" si="7"/>
        <v>136.43261629038943</v>
      </c>
    </row>
    <row r="24" spans="1:17" ht="11.45" customHeight="1" x14ac:dyDescent="0.25">
      <c r="A24" s="116" t="s">
        <v>118</v>
      </c>
      <c r="B24" s="77">
        <v>68.718400688804337</v>
      </c>
      <c r="C24" s="77">
        <v>60.040461734484552</v>
      </c>
      <c r="D24" s="77">
        <v>58.234331700069703</v>
      </c>
      <c r="E24" s="77">
        <v>68.209829352377795</v>
      </c>
      <c r="F24" s="77">
        <v>87.233092941648351</v>
      </c>
      <c r="G24" s="77">
        <v>75.235699858768697</v>
      </c>
      <c r="H24" s="77">
        <v>93.804772417218729</v>
      </c>
      <c r="I24" s="77">
        <v>75.881030196570507</v>
      </c>
      <c r="J24" s="77">
        <v>71.556086211490154</v>
      </c>
      <c r="K24" s="77">
        <v>63.668755680605479</v>
      </c>
      <c r="L24" s="77">
        <v>76.549458138942143</v>
      </c>
      <c r="M24" s="77">
        <v>80.838221381960366</v>
      </c>
      <c r="N24" s="77">
        <v>66.062213362274619</v>
      </c>
      <c r="O24" s="77">
        <v>66.473278956098966</v>
      </c>
      <c r="P24" s="77">
        <v>59.949147017595145</v>
      </c>
      <c r="Q24" s="77">
        <v>55.599870071297204</v>
      </c>
    </row>
    <row r="25" spans="1:17" ht="11.45" customHeight="1" x14ac:dyDescent="0.25">
      <c r="A25" s="93" t="s">
        <v>16</v>
      </c>
      <c r="B25" s="74">
        <v>178.16317181598433</v>
      </c>
      <c r="C25" s="74">
        <v>160.11464151659044</v>
      </c>
      <c r="D25" s="74">
        <v>149.00948352181175</v>
      </c>
      <c r="E25" s="74">
        <v>148.42638275539778</v>
      </c>
      <c r="F25" s="74">
        <v>133.7808060040033</v>
      </c>
      <c r="G25" s="74">
        <v>122.70239680382188</v>
      </c>
      <c r="H25" s="74">
        <v>113.61211329603235</v>
      </c>
      <c r="I25" s="74">
        <v>117.82586189960327</v>
      </c>
      <c r="J25" s="74">
        <v>110.89189378149152</v>
      </c>
      <c r="K25" s="74">
        <v>86.846518400694492</v>
      </c>
      <c r="L25" s="74">
        <v>92.108162214665896</v>
      </c>
      <c r="M25" s="74">
        <v>98.599641388724493</v>
      </c>
      <c r="N25" s="74">
        <v>87.409468074301898</v>
      </c>
      <c r="O25" s="74">
        <v>84.886990079508763</v>
      </c>
      <c r="P25" s="74">
        <v>82.0297561473364</v>
      </c>
      <c r="Q25" s="74">
        <v>80.832746219092215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153.86483360067814</v>
      </c>
      <c r="C30" s="79">
        <f>IF(C17=0,"",C17/TrRail_act!C15*100)</f>
        <v>153.66314399195775</v>
      </c>
      <c r="D30" s="79">
        <f>IF(D17=0,"",D17/TrRail_act!D15*100)</f>
        <v>150.26510426897764</v>
      </c>
      <c r="E30" s="79">
        <f>IF(E17=0,"",E17/TrRail_act!E15*100)</f>
        <v>149.02645899374315</v>
      </c>
      <c r="F30" s="79">
        <f>IF(F17=0,"",F17/TrRail_act!F15*100)</f>
        <v>135.5635100029499</v>
      </c>
      <c r="G30" s="79">
        <f>IF(G17=0,"",G17/TrRail_act!G15*100)</f>
        <v>135.27824451587824</v>
      </c>
      <c r="H30" s="79">
        <f>IF(H17=0,"",H17/TrRail_act!H15*100)</f>
        <v>117.23214038604715</v>
      </c>
      <c r="I30" s="79">
        <f>IF(I17=0,"",I17/TrRail_act!I15*100)</f>
        <v>120.421835819428</v>
      </c>
      <c r="J30" s="79">
        <f>IF(J17=0,"",J17/TrRail_act!J15*100)</f>
        <v>114.32613701776424</v>
      </c>
      <c r="K30" s="79">
        <f>IF(K17=0,"",K17/TrRail_act!K15*100)</f>
        <v>115.3598764705993</v>
      </c>
      <c r="L30" s="79">
        <f>IF(L17=0,"",L17/TrRail_act!L15*100)</f>
        <v>108.24326513784661</v>
      </c>
      <c r="M30" s="79">
        <f>IF(M17=0,"",M17/TrRail_act!M15*100)</f>
        <v>106.28371748973875</v>
      </c>
      <c r="N30" s="79">
        <f>IF(N17=0,"",N17/TrRail_act!N15*100)</f>
        <v>106.58419672577671</v>
      </c>
      <c r="O30" s="79">
        <f>IF(O17=0,"",O17/TrRail_act!O15*100)</f>
        <v>106.00071823762167</v>
      </c>
      <c r="P30" s="79">
        <f>IF(P17=0,"",P17/TrRail_act!P15*100)</f>
        <v>100.01951445331972</v>
      </c>
      <c r="Q30" s="79">
        <f>IF(Q17=0,"",Q17/TrRail_act!Q15*100)</f>
        <v>98.484811635336982</v>
      </c>
    </row>
    <row r="31" spans="1:17" ht="11.45" customHeight="1" x14ac:dyDescent="0.25">
      <c r="A31" s="91" t="s">
        <v>21</v>
      </c>
      <c r="B31" s="123">
        <f>IF(B18=0,"",B18/TrRail_act!B16*100)</f>
        <v>43.446912338404566</v>
      </c>
      <c r="C31" s="123">
        <f>IF(C18=0,"",C18/TrRail_act!C16*100)</f>
        <v>42.852077449816775</v>
      </c>
      <c r="D31" s="123">
        <f>IF(D18=0,"",D18/TrRail_act!D16*100)</f>
        <v>42.234409409911464</v>
      </c>
      <c r="E31" s="123">
        <f>IF(E18=0,"",E18/TrRail_act!E16*100)</f>
        <v>41.62805391460406</v>
      </c>
      <c r="F31" s="123">
        <f>IF(F18=0,"",F18/TrRail_act!F16*100)</f>
        <v>40.76693632482705</v>
      </c>
      <c r="G31" s="123">
        <f>IF(G18=0,"",G18/TrRail_act!G16*100)</f>
        <v>39.981447838967028</v>
      </c>
      <c r="H31" s="123">
        <f>IF(H18=0,"",H18/TrRail_act!H16*100)</f>
        <v>39.642456305901455</v>
      </c>
      <c r="I31" s="123">
        <f>IF(I18=0,"",I18/TrRail_act!I16*100)</f>
        <v>39.260511826336291</v>
      </c>
      <c r="J31" s="123">
        <f>IF(J18=0,"",J18/TrRail_act!J16*100)</f>
        <v>39.02256392531023</v>
      </c>
      <c r="K31" s="123">
        <f>IF(K18=0,"",K18/TrRail_act!K16*100)</f>
        <v>38.657735434987444</v>
      </c>
      <c r="L31" s="123">
        <f>IF(L18=0,"",L18/TrRail_act!L16*100)</f>
        <v>38.176654233599862</v>
      </c>
      <c r="M31" s="123">
        <f>IF(M18=0,"",M18/TrRail_act!M16*100)</f>
        <v>37.765693103499594</v>
      </c>
      <c r="N31" s="123">
        <f>IF(N18=0,"",N18/TrRail_act!N16*100)</f>
        <v>37.577917115414422</v>
      </c>
      <c r="O31" s="123">
        <f>IF(O18=0,"",O18/TrRail_act!O16*100)</f>
        <v>37.28981243928331</v>
      </c>
      <c r="P31" s="123">
        <f>IF(P18=0,"",P18/TrRail_act!P16*100)</f>
        <v>36.305134854146495</v>
      </c>
      <c r="Q31" s="123">
        <f>IF(Q18=0,"",Q18/TrRail_act!Q16*100)</f>
        <v>35.721487489486627</v>
      </c>
    </row>
    <row r="32" spans="1:17" ht="11.45" customHeight="1" x14ac:dyDescent="0.25">
      <c r="A32" s="19" t="s">
        <v>20</v>
      </c>
      <c r="B32" s="76">
        <f>IF(B19=0,"",B19/TrRail_act!B17*100)</f>
        <v>200.1258309037155</v>
      </c>
      <c r="C32" s="76">
        <f>IF(C19=0,"",C19/TrRail_act!C17*100)</f>
        <v>195.94478152932916</v>
      </c>
      <c r="D32" s="76">
        <f>IF(D19=0,"",D19/TrRail_act!D17*100)</f>
        <v>189.76043710500451</v>
      </c>
      <c r="E32" s="76">
        <f>IF(E19=0,"",E19/TrRail_act!E17*100)</f>
        <v>185.89129976092062</v>
      </c>
      <c r="F32" s="76">
        <f>IF(F19=0,"",F19/TrRail_act!F17*100)</f>
        <v>170.45763312338045</v>
      </c>
      <c r="G32" s="76">
        <f>IF(G19=0,"",G19/TrRail_act!G17*100)</f>
        <v>170.13653778283401</v>
      </c>
      <c r="H32" s="76">
        <f>IF(H19=0,"",H19/TrRail_act!H17*100)</f>
        <v>151.45347146239868</v>
      </c>
      <c r="I32" s="76">
        <f>IF(I19=0,"",I19/TrRail_act!I17*100)</f>
        <v>152.90155176571011</v>
      </c>
      <c r="J32" s="76">
        <f>IF(J19=0,"",J19/TrRail_act!J17*100)</f>
        <v>145.84922383135972</v>
      </c>
      <c r="K32" s="76">
        <f>IF(K19=0,"",K19/TrRail_act!K17*100)</f>
        <v>144.98617097831251</v>
      </c>
      <c r="L32" s="76">
        <f>IF(L19=0,"",L19/TrRail_act!L17*100)</f>
        <v>137.10047673801259</v>
      </c>
      <c r="M32" s="76">
        <f>IF(M19=0,"",M19/TrRail_act!M17*100)</f>
        <v>135.50804921716289</v>
      </c>
      <c r="N32" s="76">
        <f>IF(N19=0,"",N19/TrRail_act!N17*100)</f>
        <v>135.51932427862957</v>
      </c>
      <c r="O32" s="76">
        <f>IF(O19=0,"",O19/TrRail_act!O17*100)</f>
        <v>131.99978012695169</v>
      </c>
      <c r="P32" s="76">
        <f>IF(P19=0,"",P19/TrRail_act!P17*100)</f>
        <v>125.94091329029216</v>
      </c>
      <c r="Q32" s="76">
        <f>IF(Q19=0,"",Q19/TrRail_act!Q17*100)</f>
        <v>120.80440342050638</v>
      </c>
    </row>
    <row r="33" spans="1:17" ht="11.45" customHeight="1" x14ac:dyDescent="0.25">
      <c r="A33" s="62" t="s">
        <v>17</v>
      </c>
      <c r="B33" s="77">
        <f>IF(B20=0,"",B20/TrRail_act!B18*100)</f>
        <v>279.74430256321745</v>
      </c>
      <c r="C33" s="77">
        <f>IF(C20=0,"",C20/TrRail_act!C18*100)</f>
        <v>272.03988353812679</v>
      </c>
      <c r="D33" s="77">
        <f>IF(D20=0,"",D20/TrRail_act!D18*100)</f>
        <v>265.5322479227425</v>
      </c>
      <c r="E33" s="77">
        <f>IF(E20=0,"",E20/TrRail_act!E18*100)</f>
        <v>253.02706688533817</v>
      </c>
      <c r="F33" s="77">
        <f>IF(F20=0,"",F20/TrRail_act!F18*100)</f>
        <v>247.04391107338611</v>
      </c>
      <c r="G33" s="77">
        <f>IF(G20=0,"",G20/TrRail_act!G18*100)</f>
        <v>242.36377170761108</v>
      </c>
      <c r="H33" s="77">
        <f>IF(H20=0,"",H20/TrRail_act!H18*100)</f>
        <v>221.49703930302061</v>
      </c>
      <c r="I33" s="77">
        <f>IF(I20=0,"",I20/TrRail_act!I18*100)</f>
        <v>217.4768609768083</v>
      </c>
      <c r="J33" s="77">
        <f>IF(J20=0,"",J20/TrRail_act!J18*100)</f>
        <v>209.23225796843732</v>
      </c>
      <c r="K33" s="77">
        <f>IF(K20=0,"",K20/TrRail_act!K18*100)</f>
        <v>204.2314207290016</v>
      </c>
      <c r="L33" s="77">
        <f>IF(L20=0,"",L20/TrRail_act!L18*100)</f>
        <v>195.68036929356282</v>
      </c>
      <c r="M33" s="77">
        <f>IF(M20=0,"",M20/TrRail_act!M18*100)</f>
        <v>190.5232315337098</v>
      </c>
      <c r="N33" s="77">
        <f>IF(N20=0,"",N20/TrRail_act!N18*100)</f>
        <v>187.13939782397748</v>
      </c>
      <c r="O33" s="77">
        <f>IF(O20=0,"",O20/TrRail_act!O18*100)</f>
        <v>186.07541766003496</v>
      </c>
      <c r="P33" s="77">
        <f>IF(P20=0,"",P20/TrRail_act!P18*100)</f>
        <v>171.04139205392377</v>
      </c>
      <c r="Q33" s="77">
        <f>IF(Q20=0,"",Q20/TrRail_act!Q18*100)</f>
        <v>155.96838353176497</v>
      </c>
    </row>
    <row r="34" spans="1:17" ht="11.45" customHeight="1" x14ac:dyDescent="0.25">
      <c r="A34" s="62" t="s">
        <v>16</v>
      </c>
      <c r="B34" s="77">
        <f>IF(B21=0,"",B21/TrRail_act!B19*100)</f>
        <v>171.04154692226334</v>
      </c>
      <c r="C34" s="77">
        <f>IF(C21=0,"",C21/TrRail_act!C19*100)</f>
        <v>168.8257093345199</v>
      </c>
      <c r="D34" s="77">
        <f>IF(D21=0,"",D21/TrRail_act!D19*100)</f>
        <v>165.9690014927215</v>
      </c>
      <c r="E34" s="77">
        <f>IF(E21=0,"",E21/TrRail_act!E19*100)</f>
        <v>165.11025409556282</v>
      </c>
      <c r="F34" s="77">
        <f>IF(F21=0,"",F21/TrRail_act!F19*100)</f>
        <v>150.03946891997197</v>
      </c>
      <c r="G34" s="77">
        <f>IF(G21=0,"",G21/TrRail_act!G19*100)</f>
        <v>146.63585125639733</v>
      </c>
      <c r="H34" s="77">
        <f>IF(H21=0,"",H21/TrRail_act!H19*100)</f>
        <v>133.83962328130025</v>
      </c>
      <c r="I34" s="77">
        <f>IF(I21=0,"",I21/TrRail_act!I19*100)</f>
        <v>133.01046414327993</v>
      </c>
      <c r="J34" s="77">
        <f>IF(J21=0,"",J21/TrRail_act!J19*100)</f>
        <v>129.88470047478572</v>
      </c>
      <c r="K34" s="77">
        <f>IF(K21=0,"",K21/TrRail_act!K19*100)</f>
        <v>128.69303081338708</v>
      </c>
      <c r="L34" s="77">
        <f>IF(L21=0,"",L21/TrRail_act!L19*100)</f>
        <v>126.87477017415279</v>
      </c>
      <c r="M34" s="77">
        <f>IF(M21=0,"",M21/TrRail_act!M19*100)</f>
        <v>125.32282926478464</v>
      </c>
      <c r="N34" s="77">
        <f>IF(N21=0,"",N21/TrRail_act!N19*100)</f>
        <v>124.44807817283845</v>
      </c>
      <c r="O34" s="77">
        <f>IF(O21=0,"",O21/TrRail_act!O19*100)</f>
        <v>122.92906440304492</v>
      </c>
      <c r="P34" s="77">
        <f>IF(P21=0,"",P21/TrRail_act!P19*100)</f>
        <v>118.29701699304482</v>
      </c>
      <c r="Q34" s="77">
        <f>IF(Q21=0,"",Q21/TrRail_act!Q19*100)</f>
        <v>115.36493093983353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>
        <f>IF(Q22=0,"",Q22/TrRail_act!Q20*100)</f>
        <v>213.2719086277948</v>
      </c>
    </row>
    <row r="36" spans="1:17" ht="11.45" customHeight="1" x14ac:dyDescent="0.25">
      <c r="A36" s="25" t="s">
        <v>18</v>
      </c>
      <c r="B36" s="79">
        <f>IF(B23=0,"",B23/TrRail_act!B21*100)</f>
        <v>280.81529244368329</v>
      </c>
      <c r="C36" s="79">
        <f>IF(C23=0,"",C23/TrRail_act!C21*100)</f>
        <v>274.39812450278566</v>
      </c>
      <c r="D36" s="79">
        <f>IF(D23=0,"",D23/TrRail_act!D21*100)</f>
        <v>269.92604030045248</v>
      </c>
      <c r="E36" s="79">
        <f>IF(E23=0,"",E23/TrRail_act!E21*100)</f>
        <v>272.4264183143768</v>
      </c>
      <c r="F36" s="79">
        <f>IF(F23=0,"",F23/TrRail_act!F21*100)</f>
        <v>263.96338060367572</v>
      </c>
      <c r="G36" s="79">
        <f>IF(G23=0,"",G23/TrRail_act!G21*100)</f>
        <v>253.85791907683597</v>
      </c>
      <c r="H36" s="79">
        <f>IF(H23=0,"",H23/TrRail_act!H21*100)</f>
        <v>245.76333958938238</v>
      </c>
      <c r="I36" s="79">
        <f>IF(I23=0,"",I23/TrRail_act!I21*100)</f>
        <v>232.2429677319335</v>
      </c>
      <c r="J36" s="79">
        <f>IF(J23=0,"",J23/TrRail_act!J21*100)</f>
        <v>226.79840884204322</v>
      </c>
      <c r="K36" s="79">
        <f>IF(K23=0,"",K23/TrRail_act!K21*100)</f>
        <v>229.41254108628385</v>
      </c>
      <c r="L36" s="79">
        <f>IF(L23=0,"",L23/TrRail_act!L21*100)</f>
        <v>231.2342268140174</v>
      </c>
      <c r="M36" s="79">
        <f>IF(M23=0,"",M23/TrRail_act!M21*100)</f>
        <v>228.08931329691734</v>
      </c>
      <c r="N36" s="79">
        <f>IF(N23=0,"",N23/TrRail_act!N21*100)</f>
        <v>222.16836004657927</v>
      </c>
      <c r="O36" s="79">
        <f>IF(O23=0,"",O23/TrRail_act!O21*100)</f>
        <v>220.88328206582665</v>
      </c>
      <c r="P36" s="79">
        <f>IF(P23=0,"",P23/TrRail_act!P21*100)</f>
        <v>211.08338016254581</v>
      </c>
      <c r="Q36" s="79">
        <f>IF(Q23=0,"",Q23/TrRail_act!Q21*100)</f>
        <v>204.14570527208843</v>
      </c>
    </row>
    <row r="37" spans="1:17" ht="11.45" customHeight="1" x14ac:dyDescent="0.25">
      <c r="A37" s="116" t="s">
        <v>17</v>
      </c>
      <c r="B37" s="77">
        <f>IF(B24=0,"",B24/TrRail_act!B22*100)</f>
        <v>623.07009419534256</v>
      </c>
      <c r="C37" s="77">
        <f>IF(C24=0,"",C24/TrRail_act!C22*100)</f>
        <v>587.0779479269047</v>
      </c>
      <c r="D37" s="77">
        <f>IF(D24=0,"",D24/TrRail_act!D22*100)</f>
        <v>554.24318739954037</v>
      </c>
      <c r="E37" s="77">
        <f>IF(E24=0,"",E24/TrRail_act!E22*100)</f>
        <v>518.07556852785808</v>
      </c>
      <c r="F37" s="77">
        <f>IF(F24=0,"",F24/TrRail_act!F22*100)</f>
        <v>486.95485621105473</v>
      </c>
      <c r="G37" s="77">
        <f>IF(G24=0,"",G24/TrRail_act!G22*100)</f>
        <v>464.24595741557869</v>
      </c>
      <c r="H37" s="77">
        <f>IF(H24=0,"",H24/TrRail_act!H22*100)</f>
        <v>431.50454214645902</v>
      </c>
      <c r="I37" s="77">
        <f>IF(I24=0,"",I24/TrRail_act!I22*100)</f>
        <v>421.09339731726141</v>
      </c>
      <c r="J37" s="77">
        <f>IF(J24=0,"",J24/TrRail_act!J22*100)</f>
        <v>410.65185774169385</v>
      </c>
      <c r="K37" s="77">
        <f>IF(K24=0,"",K24/TrRail_act!K22*100)</f>
        <v>403.04333532066516</v>
      </c>
      <c r="L37" s="77">
        <f>IF(L24=0,"",L24/TrRail_act!L22*100)</f>
        <v>395.58399120945762</v>
      </c>
      <c r="M37" s="77">
        <f>IF(M24=0,"",M24/TrRail_act!M22*100)</f>
        <v>392.49476297320047</v>
      </c>
      <c r="N37" s="77">
        <f>IF(N24=0,"",N24/TrRail_act!N22*100)</f>
        <v>383.32490055863184</v>
      </c>
      <c r="O37" s="77">
        <f>IF(O24=0,"",O24/TrRail_act!O22*100)</f>
        <v>378.67881369544813</v>
      </c>
      <c r="P37" s="77">
        <f>IF(P24=0,"",P24/TrRail_act!P22*100)</f>
        <v>372.86445464358218</v>
      </c>
      <c r="Q37" s="77">
        <f>IF(Q24=0,"",Q24/TrRail_act!Q22*100)</f>
        <v>367.91867437332718</v>
      </c>
    </row>
    <row r="38" spans="1:17" ht="11.45" customHeight="1" x14ac:dyDescent="0.25">
      <c r="A38" s="93" t="s">
        <v>16</v>
      </c>
      <c r="B38" s="74">
        <f>IF(B25=0,"",B25/TrRail_act!B23*100)</f>
        <v>231.72080041617477</v>
      </c>
      <c r="C38" s="74">
        <f>IF(C25=0,"",C25/TrRail_act!C23*100)</f>
        <v>228.7188651047646</v>
      </c>
      <c r="D38" s="74">
        <f>IF(D25=0,"",D25/TrRail_act!D23*100)</f>
        <v>224.84870233105241</v>
      </c>
      <c r="E38" s="74">
        <f>IF(E25=0,"",E25/TrRail_act!E23*100)</f>
        <v>223.68530292426763</v>
      </c>
      <c r="F38" s="74">
        <f>IF(F25=0,"",F25/TrRail_act!F23*100)</f>
        <v>203.26795715870745</v>
      </c>
      <c r="G38" s="74">
        <f>IF(G25=0,"",G25/TrRail_act!G23*100)</f>
        <v>198.6568610624322</v>
      </c>
      <c r="H38" s="74">
        <f>IF(H25=0,"",H25/TrRail_act!H23*100)</f>
        <v>181.32100178114899</v>
      </c>
      <c r="I38" s="74">
        <f>IF(I25=0,"",I25/TrRail_act!I23*100)</f>
        <v>180.1976874602035</v>
      </c>
      <c r="J38" s="74">
        <f>IF(J25=0,"",J25/TrRail_act!J23*100)</f>
        <v>175.9630177427666</v>
      </c>
      <c r="K38" s="74">
        <f>IF(K25=0,"",K25/TrRail_act!K23*100)</f>
        <v>174.34858749035271</v>
      </c>
      <c r="L38" s="74">
        <f>IF(L25=0,"",L25/TrRail_act!L23*100)</f>
        <v>171.88527481416367</v>
      </c>
      <c r="M38" s="74">
        <f>IF(M25=0,"",M25/TrRail_act!M23*100)</f>
        <v>169.7827623182913</v>
      </c>
      <c r="N38" s="74">
        <f>IF(N25=0,"",N25/TrRail_act!N23*100)</f>
        <v>168.59768169409176</v>
      </c>
      <c r="O38" s="74">
        <f>IF(O25=0,"",O25/TrRail_act!O23*100)</f>
        <v>166.5397776765391</v>
      </c>
      <c r="P38" s="74">
        <f>IF(P25=0,"",P25/TrRail_act!P23*100)</f>
        <v>160.26445011592764</v>
      </c>
      <c r="Q38" s="74">
        <f>IF(Q25=0,"",Q25/TrRail_act!Q23*100)</f>
        <v>156.29216771223767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10.165721728404792</v>
      </c>
      <c r="C41" s="79">
        <f>IF(C17=0,"",C17/TrRail_act!C4*1000)</f>
        <v>11.495501189163502</v>
      </c>
      <c r="D41" s="79">
        <f>IF(D17=0,"",D17/TrRail_act!D4*1000)</f>
        <v>12.564868728689289</v>
      </c>
      <c r="E41" s="79">
        <f>IF(E17=0,"",E17/TrRail_act!E4*1000)</f>
        <v>13.416948292825603</v>
      </c>
      <c r="F41" s="79">
        <f>IF(F17=0,"",F17/TrRail_act!F4*1000)</f>
        <v>12.091255606382395</v>
      </c>
      <c r="G41" s="79">
        <f>IF(G17=0,"",G17/TrRail_act!G4*1000)</f>
        <v>12.077500697285641</v>
      </c>
      <c r="H41" s="79">
        <f>IF(H17=0,"",H17/TrRail_act!H4*1000)</f>
        <v>9.1662522823600199</v>
      </c>
      <c r="I41" s="79">
        <f>IF(I17=0,"",I17/TrRail_act!I4*1000)</f>
        <v>9.6380798335195745</v>
      </c>
      <c r="J41" s="79">
        <f>IF(J17=0,"",J17/TrRail_act!J4*1000)</f>
        <v>8.9419124048525696</v>
      </c>
      <c r="K41" s="79">
        <f>IF(K17=0,"",K17/TrRail_act!K4*1000)</f>
        <v>9.7731110084951904</v>
      </c>
      <c r="L41" s="79">
        <f>IF(L17=0,"",L17/TrRail_act!L4*1000)</f>
        <v>9.2091427366437113</v>
      </c>
      <c r="M41" s="79">
        <f>IF(M17=0,"",M17/TrRail_act!M4*1000)</f>
        <v>8.8073975745790047</v>
      </c>
      <c r="N41" s="79">
        <f>IF(N17=0,"",N17/TrRail_act!N4*1000)</f>
        <v>9.2507522854263993</v>
      </c>
      <c r="O41" s="79">
        <f>IF(O17=0,"",O17/TrRail_act!O4*1000)</f>
        <v>9.4585171346511796</v>
      </c>
      <c r="P41" s="79">
        <f>IF(P17=0,"",P17/TrRail_act!P4*1000)</f>
        <v>9.0562099512474585</v>
      </c>
      <c r="Q41" s="79">
        <f>IF(Q17=0,"",Q17/TrRail_act!Q4*1000)</f>
        <v>8.7776639753474051</v>
      </c>
    </row>
    <row r="42" spans="1:17" ht="11.45" customHeight="1" x14ac:dyDescent="0.25">
      <c r="A42" s="91" t="s">
        <v>21</v>
      </c>
      <c r="B42" s="123">
        <f>IF(B18=0,"",B18/TrRail_act!B5*1000)</f>
        <v>5.1921980375648369</v>
      </c>
      <c r="C42" s="123">
        <f>IF(C18=0,"",C18/TrRail_act!C5*1000)</f>
        <v>5.1635465922760799</v>
      </c>
      <c r="D42" s="123">
        <f>IF(D18=0,"",D18/TrRail_act!D5*1000)</f>
        <v>5.1916421105967672</v>
      </c>
      <c r="E42" s="123">
        <f>IF(E18=0,"",E18/TrRail_act!E5*1000)</f>
        <v>5.1371459471885084</v>
      </c>
      <c r="F42" s="123">
        <f>IF(F18=0,"",F18/TrRail_act!F5*1000)</f>
        <v>4.9850747927779677</v>
      </c>
      <c r="G42" s="123">
        <f>IF(G18=0,"",G18/TrRail_act!G5*1000)</f>
        <v>4.8412118268851865</v>
      </c>
      <c r="H42" s="123">
        <f>IF(H18=0,"",H18/TrRail_act!H5*1000)</f>
        <v>4.8371823585935596</v>
      </c>
      <c r="I42" s="123">
        <f>IF(I18=0,"",I18/TrRail_act!I5*1000)</f>
        <v>4.7098789340217895</v>
      </c>
      <c r="J42" s="123">
        <f>IF(J18=0,"",J18/TrRail_act!J5*1000)</f>
        <v>4.7698517167927381</v>
      </c>
      <c r="K42" s="123">
        <f>IF(K18=0,"",K18/TrRail_act!K5*1000)</f>
        <v>4.7417240662244735</v>
      </c>
      <c r="L42" s="123">
        <f>IF(L18=0,"",L18/TrRail_act!L5*1000)</f>
        <v>4.7646848675866069</v>
      </c>
      <c r="M42" s="123">
        <f>IF(M18=0,"",M18/TrRail_act!M5*1000)</f>
        <v>4.6823937927232953</v>
      </c>
      <c r="N42" s="123">
        <f>IF(N18=0,"",N18/TrRail_act!N5*1000)</f>
        <v>4.8408080646468061</v>
      </c>
      <c r="O42" s="123">
        <f>IF(O18=0,"",O18/TrRail_act!O5*1000)</f>
        <v>4.6246123060645807</v>
      </c>
      <c r="P42" s="123">
        <f>IF(P18=0,"",P18/TrRail_act!P5*1000)</f>
        <v>4.5144351321436398</v>
      </c>
      <c r="Q42" s="123">
        <f>IF(Q18=0,"",Q18/TrRail_act!Q5*1000)</f>
        <v>4.4290691725542128</v>
      </c>
    </row>
    <row r="43" spans="1:17" ht="11.45" customHeight="1" x14ac:dyDescent="0.25">
      <c r="A43" s="19" t="s">
        <v>20</v>
      </c>
      <c r="B43" s="76">
        <f>IF(B19=0,"",B19/TrRail_act!B6*1000)</f>
        <v>11.135943840509874</v>
      </c>
      <c r="C43" s="76">
        <f>IF(C19=0,"",C19/TrRail_act!C6*1000)</f>
        <v>12.805910592142121</v>
      </c>
      <c r="D43" s="76">
        <f>IF(D19=0,"",D19/TrRail_act!D6*1000)</f>
        <v>14.206601196547377</v>
      </c>
      <c r="E43" s="76">
        <f>IF(E19=0,"",E19/TrRail_act!E6*1000)</f>
        <v>15.314244888984424</v>
      </c>
      <c r="F43" s="76">
        <f>IF(F19=0,"",F19/TrRail_act!F6*1000)</f>
        <v>13.826351301510989</v>
      </c>
      <c r="G43" s="76">
        <f>IF(G19=0,"",G19/TrRail_act!G6*1000)</f>
        <v>13.858043759010393</v>
      </c>
      <c r="H43" s="76">
        <f>IF(H19=0,"",H19/TrRail_act!H6*1000)</f>
        <v>10.222412433717517</v>
      </c>
      <c r="I43" s="76">
        <f>IF(I19=0,"",I19/TrRail_act!I6*1000)</f>
        <v>10.799200717441405</v>
      </c>
      <c r="J43" s="76">
        <f>IF(J19=0,"",J19/TrRail_act!J6*1000)</f>
        <v>9.9130428149869303</v>
      </c>
      <c r="K43" s="76">
        <f>IF(K19=0,"",K19/TrRail_act!K6*1000)</f>
        <v>10.972117605505865</v>
      </c>
      <c r="L43" s="76">
        <f>IF(L19=0,"",L19/TrRail_act!L6*1000)</f>
        <v>10.312313863421396</v>
      </c>
      <c r="M43" s="76">
        <f>IF(M19=0,"",M19/TrRail_act!M6*1000)</f>
        <v>9.837587098624109</v>
      </c>
      <c r="N43" s="76">
        <f>IF(N19=0,"",N19/TrRail_act!N6*1000)</f>
        <v>10.346687351969528</v>
      </c>
      <c r="O43" s="76">
        <f>IF(O19=0,"",O19/TrRail_act!O6*1000)</f>
        <v>10.648251667051159</v>
      </c>
      <c r="P43" s="76">
        <f>IF(P19=0,"",P19/TrRail_act!P6*1000)</f>
        <v>10.267692702225917</v>
      </c>
      <c r="Q43" s="76">
        <f>IF(Q19=0,"",Q19/TrRail_act!Q6*1000)</f>
        <v>9.8643687018680453</v>
      </c>
    </row>
    <row r="44" spans="1:17" ht="11.45" customHeight="1" x14ac:dyDescent="0.25">
      <c r="A44" s="62" t="s">
        <v>17</v>
      </c>
      <c r="B44" s="77">
        <f>IF(B20=0,"",B20/TrRail_act!B7*1000)</f>
        <v>21.30069984004836</v>
      </c>
      <c r="C44" s="77">
        <f>IF(C20=0,"",C20/TrRail_act!C7*1000)</f>
        <v>21.441633113054355</v>
      </c>
      <c r="D44" s="77">
        <f>IF(D20=0,"",D20/TrRail_act!D7*1000)</f>
        <v>22.678442681037655</v>
      </c>
      <c r="E44" s="77">
        <f>IF(E20=0,"",E20/TrRail_act!E7*1000)</f>
        <v>21.930601559616697</v>
      </c>
      <c r="F44" s="77">
        <f>IF(F20=0,"",F20/TrRail_act!F7*1000)</f>
        <v>20.69477921659287</v>
      </c>
      <c r="G44" s="77">
        <f>IF(G20=0,"",G20/TrRail_act!G7*1000)</f>
        <v>20.550996934160302</v>
      </c>
      <c r="H44" s="77">
        <f>IF(H20=0,"",H20/TrRail_act!H7*1000)</f>
        <v>18.381960494078005</v>
      </c>
      <c r="I44" s="77">
        <f>IF(I20=0,"",I20/TrRail_act!I7*1000)</f>
        <v>16.849481328009052</v>
      </c>
      <c r="J44" s="77">
        <f>IF(J20=0,"",J20/TrRail_act!J7*1000)</f>
        <v>17.470217736199938</v>
      </c>
      <c r="K44" s="77">
        <f>IF(K20=0,"",K20/TrRail_act!K7*1000)</f>
        <v>17.284864019156188</v>
      </c>
      <c r="L44" s="77">
        <f>IF(L20=0,"",L20/TrRail_act!L7*1000)</f>
        <v>17.757839632631445</v>
      </c>
      <c r="M44" s="77">
        <f>IF(M20=0,"",M20/TrRail_act!M7*1000)</f>
        <v>16.83456440317465</v>
      </c>
      <c r="N44" s="77">
        <f>IF(N20=0,"",N20/TrRail_act!N7*1000)</f>
        <v>19.302372516078361</v>
      </c>
      <c r="O44" s="77">
        <f>IF(O20=0,"",O20/TrRail_act!O7*1000)</f>
        <v>16.43871587024066</v>
      </c>
      <c r="P44" s="77">
        <f>IF(P20=0,"",P20/TrRail_act!P7*1000)</f>
        <v>15.244547855585811</v>
      </c>
      <c r="Q44" s="77">
        <f>IF(Q20=0,"",Q20/TrRail_act!Q7*1000)</f>
        <v>13.927760982653171</v>
      </c>
    </row>
    <row r="45" spans="1:17" ht="11.45" customHeight="1" x14ac:dyDescent="0.25">
      <c r="A45" s="62" t="s">
        <v>16</v>
      </c>
      <c r="B45" s="77">
        <f>IF(B21=0,"",B21/TrRail_act!B8*1000)</f>
        <v>8.6653853495767077</v>
      </c>
      <c r="C45" s="77">
        <f>IF(C21=0,"",C21/TrRail_act!C8*1000)</f>
        <v>10.400419304338469</v>
      </c>
      <c r="D45" s="77">
        <f>IF(D21=0,"",D21/TrRail_act!D8*1000)</f>
        <v>11.961858675413572</v>
      </c>
      <c r="E45" s="77">
        <f>IF(E21=0,"",E21/TrRail_act!E8*1000)</f>
        <v>13.396981812958169</v>
      </c>
      <c r="F45" s="77">
        <f>IF(F21=0,"",F21/TrRail_act!F8*1000)</f>
        <v>12.06813934953832</v>
      </c>
      <c r="G45" s="77">
        <f>IF(G21=0,"",G21/TrRail_act!G8*1000)</f>
        <v>11.792647794175718</v>
      </c>
      <c r="H45" s="77">
        <f>IF(H21=0,"",H21/TrRail_act!H8*1000)</f>
        <v>8.6284556065300588</v>
      </c>
      <c r="I45" s="77">
        <f>IF(I21=0,"",I21/TrRail_act!I8*1000)</f>
        <v>9.1453103688625443</v>
      </c>
      <c r="J45" s="77">
        <f>IF(J21=0,"",J21/TrRail_act!J8*1000)</f>
        <v>8.4329346104585863</v>
      </c>
      <c r="K45" s="77">
        <f>IF(K21=0,"",K21/TrRail_act!K8*1000)</f>
        <v>9.4636684327572809</v>
      </c>
      <c r="L45" s="77">
        <f>IF(L21=0,"",L21/TrRail_act!L8*1000)</f>
        <v>9.2663196867580613</v>
      </c>
      <c r="M45" s="77">
        <f>IF(M21=0,"",M21/TrRail_act!M8*1000)</f>
        <v>8.807302731477515</v>
      </c>
      <c r="N45" s="77">
        <f>IF(N21=0,"",N21/TrRail_act!N8*1000)</f>
        <v>8.999949365208554</v>
      </c>
      <c r="O45" s="77">
        <f>IF(O21=0,"",O21/TrRail_act!O8*1000)</f>
        <v>9.7740818674253891</v>
      </c>
      <c r="P45" s="77">
        <f>IF(P21=0,"",P21/TrRail_act!P8*1000)</f>
        <v>9.5071041764807873</v>
      </c>
      <c r="Q45" s="77">
        <f>IF(Q21=0,"",Q21/TrRail_act!Q8*1000)</f>
        <v>9.2971152103127768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>
        <f>IF(Q22=0,"",Q22/TrRail_act!Q9*1000)</f>
        <v>9.0464115058502479</v>
      </c>
    </row>
    <row r="47" spans="1:17" ht="11.45" customHeight="1" x14ac:dyDescent="0.25">
      <c r="A47" s="25" t="s">
        <v>36</v>
      </c>
      <c r="B47" s="79">
        <f>IF(B23=0,"",B23/TrRail_act!B10*1000)</f>
        <v>4.5718809723109013</v>
      </c>
      <c r="C47" s="79">
        <f>IF(C23=0,"",C23/TrRail_act!C10*1000)</f>
        <v>4.6154109696242136</v>
      </c>
      <c r="D47" s="79">
        <f>IF(D23=0,"",D23/TrRail_act!D10*1000)</f>
        <v>4.4472921721433787</v>
      </c>
      <c r="E47" s="79">
        <f>IF(E23=0,"",E23/TrRail_act!E10*1000)</f>
        <v>4.5697093700882903</v>
      </c>
      <c r="F47" s="79">
        <f>IF(F23=0,"",F23/TrRail_act!F10*1000)</f>
        <v>4.2233031213340144</v>
      </c>
      <c r="G47" s="79">
        <f>IF(G23=0,"",G23/TrRail_act!G10*1000)</f>
        <v>3.9609800820977861</v>
      </c>
      <c r="H47" s="79">
        <f>IF(H23=0,"",H23/TrRail_act!H10*1000)</f>
        <v>3.8681303515954473</v>
      </c>
      <c r="I47" s="79">
        <f>IF(I23=0,"",I23/TrRail_act!I10*1000)</f>
        <v>3.5704365121960771</v>
      </c>
      <c r="J47" s="79">
        <f>IF(J23=0,"",J23/TrRail_act!J10*1000)</f>
        <v>3.5057160423684586</v>
      </c>
      <c r="K47" s="79">
        <f>IF(K23=0,"",K23/TrRail_act!K10*1000)</f>
        <v>3.4645016476303367</v>
      </c>
      <c r="L47" s="79">
        <f>IF(L23=0,"",L23/TrRail_act!L10*1000)</f>
        <v>3.4628399620902992</v>
      </c>
      <c r="M47" s="79">
        <f>IF(M23=0,"",M23/TrRail_act!M10*1000)</f>
        <v>3.3386272982302847</v>
      </c>
      <c r="N47" s="79">
        <f>IF(N23=0,"",N23/TrRail_act!N10*1000)</f>
        <v>3.1382876599917493</v>
      </c>
      <c r="O47" s="79">
        <f>IF(O23=0,"",O23/TrRail_act!O10*1000)</f>
        <v>2.9747895881686235</v>
      </c>
      <c r="P47" s="79">
        <f>IF(P23=0,"",P23/TrRail_act!P10*1000)</f>
        <v>2.835438323346545</v>
      </c>
      <c r="Q47" s="79">
        <f>IF(Q23=0,"",Q23/TrRail_act!Q10*1000)</f>
        <v>2.6961369146175014</v>
      </c>
    </row>
    <row r="48" spans="1:17" ht="11.45" customHeight="1" x14ac:dyDescent="0.25">
      <c r="A48" s="116" t="s">
        <v>17</v>
      </c>
      <c r="B48" s="77">
        <f>IF(B24=0,"",B24/TrRail_act!B11*1000)</f>
        <v>9.3375445131592212</v>
      </c>
      <c r="C48" s="77">
        <f>IF(C24=0,"",C24/TrRail_act!C11*1000)</f>
        <v>9.0914508357949817</v>
      </c>
      <c r="D48" s="77">
        <f>IF(D24=0,"",D24/TrRail_act!D11*1000)</f>
        <v>8.4151437298405387</v>
      </c>
      <c r="E48" s="77">
        <f>IF(E24=0,"",E24/TrRail_act!E11*1000)</f>
        <v>8.0310321602731438</v>
      </c>
      <c r="F48" s="77">
        <f>IF(F24=0,"",F24/TrRail_act!F11*1000)</f>
        <v>7.2343315206256351</v>
      </c>
      <c r="G48" s="77">
        <f>IF(G24=0,"",G24/TrRail_act!G11*1000)</f>
        <v>6.7220448524255749</v>
      </c>
      <c r="H48" s="77">
        <f>IF(H24=0,"",H24/TrRail_act!H11*1000)</f>
        <v>6.3331767774602161</v>
      </c>
      <c r="I48" s="77">
        <f>IF(I24=0,"",I24/TrRail_act!I11*1000)</f>
        <v>6.012394336300888</v>
      </c>
      <c r="J48" s="77">
        <f>IF(J24=0,"",J24/TrRail_act!J11*1000)</f>
        <v>5.8955530755416357</v>
      </c>
      <c r="K48" s="77">
        <f>IF(K24=0,"",K24/TrRail_act!K11*1000)</f>
        <v>5.6665078613209117</v>
      </c>
      <c r="L48" s="77">
        <f>IF(L24=0,"",L24/TrRail_act!L11*1000)</f>
        <v>5.5283851260790557</v>
      </c>
      <c r="M48" s="77">
        <f>IF(M24=0,"",M24/TrRail_act!M11*1000)</f>
        <v>5.3595439181810205</v>
      </c>
      <c r="N48" s="77">
        <f>IF(N24=0,"",N24/TrRail_act!N11*1000)</f>
        <v>5.0452980091038242</v>
      </c>
      <c r="O48" s="77">
        <f>IF(O24=0,"",O24/TrRail_act!O11*1000)</f>
        <v>4.7550699400279033</v>
      </c>
      <c r="P48" s="77">
        <f>IF(P24=0,"",P24/TrRail_act!P11*1000)</f>
        <v>4.6621206526494179</v>
      </c>
      <c r="Q48" s="77">
        <f>IF(Q24=0,"",Q24/TrRail_act!Q11*1000)</f>
        <v>4.5172261845339383</v>
      </c>
    </row>
    <row r="49" spans="1:17" ht="11.45" customHeight="1" x14ac:dyDescent="0.25">
      <c r="A49" s="93" t="s">
        <v>16</v>
      </c>
      <c r="B49" s="74">
        <f>IF(B25=0,"",B25/TrRail_act!B12*1000)</f>
        <v>3.819913103734708</v>
      </c>
      <c r="C49" s="74">
        <f>IF(C25=0,"",C25/TrRail_act!C12*1000)</f>
        <v>3.896117980802539</v>
      </c>
      <c r="D49" s="74">
        <f>IF(D25=0,"",D25/TrRail_act!D12*1000)</f>
        <v>3.7552966092516691</v>
      </c>
      <c r="E49" s="74">
        <f>IF(E25=0,"",E25/TrRail_act!E12*1000)</f>
        <v>3.8142432644273576</v>
      </c>
      <c r="F49" s="74">
        <f>IF(F25=0,"",F25/TrRail_act!F12*1000)</f>
        <v>3.3217834218825049</v>
      </c>
      <c r="G49" s="74">
        <f>IF(G25=0,"",G25/TrRail_act!G12*1000)</f>
        <v>3.1640951092207121</v>
      </c>
      <c r="H49" s="74">
        <f>IF(H25=0,"",H25/TrRail_act!H12*1000)</f>
        <v>2.9273660648792799</v>
      </c>
      <c r="I49" s="74">
        <f>IF(I25=0,"",I25/TrRail_act!I12*1000)</f>
        <v>2.8301595765757614</v>
      </c>
      <c r="J49" s="74">
        <f>IF(J25=0,"",J25/TrRail_act!J12*1000)</f>
        <v>2.7788483601509579</v>
      </c>
      <c r="K49" s="74">
        <f>IF(K25=0,"",K25/TrRail_act!K12*1000)</f>
        <v>2.6963413373951117</v>
      </c>
      <c r="L49" s="74">
        <f>IF(L25=0,"",L25/TrRail_act!L12*1000)</f>
        <v>2.6423536330332325</v>
      </c>
      <c r="M49" s="74">
        <f>IF(M25=0,"",M25/TrRail_act!M12*1000)</f>
        <v>2.5502352712482286</v>
      </c>
      <c r="N49" s="74">
        <f>IF(N25=0,"",N25/TrRail_act!N12*1000)</f>
        <v>2.4409791829494649</v>
      </c>
      <c r="O49" s="74">
        <f>IF(O25=0,"",O25/TrRail_act!O12*1000)</f>
        <v>2.3003640240990233</v>
      </c>
      <c r="P49" s="74">
        <f>IF(P25=0,"",P25/TrRail_act!P12*1000)</f>
        <v>2.2042579087719756</v>
      </c>
      <c r="Q49" s="74">
        <f>IF(Q25=0,"",Q25/TrRail_act!Q12*1000)</f>
        <v>2.1108137035794892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295359.86450651783</v>
      </c>
      <c r="C52" s="40">
        <f>IF(C17=0,"",1000000*C17/TrRail_act!C37)</f>
        <v>299180.89899129083</v>
      </c>
      <c r="D52" s="40">
        <f>IF(D17=0,"",1000000*D17/TrRail_act!D37)</f>
        <v>294464.80810911645</v>
      </c>
      <c r="E52" s="40">
        <f>IF(E17=0,"",1000000*E17/TrRail_act!E37)</f>
        <v>292951.87507211615</v>
      </c>
      <c r="F52" s="40">
        <f>IF(F17=0,"",1000000*F17/TrRail_act!F37)</f>
        <v>244490.73285215904</v>
      </c>
      <c r="G52" s="40">
        <f>IF(G17=0,"",1000000*G17/TrRail_act!G37)</f>
        <v>236789.15137432353</v>
      </c>
      <c r="H52" s="40">
        <f>IF(H17=0,"",1000000*H17/TrRail_act!H37)</f>
        <v>185781.3883758364</v>
      </c>
      <c r="I52" s="40">
        <f>IF(I17=0,"",1000000*I17/TrRail_act!I37)</f>
        <v>207690.07405433338</v>
      </c>
      <c r="J52" s="40">
        <f>IF(J17=0,"",1000000*J17/TrRail_act!J37)</f>
        <v>194242.41641285628</v>
      </c>
      <c r="K52" s="40">
        <f>IF(K17=0,"",1000000*K17/TrRail_act!K37)</f>
        <v>195270.84638958614</v>
      </c>
      <c r="L52" s="40">
        <f>IF(L17=0,"",1000000*L17/TrRail_act!L37)</f>
        <v>181234.93257641929</v>
      </c>
      <c r="M52" s="40">
        <f>IF(M17=0,"",1000000*M17/TrRail_act!M37)</f>
        <v>174616.36590428191</v>
      </c>
      <c r="N52" s="40">
        <f>IF(N17=0,"",1000000*N17/TrRail_act!N37)</f>
        <v>183652.15319641258</v>
      </c>
      <c r="O52" s="40">
        <f>IF(O17=0,"",1000000*O17/TrRail_act!O37)</f>
        <v>183248.60390016797</v>
      </c>
      <c r="P52" s="40">
        <f>IF(P17=0,"",1000000*P17/TrRail_act!P37)</f>
        <v>168342.59434756811</v>
      </c>
      <c r="Q52" s="40">
        <f>IF(Q17=0,"",1000000*Q17/TrRail_act!Q37)</f>
        <v>173056.6539300601</v>
      </c>
    </row>
    <row r="53" spans="1:17" ht="11.45" customHeight="1" x14ac:dyDescent="0.25">
      <c r="A53" s="91" t="s">
        <v>21</v>
      </c>
      <c r="B53" s="121">
        <f>IF(B18=0,"",1000000*B18/TrRail_act!B38)</f>
        <v>49399.455013268693</v>
      </c>
      <c r="C53" s="121">
        <f>IF(C18=0,"",1000000*C18/TrRail_act!C38)</f>
        <v>48262.29478207793</v>
      </c>
      <c r="D53" s="121">
        <f>IF(D18=0,"",1000000*D18/TrRail_act!D38)</f>
        <v>48018.791893807931</v>
      </c>
      <c r="E53" s="121">
        <f>IF(E18=0,"",1000000*E18/TrRail_act!E38)</f>
        <v>45958.56215178586</v>
      </c>
      <c r="F53" s="121">
        <f>IF(F18=0,"",1000000*F18/TrRail_act!F38)</f>
        <v>44159.127101379629</v>
      </c>
      <c r="G53" s="121">
        <f>IF(G18=0,"",1000000*G18/TrRail_act!G38)</f>
        <v>41563.574708867942</v>
      </c>
      <c r="H53" s="121">
        <f>IF(H18=0,"",1000000*H18/TrRail_act!H38)</f>
        <v>42000.9004794953</v>
      </c>
      <c r="I53" s="121">
        <f>IF(I18=0,"",1000000*I18/TrRail_act!I38)</f>
        <v>42274.035310244348</v>
      </c>
      <c r="J53" s="121">
        <f>IF(J18=0,"",1000000*J18/TrRail_act!J38)</f>
        <v>42812.327604383601</v>
      </c>
      <c r="K53" s="121">
        <f>IF(K18=0,"",1000000*K18/TrRail_act!K38)</f>
        <v>39813.893034188004</v>
      </c>
      <c r="L53" s="121">
        <f>IF(L18=0,"",1000000*L18/TrRail_act!L38)</f>
        <v>40191.899563315594</v>
      </c>
      <c r="M53" s="121">
        <f>IF(M18=0,"",1000000*M18/TrRail_act!M38)</f>
        <v>40077.584825209735</v>
      </c>
      <c r="N53" s="121">
        <f>IF(N18=0,"",1000000*N18/TrRail_act!N38)</f>
        <v>41325.589930229587</v>
      </c>
      <c r="O53" s="121">
        <f>IF(O18=0,"",1000000*O18/TrRail_act!O38)</f>
        <v>39136.541914602007</v>
      </c>
      <c r="P53" s="121">
        <f>IF(P18=0,"",1000000*P18/TrRail_act!P38)</f>
        <v>39481.031592123458</v>
      </c>
      <c r="Q53" s="121">
        <f>IF(Q18=0,"",1000000*Q18/TrRail_act!Q38)</f>
        <v>38541.10802722814</v>
      </c>
    </row>
    <row r="54" spans="1:17" ht="11.45" customHeight="1" x14ac:dyDescent="0.25">
      <c r="A54" s="19" t="s">
        <v>20</v>
      </c>
      <c r="B54" s="38">
        <f>IF(B19=0,"",1000000*B19/TrRail_act!B39)</f>
        <v>539835.60351992841</v>
      </c>
      <c r="C54" s="38">
        <f>IF(C19=0,"",1000000*C19/TrRail_act!C39)</f>
        <v>528440.78070677922</v>
      </c>
      <c r="D54" s="38">
        <f>IF(D19=0,"",1000000*D19/TrRail_act!D39)</f>
        <v>505613.66762806434</v>
      </c>
      <c r="E54" s="38">
        <f>IF(E19=0,"",1000000*E19/TrRail_act!E39)</f>
        <v>499155.42096244992</v>
      </c>
      <c r="F54" s="38">
        <f>IF(F19=0,"",1000000*F19/TrRail_act!F39)</f>
        <v>407060.15093745611</v>
      </c>
      <c r="G54" s="38">
        <f>IF(G19=0,"",1000000*G19/TrRail_act!G39)</f>
        <v>397130.67067087156</v>
      </c>
      <c r="H54" s="38">
        <f>IF(H19=0,"",1000000*H19/TrRail_act!H39)</f>
        <v>307177.59932620678</v>
      </c>
      <c r="I54" s="38">
        <f>IF(I19=0,"",1000000*I19/TrRail_act!I39)</f>
        <v>347353.53345523227</v>
      </c>
      <c r="J54" s="38">
        <f>IF(J19=0,"",1000000*J19/TrRail_act!J39)</f>
        <v>321677.42546760547</v>
      </c>
      <c r="K54" s="38">
        <f>IF(K19=0,"",1000000*K19/TrRail_act!K39)</f>
        <v>326605.16905190522</v>
      </c>
      <c r="L54" s="38">
        <f>IF(L19=0,"",1000000*L19/TrRail_act!L39)</f>
        <v>303298.24710163689</v>
      </c>
      <c r="M54" s="38">
        <f>IF(M19=0,"",1000000*M19/TrRail_act!M39)</f>
        <v>290563.10437192448</v>
      </c>
      <c r="N54" s="38">
        <f>IF(N19=0,"",1000000*N19/TrRail_act!N39)</f>
        <v>306310.47279515816</v>
      </c>
      <c r="O54" s="38">
        <f>IF(O19=0,"",1000000*O19/TrRail_act!O39)</f>
        <v>302196.29390358651</v>
      </c>
      <c r="P54" s="38">
        <f>IF(P19=0,"",1000000*P19/TrRail_act!P39)</f>
        <v>272746.31868705462</v>
      </c>
      <c r="Q54" s="38">
        <f>IF(Q19=0,"",1000000*Q19/TrRail_act!Q39)</f>
        <v>275758.42706072115</v>
      </c>
    </row>
    <row r="55" spans="1:17" ht="11.45" customHeight="1" x14ac:dyDescent="0.25">
      <c r="A55" s="62" t="s">
        <v>17</v>
      </c>
      <c r="B55" s="42">
        <f>IF(B20=0,"",1000000*B20/TrRail_act!B40)</f>
        <v>757317.44206587668</v>
      </c>
      <c r="C55" s="42">
        <f>IF(C20=0,"",1000000*C20/TrRail_act!C40)</f>
        <v>736569.46151238936</v>
      </c>
      <c r="D55" s="42">
        <f>IF(D20=0,"",1000000*D20/TrRail_act!D40)</f>
        <v>684475.7520828495</v>
      </c>
      <c r="E55" s="42">
        <f>IF(E20=0,"",1000000*E20/TrRail_act!E40)</f>
        <v>671945.00449737615</v>
      </c>
      <c r="F55" s="42">
        <f>IF(F20=0,"",1000000*F20/TrRail_act!F40)</f>
        <v>534260.04851100803</v>
      </c>
      <c r="G55" s="42">
        <f>IF(G20=0,"",1000000*G20/TrRail_act!G40)</f>
        <v>595616.96886082587</v>
      </c>
      <c r="H55" s="42">
        <f>IF(H20=0,"",1000000*H20/TrRail_act!H40)</f>
        <v>379196.79988083907</v>
      </c>
      <c r="I55" s="42">
        <f>IF(I20=0,"",1000000*I20/TrRail_act!I40)</f>
        <v>488729.20279189933</v>
      </c>
      <c r="J55" s="42">
        <f>IF(J20=0,"",1000000*J20/TrRail_act!J40)</f>
        <v>385964.32620143227</v>
      </c>
      <c r="K55" s="42">
        <f>IF(K20=0,"",1000000*K20/TrRail_act!K40)</f>
        <v>412511.22402317065</v>
      </c>
      <c r="L55" s="42">
        <f>IF(L20=0,"",1000000*L20/TrRail_act!L40)</f>
        <v>289751.48319088307</v>
      </c>
      <c r="M55" s="42">
        <f>IF(M20=0,"",1000000*M20/TrRail_act!M40)</f>
        <v>288631.58191839757</v>
      </c>
      <c r="N55" s="42">
        <f>IF(N20=0,"",1000000*N20/TrRail_act!N40)</f>
        <v>337843.32198071084</v>
      </c>
      <c r="O55" s="42">
        <f>IF(O20=0,"",1000000*O20/TrRail_act!O40)</f>
        <v>294426.21823846834</v>
      </c>
      <c r="P55" s="42">
        <f>IF(P20=0,"",1000000*P20/TrRail_act!P40)</f>
        <v>256816.59767226194</v>
      </c>
      <c r="Q55" s="42">
        <f>IF(Q20=0,"",1000000*Q20/TrRail_act!Q40)</f>
        <v>225332.55888812416</v>
      </c>
    </row>
    <row r="56" spans="1:17" ht="11.45" customHeight="1" x14ac:dyDescent="0.25">
      <c r="A56" s="62" t="s">
        <v>16</v>
      </c>
      <c r="B56" s="42">
        <f>IF(B21=0,"",1000000*B21/TrRail_act!B41)</f>
        <v>460778.41941200476</v>
      </c>
      <c r="C56" s="42">
        <f>IF(C21=0,"",1000000*C21/TrRail_act!C41)</f>
        <v>454663.82295852195</v>
      </c>
      <c r="D56" s="42">
        <f>IF(D21=0,"",1000000*D21/TrRail_act!D41)</f>
        <v>446943.64448116446</v>
      </c>
      <c r="E56" s="42">
        <f>IF(E21=0,"",1000000*E21/TrRail_act!E41)</f>
        <v>444887.8091216007</v>
      </c>
      <c r="F56" s="42">
        <f>IF(F21=0,"",1000000*F21/TrRail_act!F41)</f>
        <v>368542.80422163551</v>
      </c>
      <c r="G56" s="42">
        <f>IF(G21=0,"",1000000*G21/TrRail_act!G41)</f>
        <v>336775.90288270352</v>
      </c>
      <c r="H56" s="42">
        <f>IF(H21=0,"",1000000*H21/TrRail_act!H41)</f>
        <v>284676.4653150838</v>
      </c>
      <c r="I56" s="42">
        <f>IF(I21=0,"",1000000*I21/TrRail_act!I41)</f>
        <v>303183.18919761409</v>
      </c>
      <c r="J56" s="42">
        <f>IF(J21=0,"",1000000*J21/TrRail_act!J41)</f>
        <v>301314.11528921488</v>
      </c>
      <c r="K56" s="42">
        <f>IF(K21=0,"",1000000*K21/TrRail_act!K41)</f>
        <v>299393.84569343954</v>
      </c>
      <c r="L56" s="42">
        <f>IF(L21=0,"",1000000*L21/TrRail_act!L41)</f>
        <v>307164.5667475168</v>
      </c>
      <c r="M56" s="42">
        <f>IF(M21=0,"",1000000*M21/TrRail_act!M41)</f>
        <v>291111.40752002253</v>
      </c>
      <c r="N56" s="42">
        <f>IF(N21=0,"",1000000*N21/TrRail_act!N41)</f>
        <v>297359.21238119487</v>
      </c>
      <c r="O56" s="42">
        <f>IF(O21=0,"",1000000*O21/TrRail_act!O41)</f>
        <v>304234.8944006713</v>
      </c>
      <c r="P56" s="42">
        <f>IF(P21=0,"",1000000*P21/TrRail_act!P41)</f>
        <v>276956.07582627051</v>
      </c>
      <c r="Q56" s="42">
        <f>IF(Q21=0,"",1000000*Q21/TrRail_act!Q41)</f>
        <v>289297.71936076303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>
        <f>IF(Q22=0,"",1000000*Q22/TrRail_act!Q42)</f>
        <v>1207049.7637805901</v>
      </c>
    </row>
    <row r="58" spans="1:17" ht="11.45" customHeight="1" x14ac:dyDescent="0.25">
      <c r="A58" s="25" t="s">
        <v>18</v>
      </c>
      <c r="B58" s="40">
        <f>IF(B23=0,"",1000000*B23/TrRail_act!B43)</f>
        <v>433886.77065867954</v>
      </c>
      <c r="C58" s="40">
        <f>IF(C23=0,"",1000000*C23/TrRail_act!C43)</f>
        <v>392433.33912847593</v>
      </c>
      <c r="D58" s="40">
        <f>IF(D23=0,"",1000000*D23/TrRail_act!D43)</f>
        <v>367128.10491033026</v>
      </c>
      <c r="E58" s="40">
        <f>IF(E23=0,"",1000000*E23/TrRail_act!E43)</f>
        <v>371588.70001333719</v>
      </c>
      <c r="F58" s="40">
        <f>IF(F23=0,"",1000000*F23/TrRail_act!F43)</f>
        <v>339238.5248590202</v>
      </c>
      <c r="G58" s="40">
        <f>IF(G23=0,"",1000000*G23/TrRail_act!G43)</f>
        <v>304520.14871167782</v>
      </c>
      <c r="H58" s="40">
        <f>IF(H23=0,"",1000000*H23/TrRail_act!H43)</f>
        <v>302798.37330401619</v>
      </c>
      <c r="I58" s="40">
        <f>IF(I23=0,"",1000000*I23/TrRail_act!I43)</f>
        <v>281755.47941261641</v>
      </c>
      <c r="J58" s="40">
        <f>IF(J23=0,"",1000000*J23/TrRail_act!J43)</f>
        <v>262704.07486390451</v>
      </c>
      <c r="K58" s="40">
        <f>IF(K23=0,"",1000000*K23/TrRail_act!K43)</f>
        <v>229444.01536783529</v>
      </c>
      <c r="L58" s="40">
        <f>IF(L23=0,"",1000000*L23/TrRail_act!L43)</f>
        <v>257100.03102684149</v>
      </c>
      <c r="M58" s="40">
        <f>IF(M23=0,"",1000000*M23/TrRail_act!M43)</f>
        <v>273533.32739433669</v>
      </c>
      <c r="N58" s="40">
        <f>IF(N23=0,"",1000000*N23/TrRail_act!N43)</f>
        <v>258152.53395555343</v>
      </c>
      <c r="O58" s="40">
        <f>IF(O23=0,"",1000000*O23/TrRail_act!O43)</f>
        <v>255244.97307859649</v>
      </c>
      <c r="P58" s="40">
        <f>IF(P23=0,"",1000000*P23/TrRail_act!P43)</f>
        <v>244580.36720918445</v>
      </c>
      <c r="Q58" s="40">
        <f>IF(Q23=0,"",1000000*Q23/TrRail_act!Q43)</f>
        <v>238727.23760348104</v>
      </c>
    </row>
    <row r="59" spans="1:17" ht="11.45" customHeight="1" x14ac:dyDescent="0.25">
      <c r="A59" s="116" t="s">
        <v>17</v>
      </c>
      <c r="B59" s="42">
        <f>IF(B24=0,"",1000000*B24/TrRail_act!B44)</f>
        <v>605448.46421854047</v>
      </c>
      <c r="C59" s="42">
        <f>IF(C24=0,"",1000000*C24/TrRail_act!C44)</f>
        <v>515368.77025308629</v>
      </c>
      <c r="D59" s="42">
        <f>IF(D24=0,"",1000000*D24/TrRail_act!D44)</f>
        <v>499865.50815510476</v>
      </c>
      <c r="E59" s="42">
        <f>IF(E24=0,"",1000000*E24/TrRail_act!E44)</f>
        <v>505257.99520279851</v>
      </c>
      <c r="F59" s="42">
        <f>IF(F24=0,"",1000000*F24/TrRail_act!F44)</f>
        <v>474092.89642200188</v>
      </c>
      <c r="G59" s="42">
        <f>IF(G24=0,"",1000000*G24/TrRail_act!G44)</f>
        <v>400189.89286579099</v>
      </c>
      <c r="H59" s="42">
        <f>IF(H24=0,"",1000000*H24/TrRail_act!H44)</f>
        <v>420649.20366465801</v>
      </c>
      <c r="I59" s="42">
        <f>IF(I24=0,"",1000000*I24/TrRail_act!I44)</f>
        <v>336501.24255685369</v>
      </c>
      <c r="J59" s="42">
        <f>IF(J24=0,"",1000000*J24/TrRail_act!J44)</f>
        <v>313842.48338372877</v>
      </c>
      <c r="K59" s="42">
        <f>IF(K24=0,"",1000000*K24/TrRail_act!K44)</f>
        <v>277423.77202878206</v>
      </c>
      <c r="L59" s="42">
        <f>IF(L24=0,"",1000000*L24/TrRail_act!L44)</f>
        <v>333548.83720671956</v>
      </c>
      <c r="M59" s="42">
        <f>IF(M24=0,"",1000000*M24/TrRail_act!M44)</f>
        <v>352236.25874492532</v>
      </c>
      <c r="N59" s="42">
        <f>IF(N24=0,"",1000000*N24/TrRail_act!N44)</f>
        <v>329487.34844027238</v>
      </c>
      <c r="O59" s="42">
        <f>IF(O24=0,"",1000000*O24/TrRail_act!O44)</f>
        <v>331537.55090323673</v>
      </c>
      <c r="P59" s="42">
        <f>IF(P24=0,"",1000000*P24/TrRail_act!P44)</f>
        <v>318878.44158295286</v>
      </c>
      <c r="Q59" s="42">
        <f>IF(Q24=0,"",1000000*Q24/TrRail_act!Q44)</f>
        <v>310613.79928098997</v>
      </c>
    </row>
    <row r="60" spans="1:17" ht="11.45" customHeight="1" x14ac:dyDescent="0.25">
      <c r="A60" s="93" t="s">
        <v>16</v>
      </c>
      <c r="B60" s="36">
        <f>IF(B25=0,"",1000000*B25/TrRail_act!B45)</f>
        <v>391137.58905814344</v>
      </c>
      <c r="C60" s="36">
        <f>IF(C25=0,"",1000000*C25/TrRail_act!C45)</f>
        <v>360212.9167977288</v>
      </c>
      <c r="D60" s="36">
        <f>IF(D25=0,"",1000000*D25/TrRail_act!D45)</f>
        <v>332610.4542897584</v>
      </c>
      <c r="E60" s="36">
        <f>IF(E25=0,"",1000000*E25/TrRail_act!E45)</f>
        <v>331308.89007901296</v>
      </c>
      <c r="F60" s="36">
        <f>IF(F25=0,"",1000000*F25/TrRail_act!F45)</f>
        <v>286162.15188022098</v>
      </c>
      <c r="G60" s="36">
        <f>IF(G25=0,"",1000000*G25/TrRail_act!G45)</f>
        <v>265589.60347147594</v>
      </c>
      <c r="H60" s="36">
        <f>IF(H25=0,"",1000000*H25/TrRail_act!H45)</f>
        <v>245913.66514292717</v>
      </c>
      <c r="I60" s="36">
        <f>IF(I25=0,"",1000000*I25/TrRail_act!I45)</f>
        <v>255034.33311602438</v>
      </c>
      <c r="J60" s="36">
        <f>IF(J25=0,"",1000000*J25/TrRail_act!J45)</f>
        <v>237710.38324006757</v>
      </c>
      <c r="K60" s="36">
        <f>IF(K25=0,"",1000000*K25/TrRail_act!K45)</f>
        <v>203626.06893480537</v>
      </c>
      <c r="L60" s="36">
        <f>IF(L25=0,"",1000000*L25/TrRail_act!L45)</f>
        <v>215962.8656850314</v>
      </c>
      <c r="M60" s="36">
        <f>IF(M25=0,"",1000000*M25/TrRail_act!M45)</f>
        <v>231183.21544835754</v>
      </c>
      <c r="N60" s="36">
        <f>IF(N25=0,"",1000000*N25/TrRail_act!N45)</f>
        <v>221851.44181294899</v>
      </c>
      <c r="O60" s="36">
        <f>IF(O25=0,"",1000000*O25/TrRail_act!O45)</f>
        <v>216272.58618983126</v>
      </c>
      <c r="P60" s="36">
        <f>IF(P25=0,"",1000000*P25/TrRail_act!P45)</f>
        <v>208993.00929257681</v>
      </c>
      <c r="Q60" s="36">
        <f>IF(Q25=0,"",1000000*Q25/TrRail_act!Q45)</f>
        <v>205943.30246902475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0.54245874720655773</v>
      </c>
      <c r="C63" s="32">
        <f t="shared" si="9"/>
        <v>0.58609806165073586</v>
      </c>
      <c r="D63" s="32">
        <f t="shared" si="9"/>
        <v>0.60600182690973303</v>
      </c>
      <c r="E63" s="32">
        <f t="shared" si="9"/>
        <v>0.5991888759281282</v>
      </c>
      <c r="F63" s="32">
        <f t="shared" si="9"/>
        <v>0.55643426211097313</v>
      </c>
      <c r="G63" s="32">
        <f t="shared" si="9"/>
        <v>0.57619412403488435</v>
      </c>
      <c r="H63" s="32">
        <f t="shared" si="9"/>
        <v>0.50068052447085865</v>
      </c>
      <c r="I63" s="32">
        <f t="shared" si="9"/>
        <v>0.54551935190180778</v>
      </c>
      <c r="J63" s="32">
        <f t="shared" si="9"/>
        <v>0.54421146525587161</v>
      </c>
      <c r="K63" s="32">
        <f t="shared" si="9"/>
        <v>0.59309426389179176</v>
      </c>
      <c r="L63" s="32">
        <f t="shared" si="9"/>
        <v>0.54373348874482785</v>
      </c>
      <c r="M63" s="32">
        <f t="shared" si="9"/>
        <v>0.51960815068982147</v>
      </c>
      <c r="N63" s="32">
        <f t="shared" si="9"/>
        <v>0.57082989113384264</v>
      </c>
      <c r="O63" s="32">
        <f t="shared" si="9"/>
        <v>0.56469538047222634</v>
      </c>
      <c r="P63" s="32">
        <f t="shared" si="9"/>
        <v>0.56207702541766036</v>
      </c>
      <c r="Q63" s="32">
        <f t="shared" si="9"/>
        <v>0.57995502846036873</v>
      </c>
    </row>
    <row r="64" spans="1:17" ht="11.45" customHeight="1" x14ac:dyDescent="0.25">
      <c r="A64" s="91" t="s">
        <v>21</v>
      </c>
      <c r="B64" s="119">
        <f t="shared" ref="B64:Q64" si="10">IF(B18=0,0,B18/B$16)</f>
        <v>4.5226261411718142E-2</v>
      </c>
      <c r="C64" s="119">
        <f t="shared" si="10"/>
        <v>4.5140852469862408E-2</v>
      </c>
      <c r="D64" s="119">
        <f t="shared" si="10"/>
        <v>4.5599423422229883E-2</v>
      </c>
      <c r="E64" s="119">
        <f t="shared" si="10"/>
        <v>4.2770382186394985E-2</v>
      </c>
      <c r="F64" s="119">
        <f t="shared" si="10"/>
        <v>4.502177352861559E-2</v>
      </c>
      <c r="G64" s="119">
        <f t="shared" si="10"/>
        <v>4.5608348447959496E-2</v>
      </c>
      <c r="H64" s="119">
        <f t="shared" si="10"/>
        <v>5.1818742276534137E-2</v>
      </c>
      <c r="I64" s="119">
        <f t="shared" si="10"/>
        <v>5.0832081983656109E-2</v>
      </c>
      <c r="J64" s="119">
        <f t="shared" si="10"/>
        <v>5.4813438521631452E-2</v>
      </c>
      <c r="K64" s="119">
        <f t="shared" si="10"/>
        <v>5.5377489415211249E-2</v>
      </c>
      <c r="L64" s="119">
        <f t="shared" si="10"/>
        <v>5.5941812978711043E-2</v>
      </c>
      <c r="M64" s="119">
        <f t="shared" si="10"/>
        <v>5.5203735130857329E-2</v>
      </c>
      <c r="N64" s="119">
        <f t="shared" si="10"/>
        <v>5.9457364669608194E-2</v>
      </c>
      <c r="O64" s="119">
        <f t="shared" si="10"/>
        <v>5.4532777164145341E-2</v>
      </c>
      <c r="P64" s="119">
        <f t="shared" si="10"/>
        <v>5.9000567148745527E-2</v>
      </c>
      <c r="Q64" s="119">
        <f t="shared" si="10"/>
        <v>5.7549760067076371E-2</v>
      </c>
    </row>
    <row r="65" spans="1:17" ht="11.45" customHeight="1" x14ac:dyDescent="0.25">
      <c r="A65" s="19" t="s">
        <v>20</v>
      </c>
      <c r="B65" s="30">
        <f t="shared" ref="B65:Q65" si="11">IF(B19=0,0,B19/B$16)</f>
        <v>0.49723248579483953</v>
      </c>
      <c r="C65" s="30">
        <f t="shared" si="11"/>
        <v>0.54095720918087342</v>
      </c>
      <c r="D65" s="30">
        <f t="shared" si="11"/>
        <v>0.56040240348750314</v>
      </c>
      <c r="E65" s="30">
        <f t="shared" si="11"/>
        <v>0.55641849374173313</v>
      </c>
      <c r="F65" s="30">
        <f t="shared" si="11"/>
        <v>0.51141248858235755</v>
      </c>
      <c r="G65" s="30">
        <f t="shared" si="11"/>
        <v>0.53058577558692488</v>
      </c>
      <c r="H65" s="30">
        <f t="shared" si="11"/>
        <v>0.44886178219432449</v>
      </c>
      <c r="I65" s="30">
        <f t="shared" si="11"/>
        <v>0.4946872699181516</v>
      </c>
      <c r="J65" s="30">
        <f t="shared" si="11"/>
        <v>0.48939802673424021</v>
      </c>
      <c r="K65" s="30">
        <f t="shared" si="11"/>
        <v>0.53771677447658051</v>
      </c>
      <c r="L65" s="30">
        <f t="shared" si="11"/>
        <v>0.48779167576611676</v>
      </c>
      <c r="M65" s="30">
        <f t="shared" si="11"/>
        <v>0.46440441555896417</v>
      </c>
      <c r="N65" s="30">
        <f t="shared" si="11"/>
        <v>0.51137252646423448</v>
      </c>
      <c r="O65" s="30">
        <f t="shared" si="11"/>
        <v>0.51016260330808094</v>
      </c>
      <c r="P65" s="30">
        <f t="shared" si="11"/>
        <v>0.50307645826891489</v>
      </c>
      <c r="Q65" s="30">
        <f t="shared" si="11"/>
        <v>0.50939845821029006</v>
      </c>
    </row>
    <row r="66" spans="1:17" ht="11.45" customHeight="1" x14ac:dyDescent="0.25">
      <c r="A66" s="62" t="s">
        <v>17</v>
      </c>
      <c r="B66" s="115">
        <f t="shared" ref="B66:Q66" si="12">IF(B20=0,0,B20/B$16)</f>
        <v>0.18596680067643107</v>
      </c>
      <c r="C66" s="115">
        <f t="shared" si="12"/>
        <v>0.19733189045777541</v>
      </c>
      <c r="D66" s="115">
        <f t="shared" si="12"/>
        <v>0.18738429496743203</v>
      </c>
      <c r="E66" s="115">
        <f t="shared" si="12"/>
        <v>0.17902139403344203</v>
      </c>
      <c r="F66" s="115">
        <f t="shared" si="12"/>
        <v>0.1560105971794559</v>
      </c>
      <c r="G66" s="115">
        <f t="shared" si="12"/>
        <v>0.18555285431608859</v>
      </c>
      <c r="H66" s="115">
        <f t="shared" si="12"/>
        <v>0.13190671570411555</v>
      </c>
      <c r="I66" s="115">
        <f t="shared" si="12"/>
        <v>0.16569387681832884</v>
      </c>
      <c r="J66" s="115">
        <f t="shared" si="12"/>
        <v>0.1412567231764349</v>
      </c>
      <c r="K66" s="115">
        <f t="shared" si="12"/>
        <v>0.16337538830046153</v>
      </c>
      <c r="L66" s="115">
        <f t="shared" si="12"/>
        <v>0.1034694699699454</v>
      </c>
      <c r="M66" s="115">
        <f t="shared" si="12"/>
        <v>0.10199980070609438</v>
      </c>
      <c r="N66" s="115">
        <f t="shared" si="12"/>
        <v>0.12470690043295869</v>
      </c>
      <c r="O66" s="115">
        <f t="shared" si="12"/>
        <v>0.10330413281213116</v>
      </c>
      <c r="P66" s="115">
        <f t="shared" si="12"/>
        <v>9.9016373091100646E-2</v>
      </c>
      <c r="Q66" s="115">
        <f t="shared" si="12"/>
        <v>8.8105952806948259E-2</v>
      </c>
    </row>
    <row r="67" spans="1:17" ht="11.45" customHeight="1" x14ac:dyDescent="0.25">
      <c r="A67" s="62" t="s">
        <v>16</v>
      </c>
      <c r="B67" s="115">
        <f t="shared" ref="B67:Q67" si="13">IF(B21=0,0,B21/B$16)</f>
        <v>0.31126568511840846</v>
      </c>
      <c r="C67" s="115">
        <f t="shared" si="13"/>
        <v>0.34362531872309804</v>
      </c>
      <c r="D67" s="115">
        <f t="shared" si="13"/>
        <v>0.37301810852007106</v>
      </c>
      <c r="E67" s="115">
        <f t="shared" si="13"/>
        <v>0.37739709970829105</v>
      </c>
      <c r="F67" s="115">
        <f t="shared" si="13"/>
        <v>0.35540189140290168</v>
      </c>
      <c r="G67" s="115">
        <f t="shared" si="13"/>
        <v>0.34503292127083623</v>
      </c>
      <c r="H67" s="115">
        <f t="shared" si="13"/>
        <v>0.31695506649020894</v>
      </c>
      <c r="I67" s="115">
        <f t="shared" si="13"/>
        <v>0.32899339309982273</v>
      </c>
      <c r="J67" s="115">
        <f t="shared" si="13"/>
        <v>0.34814130355780526</v>
      </c>
      <c r="K67" s="115">
        <f t="shared" si="13"/>
        <v>0.37434138617611895</v>
      </c>
      <c r="L67" s="115">
        <f t="shared" si="13"/>
        <v>0.38432220579617138</v>
      </c>
      <c r="M67" s="115">
        <f t="shared" si="13"/>
        <v>0.36240461485286984</v>
      </c>
      <c r="N67" s="115">
        <f t="shared" si="13"/>
        <v>0.38666562603127569</v>
      </c>
      <c r="O67" s="115">
        <f t="shared" si="13"/>
        <v>0.40685847049594975</v>
      </c>
      <c r="P67" s="115">
        <f t="shared" si="13"/>
        <v>0.40406008517781428</v>
      </c>
      <c r="Q67" s="115">
        <f t="shared" si="13"/>
        <v>0.42129250540334179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1.3006810183002268E-2</v>
      </c>
    </row>
    <row r="69" spans="1:17" ht="11.45" customHeight="1" x14ac:dyDescent="0.25">
      <c r="A69" s="25" t="s">
        <v>18</v>
      </c>
      <c r="B69" s="32">
        <f t="shared" ref="B69:Q69" si="15">IF(B23=0,0,B23/B$16)</f>
        <v>0.45754125279344227</v>
      </c>
      <c r="C69" s="32">
        <f t="shared" si="15"/>
        <v>0.4139019383492642</v>
      </c>
      <c r="D69" s="32">
        <f t="shared" si="15"/>
        <v>0.39399817309026702</v>
      </c>
      <c r="E69" s="32">
        <f t="shared" si="15"/>
        <v>0.40081112407187186</v>
      </c>
      <c r="F69" s="32">
        <f t="shared" si="15"/>
        <v>0.44356573788902687</v>
      </c>
      <c r="G69" s="32">
        <f t="shared" si="15"/>
        <v>0.4238058759651156</v>
      </c>
      <c r="H69" s="32">
        <f t="shared" si="15"/>
        <v>0.4993194755291413</v>
      </c>
      <c r="I69" s="32">
        <f t="shared" si="15"/>
        <v>0.45448064809819233</v>
      </c>
      <c r="J69" s="32">
        <f t="shared" si="15"/>
        <v>0.45578853474412839</v>
      </c>
      <c r="K69" s="32">
        <f t="shared" si="15"/>
        <v>0.40690573610820824</v>
      </c>
      <c r="L69" s="32">
        <f t="shared" si="15"/>
        <v>0.45626651125517215</v>
      </c>
      <c r="M69" s="32">
        <f t="shared" si="15"/>
        <v>0.48039184931017842</v>
      </c>
      <c r="N69" s="32">
        <f t="shared" si="15"/>
        <v>0.42917010886615736</v>
      </c>
      <c r="O69" s="32">
        <f t="shared" si="15"/>
        <v>0.43530461952777372</v>
      </c>
      <c r="P69" s="32">
        <f t="shared" si="15"/>
        <v>0.43792297458233959</v>
      </c>
      <c r="Q69" s="32">
        <f t="shared" si="15"/>
        <v>0.42004497153963133</v>
      </c>
    </row>
    <row r="70" spans="1:17" ht="11.45" customHeight="1" x14ac:dyDescent="0.25">
      <c r="A70" s="116" t="s">
        <v>17</v>
      </c>
      <c r="B70" s="115">
        <f t="shared" ref="B70:Q70" si="16">IF(B24=0,0,B24/B$16)</f>
        <v>0.12735459687055997</v>
      </c>
      <c r="C70" s="115">
        <f t="shared" si="16"/>
        <v>0.1128788891300281</v>
      </c>
      <c r="D70" s="115">
        <f t="shared" si="16"/>
        <v>0.11071124258350154</v>
      </c>
      <c r="E70" s="115">
        <f t="shared" si="16"/>
        <v>0.12619893096116333</v>
      </c>
      <c r="F70" s="115">
        <f t="shared" si="16"/>
        <v>0.17507320319487804</v>
      </c>
      <c r="G70" s="115">
        <f t="shared" si="16"/>
        <v>0.16108739156387059</v>
      </c>
      <c r="H70" s="115">
        <f t="shared" si="16"/>
        <v>0.22581840241420509</v>
      </c>
      <c r="I70" s="115">
        <f t="shared" si="16"/>
        <v>0.17803424240049057</v>
      </c>
      <c r="J70" s="115">
        <f t="shared" si="16"/>
        <v>0.17876023449321951</v>
      </c>
      <c r="K70" s="115">
        <f t="shared" si="16"/>
        <v>0.17212327489977411</v>
      </c>
      <c r="L70" s="115">
        <f t="shared" si="16"/>
        <v>0.20708791058655415</v>
      </c>
      <c r="M70" s="115">
        <f t="shared" si="16"/>
        <v>0.21642044808711322</v>
      </c>
      <c r="N70" s="115">
        <f t="shared" si="16"/>
        <v>0.18473719083050114</v>
      </c>
      <c r="O70" s="115">
        <f t="shared" si="16"/>
        <v>0.19117385023900135</v>
      </c>
      <c r="P70" s="115">
        <f t="shared" si="16"/>
        <v>0.18490851950815543</v>
      </c>
      <c r="Q70" s="115">
        <f t="shared" si="16"/>
        <v>0.17117934462237799</v>
      </c>
    </row>
    <row r="71" spans="1:17" ht="11.45" customHeight="1" x14ac:dyDescent="0.25">
      <c r="A71" s="93" t="s">
        <v>16</v>
      </c>
      <c r="B71" s="28">
        <f t="shared" ref="B71:Q71" si="17">IF(B25=0,0,B25/B$16)</f>
        <v>0.33018665592288232</v>
      </c>
      <c r="C71" s="28">
        <f t="shared" si="17"/>
        <v>0.30102304921923612</v>
      </c>
      <c r="D71" s="28">
        <f t="shared" si="17"/>
        <v>0.28328693050676546</v>
      </c>
      <c r="E71" s="28">
        <f t="shared" si="17"/>
        <v>0.27461219311070856</v>
      </c>
      <c r="F71" s="28">
        <f t="shared" si="17"/>
        <v>0.26849253469414885</v>
      </c>
      <c r="G71" s="28">
        <f t="shared" si="17"/>
        <v>0.26271848440124507</v>
      </c>
      <c r="H71" s="28">
        <f t="shared" si="17"/>
        <v>0.27350107311493621</v>
      </c>
      <c r="I71" s="28">
        <f t="shared" si="17"/>
        <v>0.27644640569770185</v>
      </c>
      <c r="J71" s="28">
        <f t="shared" si="17"/>
        <v>0.27702830025090885</v>
      </c>
      <c r="K71" s="28">
        <f t="shared" si="17"/>
        <v>0.23478246120843416</v>
      </c>
      <c r="L71" s="28">
        <f t="shared" si="17"/>
        <v>0.24917860066861802</v>
      </c>
      <c r="M71" s="28">
        <f t="shared" si="17"/>
        <v>0.26397140122306523</v>
      </c>
      <c r="N71" s="28">
        <f t="shared" si="17"/>
        <v>0.24443291803565623</v>
      </c>
      <c r="O71" s="28">
        <f t="shared" si="17"/>
        <v>0.24413076928877234</v>
      </c>
      <c r="P71" s="28">
        <f t="shared" si="17"/>
        <v>0.25301445507418413</v>
      </c>
      <c r="Q71" s="28">
        <f t="shared" si="17"/>
        <v>0.24886562691725331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2018-07-16T15:44:59Z</dcterms:created>
  <dcterms:modified xsi:type="dcterms:W3CDTF">2018-07-16T15:44:59Z</dcterms:modified>
</cp:coreProperties>
</file>