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\GIT\TPRLab5\henrar\results\"/>
    </mc:Choice>
  </mc:AlternateContent>
  <bookViews>
    <workbookView xWindow="0" yWindow="900" windowWidth="20490" windowHeight="7890" activeTab="1"/>
  </bookViews>
  <sheets>
    <sheet name="Podstawowy" sheetId="1" r:id="rId1"/>
    <sheet name="Skalowalny" sheetId="2" r:id="rId2"/>
  </sheets>
  <calcPr calcId="152511" iterateDelta="1E-4"/>
</workbook>
</file>

<file path=xl/calcChain.xml><?xml version="1.0" encoding="utf-8"?>
<calcChain xmlns="http://schemas.openxmlformats.org/spreadsheetml/2006/main">
  <c r="K24" i="2" l="1"/>
  <c r="M24" i="2" s="1"/>
  <c r="K23" i="2"/>
  <c r="M23" i="2" s="1"/>
  <c r="K22" i="2"/>
  <c r="M22" i="2" s="1"/>
  <c r="K21" i="2"/>
  <c r="M21" i="2" s="1"/>
  <c r="K20" i="2"/>
  <c r="M20" i="2" s="1"/>
  <c r="K19" i="2"/>
  <c r="M19" i="2" s="1"/>
  <c r="M18" i="2"/>
  <c r="N18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M10" i="2"/>
  <c r="N10" i="2" s="1"/>
  <c r="K8" i="2"/>
  <c r="M8" i="2" s="1"/>
  <c r="K7" i="2"/>
  <c r="M7" i="2" s="1"/>
  <c r="K6" i="2"/>
  <c r="M6" i="2" s="1"/>
  <c r="K5" i="2"/>
  <c r="M5" i="2" s="1"/>
  <c r="K4" i="2"/>
  <c r="M4" i="2" s="1"/>
  <c r="K3" i="2"/>
  <c r="M3" i="2" s="1"/>
  <c r="M2" i="2"/>
  <c r="N2" i="2" s="1"/>
  <c r="M24" i="1"/>
  <c r="O24" i="1" s="1"/>
  <c r="O23" i="1"/>
  <c r="M23" i="1"/>
  <c r="N23" i="1" s="1"/>
  <c r="O22" i="1"/>
  <c r="N22" i="1"/>
  <c r="M22" i="1"/>
  <c r="M21" i="1"/>
  <c r="O21" i="1" s="1"/>
  <c r="M20" i="1"/>
  <c r="O20" i="1" s="1"/>
  <c r="O19" i="1"/>
  <c r="M19" i="1"/>
  <c r="N19" i="1" s="1"/>
  <c r="M18" i="1"/>
  <c r="N18" i="1" s="1"/>
  <c r="M16" i="1"/>
  <c r="O16" i="1" s="1"/>
  <c r="O15" i="1"/>
  <c r="M15" i="1"/>
  <c r="N15" i="1" s="1"/>
  <c r="O14" i="1"/>
  <c r="N14" i="1"/>
  <c r="M14" i="1"/>
  <c r="M13" i="1"/>
  <c r="O13" i="1" s="1"/>
  <c r="M12" i="1"/>
  <c r="O12" i="1" s="1"/>
  <c r="O11" i="1"/>
  <c r="M11" i="1"/>
  <c r="N11" i="1" s="1"/>
  <c r="M10" i="1"/>
  <c r="N10" i="1" s="1"/>
  <c r="M8" i="1"/>
  <c r="O8" i="1" s="1"/>
  <c r="O7" i="1"/>
  <c r="M7" i="1"/>
  <c r="N7" i="1" s="1"/>
  <c r="O6" i="1"/>
  <c r="N6" i="1"/>
  <c r="M6" i="1"/>
  <c r="M5" i="1"/>
  <c r="O5" i="1" s="1"/>
  <c r="M4" i="1"/>
  <c r="O4" i="1" s="1"/>
  <c r="O3" i="1"/>
  <c r="M3" i="1"/>
  <c r="N3" i="1" s="1"/>
  <c r="M2" i="1"/>
  <c r="N2" i="1" s="1"/>
  <c r="B3" i="2"/>
  <c r="B4" i="2"/>
  <c r="B5" i="2"/>
  <c r="B6" i="2"/>
  <c r="B7" i="2"/>
  <c r="B8" i="2"/>
  <c r="B2" i="2"/>
  <c r="B11" i="2"/>
  <c r="B12" i="2"/>
  <c r="B13" i="2"/>
  <c r="B14" i="2"/>
  <c r="B15" i="2"/>
  <c r="B16" i="2"/>
  <c r="C7" i="2"/>
  <c r="E7" i="2" s="1"/>
  <c r="C5" i="2"/>
  <c r="B10" i="2"/>
  <c r="B19" i="2"/>
  <c r="B20" i="2"/>
  <c r="B21" i="2"/>
  <c r="B22" i="2"/>
  <c r="B23" i="2"/>
  <c r="B24" i="2"/>
  <c r="B18" i="2"/>
  <c r="O4" i="2" l="1"/>
  <c r="N4" i="2"/>
  <c r="O8" i="2"/>
  <c r="N8" i="2"/>
  <c r="O13" i="2"/>
  <c r="N13" i="2"/>
  <c r="O22" i="2"/>
  <c r="N22" i="2"/>
  <c r="O5" i="2"/>
  <c r="N5" i="2"/>
  <c r="O14" i="2"/>
  <c r="N14" i="2"/>
  <c r="O19" i="2"/>
  <c r="N19" i="2"/>
  <c r="O23" i="2"/>
  <c r="N23" i="2"/>
  <c r="O6" i="2"/>
  <c r="N6" i="2"/>
  <c r="O11" i="2"/>
  <c r="N11" i="2"/>
  <c r="O15" i="2"/>
  <c r="N15" i="2"/>
  <c r="O20" i="2"/>
  <c r="N20" i="2"/>
  <c r="O24" i="2"/>
  <c r="N24" i="2"/>
  <c r="O3" i="2"/>
  <c r="N3" i="2"/>
  <c r="O7" i="2"/>
  <c r="N7" i="2"/>
  <c r="O12" i="2"/>
  <c r="N12" i="2"/>
  <c r="O16" i="2"/>
  <c r="N16" i="2"/>
  <c r="O21" i="2"/>
  <c r="N21" i="2"/>
  <c r="N5" i="1"/>
  <c r="N13" i="1"/>
  <c r="N21" i="1"/>
  <c r="N4" i="1"/>
  <c r="N8" i="1"/>
  <c r="N12" i="1"/>
  <c r="N16" i="1"/>
  <c r="N20" i="1"/>
  <c r="N24" i="1"/>
  <c r="C3" i="2"/>
  <c r="E3" i="2" s="1"/>
  <c r="C4" i="2"/>
  <c r="E5" i="2"/>
  <c r="C6" i="2"/>
  <c r="C8" i="2"/>
  <c r="E8" i="2" s="1"/>
  <c r="C11" i="2"/>
  <c r="C12" i="2"/>
  <c r="E12" i="2" s="1"/>
  <c r="C13" i="2"/>
  <c r="E13" i="2" s="1"/>
  <c r="C14" i="2"/>
  <c r="E14" i="2" s="1"/>
  <c r="C15" i="2"/>
  <c r="C16" i="2"/>
  <c r="E16" i="2" s="1"/>
  <c r="C19" i="2"/>
  <c r="E19" i="2" s="1"/>
  <c r="C20" i="2"/>
  <c r="C21" i="2"/>
  <c r="E21" i="2" s="1"/>
  <c r="C22" i="2"/>
  <c r="E22" i="2" s="1"/>
  <c r="C23" i="2"/>
  <c r="E23" i="2" s="1"/>
  <c r="C24" i="2"/>
  <c r="E24" i="2" s="1"/>
  <c r="E20" i="2"/>
  <c r="E18" i="2"/>
  <c r="F18" i="2" s="1"/>
  <c r="E15" i="2"/>
  <c r="E11" i="2"/>
  <c r="E10" i="2"/>
  <c r="F10" i="2" s="1"/>
  <c r="E6" i="2"/>
  <c r="E4" i="2"/>
  <c r="E2" i="2"/>
  <c r="F2" i="2" s="1"/>
  <c r="E24" i="1"/>
  <c r="G24" i="1" s="1"/>
  <c r="E23" i="1"/>
  <c r="G23" i="1" s="1"/>
  <c r="E22" i="1"/>
  <c r="G22" i="1" s="1"/>
  <c r="E21" i="1"/>
  <c r="F21" i="1" s="1"/>
  <c r="E20" i="1"/>
  <c r="G20" i="1" s="1"/>
  <c r="E19" i="1"/>
  <c r="F19" i="1" s="1"/>
  <c r="E18" i="1"/>
  <c r="F18" i="1" s="1"/>
  <c r="E16" i="1"/>
  <c r="G16" i="1" s="1"/>
  <c r="E15" i="1"/>
  <c r="G15" i="1" s="1"/>
  <c r="E14" i="1"/>
  <c r="G14" i="1" s="1"/>
  <c r="E13" i="1"/>
  <c r="F13" i="1" s="1"/>
  <c r="E12" i="1"/>
  <c r="G12" i="1" s="1"/>
  <c r="E11" i="1"/>
  <c r="G11" i="1" s="1"/>
  <c r="E10" i="1"/>
  <c r="F10" i="1" s="1"/>
  <c r="E8" i="1"/>
  <c r="G8" i="1" s="1"/>
  <c r="E7" i="1"/>
  <c r="G7" i="1" s="1"/>
  <c r="E6" i="1"/>
  <c r="G6" i="1" s="1"/>
  <c r="E5" i="1"/>
  <c r="F5" i="1" s="1"/>
  <c r="E4" i="1"/>
  <c r="G4" i="1" s="1"/>
  <c r="E3" i="1"/>
  <c r="G3" i="1" s="1"/>
  <c r="E2" i="1"/>
  <c r="F2" i="1" s="1"/>
  <c r="G19" i="1" l="1"/>
  <c r="G21" i="1"/>
  <c r="G5" i="1"/>
  <c r="F20" i="1"/>
  <c r="F22" i="1"/>
  <c r="F24" i="1"/>
  <c r="F12" i="1"/>
  <c r="F14" i="1"/>
  <c r="F16" i="1"/>
  <c r="G13" i="1"/>
  <c r="F4" i="1"/>
  <c r="F8" i="1"/>
  <c r="F6" i="1"/>
  <c r="G3" i="2"/>
  <c r="F3" i="2"/>
  <c r="G12" i="2"/>
  <c r="F12" i="2"/>
  <c r="G8" i="2"/>
  <c r="F8" i="2"/>
  <c r="G13" i="2"/>
  <c r="F13" i="2"/>
  <c r="G22" i="2"/>
  <c r="F22" i="2"/>
  <c r="G5" i="2"/>
  <c r="F5" i="2"/>
  <c r="G14" i="2"/>
  <c r="F14" i="2"/>
  <c r="G19" i="2"/>
  <c r="F19" i="2"/>
  <c r="G23" i="2"/>
  <c r="F23" i="2"/>
  <c r="G7" i="2"/>
  <c r="F7" i="2"/>
  <c r="G16" i="2"/>
  <c r="F16" i="2"/>
  <c r="G21" i="2"/>
  <c r="F21" i="2"/>
  <c r="G4" i="2"/>
  <c r="F4" i="2"/>
  <c r="G6" i="2"/>
  <c r="F6" i="2"/>
  <c r="G11" i="2"/>
  <c r="F11" i="2"/>
  <c r="G15" i="2"/>
  <c r="F15" i="2"/>
  <c r="G20" i="2"/>
  <c r="F20" i="2"/>
  <c r="G24" i="2"/>
  <c r="F24" i="2"/>
  <c r="F3" i="1"/>
  <c r="F7" i="1"/>
  <c r="F11" i="1"/>
  <c r="F15" i="1"/>
  <c r="F23" i="1"/>
</calcChain>
</file>

<file path=xl/sharedStrings.xml><?xml version="1.0" encoding="utf-8"?>
<sst xmlns="http://schemas.openxmlformats.org/spreadsheetml/2006/main" count="12" uniqueCount="6">
  <si>
    <t>L. procesorów</t>
  </si>
  <si>
    <t>Rozmiar problemu</t>
  </si>
  <si>
    <t>Czas</t>
  </si>
  <si>
    <t>Przyspieszenie</t>
  </si>
  <si>
    <t>Efektywność</t>
  </si>
  <si>
    <t>Część sekwencyjna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</si>
</sst>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zł-415];[Red]&quot;-&quot;#,##0.00&quot; &quot;[$zł-415]"/>
    <numFmt numFmtId="165" formatCode="[$-415]General"/>
  </numFmts>
  <fonts count="4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  <font>
      <sz val="11"/>
      <color rgb="FF000000"/>
      <name val="Liberation Sans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165" fontId="3" fillId="0" borderId="0"/>
  </cellStyleXfs>
  <cellXfs count="2">
    <xf numFmtId="0" fontId="0" fillId="0" borderId="0" xfId="0"/>
    <xf numFmtId="165" fontId="3" fillId="0" borderId="0" xfId="5"/>
  </cellXfs>
  <cellStyles count="6">
    <cellStyle name="Excel Built-in Normal" xfId="5"/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Lucas:1000000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Podstawowy!$E$2:$E$8</c:f>
              <c:numCache>
                <c:formatCode>General</c:formatCode>
                <c:ptCount val="7"/>
                <c:pt idx="0">
                  <c:v>1</c:v>
                </c:pt>
                <c:pt idx="1">
                  <c:v>1.512351203191121</c:v>
                </c:pt>
                <c:pt idx="2">
                  <c:v>2.7171123858770301</c:v>
                </c:pt>
                <c:pt idx="3">
                  <c:v>4.0635210246495896</c:v>
                </c:pt>
                <c:pt idx="4">
                  <c:v>4.9605717320116831</c:v>
                </c:pt>
                <c:pt idx="5">
                  <c:v>6.1077168958064698</c:v>
                </c:pt>
                <c:pt idx="6">
                  <c:v>7.3042939988271325</c:v>
                </c:pt>
              </c:numCache>
            </c:numRef>
          </c:yVal>
          <c:smooth val="0"/>
        </c:ser>
        <c:ser>
          <c:idx val="1"/>
          <c:order val="1"/>
          <c:tx>
            <c:v>Lucas:10000000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Podstawowy!$E$10:$E$16</c:f>
              <c:numCache>
                <c:formatCode>General</c:formatCode>
                <c:ptCount val="7"/>
                <c:pt idx="0">
                  <c:v>1</c:v>
                </c:pt>
                <c:pt idx="1">
                  <c:v>1.8637518550570085</c:v>
                </c:pt>
                <c:pt idx="2">
                  <c:v>3.4255924925502894</c:v>
                </c:pt>
                <c:pt idx="3">
                  <c:v>4.5468063177738038</c:v>
                </c:pt>
                <c:pt idx="4">
                  <c:v>5.2441224879604986</c:v>
                </c:pt>
                <c:pt idx="5">
                  <c:v>6.2232073064132054</c:v>
                </c:pt>
                <c:pt idx="6">
                  <c:v>7.0288535082443451</c:v>
                </c:pt>
              </c:numCache>
            </c:numRef>
          </c:yVal>
          <c:smooth val="0"/>
        </c:ser>
        <c:ser>
          <c:idx val="2"/>
          <c:order val="2"/>
          <c:tx>
            <c:v>Lucas:100000000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Podstawowy!$E$18:$E$24</c:f>
              <c:numCache>
                <c:formatCode>General</c:formatCode>
                <c:ptCount val="7"/>
                <c:pt idx="0">
                  <c:v>1</c:v>
                </c:pt>
                <c:pt idx="1">
                  <c:v>1.8931801806536117</c:v>
                </c:pt>
                <c:pt idx="2">
                  <c:v>3.6482048027732072</c:v>
                </c:pt>
                <c:pt idx="3">
                  <c:v>5.0608872892978161</c:v>
                </c:pt>
                <c:pt idx="4">
                  <c:v>6.2316829248635957</c:v>
                </c:pt>
                <c:pt idx="5">
                  <c:v>7.0462050032318606</c:v>
                </c:pt>
                <c:pt idx="6">
                  <c:v>8.0083726351996063</c:v>
                </c:pt>
              </c:numCache>
            </c:numRef>
          </c:yVal>
          <c:smooth val="0"/>
        </c:ser>
        <c:ser>
          <c:idx val="3"/>
          <c:order val="3"/>
          <c:tx>
            <c:v>Liściu:1000000</c:v>
          </c:tx>
          <c:xVal>
            <c:numRef>
              <c:f>Podstawowy!$I$2:$I$8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Podstawowy!$M$2:$M$8</c:f>
              <c:numCache>
                <c:formatCode>[$-415]General</c:formatCode>
                <c:ptCount val="7"/>
                <c:pt idx="0">
                  <c:v>1</c:v>
                </c:pt>
                <c:pt idx="1">
                  <c:v>1.2191907695568631</c:v>
                </c:pt>
                <c:pt idx="2">
                  <c:v>3.6718777104713531</c:v>
                </c:pt>
                <c:pt idx="3">
                  <c:v>4.9069935646594089</c:v>
                </c:pt>
                <c:pt idx="4">
                  <c:v>6.9135899244859029</c:v>
                </c:pt>
                <c:pt idx="5">
                  <c:v>8.2992224281945841</c:v>
                </c:pt>
                <c:pt idx="6">
                  <c:v>8.5686342453908644</c:v>
                </c:pt>
              </c:numCache>
            </c:numRef>
          </c:yVal>
          <c:smooth val="0"/>
        </c:ser>
        <c:ser>
          <c:idx val="4"/>
          <c:order val="4"/>
          <c:tx>
            <c:v>Liściu:10000000</c:v>
          </c:tx>
          <c:xVal>
            <c:numRef>
              <c:f>Podstawowy!$I$10:$I$16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Podstawowy!$M$10:$M$16</c:f>
              <c:numCache>
                <c:formatCode>[$-415]General</c:formatCode>
                <c:ptCount val="7"/>
                <c:pt idx="0">
                  <c:v>1</c:v>
                </c:pt>
                <c:pt idx="1">
                  <c:v>1.8991126891953458</c:v>
                </c:pt>
                <c:pt idx="2">
                  <c:v>3.4547241245944944</c:v>
                </c:pt>
                <c:pt idx="3">
                  <c:v>4.3855488887293159</c:v>
                </c:pt>
                <c:pt idx="4">
                  <c:v>5.8750427851391835</c:v>
                </c:pt>
                <c:pt idx="5">
                  <c:v>6.7480792455739138</c:v>
                </c:pt>
                <c:pt idx="6">
                  <c:v>6.6215422319827946</c:v>
                </c:pt>
              </c:numCache>
            </c:numRef>
          </c:yVal>
          <c:smooth val="0"/>
        </c:ser>
        <c:ser>
          <c:idx val="5"/>
          <c:order val="5"/>
          <c:tx>
            <c:v>Liściu:100000000</c:v>
          </c:tx>
          <c:xVal>
            <c:numRef>
              <c:f>Podstawowy!$I$18:$I$24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Podstawowy!$M$18:$M$24</c:f>
              <c:numCache>
                <c:formatCode>General</c:formatCode>
                <c:ptCount val="7"/>
                <c:pt idx="0">
                  <c:v>1</c:v>
                </c:pt>
                <c:pt idx="1">
                  <c:v>1.9371595597899653</c:v>
                </c:pt>
                <c:pt idx="2">
                  <c:v>3.6912242403400111</c:v>
                </c:pt>
                <c:pt idx="3">
                  <c:v>5.1772625751045966</c:v>
                </c:pt>
                <c:pt idx="4">
                  <c:v>6.5845900801280264</c:v>
                </c:pt>
                <c:pt idx="5">
                  <c:v>8.4580969538813822</c:v>
                </c:pt>
                <c:pt idx="6">
                  <c:v>8.779238791241033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341808"/>
        <c:axId val="-1155342352"/>
      </c:scatterChart>
      <c:valAx>
        <c:axId val="-1155342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41808"/>
        <c:crossesAt val="0"/>
        <c:crossBetween val="midCat"/>
      </c:valAx>
      <c:valAx>
        <c:axId val="-115534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423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Lucas:1000000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Podstawowy!$F$2:$F$8</c:f>
              <c:numCache>
                <c:formatCode>General</c:formatCode>
                <c:ptCount val="7"/>
                <c:pt idx="0">
                  <c:v>1</c:v>
                </c:pt>
                <c:pt idx="1">
                  <c:v>0.75617560159556052</c:v>
                </c:pt>
                <c:pt idx="2">
                  <c:v>0.67927809646925752</c:v>
                </c:pt>
                <c:pt idx="3">
                  <c:v>0.6772535041082649</c:v>
                </c:pt>
                <c:pt idx="4">
                  <c:v>0.62007146650146039</c:v>
                </c:pt>
                <c:pt idx="5">
                  <c:v>0.61077168958064698</c:v>
                </c:pt>
                <c:pt idx="6">
                  <c:v>0.60869116656892774</c:v>
                </c:pt>
              </c:numCache>
            </c:numRef>
          </c:yVal>
          <c:smooth val="0"/>
        </c:ser>
        <c:ser>
          <c:idx val="1"/>
          <c:order val="1"/>
          <c:tx>
            <c:v>Lucas:10000000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Podstawowy!$F$10:$F$16</c:f>
              <c:numCache>
                <c:formatCode>General</c:formatCode>
                <c:ptCount val="7"/>
                <c:pt idx="0">
                  <c:v>1</c:v>
                </c:pt>
                <c:pt idx="1">
                  <c:v>0.93187592752850423</c:v>
                </c:pt>
                <c:pt idx="2">
                  <c:v>0.85639812313757235</c:v>
                </c:pt>
                <c:pt idx="3">
                  <c:v>0.7578010529623006</c:v>
                </c:pt>
                <c:pt idx="4">
                  <c:v>0.65551531099506233</c:v>
                </c:pt>
                <c:pt idx="5">
                  <c:v>0.62232073064132054</c:v>
                </c:pt>
                <c:pt idx="6">
                  <c:v>0.58573779235369539</c:v>
                </c:pt>
              </c:numCache>
            </c:numRef>
          </c:yVal>
          <c:smooth val="0"/>
        </c:ser>
        <c:ser>
          <c:idx val="2"/>
          <c:order val="2"/>
          <c:tx>
            <c:v>Lucas:100000000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0.94659009032680586</c:v>
                </c:pt>
                <c:pt idx="2">
                  <c:v>0.91205120069330181</c:v>
                </c:pt>
                <c:pt idx="3">
                  <c:v>0.84348121488296934</c:v>
                </c:pt>
                <c:pt idx="4">
                  <c:v>0.77896036560794946</c:v>
                </c:pt>
                <c:pt idx="5">
                  <c:v>0.70462050032318602</c:v>
                </c:pt>
                <c:pt idx="6">
                  <c:v>0.66736438626663386</c:v>
                </c:pt>
              </c:numCache>
            </c:numRef>
          </c:yVal>
          <c:smooth val="0"/>
        </c:ser>
        <c:ser>
          <c:idx val="3"/>
          <c:order val="3"/>
          <c:tx>
            <c:v>Liściu:1000000</c:v>
          </c:tx>
          <c:xVal>
            <c:numRef>
              <c:f>Podstawowy!$I$2:$I$8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Podstawowy!$N$2:$N$8</c:f>
              <c:numCache>
                <c:formatCode>[$-415]General</c:formatCode>
                <c:ptCount val="7"/>
                <c:pt idx="0">
                  <c:v>1</c:v>
                </c:pt>
                <c:pt idx="1">
                  <c:v>0.60959538477843156</c:v>
                </c:pt>
                <c:pt idx="2">
                  <c:v>0.91796942761783829</c:v>
                </c:pt>
                <c:pt idx="3">
                  <c:v>0.81783226077656812</c:v>
                </c:pt>
                <c:pt idx="4">
                  <c:v>0.86419874056073787</c:v>
                </c:pt>
                <c:pt idx="5">
                  <c:v>0.7544747661995076</c:v>
                </c:pt>
                <c:pt idx="6">
                  <c:v>0.71405285378257199</c:v>
                </c:pt>
              </c:numCache>
            </c:numRef>
          </c:yVal>
          <c:smooth val="0"/>
        </c:ser>
        <c:ser>
          <c:idx val="4"/>
          <c:order val="4"/>
          <c:tx>
            <c:v>Liściu:10000000</c:v>
          </c:tx>
          <c:xVal>
            <c:numRef>
              <c:f>Podstawowy!$I$10:$I$16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Podstawowy!$N$10:$N$16</c:f>
              <c:numCache>
                <c:formatCode>[$-415]General</c:formatCode>
                <c:ptCount val="7"/>
                <c:pt idx="0">
                  <c:v>1</c:v>
                </c:pt>
                <c:pt idx="1">
                  <c:v>0.94955634459767291</c:v>
                </c:pt>
                <c:pt idx="2">
                  <c:v>0.8636810311486236</c:v>
                </c:pt>
                <c:pt idx="3">
                  <c:v>0.73092481478821936</c:v>
                </c:pt>
                <c:pt idx="4">
                  <c:v>0.73438034814239794</c:v>
                </c:pt>
                <c:pt idx="5">
                  <c:v>0.61346174959762856</c:v>
                </c:pt>
                <c:pt idx="6">
                  <c:v>0.55179518599856625</c:v>
                </c:pt>
              </c:numCache>
            </c:numRef>
          </c:yVal>
          <c:smooth val="0"/>
        </c:ser>
        <c:ser>
          <c:idx val="5"/>
          <c:order val="5"/>
          <c:tx>
            <c:v>Liściu:100000000</c:v>
          </c:tx>
          <c:xVal>
            <c:numRef>
              <c:f>Podstawowy!$I$18:$I$24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Podstawowy!$N$18:$N$24</c:f>
              <c:numCache>
                <c:formatCode>General</c:formatCode>
                <c:ptCount val="7"/>
                <c:pt idx="0">
                  <c:v>1</c:v>
                </c:pt>
                <c:pt idx="1">
                  <c:v>0.96857977989498267</c:v>
                </c:pt>
                <c:pt idx="2">
                  <c:v>0.92280606008500277</c:v>
                </c:pt>
                <c:pt idx="3">
                  <c:v>0.86287709585076611</c:v>
                </c:pt>
                <c:pt idx="4">
                  <c:v>0.8230737600160033</c:v>
                </c:pt>
                <c:pt idx="5">
                  <c:v>0.76891790489830747</c:v>
                </c:pt>
                <c:pt idx="6">
                  <c:v>0.73160323260341942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332016"/>
        <c:axId val="-1155338000"/>
      </c:scatterChart>
      <c:valAx>
        <c:axId val="-1155338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32016"/>
        <c:crossesAt val="0"/>
        <c:crossBetween val="midCat"/>
      </c:valAx>
      <c:valAx>
        <c:axId val="-115533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380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Lucas:1000000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Podstawowy!$G$2:$G$8</c:f>
              <c:numCache>
                <c:formatCode>General</c:formatCode>
                <c:ptCount val="7"/>
                <c:pt idx="1">
                  <c:v>0.32244414907061314</c:v>
                </c:pt>
                <c:pt idx="2">
                  <c:v>0.15738370150987566</c:v>
                </c:pt>
                <c:pt idx="3">
                  <c:v>9.5310395275604573E-2</c:v>
                </c:pt>
                <c:pt idx="4">
                  <c:v>8.7531047173862869E-2</c:v>
                </c:pt>
                <c:pt idx="5">
                  <c:v>7.0808111745140595E-2</c:v>
                </c:pt>
                <c:pt idx="6">
                  <c:v>5.844265904569744E-2</c:v>
                </c:pt>
              </c:numCache>
            </c:numRef>
          </c:yVal>
          <c:smooth val="0"/>
        </c:ser>
        <c:ser>
          <c:idx val="1"/>
          <c:order val="1"/>
          <c:tx>
            <c:v>Lucas:10000000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Podstawowy!$G$10:$G$16</c:f>
              <c:numCache>
                <c:formatCode>General</c:formatCode>
                <c:ptCount val="7"/>
                <c:pt idx="1">
                  <c:v>7.3104230358404632E-2</c:v>
                </c:pt>
                <c:pt idx="2">
                  <c:v>5.5893737963956802E-2</c:v>
                </c:pt>
                <c:pt idx="3">
                  <c:v>6.392151240511626E-2</c:v>
                </c:pt>
                <c:pt idx="4">
                  <c:v>7.5073911476718366E-2</c:v>
                </c:pt>
                <c:pt idx="5">
                  <c:v>6.7432051024284415E-2</c:v>
                </c:pt>
                <c:pt idx="6">
                  <c:v>6.4295323243164823E-2</c:v>
                </c:pt>
              </c:numCache>
            </c:numRef>
          </c:yVal>
          <c:smooth val="0"/>
        </c:ser>
        <c:ser>
          <c:idx val="2"/>
          <c:order val="2"/>
          <c:tx>
            <c:v>Lucas:100000000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Podstawowy!$G$18:$G$24</c:f>
              <c:numCache>
                <c:formatCode>General</c:formatCode>
                <c:ptCount val="7"/>
                <c:pt idx="1">
                  <c:v>5.6423482792593571E-2</c:v>
                </c:pt>
                <c:pt idx="2">
                  <c:v>3.2143224430033181E-2</c:v>
                </c:pt>
                <c:pt idx="3">
                  <c:v>3.7112571650750326E-2</c:v>
                </c:pt>
                <c:pt idx="4">
                  <c:v>4.0537480495289442E-2</c:v>
                </c:pt>
                <c:pt idx="5">
                  <c:v>4.6578185553048011E-2</c:v>
                </c:pt>
                <c:pt idx="6">
                  <c:v>4.5311979288637276E-2</c:v>
                </c:pt>
              </c:numCache>
            </c:numRef>
          </c:yVal>
          <c:smooth val="0"/>
        </c:ser>
        <c:ser>
          <c:idx val="3"/>
          <c:order val="3"/>
          <c:tx>
            <c:v>Liściu:1000000</c:v>
          </c:tx>
          <c:xVal>
            <c:numRef>
              <c:f>Podstawowy!$I$2:$I$8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Podstawowy!$O$2:$O$8</c:f>
              <c:numCache>
                <c:formatCode>[$-415]General</c:formatCode>
                <c:ptCount val="7"/>
                <c:pt idx="1">
                  <c:v>0.64043236705846796</c:v>
                </c:pt>
                <c:pt idx="2">
                  <c:v>2.9786965997707176E-2</c:v>
                </c:pt>
                <c:pt idx="3">
                  <c:v>4.454892475150235E-2</c:v>
                </c:pt>
                <c:pt idx="4">
                  <c:v>2.2448748198020674E-2</c:v>
                </c:pt>
                <c:pt idx="5">
                  <c:v>3.2542537510865867E-2</c:v>
                </c:pt>
                <c:pt idx="6">
                  <c:v>3.6405141402306856E-2</c:v>
                </c:pt>
              </c:numCache>
            </c:numRef>
          </c:yVal>
          <c:smooth val="0"/>
        </c:ser>
        <c:ser>
          <c:idx val="4"/>
          <c:order val="4"/>
          <c:tx>
            <c:v>Liściu:10000000</c:v>
          </c:tx>
          <c:xVal>
            <c:numRef>
              <c:f>Podstawowy!$I$10:$I$16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Podstawowy!$O$10:$O$16</c:f>
              <c:numCache>
                <c:formatCode>[$-415]General</c:formatCode>
                <c:ptCount val="7"/>
                <c:pt idx="1">
                  <c:v>5.312339356091611E-2</c:v>
                </c:pt>
                <c:pt idx="2">
                  <c:v>5.2611617767454266E-2</c:v>
                </c:pt>
                <c:pt idx="3">
                  <c:v>7.3625954343811265E-2</c:v>
                </c:pt>
                <c:pt idx="4">
                  <c:v>5.1670315861622518E-2</c:v>
                </c:pt>
                <c:pt idx="5">
                  <c:v>6.3009348285513023E-2</c:v>
                </c:pt>
                <c:pt idx="6">
                  <c:v>7.3842420549958196E-2</c:v>
                </c:pt>
              </c:numCache>
            </c:numRef>
          </c:yVal>
          <c:smooth val="0"/>
        </c:ser>
        <c:ser>
          <c:idx val="5"/>
          <c:order val="5"/>
          <c:tx>
            <c:v>Liściu:100000000</c:v>
          </c:tx>
          <c:xVal>
            <c:numRef>
              <c:f>Podstawowy!$I$18:$I$24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Podstawowy!$O$18:$O$24</c:f>
              <c:numCache>
                <c:formatCode>General</c:formatCode>
                <c:ptCount val="7"/>
                <c:pt idx="1">
                  <c:v>3.2439475567437537E-2</c:v>
                </c:pt>
                <c:pt idx="2">
                  <c:v>2.7883771485667157E-2</c:v>
                </c:pt>
                <c:pt idx="3">
                  <c:v>3.1782719650018221E-2</c:v>
                </c:pt>
                <c:pt idx="4">
                  <c:v>3.0708277153774808E-2</c:v>
                </c:pt>
                <c:pt idx="5">
                  <c:v>3.0052895586070938E-2</c:v>
                </c:pt>
                <c:pt idx="6">
                  <c:v>3.3351009180393049E-2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344528"/>
        <c:axId val="-1155336368"/>
      </c:scatterChart>
      <c:valAx>
        <c:axId val="-1155336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44528"/>
        <c:crossesAt val="0"/>
        <c:crossBetween val="midCat"/>
      </c:valAx>
      <c:valAx>
        <c:axId val="-115534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363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Lucas:1000000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Skalowalny!$E$2:$E$8</c:f>
              <c:numCache>
                <c:formatCode>General</c:formatCode>
                <c:ptCount val="7"/>
                <c:pt idx="0">
                  <c:v>1</c:v>
                </c:pt>
                <c:pt idx="1">
                  <c:v>1.7957308921709079</c:v>
                </c:pt>
                <c:pt idx="2">
                  <c:v>3.0070566537027386</c:v>
                </c:pt>
                <c:pt idx="3">
                  <c:v>3.5385417868039468</c:v>
                </c:pt>
                <c:pt idx="4">
                  <c:v>4.3224182811914664</c:v>
                </c:pt>
                <c:pt idx="5">
                  <c:v>4.6775464382607606</c:v>
                </c:pt>
                <c:pt idx="6">
                  <c:v>5.9852229525276828</c:v>
                </c:pt>
              </c:numCache>
            </c:numRef>
          </c:yVal>
          <c:smooth val="0"/>
        </c:ser>
        <c:ser>
          <c:idx val="1"/>
          <c:order val="1"/>
          <c:tx>
            <c:v>Lucas:10000000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Skalowalny!$E$10:$E$16</c:f>
              <c:numCache>
                <c:formatCode>General</c:formatCode>
                <c:ptCount val="7"/>
                <c:pt idx="0">
                  <c:v>1</c:v>
                </c:pt>
                <c:pt idx="1">
                  <c:v>1.7909384071862846</c:v>
                </c:pt>
                <c:pt idx="2">
                  <c:v>3.1657567553502424</c:v>
                </c:pt>
                <c:pt idx="3">
                  <c:v>4.2219758711001978</c:v>
                </c:pt>
                <c:pt idx="4">
                  <c:v>4.9467937134714433</c:v>
                </c:pt>
                <c:pt idx="5">
                  <c:v>6.153758023399484</c:v>
                </c:pt>
                <c:pt idx="6">
                  <c:v>6.5552360816535202</c:v>
                </c:pt>
              </c:numCache>
            </c:numRef>
          </c:yVal>
          <c:smooth val="0"/>
        </c:ser>
        <c:ser>
          <c:idx val="2"/>
          <c:order val="2"/>
          <c:tx>
            <c:v>Lucas:100000000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Skalowalny!$E$18:$E$24</c:f>
              <c:numCache>
                <c:formatCode>General</c:formatCode>
                <c:ptCount val="7"/>
                <c:pt idx="0">
                  <c:v>1</c:v>
                </c:pt>
                <c:pt idx="1">
                  <c:v>1.8221011062972838</c:v>
                </c:pt>
                <c:pt idx="2">
                  <c:v>3.19140663536687</c:v>
                </c:pt>
                <c:pt idx="3">
                  <c:v>4.0311134471339285</c:v>
                </c:pt>
                <c:pt idx="4">
                  <c:v>5.0787161413672806</c:v>
                </c:pt>
                <c:pt idx="5">
                  <c:v>5.7723336838101424</c:v>
                </c:pt>
                <c:pt idx="6">
                  <c:v>6.7233699907731932</c:v>
                </c:pt>
              </c:numCache>
            </c:numRef>
          </c:yVal>
          <c:smooth val="0"/>
        </c:ser>
        <c:ser>
          <c:idx val="3"/>
          <c:order val="3"/>
          <c:tx>
            <c:v>Liściu:1000000</c:v>
          </c:tx>
          <c:xVal>
            <c:numRef>
              <c:f>Skalowalny!$I$2:$I$8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Skalowalny!$M$2:$M$8</c:f>
              <c:numCache>
                <c:formatCode>[$-415]General</c:formatCode>
                <c:ptCount val="7"/>
                <c:pt idx="0">
                  <c:v>1</c:v>
                </c:pt>
                <c:pt idx="1">
                  <c:v>1.679090018344028</c:v>
                </c:pt>
                <c:pt idx="2">
                  <c:v>2.9032938126765453</c:v>
                </c:pt>
                <c:pt idx="3">
                  <c:v>3.4832537347648338</c:v>
                </c:pt>
                <c:pt idx="4">
                  <c:v>5.7607056875841192</c:v>
                </c:pt>
                <c:pt idx="5">
                  <c:v>5.0078220441022676</c:v>
                </c:pt>
                <c:pt idx="6">
                  <c:v>6.2949615284583542</c:v>
                </c:pt>
              </c:numCache>
            </c:numRef>
          </c:yVal>
          <c:smooth val="0"/>
        </c:ser>
        <c:ser>
          <c:idx val="4"/>
          <c:order val="4"/>
          <c:tx>
            <c:v>Liściu:10000000</c:v>
          </c:tx>
          <c:xVal>
            <c:numRef>
              <c:f>Skalowalny!$I$10:$I$16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Skalowalny!$M$10:$M$16</c:f>
              <c:numCache>
                <c:formatCode>[$-415]General</c:formatCode>
                <c:ptCount val="7"/>
                <c:pt idx="0">
                  <c:v>1</c:v>
                </c:pt>
                <c:pt idx="1">
                  <c:v>1.8471358659296551</c:v>
                </c:pt>
                <c:pt idx="2">
                  <c:v>3.3634994005680179</c:v>
                </c:pt>
                <c:pt idx="3">
                  <c:v>4.6110077605678779</c:v>
                </c:pt>
                <c:pt idx="4">
                  <c:v>5.8527339762718853</c:v>
                </c:pt>
                <c:pt idx="5">
                  <c:v>6.6752762269259538</c:v>
                </c:pt>
                <c:pt idx="6">
                  <c:v>8.0031627708313202</c:v>
                </c:pt>
              </c:numCache>
            </c:numRef>
          </c:yVal>
          <c:smooth val="0"/>
        </c:ser>
        <c:ser>
          <c:idx val="5"/>
          <c:order val="5"/>
          <c:tx>
            <c:v>Liściu:100000000</c:v>
          </c:tx>
          <c:xVal>
            <c:numRef>
              <c:f>Skalowalny!$I$18:$I$24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Skalowalny!$M$18:$M$24</c:f>
              <c:numCache>
                <c:formatCode>General</c:formatCode>
                <c:ptCount val="7"/>
                <c:pt idx="0">
                  <c:v>1</c:v>
                </c:pt>
                <c:pt idx="1">
                  <c:v>1.8648598419343354</c:v>
                </c:pt>
                <c:pt idx="2">
                  <c:v>3.4981948391900115</c:v>
                </c:pt>
                <c:pt idx="3">
                  <c:v>4.7658163142091237</c:v>
                </c:pt>
                <c:pt idx="4">
                  <c:v>6.0738943421197744</c:v>
                </c:pt>
                <c:pt idx="5">
                  <c:v>2.890939810338597</c:v>
                </c:pt>
                <c:pt idx="6">
                  <c:v>1.2933818817360909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335824"/>
        <c:axId val="-1155337456"/>
      </c:scatterChart>
      <c:valAx>
        <c:axId val="-1155337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35824"/>
        <c:crossesAt val="0"/>
        <c:crossBetween val="midCat"/>
      </c:valAx>
      <c:valAx>
        <c:axId val="-115533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374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Lucas:1000000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Skalowalny!$F$2:$F$8</c:f>
              <c:numCache>
                <c:formatCode>General</c:formatCode>
                <c:ptCount val="7"/>
                <c:pt idx="0">
                  <c:v>1</c:v>
                </c:pt>
                <c:pt idx="1">
                  <c:v>0.89786544608545393</c:v>
                </c:pt>
                <c:pt idx="2">
                  <c:v>0.75176416342568464</c:v>
                </c:pt>
                <c:pt idx="3">
                  <c:v>0.58975696446732451</c:v>
                </c:pt>
                <c:pt idx="4">
                  <c:v>0.5403022851489333</c:v>
                </c:pt>
                <c:pt idx="5">
                  <c:v>0.46775464382607607</c:v>
                </c:pt>
                <c:pt idx="6">
                  <c:v>0.4987685793773069</c:v>
                </c:pt>
              </c:numCache>
            </c:numRef>
          </c:yVal>
          <c:smooth val="0"/>
        </c:ser>
        <c:ser>
          <c:idx val="1"/>
          <c:order val="1"/>
          <c:tx>
            <c:v>Lucas:10000000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Skalowalny!$F$10:$F$16</c:f>
              <c:numCache>
                <c:formatCode>General</c:formatCode>
                <c:ptCount val="7"/>
                <c:pt idx="0">
                  <c:v>1</c:v>
                </c:pt>
                <c:pt idx="1">
                  <c:v>0.8954692035931423</c:v>
                </c:pt>
                <c:pt idx="2">
                  <c:v>0.79143918883756059</c:v>
                </c:pt>
                <c:pt idx="3">
                  <c:v>0.7036626451833663</c:v>
                </c:pt>
                <c:pt idx="4">
                  <c:v>0.61834921418393041</c:v>
                </c:pt>
                <c:pt idx="5">
                  <c:v>0.61537580233994837</c:v>
                </c:pt>
                <c:pt idx="6">
                  <c:v>0.54626967347112665</c:v>
                </c:pt>
              </c:numCache>
            </c:numRef>
          </c:yVal>
          <c:smooth val="0"/>
        </c:ser>
        <c:ser>
          <c:idx val="2"/>
          <c:order val="2"/>
          <c:tx>
            <c:v>Lucas:100000000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0.91105055314864192</c:v>
                </c:pt>
                <c:pt idx="2">
                  <c:v>0.79785165884171749</c:v>
                </c:pt>
                <c:pt idx="3">
                  <c:v>0.67185224118898812</c:v>
                </c:pt>
                <c:pt idx="4">
                  <c:v>0.63483951767091007</c:v>
                </c:pt>
                <c:pt idx="5">
                  <c:v>0.57723336838101424</c:v>
                </c:pt>
                <c:pt idx="6">
                  <c:v>0.56028083256443273</c:v>
                </c:pt>
              </c:numCache>
            </c:numRef>
          </c:yVal>
          <c:smooth val="0"/>
        </c:ser>
        <c:ser>
          <c:idx val="3"/>
          <c:order val="3"/>
          <c:tx>
            <c:v>Liściu:1000000</c:v>
          </c:tx>
          <c:xVal>
            <c:numRef>
              <c:f>Skalowalny!$I$2:$I$8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Skalowalny!$N$2:$N$8</c:f>
              <c:numCache>
                <c:formatCode>[$-415]General</c:formatCode>
                <c:ptCount val="7"/>
                <c:pt idx="0">
                  <c:v>1</c:v>
                </c:pt>
                <c:pt idx="1">
                  <c:v>0.83954500917201402</c:v>
                </c:pt>
                <c:pt idx="2">
                  <c:v>0.72582345316913632</c:v>
                </c:pt>
                <c:pt idx="3">
                  <c:v>0.5805422891274723</c:v>
                </c:pt>
                <c:pt idx="4">
                  <c:v>0.7200882109480149</c:v>
                </c:pt>
                <c:pt idx="5">
                  <c:v>0.45525654946384253</c:v>
                </c:pt>
                <c:pt idx="6">
                  <c:v>0.52458012737152948</c:v>
                </c:pt>
              </c:numCache>
            </c:numRef>
          </c:yVal>
          <c:smooth val="0"/>
        </c:ser>
        <c:ser>
          <c:idx val="4"/>
          <c:order val="4"/>
          <c:tx>
            <c:v>Liściu:10000000</c:v>
          </c:tx>
          <c:xVal>
            <c:numRef>
              <c:f>Skalowalny!$I$10:$I$16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Skalowalny!$N$10:$N$16</c:f>
              <c:numCache>
                <c:formatCode>[$-415]General</c:formatCode>
                <c:ptCount val="7"/>
                <c:pt idx="0">
                  <c:v>1</c:v>
                </c:pt>
                <c:pt idx="1">
                  <c:v>0.92356793296482753</c:v>
                </c:pt>
                <c:pt idx="2">
                  <c:v>0.84087485014200447</c:v>
                </c:pt>
                <c:pt idx="3">
                  <c:v>0.76850129342797968</c:v>
                </c:pt>
                <c:pt idx="4">
                  <c:v>0.73159174703398566</c:v>
                </c:pt>
                <c:pt idx="5">
                  <c:v>0.6068432933569049</c:v>
                </c:pt>
                <c:pt idx="6">
                  <c:v>0.66693023090261006</c:v>
                </c:pt>
              </c:numCache>
            </c:numRef>
          </c:yVal>
          <c:smooth val="0"/>
        </c:ser>
        <c:ser>
          <c:idx val="5"/>
          <c:order val="5"/>
          <c:tx>
            <c:v>Liściu:100000000</c:v>
          </c:tx>
          <c:xVal>
            <c:numRef>
              <c:f>Skalowalny!$I$18:$I$24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Skalowalny!$N$18:$N$24</c:f>
              <c:numCache>
                <c:formatCode>General</c:formatCode>
                <c:ptCount val="7"/>
                <c:pt idx="0">
                  <c:v>1</c:v>
                </c:pt>
                <c:pt idx="1">
                  <c:v>0.9324299209671677</c:v>
                </c:pt>
                <c:pt idx="2">
                  <c:v>0.87454870979750288</c:v>
                </c:pt>
                <c:pt idx="3">
                  <c:v>0.79430271903485394</c:v>
                </c:pt>
                <c:pt idx="4">
                  <c:v>0.7592367927649718</c:v>
                </c:pt>
                <c:pt idx="5">
                  <c:v>0.26281271003078155</c:v>
                </c:pt>
                <c:pt idx="6">
                  <c:v>0.10778182347800758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338544"/>
        <c:axId val="-1155339632"/>
      </c:scatterChart>
      <c:valAx>
        <c:axId val="-1155339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38544"/>
        <c:crossesAt val="0"/>
        <c:crossBetween val="midCat"/>
      </c:valAx>
      <c:valAx>
        <c:axId val="-115533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396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Lucas:1000000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Skalowalny!$G$2:$G$8</c:f>
              <c:numCache>
                <c:formatCode>General</c:formatCode>
                <c:ptCount val="7"/>
                <c:pt idx="1">
                  <c:v>0.11375262781281537</c:v>
                </c:pt>
                <c:pt idx="2">
                  <c:v>0.11006813424178989</c:v>
                </c:pt>
                <c:pt idx="3">
                  <c:v>0.13912274385880699</c:v>
                </c:pt>
                <c:pt idx="4">
                  <c:v>0.12154511266499426</c:v>
                </c:pt>
                <c:pt idx="5">
                  <c:v>0.12643032771301152</c:v>
                </c:pt>
                <c:pt idx="6">
                  <c:v>9.1357985783244777E-2</c:v>
                </c:pt>
              </c:numCache>
            </c:numRef>
          </c:yVal>
          <c:smooth val="0"/>
        </c:ser>
        <c:ser>
          <c:idx val="1"/>
          <c:order val="1"/>
          <c:tx>
            <c:v>Lucas:10000000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Skalowalny!$G$10:$G$16</c:f>
              <c:numCache>
                <c:formatCode>General</c:formatCode>
                <c:ptCount val="7"/>
                <c:pt idx="1">
                  <c:v>0.11673298868059279</c:v>
                </c:pt>
                <c:pt idx="2">
                  <c:v>8.7840318457807001E-2</c:v>
                </c:pt>
                <c:pt idx="3">
                  <c:v>8.4227109921235541E-2</c:v>
                </c:pt>
                <c:pt idx="4">
                  <c:v>8.8172734080081555E-2</c:v>
                </c:pt>
                <c:pt idx="5">
                  <c:v>6.9447030253262279E-2</c:v>
                </c:pt>
                <c:pt idx="6">
                  <c:v>7.5508880514131335E-2</c:v>
                </c:pt>
              </c:numCache>
            </c:numRef>
          </c:yVal>
          <c:smooth val="0"/>
        </c:ser>
        <c:ser>
          <c:idx val="2"/>
          <c:order val="2"/>
          <c:tx>
            <c:v>Lucas:100000000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Skalowalny!$G$18:$G$24</c:f>
              <c:numCache>
                <c:formatCode>General</c:formatCode>
                <c:ptCount val="7"/>
                <c:pt idx="1">
                  <c:v>9.7633931008486607E-2</c:v>
                </c:pt>
                <c:pt idx="2">
                  <c:v>8.4455273908833187E-2</c:v>
                </c:pt>
                <c:pt idx="3">
                  <c:v>9.7684502244208743E-2</c:v>
                </c:pt>
                <c:pt idx="4">
                  <c:v>8.2171606741267542E-2</c:v>
                </c:pt>
                <c:pt idx="5">
                  <c:v>8.1377953446518589E-2</c:v>
                </c:pt>
                <c:pt idx="6">
                  <c:v>7.1347202052057815E-2</c:v>
                </c:pt>
              </c:numCache>
            </c:numRef>
          </c:yVal>
          <c:smooth val="0"/>
        </c:ser>
        <c:ser>
          <c:idx val="3"/>
          <c:order val="3"/>
          <c:tx>
            <c:v>Liściu:1000000</c:v>
          </c:tx>
          <c:xVal>
            <c:numRef>
              <c:f>Skalowalny!$I$2:$I$8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Skalowalny!$O$2:$O$8</c:f>
              <c:numCache>
                <c:formatCode>[$-415]General</c:formatCode>
                <c:ptCount val="7"/>
                <c:pt idx="1">
                  <c:v>0.19112136821137415</c:v>
                </c:pt>
                <c:pt idx="2">
                  <c:v>0.12591516832077035</c:v>
                </c:pt>
                <c:pt idx="3">
                  <c:v>0.14450548004106742</c:v>
                </c:pt>
                <c:pt idx="4">
                  <c:v>5.5531249960825528E-2</c:v>
                </c:pt>
                <c:pt idx="5">
                  <c:v>0.11965636764099366</c:v>
                </c:pt>
                <c:pt idx="6">
                  <c:v>8.2389679222750742E-2</c:v>
                </c:pt>
              </c:numCache>
            </c:numRef>
          </c:yVal>
          <c:smooth val="0"/>
        </c:ser>
        <c:ser>
          <c:idx val="4"/>
          <c:order val="4"/>
          <c:tx>
            <c:v>Liściu:10000000</c:v>
          </c:tx>
          <c:xVal>
            <c:numRef>
              <c:f>Skalowalny!$I$10:$I$16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Skalowalny!$O$10:$O$16</c:f>
              <c:numCache>
                <c:formatCode>[$-415]General</c:formatCode>
                <c:ptCount val="7"/>
                <c:pt idx="1">
                  <c:v>8.2757385035891362E-2</c:v>
                </c:pt>
                <c:pt idx="2">
                  <c:v>6.3079204486106752E-2</c:v>
                </c:pt>
                <c:pt idx="3">
                  <c:v>6.0246796863384938E-2</c:v>
                </c:pt>
                <c:pt idx="4">
                  <c:v>5.2411794273864061E-2</c:v>
                </c:pt>
                <c:pt idx="5">
                  <c:v>6.4787188215964436E-2</c:v>
                </c:pt>
                <c:pt idx="6">
                  <c:v>4.5400655893144112E-2</c:v>
                </c:pt>
              </c:numCache>
            </c:numRef>
          </c:yVal>
          <c:smooth val="0"/>
        </c:ser>
        <c:ser>
          <c:idx val="5"/>
          <c:order val="5"/>
          <c:tx>
            <c:v>Liściu:100000000</c:v>
          </c:tx>
          <c:xVal>
            <c:numRef>
              <c:f>Skalowalny!$I$18:$I$24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Skalowalny!$O$18:$O$24</c:f>
              <c:numCache>
                <c:formatCode>General</c:formatCode>
                <c:ptCount val="7"/>
                <c:pt idx="1">
                  <c:v>7.2466656757158576E-2</c:v>
                </c:pt>
                <c:pt idx="2">
                  <c:v>4.781562909611773E-2</c:v>
                </c:pt>
                <c:pt idx="3">
                  <c:v>5.179317054714002E-2</c:v>
                </c:pt>
                <c:pt idx="4">
                  <c:v>4.5301734871752312E-2</c:v>
                </c:pt>
                <c:pt idx="5">
                  <c:v>0.28049910138778167</c:v>
                </c:pt>
                <c:pt idx="6">
                  <c:v>0.75254565846839128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333104"/>
        <c:axId val="-1155334192"/>
      </c:scatterChart>
      <c:valAx>
        <c:axId val="-115533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33104"/>
        <c:crossesAt val="0"/>
        <c:crossBetween val="midCat"/>
      </c:valAx>
      <c:valAx>
        <c:axId val="-115533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1155334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142709</xdr:colOff>
      <xdr:row>0</xdr:row>
      <xdr:rowOff>0</xdr:rowOff>
    </xdr:from>
    <xdr:ext cx="5762791" cy="3619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39720</xdr:colOff>
      <xdr:row>20</xdr:row>
      <xdr:rowOff>38099</xdr:rowOff>
    </xdr:from>
    <xdr:ext cx="5808630" cy="36480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230220</xdr:colOff>
      <xdr:row>25</xdr:row>
      <xdr:rowOff>40980</xdr:rowOff>
    </xdr:from>
    <xdr:ext cx="5400720" cy="323712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325470</xdr:colOff>
      <xdr:row>0</xdr:row>
      <xdr:rowOff>155640</xdr:rowOff>
    </xdr:from>
    <xdr:ext cx="5400720" cy="32371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173070</xdr:colOff>
      <xdr:row>19</xdr:row>
      <xdr:rowOff>133350</xdr:rowOff>
    </xdr:from>
    <xdr:ext cx="5400720" cy="324072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8</xdr:col>
      <xdr:colOff>249270</xdr:colOff>
      <xdr:row>24</xdr:row>
      <xdr:rowOff>136230</xdr:rowOff>
    </xdr:from>
    <xdr:ext cx="5400720" cy="323712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H22" workbookViewId="0">
      <selection activeCell="P43" sqref="P43"/>
    </sheetView>
  </sheetViews>
  <sheetFormatPr defaultRowHeight="14.25"/>
  <cols>
    <col min="1" max="1" width="14.75" customWidth="1"/>
    <col min="2" max="3" width="10.5" customWidth="1"/>
    <col min="4" max="10" width="10.625" customWidth="1"/>
  </cols>
  <sheetData>
    <row r="1" spans="1:1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5">
      <c r="A2">
        <v>1</v>
      </c>
      <c r="B2">
        <v>1000000</v>
      </c>
      <c r="C2">
        <v>0.33629700000000001</v>
      </c>
      <c r="E2">
        <f>C2/C2</f>
        <v>1</v>
      </c>
      <c r="F2">
        <f t="shared" ref="F2:F8" si="0">E2/A2</f>
        <v>1</v>
      </c>
      <c r="I2" s="1">
        <v>1</v>
      </c>
      <c r="J2" s="1">
        <v>1000000</v>
      </c>
      <c r="K2" s="1">
        <v>0.26458999999999999</v>
      </c>
      <c r="L2" s="1"/>
      <c r="M2" s="1">
        <f>K2/K2</f>
        <v>1</v>
      </c>
      <c r="N2" s="1">
        <f t="shared" ref="N2:N8" si="1">M2/I2</f>
        <v>1</v>
      </c>
      <c r="O2" s="1"/>
    </row>
    <row r="3" spans="1:15">
      <c r="A3">
        <v>2</v>
      </c>
      <c r="B3">
        <v>1000000</v>
      </c>
      <c r="C3">
        <v>0.22236700000000001</v>
      </c>
      <c r="E3">
        <f>C2/C3</f>
        <v>1.512351203191121</v>
      </c>
      <c r="F3">
        <f t="shared" si="0"/>
        <v>0.75617560159556052</v>
      </c>
      <c r="G3">
        <f t="shared" ref="G3:G8" si="2">(1/E3-1/A3)/(1-1/A3)</f>
        <v>0.32244414907061314</v>
      </c>
      <c r="I3" s="1">
        <v>2</v>
      </c>
      <c r="J3" s="1">
        <v>1000000</v>
      </c>
      <c r="K3" s="1">
        <v>0.21702099999999999</v>
      </c>
      <c r="L3" s="1"/>
      <c r="M3" s="1">
        <f>K2/K3</f>
        <v>1.2191907695568631</v>
      </c>
      <c r="N3" s="1">
        <f t="shared" si="1"/>
        <v>0.60959538477843156</v>
      </c>
      <c r="O3" s="1">
        <f t="shared" ref="O3:O8" si="3">(1/M3-1/I3)/(1-1/I3)</f>
        <v>0.64043236705846796</v>
      </c>
    </row>
    <row r="4" spans="1:15">
      <c r="A4">
        <v>4</v>
      </c>
      <c r="B4">
        <v>1000000</v>
      </c>
      <c r="C4">
        <v>0.12377000000000001</v>
      </c>
      <c r="E4">
        <f>C2/C4</f>
        <v>2.7171123858770301</v>
      </c>
      <c r="F4">
        <f t="shared" si="0"/>
        <v>0.67927809646925752</v>
      </c>
      <c r="G4">
        <f t="shared" si="2"/>
        <v>0.15738370150987566</v>
      </c>
      <c r="I4" s="1">
        <v>4</v>
      </c>
      <c r="J4" s="1">
        <v>1000000</v>
      </c>
      <c r="K4" s="1">
        <v>7.2058499999999998E-2</v>
      </c>
      <c r="L4" s="1"/>
      <c r="M4" s="1">
        <f>K2/K4</f>
        <v>3.6718777104713531</v>
      </c>
      <c r="N4" s="1">
        <f t="shared" si="1"/>
        <v>0.91796942761783829</v>
      </c>
      <c r="O4" s="1">
        <f t="shared" si="3"/>
        <v>2.9786965997707176E-2</v>
      </c>
    </row>
    <row r="5" spans="1:15">
      <c r="A5">
        <v>6</v>
      </c>
      <c r="B5">
        <v>1000000</v>
      </c>
      <c r="C5">
        <v>8.276E-2</v>
      </c>
      <c r="E5">
        <f>C2/C5</f>
        <v>4.0635210246495896</v>
      </c>
      <c r="F5">
        <f t="shared" si="0"/>
        <v>0.6772535041082649</v>
      </c>
      <c r="G5">
        <f t="shared" si="2"/>
        <v>9.5310395275604573E-2</v>
      </c>
      <c r="I5" s="1">
        <v>6</v>
      </c>
      <c r="J5" s="1">
        <v>1000000</v>
      </c>
      <c r="K5" s="1">
        <v>5.3920999999999997E-2</v>
      </c>
      <c r="L5" s="1"/>
      <c r="M5" s="1">
        <f>K2/K5</f>
        <v>4.9069935646594089</v>
      </c>
      <c r="N5" s="1">
        <f t="shared" si="1"/>
        <v>0.81783226077656812</v>
      </c>
      <c r="O5" s="1">
        <f t="shared" si="3"/>
        <v>4.454892475150235E-2</v>
      </c>
    </row>
    <row r="6" spans="1:15">
      <c r="A6">
        <v>8</v>
      </c>
      <c r="B6">
        <v>1000000</v>
      </c>
      <c r="C6">
        <v>6.7793999999999993E-2</v>
      </c>
      <c r="E6">
        <f>C2/C6</f>
        <v>4.9605717320116831</v>
      </c>
      <c r="F6">
        <f t="shared" si="0"/>
        <v>0.62007146650146039</v>
      </c>
      <c r="G6">
        <f t="shared" si="2"/>
        <v>8.7531047173862869E-2</v>
      </c>
      <c r="I6" s="1">
        <v>8</v>
      </c>
      <c r="J6" s="1">
        <v>1000000</v>
      </c>
      <c r="K6" s="1">
        <v>3.8270999999999999E-2</v>
      </c>
      <c r="L6" s="1"/>
      <c r="M6" s="1">
        <f>K2/K6</f>
        <v>6.9135899244859029</v>
      </c>
      <c r="N6" s="1">
        <f t="shared" si="1"/>
        <v>0.86419874056073787</v>
      </c>
      <c r="O6" s="1">
        <f t="shared" si="3"/>
        <v>2.2448748198020674E-2</v>
      </c>
    </row>
    <row r="7" spans="1:15">
      <c r="A7">
        <v>10</v>
      </c>
      <c r="B7">
        <v>1000000</v>
      </c>
      <c r="C7">
        <v>5.5060999999999999E-2</v>
      </c>
      <c r="E7">
        <f>C2/C7</f>
        <v>6.1077168958064698</v>
      </c>
      <c r="F7">
        <f t="shared" si="0"/>
        <v>0.61077168958064698</v>
      </c>
      <c r="G7">
        <f t="shared" si="2"/>
        <v>7.0808111745140595E-2</v>
      </c>
      <c r="I7" s="1">
        <v>11</v>
      </c>
      <c r="J7" s="1">
        <v>1000000</v>
      </c>
      <c r="K7" s="1">
        <v>3.1881300000000001E-2</v>
      </c>
      <c r="L7" s="1"/>
      <c r="M7" s="1">
        <f>K2/K7</f>
        <v>8.2992224281945841</v>
      </c>
      <c r="N7" s="1">
        <f t="shared" si="1"/>
        <v>0.7544747661995076</v>
      </c>
      <c r="O7" s="1">
        <f t="shared" si="3"/>
        <v>3.2542537510865867E-2</v>
      </c>
    </row>
    <row r="8" spans="1:15">
      <c r="A8">
        <v>12</v>
      </c>
      <c r="B8">
        <v>1000000</v>
      </c>
      <c r="C8">
        <v>4.6040999999999999E-2</v>
      </c>
      <c r="E8">
        <f>C2/C8</f>
        <v>7.3042939988271325</v>
      </c>
      <c r="F8">
        <f t="shared" si="0"/>
        <v>0.60869116656892774</v>
      </c>
      <c r="G8">
        <f t="shared" si="2"/>
        <v>5.844265904569744E-2</v>
      </c>
      <c r="I8" s="1">
        <v>12</v>
      </c>
      <c r="J8" s="1">
        <v>1000000</v>
      </c>
      <c r="K8" s="1">
        <v>3.0878900000000001E-2</v>
      </c>
      <c r="L8" s="1"/>
      <c r="M8" s="1">
        <f>K2/K8</f>
        <v>8.5686342453908644</v>
      </c>
      <c r="N8" s="1">
        <f t="shared" si="1"/>
        <v>0.71405285378257199</v>
      </c>
      <c r="O8" s="1">
        <f t="shared" si="3"/>
        <v>3.6405141402306856E-2</v>
      </c>
    </row>
    <row r="9" spans="1:15">
      <c r="I9" s="1"/>
      <c r="J9" s="1"/>
      <c r="K9" s="1"/>
      <c r="L9" s="1"/>
      <c r="M9" s="1"/>
      <c r="N9" s="1"/>
      <c r="O9" s="1"/>
    </row>
    <row r="10" spans="1:15">
      <c r="A10">
        <v>1</v>
      </c>
      <c r="B10">
        <v>10000000</v>
      </c>
      <c r="C10">
        <v>3.0969479999999998</v>
      </c>
      <c r="E10">
        <f>C10/C10</f>
        <v>1</v>
      </c>
      <c r="F10">
        <f t="shared" ref="F10:F16" si="4">E10/A10</f>
        <v>1</v>
      </c>
      <c r="I10" s="1">
        <v>1</v>
      </c>
      <c r="J10" s="1">
        <v>10000000</v>
      </c>
      <c r="K10" s="1">
        <v>2.62615</v>
      </c>
      <c r="L10" s="1"/>
      <c r="M10" s="1">
        <f>K10/K10</f>
        <v>1</v>
      </c>
      <c r="N10" s="1">
        <f t="shared" ref="N10:N16" si="5">M10/I10</f>
        <v>1</v>
      </c>
      <c r="O10" s="1"/>
    </row>
    <row r="11" spans="1:15">
      <c r="A11">
        <v>2</v>
      </c>
      <c r="B11">
        <v>10000000</v>
      </c>
      <c r="C11">
        <v>1.6616740000000001</v>
      </c>
      <c r="E11">
        <f>C10/C11</f>
        <v>1.8637518550570085</v>
      </c>
      <c r="F11">
        <f t="shared" si="4"/>
        <v>0.93187592752850423</v>
      </c>
      <c r="G11">
        <f t="shared" ref="G11:G16" si="6">(1/E11-1/A11)/(1-1/A11)</f>
        <v>7.3104230358404632E-2</v>
      </c>
      <c r="I11" s="1">
        <v>2</v>
      </c>
      <c r="J11" s="1">
        <v>10000000</v>
      </c>
      <c r="K11" s="1">
        <v>1.38283</v>
      </c>
      <c r="L11" s="1"/>
      <c r="M11" s="1">
        <f>K10/K11</f>
        <v>1.8991126891953458</v>
      </c>
      <c r="N11" s="1">
        <f t="shared" si="5"/>
        <v>0.94955634459767291</v>
      </c>
      <c r="O11" s="1">
        <f t="shared" ref="O11:O16" si="7">(1/M11-1/I11)/(1-1/I11)</f>
        <v>5.312339356091611E-2</v>
      </c>
    </row>
    <row r="12" spans="1:15">
      <c r="A12">
        <v>4</v>
      </c>
      <c r="B12">
        <v>10000000</v>
      </c>
      <c r="C12">
        <v>0.90406200000000003</v>
      </c>
      <c r="E12">
        <f>C10/C12</f>
        <v>3.4255924925502894</v>
      </c>
      <c r="F12">
        <f t="shared" si="4"/>
        <v>0.85639812313757235</v>
      </c>
      <c r="G12">
        <f t="shared" si="6"/>
        <v>5.5893737963956802E-2</v>
      </c>
      <c r="I12" s="1">
        <v>4</v>
      </c>
      <c r="J12" s="1">
        <v>10000000</v>
      </c>
      <c r="K12" s="1">
        <v>0.760162</v>
      </c>
      <c r="L12" s="1"/>
      <c r="M12" s="1">
        <f>K10/K12</f>
        <v>3.4547241245944944</v>
      </c>
      <c r="N12" s="1">
        <f t="shared" si="5"/>
        <v>0.8636810311486236</v>
      </c>
      <c r="O12" s="1">
        <f t="shared" si="7"/>
        <v>5.2611617767454266E-2</v>
      </c>
    </row>
    <row r="13" spans="1:15">
      <c r="A13">
        <v>6</v>
      </c>
      <c r="B13">
        <v>10000000</v>
      </c>
      <c r="C13">
        <v>0.68112600000000001</v>
      </c>
      <c r="E13">
        <f>C10/C13</f>
        <v>4.5468063177738038</v>
      </c>
      <c r="F13">
        <f t="shared" si="4"/>
        <v>0.7578010529623006</v>
      </c>
      <c r="G13">
        <f t="shared" si="6"/>
        <v>6.392151240511626E-2</v>
      </c>
      <c r="I13" s="1">
        <v>6</v>
      </c>
      <c r="J13" s="1">
        <v>10000000</v>
      </c>
      <c r="K13" s="1">
        <v>0.59881899999999999</v>
      </c>
      <c r="L13" s="1"/>
      <c r="M13" s="1">
        <f>K10/K13</f>
        <v>4.3855488887293159</v>
      </c>
      <c r="N13" s="1">
        <f t="shared" si="5"/>
        <v>0.73092481478821936</v>
      </c>
      <c r="O13" s="1">
        <f t="shared" si="7"/>
        <v>7.3625954343811265E-2</v>
      </c>
    </row>
    <row r="14" spans="1:15">
      <c r="A14">
        <v>8</v>
      </c>
      <c r="B14">
        <v>10000000</v>
      </c>
      <c r="C14">
        <v>0.59055599999999997</v>
      </c>
      <c r="E14">
        <f>C10/C14</f>
        <v>5.2441224879604986</v>
      </c>
      <c r="F14">
        <f t="shared" si="4"/>
        <v>0.65551531099506233</v>
      </c>
      <c r="G14">
        <f t="shared" si="6"/>
        <v>7.5073911476718366E-2</v>
      </c>
      <c r="I14" s="1">
        <v>8</v>
      </c>
      <c r="J14" s="1">
        <v>10000000</v>
      </c>
      <c r="K14" s="1">
        <v>0.44700099999999998</v>
      </c>
      <c r="L14" s="1"/>
      <c r="M14" s="1">
        <f>K10/K14</f>
        <v>5.8750427851391835</v>
      </c>
      <c r="N14" s="1">
        <f t="shared" si="5"/>
        <v>0.73438034814239794</v>
      </c>
      <c r="O14" s="1">
        <f t="shared" si="7"/>
        <v>5.1670315861622518E-2</v>
      </c>
    </row>
    <row r="15" spans="1:15">
      <c r="A15">
        <v>10</v>
      </c>
      <c r="B15">
        <v>10000000</v>
      </c>
      <c r="C15">
        <v>0.497645</v>
      </c>
      <c r="E15">
        <f>C10/C15</f>
        <v>6.2232073064132054</v>
      </c>
      <c r="F15">
        <f t="shared" si="4"/>
        <v>0.62232073064132054</v>
      </c>
      <c r="G15">
        <f t="shared" si="6"/>
        <v>6.7432051024284415E-2</v>
      </c>
      <c r="I15" s="1">
        <v>11</v>
      </c>
      <c r="J15" s="1">
        <v>10000000</v>
      </c>
      <c r="K15" s="1">
        <v>0.38917000000000002</v>
      </c>
      <c r="L15" s="1"/>
      <c r="M15" s="1">
        <f>K10/K15</f>
        <v>6.7480792455739138</v>
      </c>
      <c r="N15" s="1">
        <f t="shared" si="5"/>
        <v>0.61346174959762856</v>
      </c>
      <c r="O15" s="1">
        <f t="shared" si="7"/>
        <v>6.3009348285513023E-2</v>
      </c>
    </row>
    <row r="16" spans="1:15">
      <c r="A16">
        <v>12</v>
      </c>
      <c r="B16">
        <v>10000000</v>
      </c>
      <c r="C16">
        <v>0.44060500000000002</v>
      </c>
      <c r="E16">
        <f>C10/C16</f>
        <v>7.0288535082443451</v>
      </c>
      <c r="F16">
        <f t="shared" si="4"/>
        <v>0.58573779235369539</v>
      </c>
      <c r="G16">
        <f t="shared" si="6"/>
        <v>6.4295323243164823E-2</v>
      </c>
      <c r="I16" s="1">
        <v>12</v>
      </c>
      <c r="J16" s="1">
        <v>10000000</v>
      </c>
      <c r="K16" s="1">
        <v>0.39660699999999999</v>
      </c>
      <c r="L16" s="1"/>
      <c r="M16" s="1">
        <f>K10/K16</f>
        <v>6.6215422319827946</v>
      </c>
      <c r="N16" s="1">
        <f t="shared" si="5"/>
        <v>0.55179518599856625</v>
      </c>
      <c r="O16" s="1">
        <f t="shared" si="7"/>
        <v>7.3842420549958196E-2</v>
      </c>
    </row>
    <row r="17" spans="1:15">
      <c r="I17" s="1"/>
      <c r="J17" s="1"/>
      <c r="K17" s="1"/>
      <c r="L17" s="1"/>
      <c r="M17" s="1"/>
      <c r="N17" s="1"/>
      <c r="O17" s="1"/>
    </row>
    <row r="18" spans="1:15">
      <c r="A18">
        <v>1</v>
      </c>
      <c r="B18">
        <v>100000000</v>
      </c>
      <c r="C18">
        <v>34.872802999999998</v>
      </c>
      <c r="E18">
        <f>C18/C18</f>
        <v>1</v>
      </c>
      <c r="F18">
        <f t="shared" ref="F18:F24" si="8">E18/A18</f>
        <v>1</v>
      </c>
      <c r="I18" s="1">
        <v>1</v>
      </c>
      <c r="J18" s="1">
        <v>100000000</v>
      </c>
      <c r="K18" s="1">
        <v>29.624400000000001</v>
      </c>
      <c r="L18" s="1"/>
      <c r="M18" s="1">
        <f>K18/K18</f>
        <v>1</v>
      </c>
      <c r="N18" s="1">
        <f t="shared" ref="N18:N24" si="9">M18/I18</f>
        <v>1</v>
      </c>
      <c r="O18" s="1"/>
    </row>
    <row r="19" spans="1:15">
      <c r="A19">
        <v>2</v>
      </c>
      <c r="B19">
        <v>100000000</v>
      </c>
      <c r="C19">
        <v>18.420224000000001</v>
      </c>
      <c r="E19">
        <f>C18/C19</f>
        <v>1.8931801806536117</v>
      </c>
      <c r="F19">
        <f t="shared" si="8"/>
        <v>0.94659009032680586</v>
      </c>
      <c r="G19">
        <f t="shared" ref="G19:G24" si="10">(1/E19-1/A19)/(1-1/A19)</f>
        <v>5.6423482792593571E-2</v>
      </c>
      <c r="I19" s="1">
        <v>2</v>
      </c>
      <c r="J19" s="1">
        <v>100000000</v>
      </c>
      <c r="K19" s="1">
        <v>15.2927</v>
      </c>
      <c r="L19" s="1"/>
      <c r="M19" s="1">
        <f>K18/K19</f>
        <v>1.9371595597899653</v>
      </c>
      <c r="N19" s="1">
        <f t="shared" si="9"/>
        <v>0.96857977989498267</v>
      </c>
      <c r="O19" s="1">
        <f t="shared" ref="O19:O24" si="11">(1/M19-1/I19)/(1-1/I19)</f>
        <v>3.2439475567437537E-2</v>
      </c>
    </row>
    <row r="20" spans="1:15">
      <c r="A20">
        <v>4</v>
      </c>
      <c r="B20">
        <v>100000000</v>
      </c>
      <c r="C20">
        <v>9.5588940000000004</v>
      </c>
      <c r="E20">
        <f>C18/C20</f>
        <v>3.6482048027732072</v>
      </c>
      <c r="F20">
        <f t="shared" si="8"/>
        <v>0.91205120069330181</v>
      </c>
      <c r="G20">
        <f t="shared" si="10"/>
        <v>3.2143224430033181E-2</v>
      </c>
      <c r="I20" s="1">
        <v>4</v>
      </c>
      <c r="J20" s="1">
        <v>100000000</v>
      </c>
      <c r="K20" s="1">
        <v>8.0256299999999996</v>
      </c>
      <c r="L20" s="1"/>
      <c r="M20" s="1">
        <f>K18/K20</f>
        <v>3.6912242403400111</v>
      </c>
      <c r="N20" s="1">
        <f t="shared" si="9"/>
        <v>0.92280606008500277</v>
      </c>
      <c r="O20" s="1">
        <f t="shared" si="11"/>
        <v>2.7883771485667157E-2</v>
      </c>
    </row>
    <row r="21" spans="1:15">
      <c r="A21">
        <v>6</v>
      </c>
      <c r="B21">
        <v>100000000</v>
      </c>
      <c r="C21">
        <v>6.8906499999999999</v>
      </c>
      <c r="E21">
        <f>C18/C21</f>
        <v>5.0608872892978161</v>
      </c>
      <c r="F21">
        <f t="shared" si="8"/>
        <v>0.84348121488296934</v>
      </c>
      <c r="G21">
        <f t="shared" si="10"/>
        <v>3.7112571650750326E-2</v>
      </c>
      <c r="I21" s="1">
        <v>6</v>
      </c>
      <c r="J21" s="1">
        <v>100000000</v>
      </c>
      <c r="K21" s="1">
        <v>5.7220199999999997</v>
      </c>
      <c r="L21" s="1"/>
      <c r="M21" s="1">
        <f>K18/K21</f>
        <v>5.1772625751045966</v>
      </c>
      <c r="N21" s="1">
        <f t="shared" si="9"/>
        <v>0.86287709585076611</v>
      </c>
      <c r="O21" s="1">
        <f t="shared" si="11"/>
        <v>3.1782719650018221E-2</v>
      </c>
    </row>
    <row r="22" spans="1:15">
      <c r="A22">
        <v>8</v>
      </c>
      <c r="B22">
        <v>100000000</v>
      </c>
      <c r="C22">
        <v>5.5960489999999998</v>
      </c>
      <c r="E22">
        <f>C18/C22</f>
        <v>6.2316829248635957</v>
      </c>
      <c r="F22">
        <f t="shared" si="8"/>
        <v>0.77896036560794946</v>
      </c>
      <c r="G22">
        <f t="shared" si="10"/>
        <v>4.0537480495289442E-2</v>
      </c>
      <c r="I22" s="1">
        <v>8</v>
      </c>
      <c r="J22" s="1">
        <v>100000000</v>
      </c>
      <c r="K22" s="1">
        <v>4.4990500000000004</v>
      </c>
      <c r="L22" s="1"/>
      <c r="M22" s="1">
        <f>K18/K22</f>
        <v>6.5845900801280264</v>
      </c>
      <c r="N22" s="1">
        <f t="shared" si="9"/>
        <v>0.8230737600160033</v>
      </c>
      <c r="O22" s="1">
        <f t="shared" si="11"/>
        <v>3.0708277153774808E-2</v>
      </c>
    </row>
    <row r="23" spans="1:15">
      <c r="A23">
        <v>10</v>
      </c>
      <c r="B23">
        <v>100000000</v>
      </c>
      <c r="C23">
        <v>4.9491610000000001</v>
      </c>
      <c r="E23">
        <f>C18/C23</f>
        <v>7.0462050032318606</v>
      </c>
      <c r="F23">
        <f t="shared" si="8"/>
        <v>0.70462050032318602</v>
      </c>
      <c r="G23">
        <f t="shared" si="10"/>
        <v>4.6578185553048011E-2</v>
      </c>
      <c r="I23" s="1">
        <v>11</v>
      </c>
      <c r="J23" s="1">
        <v>100000000</v>
      </c>
      <c r="K23" s="1">
        <v>3.5024899999999999</v>
      </c>
      <c r="L23" s="1"/>
      <c r="M23" s="1">
        <f>K18/K23</f>
        <v>8.4580969538813822</v>
      </c>
      <c r="N23" s="1">
        <f t="shared" si="9"/>
        <v>0.76891790489830747</v>
      </c>
      <c r="O23" s="1">
        <f t="shared" si="11"/>
        <v>3.0052895586070938E-2</v>
      </c>
    </row>
    <row r="24" spans="1:15">
      <c r="A24">
        <v>12</v>
      </c>
      <c r="B24">
        <v>100000000</v>
      </c>
      <c r="C24">
        <v>4.3545429999999996</v>
      </c>
      <c r="E24">
        <f>C18/C24</f>
        <v>8.0083726351996063</v>
      </c>
      <c r="F24">
        <f t="shared" si="8"/>
        <v>0.66736438626663386</v>
      </c>
      <c r="G24">
        <f t="shared" si="10"/>
        <v>4.5311979288637276E-2</v>
      </c>
      <c r="I24" s="1">
        <v>12</v>
      </c>
      <c r="J24" s="1">
        <v>100000000</v>
      </c>
      <c r="K24" s="1">
        <v>3.3743699999999999</v>
      </c>
      <c r="L24" s="1"/>
      <c r="M24" s="1">
        <f>K18/K24</f>
        <v>8.779238791241033</v>
      </c>
      <c r="N24" s="1">
        <f t="shared" si="9"/>
        <v>0.73160323260341942</v>
      </c>
      <c r="O24" s="1">
        <f t="shared" si="11"/>
        <v>3.3351009180393049E-2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H1" workbookViewId="0">
      <selection activeCell="O9" sqref="O9"/>
    </sheetView>
  </sheetViews>
  <sheetFormatPr defaultRowHeight="14.25"/>
  <cols>
    <col min="1" max="1" width="14.5" customWidth="1"/>
    <col min="2" max="2" width="20" customWidth="1"/>
    <col min="3" max="3" width="10.5" customWidth="1"/>
    <col min="4" max="8" width="10.625" customWidth="1"/>
    <col min="10" max="10" width="19.25" customWidth="1"/>
  </cols>
  <sheetData>
    <row r="1" spans="1:1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5">
      <c r="A2">
        <v>1</v>
      </c>
      <c r="B2">
        <f>1000000*A2</f>
        <v>1000000</v>
      </c>
      <c r="C2">
        <v>0.224997</v>
      </c>
      <c r="E2">
        <f>C2/C2</f>
        <v>1</v>
      </c>
      <c r="F2">
        <f t="shared" ref="F2:F8" si="0">E2/A2</f>
        <v>1</v>
      </c>
      <c r="I2" s="1">
        <v>1</v>
      </c>
      <c r="J2" s="1">
        <v>1000000</v>
      </c>
      <c r="K2" s="1">
        <v>0.22791800000000001</v>
      </c>
      <c r="L2" s="1"/>
      <c r="M2" s="1">
        <f>K2/K2</f>
        <v>1</v>
      </c>
      <c r="N2" s="1">
        <f t="shared" ref="N2:N8" si="1">M2/I2</f>
        <v>1</v>
      </c>
      <c r="O2" s="1"/>
    </row>
    <row r="3" spans="1:15">
      <c r="A3">
        <v>2</v>
      </c>
      <c r="B3">
        <f t="shared" ref="B3:B8" si="2">1000000*A3</f>
        <v>2000000</v>
      </c>
      <c r="C3">
        <f>0.250591/2</f>
        <v>0.1252955</v>
      </c>
      <c r="E3">
        <f>C2/C3</f>
        <v>1.7957308921709079</v>
      </c>
      <c r="F3">
        <f t="shared" si="0"/>
        <v>0.89786544608545393</v>
      </c>
      <c r="G3">
        <f t="shared" ref="G3:G8" si="3">(1/E3-1/A3)/(1-1/A3)</f>
        <v>0.11375262781281537</v>
      </c>
      <c r="I3" s="1">
        <v>2</v>
      </c>
      <c r="J3" s="1">
        <v>1000000</v>
      </c>
      <c r="K3" s="1">
        <f>0.271478/2</f>
        <v>0.135739</v>
      </c>
      <c r="L3" s="1"/>
      <c r="M3" s="1">
        <f>K2/K3</f>
        <v>1.679090018344028</v>
      </c>
      <c r="N3" s="1">
        <f t="shared" si="1"/>
        <v>0.83954500917201402</v>
      </c>
      <c r="O3" s="1">
        <f t="shared" ref="O3:O8" si="4">(1/M3-1/I3)/(1-1/I3)</f>
        <v>0.19112136821137415</v>
      </c>
    </row>
    <row r="4" spans="1:15">
      <c r="A4">
        <v>4</v>
      </c>
      <c r="B4">
        <f t="shared" si="2"/>
        <v>4000000</v>
      </c>
      <c r="C4">
        <f>0.299292/4</f>
        <v>7.4823000000000001E-2</v>
      </c>
      <c r="E4">
        <f>C2/C4</f>
        <v>3.0070566537027386</v>
      </c>
      <c r="F4">
        <f t="shared" si="0"/>
        <v>0.75176416342568464</v>
      </c>
      <c r="G4">
        <f t="shared" si="3"/>
        <v>0.11006813424178989</v>
      </c>
      <c r="I4" s="1">
        <v>4</v>
      </c>
      <c r="J4" s="1">
        <v>1000000</v>
      </c>
      <c r="K4" s="1">
        <f>0.314013/4</f>
        <v>7.8503249999999997E-2</v>
      </c>
      <c r="L4" s="1"/>
      <c r="M4" s="1">
        <f>K2/K4</f>
        <v>2.9032938126765453</v>
      </c>
      <c r="N4" s="1">
        <f t="shared" si="1"/>
        <v>0.72582345316913632</v>
      </c>
      <c r="O4" s="1">
        <f t="shared" si="4"/>
        <v>0.12591516832077035</v>
      </c>
    </row>
    <row r="5" spans="1:15">
      <c r="A5">
        <v>6</v>
      </c>
      <c r="B5">
        <f t="shared" si="2"/>
        <v>6000000</v>
      </c>
      <c r="C5">
        <f>0.381508/6</f>
        <v>6.3584666666666664E-2</v>
      </c>
      <c r="E5">
        <f>C2/C5</f>
        <v>3.5385417868039468</v>
      </c>
      <c r="F5">
        <f t="shared" si="0"/>
        <v>0.58975696446732451</v>
      </c>
      <c r="G5">
        <f t="shared" si="3"/>
        <v>0.13912274385880699</v>
      </c>
      <c r="I5" s="1">
        <v>6</v>
      </c>
      <c r="J5" s="1">
        <v>1000000</v>
      </c>
      <c r="K5" s="1">
        <f>0.392595/6</f>
        <v>6.5432500000000005E-2</v>
      </c>
      <c r="L5" s="1"/>
      <c r="M5" s="1">
        <f>K2/K5</f>
        <v>3.4832537347648338</v>
      </c>
      <c r="N5" s="1">
        <f t="shared" si="1"/>
        <v>0.5805422891274723</v>
      </c>
      <c r="O5" s="1">
        <f t="shared" si="4"/>
        <v>0.14450548004106742</v>
      </c>
    </row>
    <row r="6" spans="1:15">
      <c r="A6">
        <v>8</v>
      </c>
      <c r="B6">
        <f t="shared" si="2"/>
        <v>8000000</v>
      </c>
      <c r="C6">
        <f>0.416428/8</f>
        <v>5.2053500000000003E-2</v>
      </c>
      <c r="E6">
        <f>C2/C6</f>
        <v>4.3224182811914664</v>
      </c>
      <c r="F6">
        <f t="shared" si="0"/>
        <v>0.5403022851489333</v>
      </c>
      <c r="G6">
        <f t="shared" si="3"/>
        <v>0.12154511266499426</v>
      </c>
      <c r="I6" s="1">
        <v>8</v>
      </c>
      <c r="J6" s="1">
        <v>1000000</v>
      </c>
      <c r="K6" s="1">
        <f>0.316514/8</f>
        <v>3.9564250000000002E-2</v>
      </c>
      <c r="L6" s="1"/>
      <c r="M6" s="1">
        <f>K2/K6</f>
        <v>5.7607056875841192</v>
      </c>
      <c r="N6" s="1">
        <f t="shared" si="1"/>
        <v>0.7200882109480149</v>
      </c>
      <c r="O6" s="1">
        <f t="shared" si="4"/>
        <v>5.5531249960825528E-2</v>
      </c>
    </row>
    <row r="7" spans="1:15">
      <c r="A7">
        <v>10</v>
      </c>
      <c r="B7">
        <f t="shared" si="2"/>
        <v>10000000</v>
      </c>
      <c r="C7">
        <f>0.481015/10</f>
        <v>4.8101500000000005E-2</v>
      </c>
      <c r="E7">
        <f>C2/C7</f>
        <v>4.6775464382607606</v>
      </c>
      <c r="F7">
        <f t="shared" si="0"/>
        <v>0.46775464382607607</v>
      </c>
      <c r="G7">
        <f t="shared" si="3"/>
        <v>0.12643032771301152</v>
      </c>
      <c r="I7" s="1">
        <v>11</v>
      </c>
      <c r="J7" s="1">
        <v>1000000</v>
      </c>
      <c r="K7" s="1">
        <f>0.455124/10</f>
        <v>4.5512399999999995E-2</v>
      </c>
      <c r="L7" s="1"/>
      <c r="M7" s="1">
        <f>K2/K7</f>
        <v>5.0078220441022676</v>
      </c>
      <c r="N7" s="1">
        <f t="shared" si="1"/>
        <v>0.45525654946384253</v>
      </c>
      <c r="O7" s="1">
        <f t="shared" si="4"/>
        <v>0.11965636764099366</v>
      </c>
    </row>
    <row r="8" spans="1:15">
      <c r="A8">
        <v>12</v>
      </c>
      <c r="B8">
        <f t="shared" si="2"/>
        <v>12000000</v>
      </c>
      <c r="C8">
        <f>0.451105/12</f>
        <v>3.7592083333333332E-2</v>
      </c>
      <c r="E8">
        <f>C2/C8</f>
        <v>5.9852229525276828</v>
      </c>
      <c r="F8">
        <f t="shared" si="0"/>
        <v>0.4987685793773069</v>
      </c>
      <c r="G8">
        <f t="shared" si="3"/>
        <v>9.1357985783244777E-2</v>
      </c>
      <c r="I8" s="1">
        <v>12</v>
      </c>
      <c r="J8" s="1">
        <v>1000000</v>
      </c>
      <c r="K8" s="1">
        <f>0.434477/12</f>
        <v>3.6206416666666665E-2</v>
      </c>
      <c r="L8" s="1"/>
      <c r="M8" s="1">
        <f>K2/K8</f>
        <v>6.2949615284583542</v>
      </c>
      <c r="N8" s="1">
        <f t="shared" si="1"/>
        <v>0.52458012737152948</v>
      </c>
      <c r="O8" s="1">
        <f t="shared" si="4"/>
        <v>8.2389679222750742E-2</v>
      </c>
    </row>
    <row r="9" spans="1:15">
      <c r="I9" s="1"/>
      <c r="J9" s="1"/>
      <c r="K9" s="1"/>
      <c r="L9" s="1"/>
      <c r="M9" s="1"/>
      <c r="N9" s="1"/>
      <c r="O9" s="1"/>
    </row>
    <row r="10" spans="1:15">
      <c r="A10">
        <v>1</v>
      </c>
      <c r="B10">
        <f>1000000*A10</f>
        <v>1000000</v>
      </c>
      <c r="C10">
        <v>2.6157729999999999</v>
      </c>
      <c r="E10">
        <f>C10/C10</f>
        <v>1</v>
      </c>
      <c r="F10">
        <f t="shared" ref="F10:F16" si="5">E10/A10</f>
        <v>1</v>
      </c>
      <c r="I10" s="1">
        <v>1</v>
      </c>
      <c r="J10" s="1">
        <v>1000000</v>
      </c>
      <c r="K10" s="1">
        <v>2.6232099999999998</v>
      </c>
      <c r="L10" s="1"/>
      <c r="M10" s="1">
        <f>K10/K10</f>
        <v>1</v>
      </c>
      <c r="N10" s="1">
        <f t="shared" ref="N10:N16" si="6">M10/I10</f>
        <v>1</v>
      </c>
      <c r="O10" s="1"/>
    </row>
    <row r="11" spans="1:15">
      <c r="A11">
        <v>2</v>
      </c>
      <c r="B11">
        <f t="shared" ref="B11:B16" si="7">1000000*A11</f>
        <v>2000000</v>
      </c>
      <c r="C11">
        <f>2.92112/2</f>
        <v>1.4605600000000001</v>
      </c>
      <c r="E11">
        <f>C10/C11</f>
        <v>1.7909384071862846</v>
      </c>
      <c r="F11">
        <f t="shared" si="5"/>
        <v>0.8954692035931423</v>
      </c>
      <c r="G11">
        <f t="shared" ref="G11:G16" si="8">(1/E11-1/A11)/(1-1/A11)</f>
        <v>0.11673298868059279</v>
      </c>
      <c r="I11" s="1">
        <v>2</v>
      </c>
      <c r="J11" s="1">
        <v>1000000</v>
      </c>
      <c r="K11" s="1">
        <f>2.8403/2</f>
        <v>1.42015</v>
      </c>
      <c r="L11" s="1"/>
      <c r="M11" s="1">
        <f>K10/K11</f>
        <v>1.8471358659296551</v>
      </c>
      <c r="N11" s="1">
        <f t="shared" si="6"/>
        <v>0.92356793296482753</v>
      </c>
      <c r="O11" s="1">
        <f t="shared" ref="O11:O16" si="9">(1/M11-1/I11)/(1-1/I11)</f>
        <v>8.2757385035891362E-2</v>
      </c>
    </row>
    <row r="12" spans="1:15">
      <c r="A12">
        <v>4</v>
      </c>
      <c r="B12">
        <f t="shared" si="7"/>
        <v>4000000</v>
      </c>
      <c r="C12">
        <f>3.305084/4</f>
        <v>0.82627099999999998</v>
      </c>
      <c r="E12">
        <f>C10/C12</f>
        <v>3.1657567553502424</v>
      </c>
      <c r="F12">
        <f t="shared" si="5"/>
        <v>0.79143918883756059</v>
      </c>
      <c r="G12">
        <f t="shared" si="8"/>
        <v>8.7840318457807001E-2</v>
      </c>
      <c r="I12" s="1">
        <v>4</v>
      </c>
      <c r="J12" s="1">
        <v>1000000</v>
      </c>
      <c r="K12" s="1">
        <f>3.11962/4</f>
        <v>0.77990499999999996</v>
      </c>
      <c r="L12" s="1"/>
      <c r="M12" s="1">
        <f>K10/K12</f>
        <v>3.3634994005680179</v>
      </c>
      <c r="N12" s="1">
        <f t="shared" si="6"/>
        <v>0.84087485014200447</v>
      </c>
      <c r="O12" s="1">
        <f t="shared" si="9"/>
        <v>6.3079204486106752E-2</v>
      </c>
    </row>
    <row r="13" spans="1:15">
      <c r="A13">
        <v>6</v>
      </c>
      <c r="B13">
        <f t="shared" si="7"/>
        <v>6000000</v>
      </c>
      <c r="C13">
        <f>3.717368/6</f>
        <v>0.6195613333333333</v>
      </c>
      <c r="E13">
        <f>C10/C13</f>
        <v>4.2219758711001978</v>
      </c>
      <c r="F13">
        <f t="shared" si="5"/>
        <v>0.7036626451833663</v>
      </c>
      <c r="G13">
        <f t="shared" si="8"/>
        <v>8.4227109921235541E-2</v>
      </c>
      <c r="I13" s="1">
        <v>6</v>
      </c>
      <c r="J13" s="1">
        <v>1000000</v>
      </c>
      <c r="K13" s="1">
        <f>3.41341/6</f>
        <v>0.56890166666666664</v>
      </c>
      <c r="L13" s="1"/>
      <c r="M13" s="1">
        <f>K10/K13</f>
        <v>4.6110077605678779</v>
      </c>
      <c r="N13" s="1">
        <f t="shared" si="6"/>
        <v>0.76850129342797968</v>
      </c>
      <c r="O13" s="1">
        <f t="shared" si="9"/>
        <v>6.0246796863384938E-2</v>
      </c>
    </row>
    <row r="14" spans="1:15">
      <c r="A14">
        <v>8</v>
      </c>
      <c r="B14">
        <f t="shared" si="7"/>
        <v>8000000</v>
      </c>
      <c r="C14">
        <f>4.230252/8</f>
        <v>0.52878150000000002</v>
      </c>
      <c r="E14">
        <f>C10/C14</f>
        <v>4.9467937134714433</v>
      </c>
      <c r="F14">
        <f t="shared" si="5"/>
        <v>0.61834921418393041</v>
      </c>
      <c r="G14">
        <f t="shared" si="8"/>
        <v>8.8172734080081555E-2</v>
      </c>
      <c r="I14" s="1">
        <v>8</v>
      </c>
      <c r="J14" s="1">
        <v>1000000</v>
      </c>
      <c r="K14" s="1">
        <f>3.58562/8</f>
        <v>0.4482025</v>
      </c>
      <c r="L14" s="1"/>
      <c r="M14" s="1">
        <f>K10/K14</f>
        <v>5.8527339762718853</v>
      </c>
      <c r="N14" s="1">
        <f t="shared" si="6"/>
        <v>0.73159174703398566</v>
      </c>
      <c r="O14" s="1">
        <f t="shared" si="9"/>
        <v>5.2411794273864061E-2</v>
      </c>
    </row>
    <row r="15" spans="1:15">
      <c r="A15">
        <v>10</v>
      </c>
      <c r="B15">
        <f t="shared" si="7"/>
        <v>10000000</v>
      </c>
      <c r="C15">
        <f>4.250692/10</f>
        <v>0.42506919999999998</v>
      </c>
      <c r="E15">
        <f>C10/C15</f>
        <v>6.153758023399484</v>
      </c>
      <c r="F15">
        <f t="shared" si="5"/>
        <v>0.61537580233994837</v>
      </c>
      <c r="G15">
        <f t="shared" si="8"/>
        <v>6.9447030253262279E-2</v>
      </c>
      <c r="I15" s="1">
        <v>11</v>
      </c>
      <c r="J15" s="1">
        <v>1000000</v>
      </c>
      <c r="K15" s="1">
        <f>3.92974/10</f>
        <v>0.39297399999999999</v>
      </c>
      <c r="L15" s="1"/>
      <c r="M15" s="1">
        <f>K10/K15</f>
        <v>6.6752762269259538</v>
      </c>
      <c r="N15" s="1">
        <f t="shared" si="6"/>
        <v>0.6068432933569049</v>
      </c>
      <c r="O15" s="1">
        <f t="shared" si="9"/>
        <v>6.4787188215964436E-2</v>
      </c>
    </row>
    <row r="16" spans="1:15">
      <c r="A16">
        <v>12</v>
      </c>
      <c r="B16">
        <f t="shared" si="7"/>
        <v>12000000</v>
      </c>
      <c r="C16">
        <f>4.788428/12</f>
        <v>0.39903566666666662</v>
      </c>
      <c r="E16">
        <f>C10/C16</f>
        <v>6.5552360816535202</v>
      </c>
      <c r="F16">
        <f t="shared" si="5"/>
        <v>0.54626967347112665</v>
      </c>
      <c r="G16">
        <f t="shared" si="8"/>
        <v>7.5508880514131335E-2</v>
      </c>
      <c r="I16" s="1">
        <v>12</v>
      </c>
      <c r="J16" s="1">
        <v>1000000</v>
      </c>
      <c r="K16" s="1">
        <f>3.93326/12</f>
        <v>0.32777166666666668</v>
      </c>
      <c r="L16" s="1"/>
      <c r="M16" s="1">
        <f>K10/K16</f>
        <v>8.0031627708313202</v>
      </c>
      <c r="N16" s="1">
        <f t="shared" si="6"/>
        <v>0.66693023090261006</v>
      </c>
      <c r="O16" s="1">
        <f t="shared" si="9"/>
        <v>4.5400655893144112E-2</v>
      </c>
    </row>
    <row r="17" spans="1:15">
      <c r="I17" s="1"/>
      <c r="J17" s="1"/>
      <c r="K17" s="1"/>
      <c r="L17" s="1"/>
      <c r="M17" s="1"/>
      <c r="N17" s="1"/>
      <c r="O17" s="1"/>
    </row>
    <row r="18" spans="1:15">
      <c r="A18">
        <v>1</v>
      </c>
      <c r="B18">
        <f>100000000*A18</f>
        <v>100000000</v>
      </c>
      <c r="C18">
        <v>29.510846999999998</v>
      </c>
      <c r="E18">
        <f>C18/C18</f>
        <v>1</v>
      </c>
      <c r="F18">
        <f t="shared" ref="F18:F24" si="10">E18/A18</f>
        <v>1</v>
      </c>
      <c r="I18" s="1">
        <v>1</v>
      </c>
      <c r="J18" s="1">
        <v>100000000</v>
      </c>
      <c r="K18" s="1">
        <v>29.601199999999999</v>
      </c>
      <c r="L18" s="1"/>
      <c r="M18" s="1">
        <f>K18/K18</f>
        <v>1</v>
      </c>
      <c r="N18" s="1">
        <f t="shared" ref="N18:N24" si="11">M18/I18</f>
        <v>1</v>
      </c>
      <c r="O18" s="1"/>
    </row>
    <row r="19" spans="1:15">
      <c r="A19">
        <v>2</v>
      </c>
      <c r="B19">
        <f t="shared" ref="B19:B24" si="12">100000000*A19</f>
        <v>200000000</v>
      </c>
      <c r="C19">
        <f>32.392107/2</f>
        <v>16.196053500000001</v>
      </c>
      <c r="E19">
        <f>C18/C19</f>
        <v>1.8221011062972838</v>
      </c>
      <c r="F19">
        <f t="shared" si="10"/>
        <v>0.91105055314864192</v>
      </c>
      <c r="G19">
        <f t="shared" ref="G19:G24" si="13">(1/E19-1/A19)/(1-1/A19)</f>
        <v>9.7633931008486607E-2</v>
      </c>
      <c r="I19" s="1">
        <v>2</v>
      </c>
      <c r="J19" s="1">
        <v>100000000</v>
      </c>
      <c r="K19" s="1">
        <f>31.7463/2</f>
        <v>15.873150000000001</v>
      </c>
      <c r="L19" s="1"/>
      <c r="M19" s="1">
        <f>K18/K19</f>
        <v>1.8648598419343354</v>
      </c>
      <c r="N19" s="1">
        <f t="shared" si="11"/>
        <v>0.9324299209671677</v>
      </c>
      <c r="O19" s="1">
        <f t="shared" ref="O19:O24" si="14">(1/M19-1/I19)/(1-1/I19)</f>
        <v>7.2466656757158576E-2</v>
      </c>
    </row>
    <row r="20" spans="1:15">
      <c r="A20">
        <v>4</v>
      </c>
      <c r="B20">
        <f t="shared" si="12"/>
        <v>400000000</v>
      </c>
      <c r="C20">
        <f>36.987887/4</f>
        <v>9.2469717500000002</v>
      </c>
      <c r="E20">
        <f>C18/C20</f>
        <v>3.19140663536687</v>
      </c>
      <c r="F20">
        <f t="shared" si="10"/>
        <v>0.79785165884171749</v>
      </c>
      <c r="G20">
        <f t="shared" si="13"/>
        <v>8.4455273908833187E-2</v>
      </c>
      <c r="I20" s="1">
        <v>4</v>
      </c>
      <c r="J20" s="1">
        <v>100000000</v>
      </c>
      <c r="K20" s="1">
        <f>33.8474/4</f>
        <v>8.4618500000000001</v>
      </c>
      <c r="L20" s="1"/>
      <c r="M20" s="1">
        <f>K18/K20</f>
        <v>3.4981948391900115</v>
      </c>
      <c r="N20" s="1">
        <f t="shared" si="11"/>
        <v>0.87454870979750288</v>
      </c>
      <c r="O20" s="1">
        <f t="shared" si="14"/>
        <v>4.781562909611773E-2</v>
      </c>
    </row>
    <row r="21" spans="1:15">
      <c r="A21">
        <v>6</v>
      </c>
      <c r="B21">
        <f t="shared" si="12"/>
        <v>600000000</v>
      </c>
      <c r="C21">
        <f>43.924609/6</f>
        <v>7.3207681666666664</v>
      </c>
      <c r="E21">
        <f>C18/C21</f>
        <v>4.0311134471339285</v>
      </c>
      <c r="F21">
        <f t="shared" si="10"/>
        <v>0.67185224118898812</v>
      </c>
      <c r="G21">
        <f t="shared" si="13"/>
        <v>9.7684502244208743E-2</v>
      </c>
      <c r="I21" s="1">
        <v>6</v>
      </c>
      <c r="J21" s="1">
        <v>100000000</v>
      </c>
      <c r="K21" s="1">
        <f>37.2669/6</f>
        <v>6.2111499999999999</v>
      </c>
      <c r="L21" s="1"/>
      <c r="M21" s="1">
        <f>K18/K21</f>
        <v>4.7658163142091237</v>
      </c>
      <c r="N21" s="1">
        <f t="shared" si="11"/>
        <v>0.79430271903485394</v>
      </c>
      <c r="O21" s="1">
        <f t="shared" si="14"/>
        <v>5.179317054714002E-2</v>
      </c>
    </row>
    <row r="22" spans="1:15">
      <c r="A22">
        <v>8</v>
      </c>
      <c r="B22">
        <f t="shared" si="12"/>
        <v>800000000</v>
      </c>
      <c r="C22">
        <f>46.485523/8</f>
        <v>5.8106903750000001</v>
      </c>
      <c r="E22">
        <f>C18/C22</f>
        <v>5.0787161413672806</v>
      </c>
      <c r="F22">
        <f t="shared" si="10"/>
        <v>0.63483951767091007</v>
      </c>
      <c r="G22">
        <f t="shared" si="13"/>
        <v>8.2171606741267542E-2</v>
      </c>
      <c r="I22" s="1">
        <v>8</v>
      </c>
      <c r="J22" s="1">
        <v>100000000</v>
      </c>
      <c r="K22" s="1">
        <f>38.9881/8</f>
        <v>4.8735125000000004</v>
      </c>
      <c r="L22" s="1"/>
      <c r="M22" s="1">
        <f>K18/K22</f>
        <v>6.0738943421197744</v>
      </c>
      <c r="N22" s="1">
        <f t="shared" si="11"/>
        <v>0.7592367927649718</v>
      </c>
      <c r="O22" s="1">
        <f t="shared" si="14"/>
        <v>4.5301734871752312E-2</v>
      </c>
    </row>
    <row r="23" spans="1:15">
      <c r="A23">
        <v>10</v>
      </c>
      <c r="B23">
        <f t="shared" si="12"/>
        <v>1000000000</v>
      </c>
      <c r="C23">
        <f>51.124638/10</f>
        <v>5.1124637999999996</v>
      </c>
      <c r="E23">
        <f>C18/C23</f>
        <v>5.7723336838101424</v>
      </c>
      <c r="F23">
        <f t="shared" si="10"/>
        <v>0.57723336838101424</v>
      </c>
      <c r="G23">
        <f t="shared" si="13"/>
        <v>8.1377953446518589E-2</v>
      </c>
      <c r="I23" s="1">
        <v>11</v>
      </c>
      <c r="J23" s="1">
        <v>100000000</v>
      </c>
      <c r="K23" s="1">
        <f>102.393/10</f>
        <v>10.2393</v>
      </c>
      <c r="L23" s="1"/>
      <c r="M23" s="1">
        <f>K18/K23</f>
        <v>2.890939810338597</v>
      </c>
      <c r="N23" s="1">
        <f t="shared" si="11"/>
        <v>0.26281271003078155</v>
      </c>
      <c r="O23" s="1">
        <f t="shared" si="14"/>
        <v>0.28049910138778167</v>
      </c>
    </row>
    <row r="24" spans="1:15">
      <c r="A24">
        <v>12</v>
      </c>
      <c r="B24">
        <f t="shared" si="12"/>
        <v>1200000000</v>
      </c>
      <c r="C24">
        <f>52.671527/12</f>
        <v>4.3892939166666665</v>
      </c>
      <c r="E24">
        <f>C18/C24</f>
        <v>6.7233699907731932</v>
      </c>
      <c r="F24">
        <f t="shared" si="10"/>
        <v>0.56028083256443273</v>
      </c>
      <c r="G24">
        <f t="shared" si="13"/>
        <v>7.1347202052057815E-2</v>
      </c>
      <c r="I24" s="1">
        <v>12</v>
      </c>
      <c r="J24" s="1">
        <v>100000000</v>
      </c>
      <c r="K24" s="1">
        <f>274.64/12</f>
        <v>22.886666666666667</v>
      </c>
      <c r="L24" s="1"/>
      <c r="M24" s="1">
        <f>K18/K24</f>
        <v>1.2933818817360909</v>
      </c>
      <c r="N24" s="1">
        <f t="shared" si="11"/>
        <v>0.10778182347800758</v>
      </c>
      <c r="O24" s="1">
        <f t="shared" si="14"/>
        <v>0.75254565846839128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Podstawowy</vt:lpstr>
      <vt:lpstr>Skalowalny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Kumor</dc:creator>
  <cp:lastModifiedBy>Bartłomiej Kumor</cp:lastModifiedBy>
  <cp:revision>11</cp:revision>
  <dcterms:created xsi:type="dcterms:W3CDTF">2015-04-12T18:39:35Z</dcterms:created>
  <dcterms:modified xsi:type="dcterms:W3CDTF">2015-05-05T18:25:23Z</dcterms:modified>
</cp:coreProperties>
</file>