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ndoninterdisciplinary-my.sharepoint.com/personal/ash_brockwell_lis_ac_uk/Documents/00 Encountering Ecosystems/"/>
    </mc:Choice>
  </mc:AlternateContent>
  <xr:revisionPtr revIDLastSave="324" documentId="8_{0703FA63-2E54-E541-A6B5-03A9E427FD6A}" xr6:coauthVersionLast="47" xr6:coauthVersionMax="47" xr10:uidLastSave="{DB849019-B5E9-5649-9A37-6543960991A3}"/>
  <bookViews>
    <workbookView xWindow="1580" yWindow="2000" windowWidth="26840" windowHeight="14420" xr2:uid="{DFC36C94-76B8-9045-AAF7-73ABE9444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1" l="1"/>
  <c r="K15" i="1"/>
  <c r="K12" i="1"/>
  <c r="K11" i="1"/>
  <c r="K10" i="1"/>
  <c r="G16" i="1"/>
  <c r="H16" i="1" s="1"/>
  <c r="I16" i="1"/>
  <c r="G15" i="1"/>
  <c r="H15" i="1" s="1"/>
  <c r="I15" i="1"/>
  <c r="G14" i="1"/>
  <c r="H14" i="1" s="1"/>
  <c r="I14" i="1"/>
  <c r="G13" i="1"/>
  <c r="H13" i="1" s="1"/>
  <c r="I13" i="1"/>
  <c r="G12" i="1"/>
  <c r="H12" i="1" s="1"/>
  <c r="I12" i="1"/>
  <c r="G11" i="1"/>
  <c r="H11" i="1" s="1"/>
  <c r="I11" i="1"/>
  <c r="G10" i="1"/>
  <c r="H10" i="1" s="1"/>
  <c r="I10" i="1"/>
  <c r="I9" i="1"/>
  <c r="G9" i="1"/>
  <c r="H9" i="1" s="1"/>
  <c r="I8" i="1"/>
  <c r="G8" i="1"/>
  <c r="H8" i="1" s="1"/>
  <c r="I7" i="1"/>
  <c r="G7" i="1"/>
  <c r="H7" i="1" s="1"/>
  <c r="I6" i="1"/>
  <c r="G6" i="1"/>
  <c r="H6" i="1" s="1"/>
  <c r="I5" i="1"/>
  <c r="G5" i="1"/>
  <c r="H5" i="1" s="1"/>
  <c r="I4" i="1"/>
  <c r="G4" i="1"/>
  <c r="H4" i="1" s="1"/>
  <c r="I3" i="1"/>
  <c r="G3" i="1"/>
  <c r="H3" i="1" s="1"/>
  <c r="I2" i="1"/>
  <c r="G2" i="1"/>
  <c r="H2" i="1" s="1"/>
  <c r="N4" i="1" l="1"/>
  <c r="M5" i="1"/>
  <c r="K6" i="1"/>
  <c r="L2" i="1"/>
  <c r="N2" i="1"/>
  <c r="K25" i="1" s="1"/>
  <c r="M2" i="1"/>
  <c r="K2" i="1"/>
  <c r="O2" i="1"/>
  <c r="K4" i="1"/>
  <c r="L4" i="1"/>
  <c r="K5" i="1"/>
  <c r="L5" i="1"/>
  <c r="J22" i="1" l="1"/>
  <c r="H24" i="1" s="1"/>
  <c r="I22" i="1"/>
  <c r="H23" i="1" s="1"/>
  <c r="H22" i="1"/>
  <c r="K22" i="1"/>
  <c r="H25" i="1" s="1"/>
  <c r="J24" i="1"/>
  <c r="K24" i="1"/>
  <c r="J25" i="1" s="1"/>
  <c r="K23" i="1"/>
  <c r="I25" i="1" s="1"/>
  <c r="J23" i="1"/>
  <c r="I24" i="1" s="1"/>
  <c r="I23" i="1"/>
  <c r="N29" i="1" l="1" a="1"/>
  <c r="N29" i="1" s="1"/>
  <c r="N2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<sst xmlns="http://schemas.openxmlformats.org/spreadsheetml/2006/main" count="109" uniqueCount="60">
  <si>
    <t>Worms</t>
  </si>
  <si>
    <t>Cold</t>
  </si>
  <si>
    <t>Buttons</t>
  </si>
  <si>
    <t>Vomiting</t>
  </si>
  <si>
    <t>Pressure</t>
  </si>
  <si>
    <t>Freelister 1</t>
  </si>
  <si>
    <t>Freelister 2</t>
  </si>
  <si>
    <t>Freelister 3</t>
  </si>
  <si>
    <t>Freelister 4</t>
  </si>
  <si>
    <t>Freelister 5</t>
  </si>
  <si>
    <t>Freelister 6</t>
  </si>
  <si>
    <t>Freelister 7</t>
  </si>
  <si>
    <t>Freelister 8</t>
  </si>
  <si>
    <t>Sum</t>
  </si>
  <si>
    <t>Mean</t>
  </si>
  <si>
    <t>STDEV</t>
  </si>
  <si>
    <t>Z-Worms</t>
  </si>
  <si>
    <t>Z-Cold</t>
  </si>
  <si>
    <t>Z-Buttons</t>
  </si>
  <si>
    <t>Z-Vomiting</t>
  </si>
  <si>
    <t>Z-Pressure</t>
  </si>
  <si>
    <t>VAR(W)</t>
  </si>
  <si>
    <t>COV(W,C)</t>
  </si>
  <si>
    <t>COV(W,B)</t>
  </si>
  <si>
    <t>COV(W,V)</t>
  </si>
  <si>
    <t>COV(C,W)</t>
  </si>
  <si>
    <t>COV(C,B)</t>
  </si>
  <si>
    <t>COV(B,W)</t>
  </si>
  <si>
    <t>VAR(C)</t>
  </si>
  <si>
    <t>COV(B,C)</t>
  </si>
  <si>
    <t>VAR(B)</t>
  </si>
  <si>
    <t>COV(B,V)</t>
  </si>
  <si>
    <t>COV(V,W)</t>
  </si>
  <si>
    <t>COV(V,C)</t>
  </si>
  <si>
    <t>COV(V,B)</t>
  </si>
  <si>
    <t>VAR(V)</t>
  </si>
  <si>
    <t>Step-By-Step Guide to Principal Component Analysis With Example (turing.com)</t>
  </si>
  <si>
    <t>Eigenvalue (ƛ)</t>
  </si>
  <si>
    <t>Determinant (A-ƛI)</t>
  </si>
  <si>
    <t>How to Calculate Eigenvectors in Excel (with Detailed Steps) (exceldemy.com)</t>
  </si>
  <si>
    <t>A-ƛI</t>
  </si>
  <si>
    <t>COVARIANCE MATRIX (A)</t>
  </si>
  <si>
    <t>IDENTITY MATRIX (I)</t>
  </si>
  <si>
    <t>ƛ1</t>
  </si>
  <si>
    <t>ƛ2</t>
  </si>
  <si>
    <t>ƛ3</t>
  </si>
  <si>
    <t>ƛ4</t>
  </si>
  <si>
    <t>v1</t>
  </si>
  <si>
    <t>v2</t>
  </si>
  <si>
    <t>v3</t>
  </si>
  <si>
    <t>v4</t>
  </si>
  <si>
    <t>Eigenvectors (v)</t>
  </si>
  <si>
    <t>(x-mean)/ STDEV</t>
  </si>
  <si>
    <t>Freelister 9</t>
  </si>
  <si>
    <t>Freelister 10</t>
  </si>
  <si>
    <t>Freelister 11</t>
  </si>
  <si>
    <t>Freelister 12</t>
  </si>
  <si>
    <t>Freelister 13</t>
  </si>
  <si>
    <t>Freelister 14</t>
  </si>
  <si>
    <t>Freelister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</si>
</sst>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1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sz val="18"/>
      <color rgb="FF000000"/>
      <name val="Calibri"/>
      <family val="2"/>
    </font>
    <font>
      <b/>
      <sz val="18"/>
      <color rgb="FFFFFFFF"/>
      <name val="Calibri"/>
      <family val="2"/>
    </font>
    <font>
      <sz val="12"/>
      <color rgb="FF000000"/>
      <name val="Calibri"/>
      <family val="2"/>
    </font>
    <font>
      <sz val="16"/>
      <color theme="1"/>
      <name val="Calibri (Body)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6" fillId="0" borderId="0" xfId="1"/>
    <xf numFmtId="166" fontId="2" fillId="4" borderId="1" xfId="0" applyNumberFormat="1" applyFont="1" applyFill="1" applyBorder="1" applyAlignment="1">
      <alignment horizontal="center" vertical="center" wrapText="1" readingOrder="1"/>
    </xf>
    <xf numFmtId="166" fontId="2" fillId="3" borderId="1" xfId="0" applyNumberFormat="1" applyFont="1" applyFill="1" applyBorder="1" applyAlignment="1">
      <alignment horizontal="center" vertical="center" wrapText="1" readingOrder="1"/>
    </xf>
    <xf numFmtId="0" fontId="0" fillId="6" borderId="0" xfId="0" applyFill="1"/>
    <xf numFmtId="0" fontId="2" fillId="7" borderId="3" xfId="0" applyFont="1" applyFill="1" applyBorder="1" applyAlignment="1">
      <alignment horizontal="center" vertical="center" wrapText="1" readingOrder="1"/>
    </xf>
    <xf numFmtId="0" fontId="5" fillId="5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 vertical="center" wrapText="1" readingOrder="1"/>
    </xf>
    <xf numFmtId="0" fontId="0" fillId="0" borderId="4" xfId="0" applyBorder="1"/>
    <xf numFmtId="0" fontId="2" fillId="7" borderId="4" xfId="0" applyFont="1" applyFill="1" applyBorder="1" applyAlignment="1">
      <alignment horizontal="center" vertical="center" wrapText="1" readingOrder="1"/>
    </xf>
    <xf numFmtId="0" fontId="8" fillId="7" borderId="4" xfId="0" applyFont="1" applyFill="1" applyBorder="1"/>
    <xf numFmtId="0" fontId="9" fillId="7" borderId="4" xfId="0" applyFont="1" applyFill="1" applyBorder="1"/>
    <xf numFmtId="0" fontId="10" fillId="8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horizontal="left" vertical="center" wrapText="1" readingOrder="1"/>
    </xf>
    <xf numFmtId="0" fontId="4" fillId="5" borderId="3" xfId="0" applyFont="1" applyFill="1" applyBorder="1" applyAlignment="1">
      <alignment horizontal="center" vertical="center" wrapText="1" readingOrder="1"/>
    </xf>
    <xf numFmtId="0" fontId="7" fillId="5" borderId="0" xfId="0" applyFont="1" applyFill="1" applyAlignment="1">
      <alignment wrapText="1"/>
    </xf>
    <xf numFmtId="0" fontId="3" fillId="2" borderId="0" xfId="0" applyFont="1" applyFill="1" applyBorder="1" applyAlignment="1">
      <alignment horizontal="left" vertical="center" wrapText="1" readingOrder="1"/>
    </xf>
    <xf numFmtId="0" fontId="3" fillId="8" borderId="0" xfId="0" applyFont="1" applyFill="1" applyBorder="1" applyAlignment="1">
      <alignment horizontal="left" vertical="center" wrapText="1" readingOrder="1"/>
    </xf>
    <xf numFmtId="166" fontId="2" fillId="3" borderId="0" xfId="0" applyNumberFormat="1" applyFont="1" applyFill="1" applyBorder="1" applyAlignment="1">
      <alignment horizontal="center" vertical="center" wrapText="1" readingOrder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xceldemy.com/eigenvectors-in-excel/" TargetMode="External"/><Relationship Id="rId1" Type="http://schemas.openxmlformats.org/officeDocument/2006/relationships/hyperlink" Target="https://www.turing.com/kb/guide-to-principal-component-analy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21B2-BF98-AA48-BE3F-B2F9CE05A08D}">
  <dimension ref="A1:Q41"/>
  <sheetViews>
    <sheetView tabSelected="1" topLeftCell="A2" workbookViewId="0">
      <selection activeCell="G17" sqref="G17"/>
    </sheetView>
  </sheetViews>
  <sheetFormatPr baseColWidth="10" defaultRowHeight="16" x14ac:dyDescent="0.2"/>
  <cols>
    <col min="1" max="1" width="20.1640625" customWidth="1"/>
    <col min="2" max="2" width="13.33203125" customWidth="1"/>
    <col min="5" max="5" width="16" customWidth="1"/>
    <col min="6" max="6" width="15.5" customWidth="1"/>
    <col min="7" max="7" width="22.6640625" customWidth="1"/>
    <col min="8" max="8" width="14" customWidth="1"/>
    <col min="9" max="9" width="18.5" bestFit="1" customWidth="1"/>
    <col min="10" max="10" width="17.1640625" customWidth="1"/>
    <col min="11" max="11" width="15.1640625" customWidth="1"/>
    <col min="12" max="12" width="15.6640625" customWidth="1"/>
    <col min="13" max="13" width="24" customWidth="1"/>
    <col min="14" max="14" width="12.1640625" customWidth="1"/>
    <col min="15" max="15" width="11.5" customWidth="1"/>
    <col min="17" max="17" width="15.6640625" customWidth="1"/>
    <col min="21" max="21" width="15.83203125" customWidth="1"/>
  </cols>
  <sheetData>
    <row r="1" spans="1:15" ht="76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5" t="s">
        <v>13</v>
      </c>
      <c r="H1" s="5" t="s">
        <v>14</v>
      </c>
      <c r="I1" s="5" t="s">
        <v>15</v>
      </c>
      <c r="J1" s="19" t="s">
        <v>52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</row>
    <row r="2" spans="1:15" ht="26" thickBot="1" x14ac:dyDescent="0.25">
      <c r="A2" s="3" t="s">
        <v>5</v>
      </c>
      <c r="B2" s="4">
        <v>1</v>
      </c>
      <c r="C2" s="4">
        <v>1</v>
      </c>
      <c r="D2" s="4">
        <v>0</v>
      </c>
      <c r="E2" s="4">
        <v>1</v>
      </c>
      <c r="F2" s="4">
        <v>0</v>
      </c>
      <c r="G2">
        <f>SUM(B2:F2)</f>
        <v>3</v>
      </c>
      <c r="H2">
        <f>G2/5</f>
        <v>0.6</v>
      </c>
      <c r="I2">
        <f>STDEV(B2:F2)</f>
        <v>0.54772255750516607</v>
      </c>
      <c r="J2" s="20" t="s">
        <v>5</v>
      </c>
      <c r="K2" s="9">
        <f>(1-H2)/I2</f>
        <v>0.73029674334022154</v>
      </c>
      <c r="L2" s="9">
        <f>(C2-H2)/I2</f>
        <v>0.73029674334022154</v>
      </c>
      <c r="M2" s="9">
        <f>(D2-H2)/I2</f>
        <v>-1.0954451150103324</v>
      </c>
      <c r="N2" s="9">
        <f>(E2-H2)/I2</f>
        <v>0.73029674334022154</v>
      </c>
      <c r="O2" s="9">
        <f>(0-H2)/I2</f>
        <v>-1.0954451150103324</v>
      </c>
    </row>
    <row r="3" spans="1:15" ht="26" thickBot="1" x14ac:dyDescent="0.25">
      <c r="A3" s="3" t="s">
        <v>6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>
        <f>SUM(B3:F3)</f>
        <v>5</v>
      </c>
      <c r="H3">
        <f>G3/5</f>
        <v>1</v>
      </c>
      <c r="I3">
        <f>STDEV(B3:F3)</f>
        <v>0</v>
      </c>
      <c r="J3" s="20" t="s">
        <v>6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</row>
    <row r="4" spans="1:15" ht="26" thickBot="1" x14ac:dyDescent="0.25">
      <c r="A4" s="3" t="s">
        <v>7</v>
      </c>
      <c r="B4" s="4">
        <v>1</v>
      </c>
      <c r="C4" s="4">
        <v>1</v>
      </c>
      <c r="D4" s="4">
        <v>1</v>
      </c>
      <c r="E4" s="4">
        <v>0</v>
      </c>
      <c r="F4" s="4">
        <v>1</v>
      </c>
      <c r="G4">
        <f>SUM(B4:F4)</f>
        <v>4</v>
      </c>
      <c r="H4">
        <f>G4/5</f>
        <v>0.8</v>
      </c>
      <c r="I4">
        <f>STDEV(B4:F4)</f>
        <v>0.44721359549995787</v>
      </c>
      <c r="J4" s="20" t="s">
        <v>7</v>
      </c>
      <c r="K4" s="9">
        <f>(B4-H4)/I4</f>
        <v>0.44721359549995793</v>
      </c>
      <c r="L4" s="9">
        <f>(C4-H4)/I4</f>
        <v>0.44721359549995793</v>
      </c>
      <c r="M4" s="9">
        <v>0.44719999999999999</v>
      </c>
      <c r="N4" s="9">
        <f>(0-H4)/I4</f>
        <v>-1.7888543819998322</v>
      </c>
      <c r="O4" s="9">
        <v>0.44719999999999999</v>
      </c>
    </row>
    <row r="5" spans="1:15" ht="26" thickBot="1" x14ac:dyDescent="0.25">
      <c r="A5" s="3" t="s">
        <v>8</v>
      </c>
      <c r="B5" s="2">
        <v>1</v>
      </c>
      <c r="C5" s="2">
        <v>0</v>
      </c>
      <c r="D5" s="2">
        <v>1</v>
      </c>
      <c r="E5" s="2">
        <v>0</v>
      </c>
      <c r="F5" s="2">
        <v>0</v>
      </c>
      <c r="G5">
        <f>SUM(B5:F5)</f>
        <v>2</v>
      </c>
      <c r="H5">
        <f>G5/5</f>
        <v>0.4</v>
      </c>
      <c r="I5">
        <f>STDEV(B5:F5)</f>
        <v>0.54772255750516607</v>
      </c>
      <c r="J5" s="20" t="s">
        <v>8</v>
      </c>
      <c r="K5" s="10">
        <f>(B5-H5)/I5</f>
        <v>1.0954451150103324</v>
      </c>
      <c r="L5" s="10">
        <f>(C5-H5)/I5</f>
        <v>-0.73029674334022154</v>
      </c>
      <c r="M5" s="10">
        <f>(D5-H5)/I5</f>
        <v>1.0954451150103324</v>
      </c>
      <c r="N5" s="10">
        <v>-0.73</v>
      </c>
      <c r="O5" s="10">
        <v>-0.73</v>
      </c>
    </row>
    <row r="6" spans="1:15" ht="26" thickBot="1" x14ac:dyDescent="0.25">
      <c r="A6" s="3" t="s">
        <v>9</v>
      </c>
      <c r="B6" s="4">
        <v>1</v>
      </c>
      <c r="C6" s="4">
        <v>1</v>
      </c>
      <c r="D6" s="4">
        <v>1</v>
      </c>
      <c r="E6" s="4">
        <v>1</v>
      </c>
      <c r="F6" s="4">
        <v>0</v>
      </c>
      <c r="G6">
        <f>SUM(B6:F6)</f>
        <v>4</v>
      </c>
      <c r="H6">
        <f>G6/5</f>
        <v>0.8</v>
      </c>
      <c r="I6">
        <f>STDEV(B6:F6)</f>
        <v>0.44721359549995787</v>
      </c>
      <c r="J6" s="20" t="s">
        <v>9</v>
      </c>
      <c r="K6" s="9">
        <f>(B6-H6)/I6</f>
        <v>0.44721359549995793</v>
      </c>
      <c r="L6" s="9">
        <v>0.44719999999999999</v>
      </c>
      <c r="M6" s="9">
        <v>0.44719999999999999</v>
      </c>
      <c r="N6" s="9">
        <v>0.44719999999999999</v>
      </c>
      <c r="O6" s="9">
        <v>-1.7888999999999999</v>
      </c>
    </row>
    <row r="7" spans="1:15" ht="26" thickBot="1" x14ac:dyDescent="0.25">
      <c r="A7" s="3" t="s">
        <v>10</v>
      </c>
      <c r="B7" s="2">
        <v>0</v>
      </c>
      <c r="C7" s="2">
        <v>1</v>
      </c>
      <c r="D7" s="2">
        <v>1</v>
      </c>
      <c r="E7" s="2">
        <v>1</v>
      </c>
      <c r="F7" s="2">
        <v>1</v>
      </c>
      <c r="G7">
        <f>SUM(B7:F7)</f>
        <v>4</v>
      </c>
      <c r="H7">
        <f>G7/5</f>
        <v>0.8</v>
      </c>
      <c r="I7">
        <f>STDEV(B7:F7)</f>
        <v>0.44721359549995787</v>
      </c>
      <c r="J7" s="20" t="s">
        <v>10</v>
      </c>
      <c r="K7" s="10">
        <v>-1.7888999999999999</v>
      </c>
      <c r="L7" s="10">
        <v>0.44719999999999999</v>
      </c>
      <c r="M7" s="10">
        <v>0.44719999999999999</v>
      </c>
      <c r="N7" s="10">
        <v>0.44719999999999999</v>
      </c>
      <c r="O7" s="10">
        <v>0.44719999999999999</v>
      </c>
    </row>
    <row r="8" spans="1:15" ht="26" thickBot="1" x14ac:dyDescent="0.25">
      <c r="A8" s="3" t="s">
        <v>11</v>
      </c>
      <c r="B8" s="4">
        <v>1</v>
      </c>
      <c r="C8" s="4">
        <v>0</v>
      </c>
      <c r="D8" s="4">
        <v>1</v>
      </c>
      <c r="E8" s="4">
        <v>0</v>
      </c>
      <c r="F8" s="4">
        <v>0</v>
      </c>
      <c r="G8">
        <f>SUM(B8:F8)</f>
        <v>2</v>
      </c>
      <c r="H8">
        <f>G8/5</f>
        <v>0.4</v>
      </c>
      <c r="I8">
        <f>STDEV(B8:F8)</f>
        <v>0.54772255750516607</v>
      </c>
      <c r="J8" s="20" t="s">
        <v>11</v>
      </c>
      <c r="K8" s="9">
        <v>1.0953999999999999</v>
      </c>
      <c r="L8" s="9">
        <v>-0.73</v>
      </c>
      <c r="M8" s="9">
        <v>1.0953999999999999</v>
      </c>
      <c r="N8" s="9">
        <v>-0.73</v>
      </c>
      <c r="O8" s="9">
        <v>-0.73</v>
      </c>
    </row>
    <row r="9" spans="1:15" ht="26" thickBot="1" x14ac:dyDescent="0.25">
      <c r="A9" s="3" t="s">
        <v>12</v>
      </c>
      <c r="B9" s="2">
        <v>1</v>
      </c>
      <c r="C9" s="2">
        <v>1</v>
      </c>
      <c r="D9" s="2">
        <v>0</v>
      </c>
      <c r="E9" s="2">
        <v>1</v>
      </c>
      <c r="F9" s="2">
        <v>0</v>
      </c>
      <c r="G9">
        <f>SUM(B9:F9)</f>
        <v>3</v>
      </c>
      <c r="H9">
        <f>G9/5</f>
        <v>0.6</v>
      </c>
      <c r="I9">
        <f>STDEV(B9:F9)</f>
        <v>0.54772255750516607</v>
      </c>
      <c r="J9" s="20" t="s">
        <v>12</v>
      </c>
      <c r="K9" s="10">
        <v>0.73029999999999995</v>
      </c>
      <c r="L9" s="10">
        <v>0.73029999999999995</v>
      </c>
      <c r="M9" s="10">
        <v>-1.095</v>
      </c>
      <c r="N9" s="10">
        <v>0.73029999999999995</v>
      </c>
      <c r="O9" s="10">
        <v>-1.095</v>
      </c>
    </row>
    <row r="10" spans="1:15" ht="25" x14ac:dyDescent="0.2">
      <c r="A10" s="23" t="s">
        <v>53</v>
      </c>
      <c r="B10" s="14">
        <v>1</v>
      </c>
      <c r="C10" s="14">
        <v>1</v>
      </c>
      <c r="D10" s="14">
        <v>0</v>
      </c>
      <c r="E10" s="14">
        <v>1</v>
      </c>
      <c r="F10" s="14">
        <v>0</v>
      </c>
      <c r="G10">
        <f>SUM(B10:F10)</f>
        <v>3</v>
      </c>
      <c r="H10">
        <f>G10/5</f>
        <v>0.6</v>
      </c>
      <c r="I10">
        <f>STDEV(B10:F10)</f>
        <v>0.54772255750516607</v>
      </c>
      <c r="J10" s="24" t="s">
        <v>53</v>
      </c>
      <c r="K10" s="25">
        <f>(B10-H10)/I10</f>
        <v>0.73029674334022154</v>
      </c>
      <c r="L10" s="25">
        <v>0.73029999999999995</v>
      </c>
      <c r="M10" s="25">
        <v>-1.095</v>
      </c>
      <c r="N10" s="25">
        <v>0.73029999999999995</v>
      </c>
      <c r="O10" s="25">
        <v>-1.095</v>
      </c>
    </row>
    <row r="11" spans="1:15" ht="25" x14ac:dyDescent="0.2">
      <c r="A11" s="23" t="s">
        <v>54</v>
      </c>
      <c r="B11" s="14">
        <v>1</v>
      </c>
      <c r="C11" s="14">
        <v>0</v>
      </c>
      <c r="D11" s="14">
        <v>1</v>
      </c>
      <c r="E11" s="14">
        <v>0</v>
      </c>
      <c r="F11" s="14">
        <v>1</v>
      </c>
      <c r="G11" s="26">
        <f>SUM(B11:F11)</f>
        <v>3</v>
      </c>
      <c r="H11">
        <f>G11/5</f>
        <v>0.6</v>
      </c>
      <c r="I11" s="26">
        <f>STDEV(B11:F11)</f>
        <v>0.54772255750516607</v>
      </c>
      <c r="J11" s="24" t="s">
        <v>54</v>
      </c>
      <c r="K11" s="25">
        <f>(B11-H11)/I11</f>
        <v>0.73029674334022154</v>
      </c>
      <c r="L11" s="25">
        <v>-1.095</v>
      </c>
      <c r="M11" s="25">
        <v>0.73029999999999995</v>
      </c>
      <c r="N11" s="25">
        <v>-1.095</v>
      </c>
      <c r="O11" s="25">
        <v>0.73029999999999995</v>
      </c>
    </row>
    <row r="12" spans="1:15" ht="25" x14ac:dyDescent="0.2">
      <c r="A12" s="23" t="s">
        <v>55</v>
      </c>
      <c r="B12" s="14">
        <v>1</v>
      </c>
      <c r="C12" s="14">
        <v>0</v>
      </c>
      <c r="D12" s="14">
        <v>1</v>
      </c>
      <c r="E12" s="14">
        <v>1</v>
      </c>
      <c r="F12" s="14">
        <v>0</v>
      </c>
      <c r="G12" s="26">
        <f>SUM(B12:F12)</f>
        <v>3</v>
      </c>
      <c r="H12">
        <f>G12/5</f>
        <v>0.6</v>
      </c>
      <c r="I12" s="26">
        <f>STDEV(B12:F12)</f>
        <v>0.54772255750516607</v>
      </c>
      <c r="J12" s="24" t="s">
        <v>55</v>
      </c>
      <c r="K12" s="25">
        <f>(B12-H12)/I12</f>
        <v>0.73029674334022154</v>
      </c>
      <c r="L12" s="25">
        <v>-1.095</v>
      </c>
      <c r="M12" s="25">
        <v>0.73029999999999995</v>
      </c>
      <c r="N12" s="25">
        <v>0.73029999999999995</v>
      </c>
      <c r="O12" s="25">
        <v>-1.095</v>
      </c>
    </row>
    <row r="13" spans="1:15" ht="25" x14ac:dyDescent="0.2">
      <c r="A13" s="23" t="s">
        <v>56</v>
      </c>
      <c r="B13" s="14">
        <v>1</v>
      </c>
      <c r="C13" s="14">
        <v>1</v>
      </c>
      <c r="D13" s="14">
        <v>0</v>
      </c>
      <c r="E13" s="14">
        <v>0</v>
      </c>
      <c r="F13" s="14">
        <v>1</v>
      </c>
      <c r="G13" s="26">
        <f>SUM(B13:F13)</f>
        <v>3</v>
      </c>
      <c r="H13">
        <f>G13/5</f>
        <v>0.6</v>
      </c>
      <c r="I13" s="26">
        <f>STDEV(B13:F13)</f>
        <v>0.54772255750516607</v>
      </c>
      <c r="J13" s="24" t="s">
        <v>56</v>
      </c>
      <c r="K13" s="25">
        <v>0.73029999999999995</v>
      </c>
      <c r="L13" s="25">
        <v>0.73029999999999995</v>
      </c>
      <c r="M13" s="25">
        <v>-1.095</v>
      </c>
      <c r="N13" s="25">
        <v>-1.095</v>
      </c>
      <c r="O13" s="25">
        <v>0.73029999999999995</v>
      </c>
    </row>
    <row r="14" spans="1:15" ht="25" x14ac:dyDescent="0.2">
      <c r="A14" s="23" t="s">
        <v>57</v>
      </c>
      <c r="B14" s="14">
        <v>0</v>
      </c>
      <c r="C14" s="14">
        <v>0</v>
      </c>
      <c r="D14" s="14">
        <v>1</v>
      </c>
      <c r="E14" s="14">
        <v>0</v>
      </c>
      <c r="F14" s="14">
        <v>1</v>
      </c>
      <c r="G14" s="26">
        <f>SUM(B14:F14)</f>
        <v>2</v>
      </c>
      <c r="H14">
        <f>G14/5</f>
        <v>0.4</v>
      </c>
      <c r="I14" s="26">
        <f>STDEV(B14:F14)</f>
        <v>0.54772255750516607</v>
      </c>
      <c r="J14" s="24" t="s">
        <v>57</v>
      </c>
      <c r="K14" s="25">
        <v>-0.73</v>
      </c>
      <c r="L14" s="25">
        <v>-0.73</v>
      </c>
      <c r="M14" s="25">
        <v>1.0953999999999999</v>
      </c>
      <c r="N14" s="25">
        <v>-0.73</v>
      </c>
      <c r="O14" s="25">
        <v>1.0953999999999999</v>
      </c>
    </row>
    <row r="15" spans="1:15" ht="26" thickBot="1" x14ac:dyDescent="0.25">
      <c r="A15" s="23" t="s">
        <v>58</v>
      </c>
      <c r="B15" s="14">
        <v>0</v>
      </c>
      <c r="C15" s="14">
        <v>0</v>
      </c>
      <c r="D15" s="14">
        <v>0</v>
      </c>
      <c r="E15" s="14">
        <v>1</v>
      </c>
      <c r="F15" s="14">
        <v>0</v>
      </c>
      <c r="G15" s="26">
        <f>SUM(B15:F15)</f>
        <v>1</v>
      </c>
      <c r="H15">
        <f>G15/5</f>
        <v>0.2</v>
      </c>
      <c r="I15" s="26">
        <f>STDEV(B15:F15)</f>
        <v>0.44721359549995793</v>
      </c>
      <c r="J15" s="24" t="s">
        <v>58</v>
      </c>
      <c r="K15" s="25">
        <f>(0-H15)/I15</f>
        <v>-0.44721359549995798</v>
      </c>
      <c r="L15" s="25">
        <v>-0.44719999999999999</v>
      </c>
      <c r="M15" s="25">
        <v>-0.44719999999999999</v>
      </c>
      <c r="N15" s="25">
        <f>(1-H15)/I15</f>
        <v>1.7888543819998319</v>
      </c>
      <c r="O15" s="25">
        <v>-0.44719999999999999</v>
      </c>
    </row>
    <row r="16" spans="1:15" ht="26" thickBot="1" x14ac:dyDescent="0.25">
      <c r="A16" s="23" t="s">
        <v>59</v>
      </c>
      <c r="B16" s="14">
        <v>0</v>
      </c>
      <c r="C16" s="14">
        <v>1</v>
      </c>
      <c r="D16" s="14">
        <v>1</v>
      </c>
      <c r="E16" s="14">
        <v>1</v>
      </c>
      <c r="F16" s="14">
        <v>1</v>
      </c>
      <c r="G16" s="26">
        <f>SUM(B16:F16)</f>
        <v>4</v>
      </c>
      <c r="H16">
        <f>G16/5</f>
        <v>0.8</v>
      </c>
      <c r="I16" s="26">
        <f>STDEV(B16:F16)</f>
        <v>0.44721359549995787</v>
      </c>
      <c r="J16" s="24" t="s">
        <v>59</v>
      </c>
      <c r="K16" s="25">
        <v>-1.7888999999999999</v>
      </c>
      <c r="L16" s="10">
        <v>0.44719999999999999</v>
      </c>
      <c r="M16" s="10">
        <v>0.44719999999999999</v>
      </c>
      <c r="N16" s="10">
        <v>0.44719999999999999</v>
      </c>
      <c r="O16" s="10">
        <v>0.44719999999999999</v>
      </c>
    </row>
    <row r="18" spans="1:17" x14ac:dyDescent="0.2">
      <c r="A18" s="8" t="s">
        <v>36</v>
      </c>
    </row>
    <row r="19" spans="1:17" x14ac:dyDescent="0.2">
      <c r="A19" s="8" t="s">
        <v>39</v>
      </c>
    </row>
    <row r="20" spans="1:17" ht="17" thickBot="1" x14ac:dyDescent="0.25"/>
    <row r="21" spans="1:17" ht="35" thickBot="1" x14ac:dyDescent="0.25">
      <c r="B21" s="2" t="s">
        <v>0</v>
      </c>
      <c r="C21" s="2" t="s">
        <v>1</v>
      </c>
      <c r="D21" s="2" t="s">
        <v>2</v>
      </c>
      <c r="E21" s="2" t="s">
        <v>3</v>
      </c>
      <c r="G21" s="21" t="s">
        <v>41</v>
      </c>
      <c r="H21" s="2" t="s">
        <v>0</v>
      </c>
      <c r="I21" s="2" t="s">
        <v>1</v>
      </c>
      <c r="J21" s="2" t="s">
        <v>2</v>
      </c>
      <c r="K21" s="2" t="s">
        <v>3</v>
      </c>
      <c r="M21" s="12" t="s">
        <v>37</v>
      </c>
      <c r="N21" s="11">
        <v>0.27730052832913621</v>
      </c>
    </row>
    <row r="22" spans="1:17" ht="51" thickBot="1" x14ac:dyDescent="0.25">
      <c r="A22" s="2" t="s">
        <v>0</v>
      </c>
      <c r="B22" s="6" t="s">
        <v>21</v>
      </c>
      <c r="C22" s="6" t="s">
        <v>22</v>
      </c>
      <c r="D22" s="6" t="s">
        <v>23</v>
      </c>
      <c r="E22" s="6" t="s">
        <v>24</v>
      </c>
      <c r="G22" s="2" t="s">
        <v>0</v>
      </c>
      <c r="H22" s="4">
        <f>((K2^2)+(K3^2)+(K4^2)+(K5^2)+(K6^2)+(K7^2)+(K8^2)+(K9^2))/8</f>
        <v>0.88334197416666671</v>
      </c>
      <c r="I22" s="4">
        <f>((K2*L2)+(K3*L3)+(K4*L4)+(K5*L5)+(K6*L6)+(K7*L7)+(K8*L8)+(K9*L9))/8</f>
        <v>-0.11662159209488572</v>
      </c>
      <c r="J22" s="4">
        <f>(K2*M2)+(K3*M3)+(K4*M4)+(K5*M5)+(K6*M6)+(K7*M7)+(K8*M8)+(K9*M9)</f>
        <v>0.40021441981516248</v>
      </c>
      <c r="K22" s="4">
        <f>((K2*N2)+(K3*N3)+(K4*N4)+(K5*N5)+(K6*N6)+(K7*N7)+(K8*N8)+(K9*M9))/8</f>
        <v>-0.4082080325895785</v>
      </c>
      <c r="M22" s="12" t="s">
        <v>38</v>
      </c>
      <c r="N22" s="11">
        <f>MDETERM(N29:Q32)</f>
        <v>-7.8476626954157558E-4</v>
      </c>
    </row>
    <row r="23" spans="1:17" ht="26" thickBot="1" x14ac:dyDescent="0.25">
      <c r="A23" s="2" t="s">
        <v>1</v>
      </c>
      <c r="B23" s="7" t="s">
        <v>25</v>
      </c>
      <c r="C23" s="7" t="s">
        <v>28</v>
      </c>
      <c r="D23" s="7" t="s">
        <v>26</v>
      </c>
      <c r="E23" s="7" t="s">
        <v>25</v>
      </c>
      <c r="G23" s="2" t="s">
        <v>1</v>
      </c>
      <c r="H23" s="2">
        <f>I22</f>
        <v>-0.11662159209488572</v>
      </c>
      <c r="I23" s="2">
        <f>((L2^2)+(L3^2)+(L4^2)+(L5^2)+(L6^2)+(L7^2)+(L8^2)+(L9^2))/8</f>
        <v>0.34161005458333332</v>
      </c>
      <c r="J23" s="2">
        <f>((L2*M2)+0+(L4*M4)+(L5*M5)+(L6*M6)+(L7*M7)+(L8*M8)+(L9*M9))/8</f>
        <v>-0.32491886251155244</v>
      </c>
      <c r="K23" s="2">
        <f>((L2*N2)+0+(L4*N4)+(L5*N5)+(L6*N6)+(L7*N7)+(L8*N8)+(L9*N9))/8</f>
        <v>0.21658296574646185</v>
      </c>
    </row>
    <row r="24" spans="1:17" ht="26" thickBot="1" x14ac:dyDescent="0.25">
      <c r="A24" s="2" t="s">
        <v>2</v>
      </c>
      <c r="B24" s="6" t="s">
        <v>27</v>
      </c>
      <c r="C24" s="6" t="s">
        <v>29</v>
      </c>
      <c r="D24" s="6" t="s">
        <v>30</v>
      </c>
      <c r="E24" s="6" t="s">
        <v>31</v>
      </c>
      <c r="G24" s="2" t="s">
        <v>2</v>
      </c>
      <c r="H24" s="4">
        <f>J22</f>
        <v>0.40021441981516248</v>
      </c>
      <c r="I24" s="4">
        <f>J23</f>
        <v>-0.32491886251155244</v>
      </c>
      <c r="J24" s="4">
        <f>((M2^2)+(M3^2)+(M4^2)+(M5^2)+(M6^2)+(M7^2)+(M8^2)+(M9^2))/8</f>
        <v>0.67486120999999999</v>
      </c>
      <c r="K24" s="4">
        <f>((M2*N2)+0+(M4*N4)+(M5+N5)+(M6*N6)+(M7*N7)+(M8*N8)+(M9*N9)/8)</f>
        <v>-1.7341566971199927</v>
      </c>
    </row>
    <row r="25" spans="1:17" ht="26" thickBot="1" x14ac:dyDescent="0.25">
      <c r="A25" s="2" t="s">
        <v>3</v>
      </c>
      <c r="B25" s="7" t="s">
        <v>32</v>
      </c>
      <c r="C25" s="7" t="s">
        <v>33</v>
      </c>
      <c r="D25" s="7" t="s">
        <v>34</v>
      </c>
      <c r="E25" s="7" t="s">
        <v>35</v>
      </c>
      <c r="G25" s="2" t="s">
        <v>3</v>
      </c>
      <c r="H25" s="2">
        <f>K22</f>
        <v>-0.4082080325895785</v>
      </c>
      <c r="I25" s="2">
        <f>K23</f>
        <v>0.21658296574646185</v>
      </c>
      <c r="J25" s="2">
        <f>K24</f>
        <v>-1.7341566971199927</v>
      </c>
      <c r="K25" s="2">
        <f>((N2^2)+0+(N4^2)+(N5^2)+(N6^2)+(N7^2)+(N8^2)+(N9^2))/8</f>
        <v>0.71655588791666691</v>
      </c>
    </row>
    <row r="27" spans="1:17" ht="17" thickBot="1" x14ac:dyDescent="0.25"/>
    <row r="28" spans="1:17" ht="41" thickBot="1" x14ac:dyDescent="0.3">
      <c r="G28" s="22" t="s">
        <v>42</v>
      </c>
      <c r="H28" s="2" t="s">
        <v>0</v>
      </c>
      <c r="I28" s="2" t="s">
        <v>1</v>
      </c>
      <c r="J28" s="2" t="s">
        <v>2</v>
      </c>
      <c r="K28" s="2" t="s">
        <v>3</v>
      </c>
      <c r="M28" s="13" t="s">
        <v>40</v>
      </c>
      <c r="N28" s="2" t="s">
        <v>0</v>
      </c>
      <c r="O28" s="2" t="s">
        <v>1</v>
      </c>
      <c r="P28" s="2" t="s">
        <v>2</v>
      </c>
      <c r="Q28" s="2" t="s">
        <v>3</v>
      </c>
    </row>
    <row r="29" spans="1:17" ht="26" thickBot="1" x14ac:dyDescent="0.25">
      <c r="G29" s="2" t="s">
        <v>0</v>
      </c>
      <c r="H29" s="6">
        <v>1</v>
      </c>
      <c r="I29" s="6">
        <v>0</v>
      </c>
      <c r="J29" s="6">
        <v>0</v>
      </c>
      <c r="K29" s="6">
        <v>0</v>
      </c>
      <c r="M29" s="2" t="s">
        <v>0</v>
      </c>
      <c r="N29" s="6" cm="1">
        <f t="array" ref="N29:Q32">H22:K25-N21*H29:K32</f>
        <v>0.6060414458375305</v>
      </c>
      <c r="O29" s="6">
        <v>-0.11662159209488572</v>
      </c>
      <c r="P29" s="6">
        <v>0.40021441981516248</v>
      </c>
      <c r="Q29" s="6">
        <v>-0.4082080325895785</v>
      </c>
    </row>
    <row r="30" spans="1:17" ht="26" thickBot="1" x14ac:dyDescent="0.25">
      <c r="G30" s="2" t="s">
        <v>1</v>
      </c>
      <c r="H30" s="7">
        <v>0</v>
      </c>
      <c r="I30" s="7">
        <v>1</v>
      </c>
      <c r="J30" s="7">
        <v>0</v>
      </c>
      <c r="K30" s="7">
        <v>0</v>
      </c>
      <c r="M30" s="2" t="s">
        <v>1</v>
      </c>
      <c r="N30" s="7">
        <v>-0.11662159209488572</v>
      </c>
      <c r="O30" s="7">
        <v>6.4309526254197114E-2</v>
      </c>
      <c r="P30" s="7">
        <v>-0.32491886251155244</v>
      </c>
      <c r="Q30" s="7">
        <v>0.21658296574646185</v>
      </c>
    </row>
    <row r="31" spans="1:17" ht="26" thickBot="1" x14ac:dyDescent="0.25">
      <c r="G31" s="2" t="s">
        <v>2</v>
      </c>
      <c r="H31" s="6">
        <v>0</v>
      </c>
      <c r="I31" s="6">
        <v>0</v>
      </c>
      <c r="J31" s="6">
        <v>1</v>
      </c>
      <c r="K31" s="6">
        <v>0</v>
      </c>
      <c r="M31" s="2" t="s">
        <v>2</v>
      </c>
      <c r="N31" s="6">
        <v>0.40021441981516248</v>
      </c>
      <c r="O31" s="6">
        <v>-0.32491886251155244</v>
      </c>
      <c r="P31" s="6">
        <v>0.39756068167086378</v>
      </c>
      <c r="Q31" s="6">
        <v>-1.7341566971199927</v>
      </c>
    </row>
    <row r="32" spans="1:17" ht="26" thickBot="1" x14ac:dyDescent="0.25">
      <c r="G32" s="2" t="s">
        <v>3</v>
      </c>
      <c r="H32" s="7">
        <v>0</v>
      </c>
      <c r="I32" s="7">
        <v>0</v>
      </c>
      <c r="J32" s="7">
        <v>0</v>
      </c>
      <c r="K32" s="7">
        <v>1</v>
      </c>
      <c r="M32" s="2" t="s">
        <v>3</v>
      </c>
      <c r="N32" s="7">
        <v>-0.4082080325895785</v>
      </c>
      <c r="O32" s="7">
        <v>0.21658296574646185</v>
      </c>
      <c r="P32" s="7">
        <v>-1.7341566971199927</v>
      </c>
      <c r="Q32" s="7">
        <v>0.4392553595875307</v>
      </c>
    </row>
    <row r="35" spans="7:11" ht="25" x14ac:dyDescent="0.25">
      <c r="G35" s="16" t="s">
        <v>37</v>
      </c>
      <c r="H35" s="17" t="s">
        <v>43</v>
      </c>
      <c r="I35" s="17" t="s">
        <v>44</v>
      </c>
      <c r="J35" s="17" t="s">
        <v>45</v>
      </c>
      <c r="K35" s="17" t="s">
        <v>46</v>
      </c>
    </row>
    <row r="36" spans="7:11" ht="31" customHeight="1" x14ac:dyDescent="0.2">
      <c r="G36" s="15"/>
      <c r="H36" s="15">
        <v>0.27730052832913621</v>
      </c>
      <c r="I36" s="15"/>
      <c r="J36" s="15"/>
      <c r="K36" s="15"/>
    </row>
    <row r="37" spans="7:11" ht="25" x14ac:dyDescent="0.3">
      <c r="G37" s="16" t="s">
        <v>51</v>
      </c>
      <c r="H37" s="18" t="s">
        <v>47</v>
      </c>
      <c r="I37" s="18" t="s">
        <v>48</v>
      </c>
      <c r="J37" s="18" t="s">
        <v>49</v>
      </c>
      <c r="K37" s="18" t="s">
        <v>50</v>
      </c>
    </row>
    <row r="38" spans="7:11" x14ac:dyDescent="0.2">
      <c r="G38" s="15"/>
      <c r="H38" s="15"/>
      <c r="I38" s="15"/>
      <c r="J38" s="15"/>
      <c r="K38" s="15"/>
    </row>
    <row r="39" spans="7:11" x14ac:dyDescent="0.2">
      <c r="G39" s="15"/>
      <c r="H39" s="15"/>
      <c r="I39" s="15"/>
      <c r="J39" s="15"/>
      <c r="K39" s="15"/>
    </row>
    <row r="40" spans="7:11" x14ac:dyDescent="0.2">
      <c r="G40" s="15"/>
      <c r="H40" s="15"/>
      <c r="I40" s="15"/>
      <c r="J40" s="15"/>
      <c r="K40" s="15"/>
    </row>
    <row r="41" spans="7:11" x14ac:dyDescent="0.2">
      <c r="G41" s="15"/>
      <c r="H41" s="15"/>
      <c r="I41" s="15"/>
      <c r="J41" s="15"/>
      <c r="K41" s="15"/>
    </row>
  </sheetData>
  <hyperlinks>
    <hyperlink ref="A18" r:id="rId1" location="step-1:-standardization" display="https://www.turing.com/kb/guide-to-principal-component-analysis - step-1:-standardization" xr:uid="{6D2889A9-53F2-4C40-813B-2C73723E3D0F}"/>
    <hyperlink ref="A19" r:id="rId2" display="https://www.exceldemy.com/eigenvectors-in-excel/" xr:uid="{D16735EA-226D-2D4E-AB67-9F458289BB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Brockwell</dc:creator>
  <cp:lastModifiedBy>Ash Brockwell</cp:lastModifiedBy>
  <dcterms:created xsi:type="dcterms:W3CDTF">2024-02-26T01:00:15Z</dcterms:created>
  <dcterms:modified xsi:type="dcterms:W3CDTF">2024-02-28T10:47:42Z</dcterms:modified>
</cp:coreProperties>
</file>