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FA3AA264-F357-441D-9DE6-EC3EB0B59BFE}" xr6:coauthVersionLast="47" xr6:coauthVersionMax="47" xr10:uidLastSave="{00000000-0000-0000-0000-000000000000}"/>
  <bookViews>
    <workbookView xWindow="-120" yWindow="-120" windowWidth="20730" windowHeight="11040" activeTab="3" xr2:uid="{86E1529C-4C79-47E3-8456-4B5690A5F17E}"/>
  </bookViews>
  <sheets>
    <sheet name="Saham Indo" sheetId="1" r:id="rId1"/>
    <sheet name="Increment" sheetId="3" r:id="rId2"/>
    <sheet name="Function" sheetId="4" r:id="rId3"/>
    <sheet name="INDEX AND MATCH" sheetId="5" r:id="rId4"/>
  </sheets>
  <definedNames>
    <definedName name="_xlnm._FilterDatabase" localSheetId="0" hidden="1">'Saham Indo'!$A$2:$D$17</definedName>
    <definedName name="NAMA">Increment!$T$2:$T$8</definedName>
    <definedName name="NOMOR">Increment!$S$2:$S$8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T9" i="3"/>
  <c r="S9" i="3"/>
  <c r="O3" i="3"/>
  <c r="O4" i="3"/>
  <c r="O5" i="3"/>
  <c r="O6" i="3"/>
  <c r="O7" i="3"/>
  <c r="O8" i="3"/>
  <c r="O2" i="3"/>
  <c r="E18" i="4"/>
  <c r="E17" i="4"/>
  <c r="E16" i="4"/>
  <c r="I17" i="4"/>
  <c r="I16" i="4"/>
  <c r="I15" i="4"/>
  <c r="I14" i="4"/>
  <c r="I13" i="4"/>
  <c r="I12" i="4"/>
  <c r="I5" i="4"/>
  <c r="I4" i="4"/>
  <c r="I3" i="4"/>
  <c r="I9" i="4" s="1"/>
  <c r="I2" i="4"/>
  <c r="I6" i="4" s="1"/>
  <c r="U7" i="4"/>
  <c r="U6" i="4"/>
  <c r="U3" i="4"/>
  <c r="U5" i="4"/>
  <c r="U4" i="4"/>
  <c r="U2" i="4"/>
  <c r="R10" i="4"/>
  <c r="R9" i="4"/>
  <c r="R8" i="4"/>
  <c r="R7" i="4"/>
  <c r="R6" i="4"/>
  <c r="R12" i="4"/>
  <c r="R13" i="4"/>
  <c r="R11" i="4"/>
  <c r="R4" i="4"/>
  <c r="R5" i="4"/>
  <c r="R3" i="4"/>
  <c r="R2" i="4"/>
  <c r="O7" i="4"/>
  <c r="O6" i="4"/>
  <c r="O5" i="4"/>
  <c r="O4" i="4"/>
  <c r="O3" i="4" a="1"/>
  <c r="O3" i="4" s="1"/>
  <c r="O2" i="4"/>
  <c r="L9" i="4"/>
  <c r="L8" i="4"/>
  <c r="L14" i="4"/>
  <c r="L13" i="4"/>
  <c r="L12" i="4"/>
  <c r="L11" i="4"/>
  <c r="L10" i="4"/>
  <c r="L7" i="4"/>
  <c r="L6" i="4"/>
  <c r="L5" i="4"/>
  <c r="L4" i="4"/>
  <c r="L3" i="4"/>
  <c r="L2" i="4"/>
  <c r="F15" i="4"/>
  <c r="E15" i="4"/>
  <c r="E14" i="4"/>
  <c r="E13" i="4"/>
  <c r="E10" i="4"/>
  <c r="F9" i="4"/>
  <c r="E9" i="4"/>
  <c r="E3" i="4"/>
  <c r="E2" i="4"/>
  <c r="E11" i="4" a="1"/>
  <c r="E11" i="4" s="1"/>
  <c r="E4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I11" i="4" l="1"/>
  <c r="I10" i="4"/>
  <c r="I8" i="4"/>
  <c r="I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C3" authorId="0" shapeId="0" xr:uid="{593F019B-502E-402B-9FFA-D2CA62C6542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
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  <comment ref="G2" authorId="0" shapeId="0" xr:uid="{514443CC-7C20-4AF4-9D6F-5A55C6185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Gunakan Flash Fill</t>
        </r>
      </text>
    </comment>
    <comment ref="S9" authorId="0" shapeId="0" xr:uid="{0D4D883F-20FC-4264-8349-F05CA3C9565D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  <comment ref="T9" authorId="0" shapeId="0" xr:uid="{55992540-3064-460B-9795-F1E0D3D23724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<sst xmlns="http://schemas.openxmlformats.org/spreadsheetml/2006/main" count="183" uniqueCount="153">
  <si>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</si>
  <si>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</si>
  <si>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</si>
  <si>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</si>
  <si>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</si>
  <si>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</si>
  <si>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</si>
  <si>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</si>
  <si>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</si>
  <si>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</si>
  <si>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</si>
  <si>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</si>
  <si>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</si>
  <si>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</si>
  <si>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</si>
  <si>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</si>
  <si>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</si>
  <si>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</si>
  <si>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</si>
  <si>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</si>
  <si>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</si>
  <si>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</si>
  <si>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</si>
  <si>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</si>
  <si>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</si>
  <si>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</si>
  <si>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</si>
  <si>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</si>
  <si>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</si>
  <si>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</si>
  <si>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</si>
  <si>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</si>
  <si>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</si>
  <si>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</si>
  <si>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</si>
  <si>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</si>
  <si>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</si>
  <si>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</si>
  <si>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</si>
  <si>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</si>
  <si>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</si>
  <si>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</si>
  <si>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</si>
  <si>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</si>
  <si>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</si>
  <si>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</si>
  <si>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</si>
  <si>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</si>
  <si>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</si>
  <si>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</si>
  <si>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</si>
  <si>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</si>
  <si>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</si>
  <si>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</si>
  <si>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</si>
  <si>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</si>
  <si>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</si>
  <si>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</si>
  <si>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</si>
  <si>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</si>
  <si>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</si>
  <si>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</si>
  <si>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</si>
  <si>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</si>
  <si>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</si>
  <si>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</si>
  <si>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</si>
  <si>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</si>
  <si>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</si>
  <si>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</si>
  <si>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</si>
  <si>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</si>
  <si>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</si>
  <si>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</si>
  <si>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</si>
  <si>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</si>
  <si>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</si>
  <si>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</si>
  <si>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</si>
  <si>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</si>
  <si>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</si>
  <si>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</si>
  <si>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</si>
  <si>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</si>
  <si>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</si>
  <si>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</si>
  <si>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</si>
  <si>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</si>
  <si>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</si>
  <si>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</si>
  <si>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</si>
  <si>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</si>
  <si>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</si>
  <si>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</si>
  <si>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</si>
  <si>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</si>
  <si>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</si>
  <si>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</si>
  <si>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</si>
  <si>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</si>
  <si>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</si>
  <si>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</si>
  <si>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</si>
  <si>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</si>
  <si>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</si>
  <si>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</si>
  <si>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</si>
  <si>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</si>
  <si>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</si>
  <si>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</si>
  <si>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</si>
  <si>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</si>
  <si>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</si>
  <si>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</si>
  <si>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</si>
  <si>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</si>
  <si>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</si>
  <si>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</si>
  <si>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</si>
  <si>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</si>
  <si>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</si>
  <si>
    <t>COUNTA</t>
  </si>
  <si>
    <t>Nama</t>
  </si>
  <si>
    <t>First</t>
  </si>
  <si>
    <t>Last</t>
  </si>
  <si>
    <t>Invoice</t>
  </si>
  <si>
    <t>Number</t>
  </si>
  <si>
    <t>Code</t>
  </si>
  <si>
    <t>Bayu Aji</t>
  </si>
  <si>
    <t>Yaya Harun</t>
  </si>
  <si>
    <t>Pepew Apau</t>
  </si>
  <si>
    <t>Bayu</t>
  </si>
  <si>
    <t>Aji</t>
  </si>
  <si>
    <t>Yaya</t>
  </si>
  <si>
    <t>Pepew</t>
  </si>
  <si>
    <t>Harun</t>
  </si>
  <si>
    <t>Apau</t>
  </si>
  <si>
    <t>INV-001</t>
  </si>
  <si>
    <t>INV-002</t>
  </si>
  <si>
    <t>INV-003</t>
  </si>
  <si>
    <t>INV</t>
  </si>
  <si>
    <t>Absolute Reference</t>
  </si>
  <si>
    <t>Percentage</t>
  </si>
  <si>
    <t>Hasil</t>
  </si>
  <si>
    <t>Nomor</t>
  </si>
  <si>
    <t>Abc</t>
  </si>
  <si>
    <t>Ke Increment</t>
  </si>
  <si>
    <t>A (ID)</t>
  </si>
  <si>
    <t>B (Nama)</t>
  </si>
  <si>
    <t>C (Umur)</t>
  </si>
  <si>
    <t>Andi</t>
  </si>
  <si>
    <t>Budi</t>
  </si>
  <si>
    <t>Citra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</si>
</sst>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9" fontId="0" fillId="2" borderId="0" xfId="0" applyNumberFormat="1" applyFill="1"/>
    <xf numFmtId="17" fontId="0" fillId="0" borderId="1" xfId="0" applyNumberFormat="1" applyBorder="1" applyAlignment="1">
      <alignment horizontal="center"/>
    </xf>
    <xf numFmtId="0" fontId="6" fillId="2" borderId="0" xfId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G17"/>
  <sheetViews>
    <sheetView workbookViewId="0">
      <selection activeCell="G2" sqref="G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  <col min="7" max="7" width="12.85546875" bestFit="1" customWidth="1"/>
  </cols>
  <sheetData>
    <row r="1" spans="1:7" x14ac:dyDescent="0.25">
      <c r="A1" s="12">
        <v>45901</v>
      </c>
      <c r="B1" s="12"/>
      <c r="C1" s="12"/>
      <c r="D1" s="12"/>
    </row>
    <row r="2" spans="1:7" x14ac:dyDescent="0.25">
      <c r="A2" s="2" t="s">
        <v>0</v>
      </c>
      <c r="B2" s="2" t="s">
        <v>1</v>
      </c>
      <c r="C2" s="2" t="s">
        <v>4</v>
      </c>
      <c r="D2" s="2" t="s">
        <v>13</v>
      </c>
      <c r="G2" s="13" t="s">
        <v>146</v>
      </c>
    </row>
    <row r="3" spans="1:7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7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7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7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7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7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7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7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7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7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7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7" x14ac:dyDescent="0.25">
      <c r="A14" s="3"/>
      <c r="B14" s="3"/>
      <c r="C14" s="3" t="s">
        <v>28</v>
      </c>
      <c r="D14" s="3">
        <f>AVERAGE(D3:D12)</f>
        <v>4.4940000000000015</v>
      </c>
    </row>
    <row r="15" spans="1:7" x14ac:dyDescent="0.25">
      <c r="A15" s="3"/>
      <c r="B15" s="3"/>
      <c r="C15" s="3" t="s">
        <v>31</v>
      </c>
      <c r="D15" s="3">
        <f>MEDIAN(D3:D12)</f>
        <v>3.4000000000000004</v>
      </c>
    </row>
    <row r="16" spans="1:7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uniqueValues" dxfId="1" priority="1"/>
    <cfRule type="duplicateValues" dxfId="0" priority="2"/>
  </conditionalFormatting>
  <conditionalFormatting sqref="D3:D12">
    <cfRule type="colorScale" priority="3">
      <colorScale>
        <cfvo type="percent" val="0"/>
        <cfvo type="percentile" val="90"/>
        <color rgb="FFFF0000"/>
        <color rgb="FF00B050"/>
      </colorScale>
    </cfRule>
  </conditionalFormatting>
  <hyperlinks>
    <hyperlink ref="G2" location="Increment!A1" display="Ke Increment" xr:uid="{AE413541-0F8C-43E8-BEA4-AE2108BB935B}"/>
  </hyperlink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T14"/>
  <sheetViews>
    <sheetView zoomScaleNormal="100" workbookViewId="0"/>
  </sheetViews>
  <sheetFormatPr defaultRowHeight="15" x14ac:dyDescent="0.25"/>
  <cols>
    <col min="5" max="7" width="15.42578125" bestFit="1" customWidth="1"/>
    <col min="14" max="14" width="18.85546875" bestFit="1" customWidth="1"/>
    <col min="16" max="16" width="11" bestFit="1" customWidth="1"/>
  </cols>
  <sheetData>
    <row r="1" spans="1:2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1" t="s">
        <v>141</v>
      </c>
      <c r="O1" s="1" t="s">
        <v>143</v>
      </c>
      <c r="P1" s="1" t="s">
        <v>142</v>
      </c>
      <c r="Q1" s="11">
        <v>0.02</v>
      </c>
      <c r="S1" s="1" t="s">
        <v>144</v>
      </c>
      <c r="T1" s="1" t="s">
        <v>122</v>
      </c>
    </row>
    <row r="2" spans="1:20" x14ac:dyDescent="0.25">
      <c r="A2" t="s">
        <v>37</v>
      </c>
      <c r="B2" t="s">
        <v>49</v>
      </c>
      <c r="C2">
        <v>2001</v>
      </c>
      <c r="D2">
        <v>1</v>
      </c>
      <c r="E2">
        <v>50</v>
      </c>
      <c r="G2" t="s">
        <v>128</v>
      </c>
      <c r="H2" t="s">
        <v>131</v>
      </c>
      <c r="I2" t="s">
        <v>132</v>
      </c>
      <c r="J2" t="s">
        <v>137</v>
      </c>
      <c r="K2" t="s">
        <v>140</v>
      </c>
      <c r="L2">
        <v>1</v>
      </c>
      <c r="N2">
        <v>10</v>
      </c>
      <c r="O2">
        <f>SUM(N2*$Q$1)</f>
        <v>0.2</v>
      </c>
      <c r="S2">
        <v>1</v>
      </c>
      <c r="T2" t="s">
        <v>145</v>
      </c>
    </row>
    <row r="3" spans="1:20" x14ac:dyDescent="0.25">
      <c r="A3" t="s">
        <v>38</v>
      </c>
      <c r="B3" t="s">
        <v>50</v>
      </c>
      <c r="C3">
        <v>2002</v>
      </c>
      <c r="D3">
        <v>2</v>
      </c>
      <c r="E3">
        <v>20</v>
      </c>
      <c r="G3" t="s">
        <v>129</v>
      </c>
      <c r="H3" t="s">
        <v>133</v>
      </c>
      <c r="I3" t="s">
        <v>135</v>
      </c>
      <c r="J3" t="s">
        <v>138</v>
      </c>
      <c r="K3" t="s">
        <v>140</v>
      </c>
      <c r="L3">
        <v>2</v>
      </c>
      <c r="N3">
        <v>11</v>
      </c>
      <c r="O3">
        <f t="shared" ref="O3:O8" si="0">SUM(N3*$Q$1)</f>
        <v>0.22</v>
      </c>
      <c r="S3">
        <v>2</v>
      </c>
      <c r="T3" t="s">
        <v>145</v>
      </c>
    </row>
    <row r="4" spans="1:20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  <c r="G4" t="s">
        <v>130</v>
      </c>
      <c r="H4" t="s">
        <v>134</v>
      </c>
      <c r="I4" t="s">
        <v>136</v>
      </c>
      <c r="J4" t="s">
        <v>139</v>
      </c>
      <c r="K4" t="s">
        <v>140</v>
      </c>
      <c r="L4">
        <v>3</v>
      </c>
      <c r="N4">
        <v>12</v>
      </c>
      <c r="O4">
        <f t="shared" si="0"/>
        <v>0.24</v>
      </c>
      <c r="S4">
        <v>3</v>
      </c>
      <c r="T4" t="s">
        <v>145</v>
      </c>
    </row>
    <row r="5" spans="1:20" x14ac:dyDescent="0.25">
      <c r="A5" t="s">
        <v>40</v>
      </c>
      <c r="B5" t="s">
        <v>52</v>
      </c>
      <c r="C5">
        <v>2004</v>
      </c>
      <c r="D5">
        <v>4</v>
      </c>
      <c r="N5">
        <v>13</v>
      </c>
      <c r="O5">
        <f t="shared" si="0"/>
        <v>0.26</v>
      </c>
      <c r="S5">
        <v>4</v>
      </c>
      <c r="T5" t="s">
        <v>145</v>
      </c>
    </row>
    <row r="6" spans="1:20" x14ac:dyDescent="0.25">
      <c r="A6" t="s">
        <v>41</v>
      </c>
      <c r="B6" t="s">
        <v>53</v>
      </c>
      <c r="C6">
        <v>2005</v>
      </c>
      <c r="D6">
        <v>5</v>
      </c>
      <c r="N6">
        <v>14</v>
      </c>
      <c r="O6">
        <f t="shared" si="0"/>
        <v>0.28000000000000003</v>
      </c>
      <c r="S6">
        <v>5</v>
      </c>
      <c r="T6" t="s">
        <v>145</v>
      </c>
    </row>
    <row r="7" spans="1:20" x14ac:dyDescent="0.25">
      <c r="A7" t="s">
        <v>42</v>
      </c>
      <c r="B7" t="s">
        <v>54</v>
      </c>
      <c r="C7">
        <v>2006</v>
      </c>
      <c r="D7">
        <v>6</v>
      </c>
      <c r="N7">
        <v>15</v>
      </c>
      <c r="O7">
        <f t="shared" si="0"/>
        <v>0.3</v>
      </c>
      <c r="S7">
        <v>6</v>
      </c>
      <c r="T7" t="s">
        <v>145</v>
      </c>
    </row>
    <row r="8" spans="1:20" x14ac:dyDescent="0.25">
      <c r="A8" t="s">
        <v>43</v>
      </c>
      <c r="B8" t="s">
        <v>55</v>
      </c>
      <c r="C8">
        <v>2007</v>
      </c>
      <c r="D8">
        <v>7</v>
      </c>
      <c r="N8">
        <v>16</v>
      </c>
      <c r="O8">
        <f t="shared" si="0"/>
        <v>0.32</v>
      </c>
      <c r="S8">
        <v>7</v>
      </c>
      <c r="T8" t="s">
        <v>145</v>
      </c>
    </row>
    <row r="9" spans="1:20" x14ac:dyDescent="0.25">
      <c r="A9" t="s">
        <v>44</v>
      </c>
      <c r="B9" t="s">
        <v>49</v>
      </c>
      <c r="C9">
        <v>2008</v>
      </c>
      <c r="D9">
        <v>8</v>
      </c>
      <c r="S9">
        <f>SUM(NOMOR)</f>
        <v>28</v>
      </c>
      <c r="T9">
        <f>COUNTA(NAMA)</f>
        <v>7</v>
      </c>
    </row>
    <row r="10" spans="1:20" x14ac:dyDescent="0.25">
      <c r="A10" t="s">
        <v>45</v>
      </c>
      <c r="C10">
        <v>2009</v>
      </c>
      <c r="D10">
        <v>9</v>
      </c>
    </row>
    <row r="11" spans="1:20" x14ac:dyDescent="0.25">
      <c r="A11" t="s">
        <v>46</v>
      </c>
      <c r="C11">
        <v>2010</v>
      </c>
      <c r="D11">
        <v>10</v>
      </c>
    </row>
    <row r="12" spans="1:20" x14ac:dyDescent="0.25">
      <c r="A12" t="s">
        <v>47</v>
      </c>
    </row>
    <row r="13" spans="1:20" x14ac:dyDescent="0.25">
      <c r="A13" t="s">
        <v>48</v>
      </c>
    </row>
    <row r="14" spans="1:20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U18"/>
  <sheetViews>
    <sheetView workbookViewId="0">
      <selection activeCell="D1" sqref="D1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9.5703125" customWidth="1"/>
    <col min="8" max="8" width="13.42578125" bestFit="1" customWidth="1"/>
    <col min="9" max="9" width="15.85546875" bestFit="1" customWidth="1"/>
    <col min="11" max="11" width="13.140625" bestFit="1" customWidth="1"/>
    <col min="12" max="12" width="14.140625" bestFit="1" customWidth="1"/>
    <col min="14" max="14" width="13.7109375" bestFit="1" customWidth="1"/>
    <col min="15" max="15" width="6.140625" bestFit="1" customWidth="1"/>
    <col min="17" max="17" width="13.85546875" bestFit="1" customWidth="1"/>
    <col min="18" max="18" width="3" bestFit="1" customWidth="1"/>
    <col min="20" max="20" width="15.7109375" bestFit="1" customWidth="1"/>
    <col min="21" max="21" width="14.28515625" bestFit="1" customWidth="1"/>
    <col min="23" max="23" width="14" bestFit="1" customWidth="1"/>
  </cols>
  <sheetData>
    <row r="1" spans="1:21" x14ac:dyDescent="0.25">
      <c r="A1" s="1" t="s">
        <v>58</v>
      </c>
      <c r="B1" s="1" t="s">
        <v>57</v>
      </c>
      <c r="D1" s="1" t="s">
        <v>59</v>
      </c>
      <c r="H1" s="1" t="s">
        <v>60</v>
      </c>
      <c r="K1" s="1" t="s">
        <v>61</v>
      </c>
      <c r="N1" s="1" t="s">
        <v>86</v>
      </c>
      <c r="Q1" s="1" t="s">
        <v>91</v>
      </c>
      <c r="T1" s="1" t="s">
        <v>100</v>
      </c>
    </row>
    <row r="2" spans="1:21" x14ac:dyDescent="0.25">
      <c r="A2">
        <v>1</v>
      </c>
      <c r="B2">
        <v>10</v>
      </c>
      <c r="D2" t="s">
        <v>32</v>
      </c>
      <c r="E2">
        <f>SUM(A2:A11)</f>
        <v>55</v>
      </c>
      <c r="H2" t="s">
        <v>106</v>
      </c>
      <c r="I2" s="8">
        <f ca="1">TODAY()</f>
        <v>45923</v>
      </c>
      <c r="K2" t="s">
        <v>73</v>
      </c>
      <c r="L2" t="str">
        <f>_xlfn.CONCAT(A1," ",B1)</f>
        <v>DATA 1 DATA 2</v>
      </c>
      <c r="N2" t="s">
        <v>66</v>
      </c>
      <c r="O2" t="str">
        <f>IF(A2&gt;=75, "Lulus", "Gagal")</f>
        <v>Gagal</v>
      </c>
      <c r="Q2" t="s">
        <v>32</v>
      </c>
      <c r="R2">
        <f>SUM(A1:A10)</f>
        <v>45</v>
      </c>
      <c r="T2" t="s">
        <v>101</v>
      </c>
      <c r="U2">
        <f>VALUE("123")</f>
        <v>123</v>
      </c>
    </row>
    <row r="3" spans="1:21" x14ac:dyDescent="0.25">
      <c r="A3">
        <v>2</v>
      </c>
      <c r="B3">
        <v>11</v>
      </c>
      <c r="D3" t="s">
        <v>63</v>
      </c>
      <c r="E3" t="str">
        <f>IF(ISERROR(1/0),"Error")</f>
        <v>Error</v>
      </c>
      <c r="H3" t="s">
        <v>107</v>
      </c>
      <c r="I3" s="9">
        <f ca="1">NOW()</f>
        <v>45923.886536921294</v>
      </c>
      <c r="K3" t="s">
        <v>74</v>
      </c>
      <c r="L3" t="str">
        <f>TEXT(A1,"dd-mm-yyyy")</f>
        <v>DATA 1</v>
      </c>
      <c r="N3" t="s">
        <v>62</v>
      </c>
      <c r="O3" t="str" cm="1">
        <f t="array" ref="O3">_xlfn.IFS(A1&gt;=90,"A", A1&gt;=75,"B", A1&gt;=60,"C", TRUE,"D")</f>
        <v>A</v>
      </c>
      <c r="Q3" t="s">
        <v>65</v>
      </c>
      <c r="R3">
        <f>AVERAGE(A1:A10)</f>
        <v>5</v>
      </c>
      <c r="T3" t="s">
        <v>74</v>
      </c>
      <c r="U3" t="str">
        <f ca="1">TEXT(TODAY(),"dd-mm-yyyy")</f>
        <v>23-09-2025</v>
      </c>
    </row>
    <row r="4" spans="1:21" x14ac:dyDescent="0.25">
      <c r="A4">
        <v>3</v>
      </c>
      <c r="B4">
        <v>12</v>
      </c>
      <c r="D4" t="s">
        <v>64</v>
      </c>
      <c r="E4" s="7" t="str">
        <f>HYPERLINK("https://www.google.ocm","Buka Google")</f>
        <v>Buka Google</v>
      </c>
      <c r="H4" t="s">
        <v>108</v>
      </c>
      <c r="I4" s="8">
        <f>DATE(2025,5,10)</f>
        <v>45787</v>
      </c>
      <c r="K4" t="s">
        <v>75</v>
      </c>
      <c r="L4" t="str">
        <f>LEFT(A1,1)</f>
        <v>D</v>
      </c>
      <c r="N4" t="s">
        <v>87</v>
      </c>
      <c r="O4" t="str">
        <f>IF(AND(A1&gt;=75, B1&gt;=80), "Lulus", "Tidak Lulus")</f>
        <v>Lulus</v>
      </c>
      <c r="Q4" t="s">
        <v>30</v>
      </c>
      <c r="R4">
        <f>MAX(A1:A10)</f>
        <v>9</v>
      </c>
      <c r="T4" t="s">
        <v>102</v>
      </c>
      <c r="U4">
        <f>DATEVALUE("22/09/2025")</f>
        <v>45922</v>
      </c>
    </row>
    <row r="5" spans="1:21" x14ac:dyDescent="0.25">
      <c r="A5">
        <v>4</v>
      </c>
      <c r="B5">
        <v>13</v>
      </c>
      <c r="D5" t="s">
        <v>65</v>
      </c>
      <c r="E5">
        <f>AVERAGE(A2:A11)</f>
        <v>5.5</v>
      </c>
      <c r="H5" t="s">
        <v>109</v>
      </c>
      <c r="I5" s="10">
        <f>TIME(14,30,0)</f>
        <v>0.60416666666666663</v>
      </c>
      <c r="K5" t="s">
        <v>76</v>
      </c>
      <c r="L5" t="str">
        <f>RIGHT(A1,2)</f>
        <v xml:space="preserve"> 1</v>
      </c>
      <c r="N5" t="s">
        <v>88</v>
      </c>
      <c r="O5" t="str">
        <f>IF(OR(A1&gt;=90, B1&gt;=90), "Bagus", "Kurang")</f>
        <v>Bagus</v>
      </c>
      <c r="Q5" t="s">
        <v>29</v>
      </c>
      <c r="R5">
        <f>MIN(A1:A10)</f>
        <v>1</v>
      </c>
      <c r="T5" t="s">
        <v>103</v>
      </c>
      <c r="U5">
        <f>TIMEVALUE("12:30")</f>
        <v>0.52083333333333337</v>
      </c>
    </row>
    <row r="6" spans="1:21" x14ac:dyDescent="0.25">
      <c r="A6">
        <v>5</v>
      </c>
      <c r="B6">
        <v>14</v>
      </c>
      <c r="D6" t="s">
        <v>66</v>
      </c>
      <c r="E6" t="str">
        <f>IF(TRUE,"IS TRUE")</f>
        <v>IS TRUE</v>
      </c>
      <c r="H6" t="s">
        <v>110</v>
      </c>
      <c r="I6">
        <f ca="1">DAY(I2)</f>
        <v>23</v>
      </c>
      <c r="K6" t="s">
        <v>77</v>
      </c>
      <c r="L6" t="str">
        <f>MID(A1,1,3)</f>
        <v>DAT</v>
      </c>
      <c r="N6" t="s">
        <v>89</v>
      </c>
      <c r="O6" t="str">
        <f>IF(NOT(A1&gt;=75), "Gagal", "Lulus")</f>
        <v>Lulus</v>
      </c>
      <c r="Q6" t="s">
        <v>92</v>
      </c>
      <c r="R6">
        <f>ROUND(A2,2)</f>
        <v>1</v>
      </c>
      <c r="T6" t="s">
        <v>104</v>
      </c>
      <c r="U6">
        <f>_xlfn.NUMBERVALUE("1.234,56", ",",".")</f>
        <v>1234.56</v>
      </c>
    </row>
    <row r="7" spans="1:21" x14ac:dyDescent="0.25">
      <c r="A7">
        <v>6</v>
      </c>
      <c r="B7">
        <v>15</v>
      </c>
      <c r="D7" t="s">
        <v>67</v>
      </c>
      <c r="E7">
        <f>COUNT(A2:A11)</f>
        <v>10</v>
      </c>
      <c r="H7" t="s">
        <v>111</v>
      </c>
      <c r="I7">
        <f ca="1">MONTH(I2)</f>
        <v>9</v>
      </c>
      <c r="K7" t="s">
        <v>78</v>
      </c>
      <c r="L7">
        <f>LEN(A1)</f>
        <v>6</v>
      </c>
      <c r="N7" t="s">
        <v>90</v>
      </c>
      <c r="O7" t="str">
        <f>IF(AND(A1&gt;=75, OR(B1&gt;=80, C1&gt;=80)), "Lulus", "Gagal")</f>
        <v>Lulus</v>
      </c>
      <c r="Q7" t="s">
        <v>93</v>
      </c>
      <c r="R7">
        <f>ROUNDUP(A2,0)</f>
        <v>1</v>
      </c>
      <c r="T7" t="s">
        <v>105</v>
      </c>
      <c r="U7" t="str">
        <f>_xlfn.TEXTJOIN("-",TRUE,A1:A5)</f>
        <v>DATA 1-1-2-3-4</v>
      </c>
    </row>
    <row r="8" spans="1:21" x14ac:dyDescent="0.25">
      <c r="A8">
        <v>7</v>
      </c>
      <c r="B8">
        <v>16</v>
      </c>
      <c r="D8" t="s">
        <v>30</v>
      </c>
      <c r="E8">
        <f>MAX(A2:A11)</f>
        <v>10</v>
      </c>
      <c r="H8" t="s">
        <v>112</v>
      </c>
      <c r="I8">
        <f ca="1">YEAR(I2)</f>
        <v>2025</v>
      </c>
      <c r="K8" t="s">
        <v>79</v>
      </c>
      <c r="L8">
        <f>FIND("T",A1)</f>
        <v>3</v>
      </c>
      <c r="Q8" t="s">
        <v>94</v>
      </c>
      <c r="R8">
        <f>ROUNDDOWN(A2,0)</f>
        <v>1</v>
      </c>
    </row>
    <row r="9" spans="1:21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H9" t="s">
        <v>113</v>
      </c>
      <c r="I9">
        <f ca="1">HOUR(I3)</f>
        <v>21</v>
      </c>
      <c r="K9" t="s">
        <v>80</v>
      </c>
      <c r="L9">
        <f>SEARCH("A",A1)</f>
        <v>2</v>
      </c>
      <c r="Q9" t="s">
        <v>95</v>
      </c>
      <c r="R9">
        <f>ABS(A2)</f>
        <v>1</v>
      </c>
    </row>
    <row r="10" spans="1:21" x14ac:dyDescent="0.25">
      <c r="A10">
        <v>9</v>
      </c>
      <c r="B10">
        <v>18</v>
      </c>
      <c r="D10" t="s">
        <v>29</v>
      </c>
      <c r="E10">
        <f>MIN(A2:A11)</f>
        <v>1</v>
      </c>
      <c r="H10" t="s">
        <v>114</v>
      </c>
      <c r="I10">
        <f ca="1">MINUTE(I3)</f>
        <v>16</v>
      </c>
      <c r="K10" t="s">
        <v>81</v>
      </c>
      <c r="L10" t="str">
        <f>TRIM("Pepew ")</f>
        <v>Pepew</v>
      </c>
      <c r="Q10" t="s">
        <v>96</v>
      </c>
      <c r="R10">
        <f>MOD(A2,3)</f>
        <v>1</v>
      </c>
    </row>
    <row r="11" spans="1:21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H11" t="s">
        <v>115</v>
      </c>
      <c r="I11">
        <f ca="1">SECOND(I3)</f>
        <v>37</v>
      </c>
      <c r="K11" t="s">
        <v>82</v>
      </c>
      <c r="L11" t="str">
        <f>LOWER(A1)</f>
        <v>data 1</v>
      </c>
      <c r="Q11" t="s">
        <v>97</v>
      </c>
      <c r="R11">
        <f>PRODUCT(A1:A5)</f>
        <v>24</v>
      </c>
    </row>
    <row r="12" spans="1:21" x14ac:dyDescent="0.25">
      <c r="D12" t="s">
        <v>69</v>
      </c>
      <c r="E12" t="str" cm="1">
        <f t="array" ref="E12">_xlfn.SWITCH(A1,90,"A",75,"B",60,"C","D")</f>
        <v>D</v>
      </c>
      <c r="H12" t="s">
        <v>116</v>
      </c>
      <c r="I12">
        <f>EDATE("22/09/2025", 3)</f>
        <v>46013</v>
      </c>
      <c r="K12" t="s">
        <v>83</v>
      </c>
      <c r="L12" t="str">
        <f>UPPER(A1)</f>
        <v>DATA 1</v>
      </c>
      <c r="Q12" t="s">
        <v>98</v>
      </c>
      <c r="R12">
        <f>CEILING(A2,5)</f>
        <v>5</v>
      </c>
    </row>
    <row r="13" spans="1:21" x14ac:dyDescent="0.25">
      <c r="D13" t="s">
        <v>71</v>
      </c>
      <c r="E13">
        <f>COUNTIF(A2:A11,"&gt;=5")</f>
        <v>6</v>
      </c>
      <c r="H13" t="s">
        <v>117</v>
      </c>
      <c r="I13">
        <f>EOMONTH("22/09/2025",0)</f>
        <v>45930</v>
      </c>
      <c r="K13" t="s">
        <v>84</v>
      </c>
      <c r="L13" t="str">
        <f>PROPER(A1)</f>
        <v>Data 1</v>
      </c>
      <c r="Q13" t="s">
        <v>99</v>
      </c>
      <c r="R13">
        <f>FLOOR(A2,1)</f>
        <v>1</v>
      </c>
    </row>
    <row r="14" spans="1:21" x14ac:dyDescent="0.25">
      <c r="D14" t="s">
        <v>70</v>
      </c>
      <c r="E14">
        <f>AVERAGEIF(A2:A11,"&gt;=5")</f>
        <v>7.5</v>
      </c>
      <c r="H14" t="s">
        <v>118</v>
      </c>
      <c r="I14">
        <f>DATEDIF("01/01/2025","22/09/2025","d")</f>
        <v>264</v>
      </c>
      <c r="K14" t="s">
        <v>85</v>
      </c>
      <c r="L14" t="str">
        <f>SUBSTITUTE(A1,"DATA","PP")</f>
        <v>PP 1</v>
      </c>
    </row>
    <row r="15" spans="1:21" x14ac:dyDescent="0.25">
      <c r="D15" t="s">
        <v>72</v>
      </c>
      <c r="E15">
        <f>SUMIFS(A2:A11,A2:A11,"&gt;=5",A2:A11,"&lt;8")</f>
        <v>18</v>
      </c>
      <c r="F15">
        <f>SUM(A6:A8)</f>
        <v>18</v>
      </c>
      <c r="H15" t="s">
        <v>74</v>
      </c>
      <c r="I15" t="str">
        <f>TEXT(A1,"dd-mm-yyyy")</f>
        <v>DATA 1</v>
      </c>
    </row>
    <row r="16" spans="1:21" x14ac:dyDescent="0.25">
      <c r="D16" t="s">
        <v>119</v>
      </c>
      <c r="E16" t="b">
        <f>ISNUMBER("Ad")</f>
        <v>0</v>
      </c>
      <c r="H16" t="s">
        <v>74</v>
      </c>
      <c r="I16" t="str">
        <f>TEXT(A1,"dddd")</f>
        <v>DATA 1</v>
      </c>
    </row>
    <row r="17" spans="4:9" x14ac:dyDescent="0.25">
      <c r="D17" t="s">
        <v>120</v>
      </c>
      <c r="E17" t="b">
        <f>ISTEXT("asd")</f>
        <v>1</v>
      </c>
      <c r="H17" t="s">
        <v>74</v>
      </c>
      <c r="I17" t="str">
        <f>TEXT(A1,"hh:mm AM/PM")</f>
        <v>DATA 1</v>
      </c>
    </row>
    <row r="18" spans="4:9" x14ac:dyDescent="0.25">
      <c r="D18" t="s">
        <v>121</v>
      </c>
      <c r="E18">
        <f>COUNTA(A2:A11)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904-65D5-4FB3-95AB-457D6CA261EB}">
  <dimension ref="A1:E4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s="14" t="s">
        <v>147</v>
      </c>
      <c r="B1" s="14" t="s">
        <v>148</v>
      </c>
      <c r="C1" s="14" t="s">
        <v>149</v>
      </c>
      <c r="E1">
        <v>101</v>
      </c>
    </row>
    <row r="2" spans="1:5" x14ac:dyDescent="0.25">
      <c r="A2" s="15">
        <v>101</v>
      </c>
      <c r="B2" s="15" t="s">
        <v>150</v>
      </c>
      <c r="C2" s="15">
        <v>25</v>
      </c>
      <c r="E2">
        <f>INDEX(C2:C4,MATCH(E1,A2:A4,0))</f>
        <v>25</v>
      </c>
    </row>
    <row r="3" spans="1:5" x14ac:dyDescent="0.25">
      <c r="A3" s="15">
        <v>102</v>
      </c>
      <c r="B3" s="15" t="s">
        <v>151</v>
      </c>
      <c r="C3" s="15">
        <v>30</v>
      </c>
    </row>
    <row r="4" spans="1:5" x14ac:dyDescent="0.25">
      <c r="A4" s="15">
        <v>103</v>
      </c>
      <c r="B4" s="15" t="s">
        <v>152</v>
      </c>
      <c r="C4" s="1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3876B-C902-426B-BF41-7BFF033C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Saham Indo</vt:lpstr>
      <vt:lpstr>Increment</vt:lpstr>
      <vt:lpstr>Function</vt:lpstr>
      <vt:lpstr>INDEX AND MATCH</vt:lpstr>
      <vt:lpstr>NAMA</vt:lpstr>
      <vt:lpstr>NOMOR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2025-09-23T14:16:37Z</dcterms:modified>
</cp:coreProperties>
</file>