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F4CD765C-5394-49A6-96C2-693E36EE3C37}" xr6:coauthVersionLast="47" xr6:coauthVersionMax="47" xr10:uidLastSave="{00000000-0000-0000-0000-000000000000}"/>
  <bookViews>
    <workbookView xWindow="-120" yWindow="-120" windowWidth="20730" windowHeight="11040" activeTab="1" xr2:uid="{2E429BD7-BC5D-4EC3-A067-11C4B75E8339}"/>
  </bookViews>
  <sheets>
    <sheet name="Depreciation" sheetId="1" r:id="rId1"/>
    <sheet name="Amortis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F14" i="2"/>
  <c r="G14" i="2"/>
  <c r="H14" i="2"/>
  <c r="I14" i="2"/>
  <c r="J14" i="2" s="1"/>
  <c r="F15" i="2" s="1"/>
  <c r="H15" i="2"/>
  <c r="H16" i="2"/>
  <c r="F12" i="2"/>
  <c r="H13" i="2" s="1"/>
  <c r="B5" i="2"/>
  <c r="B6" i="2" s="1"/>
  <c r="D36" i="1"/>
  <c r="B36" i="1"/>
  <c r="A37" i="1"/>
  <c r="D27" i="1"/>
  <c r="D28" i="1"/>
  <c r="D29" i="1"/>
  <c r="D30" i="1"/>
  <c r="D31" i="1"/>
  <c r="D32" i="1"/>
  <c r="D33" i="1"/>
  <c r="D26" i="1"/>
  <c r="B28" i="1"/>
  <c r="B29" i="1"/>
  <c r="B30" i="1"/>
  <c r="B31" i="1"/>
  <c r="B32" i="1"/>
  <c r="B33" i="1"/>
  <c r="B27" i="1"/>
  <c r="B26" i="1"/>
  <c r="A27" i="1"/>
  <c r="B12" i="1"/>
  <c r="D12" i="1" s="1"/>
  <c r="B8" i="1"/>
  <c r="B9" i="1" s="1"/>
  <c r="B6" i="1"/>
  <c r="B5" i="1"/>
  <c r="G15" i="2" l="1"/>
  <c r="I15" i="2"/>
  <c r="J15" i="2" s="1"/>
  <c r="F16" i="2" s="1"/>
  <c r="G12" i="2"/>
  <c r="H12" i="2"/>
  <c r="I12" i="2" s="1"/>
  <c r="J12" i="2" s="1"/>
  <c r="F13" i="2" s="1"/>
  <c r="G13" i="2" s="1"/>
  <c r="I13" i="2" s="1"/>
  <c r="J13" i="2" s="1"/>
  <c r="B13" i="1"/>
  <c r="D13" i="1" s="1"/>
  <c r="G16" i="2" l="1"/>
  <c r="I16" i="2" s="1"/>
  <c r="J16" i="2" s="1"/>
  <c r="B14" i="1"/>
  <c r="B15" i="1" s="1"/>
  <c r="D15" i="1" s="1"/>
  <c r="B16" i="1" l="1"/>
  <c r="D16" i="1" s="1"/>
  <c r="D14" i="1"/>
  <c r="B17" i="1"/>
  <c r="B18" i="1" l="1"/>
  <c r="D17" i="1"/>
  <c r="D18" i="1" l="1"/>
  <c r="B19" i="1"/>
  <c r="B20" i="1" l="1"/>
  <c r="D19" i="1"/>
  <c r="B21" i="1" l="1"/>
  <c r="D21" i="1" s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12" authorId="0" shapeId="0" xr:uid="{D10589F7-F158-4D67-ACF9-0AE8D3BE1F6C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20% artinya kalikan 2  kali dari metode straight line</t>
        </r>
      </text>
    </comment>
    <comment ref="A27" authorId="0" shapeId="0" xr:uid="{A198BAC8-3B49-48B7-8A40-515C8B93BD9D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 + 2 Sampek 10</t>
        </r>
      </text>
    </comment>
    <comment ref="A36" authorId="0" shapeId="0" xr:uid="{DDDB8FFD-1212-49A1-81F2-198EA686485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Km Pemakaian
</t>
        </r>
      </text>
    </comment>
    <comment ref="A37" authorId="0" shapeId="0" xr:uid="{9CE36E74-EF9F-4C4D-9B22-F6048A9DA47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Rp 2500 Perkm </t>
        </r>
      </text>
    </comment>
    <comment ref="A38" authorId="0" shapeId="0" xr:uid="{23C29446-E7EF-4E5F-9B09-CE1F846E6E3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Semisal Pemakian Pertahun
</t>
        </r>
      </text>
    </comment>
  </commentList>
</comments>
</file>

<file path=xl/sharedStrings.xml><?xml version="1.0" encoding="utf-8"?>
<sst xmlns="http://schemas.openxmlformats.org/spreadsheetml/2006/main" count="71" uniqueCount="24">
  <si>
    <t>Straight Line Method (Metode Garis Lurus)</t>
  </si>
  <si>
    <t>Harga Mobil</t>
  </si>
  <si>
    <t>Umurn Ekonomis</t>
  </si>
  <si>
    <t>Nilai Residu</t>
  </si>
  <si>
    <t>Tahunan</t>
  </si>
  <si>
    <t>Pertahun</t>
  </si>
  <si>
    <t>Perbulan</t>
  </si>
  <si>
    <t>Declining Balance Method (Saldo Menurun)</t>
  </si>
  <si>
    <t>Tahun</t>
  </si>
  <si>
    <t>Straight Line Method (Metode Garis Lurus) Dengan Residu</t>
  </si>
  <si>
    <t>Sama kyk yang diatas cuman dia percentage dibikin lebih tinggi</t>
  </si>
  <si>
    <t>Sum of the Years’ Digits (Metode Jumlah Angka Tahun)</t>
  </si>
  <si>
    <t>Units of Production Method (Metode Unit Produksi)</t>
  </si>
  <si>
    <t>-</t>
  </si>
  <si>
    <t>Rumus Amortisation (Garis Lurus)</t>
  </si>
  <si>
    <t>Harga Software</t>
  </si>
  <si>
    <t>Pokok Pinjaman</t>
  </si>
  <si>
    <t>Pinjaman</t>
  </si>
  <si>
    <t>Periode</t>
  </si>
  <si>
    <t>Nilai Buku Awal</t>
  </si>
  <si>
    <t>Bunga</t>
  </si>
  <si>
    <t>Cicilan</t>
  </si>
  <si>
    <t>Pokok Dibayar</t>
  </si>
  <si>
    <t>Nilai Buku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</si>
</sst>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E38"/>
  <sheetViews>
    <sheetView workbookViewId="0">
      <selection activeCell="B5" sqref="B5"/>
    </sheetView>
  </sheetViews>
  <sheetFormatPr defaultRowHeight="15" x14ac:dyDescent="0.25"/>
  <cols>
    <col min="1" max="1" width="57.85546875" bestFit="1" customWidth="1"/>
    <col min="2" max="2" width="12" bestFit="1" customWidth="1"/>
    <col min="3" max="3" width="9.140625" bestFit="1" customWidth="1"/>
    <col min="4" max="4" width="12" bestFit="1" customWidth="1"/>
    <col min="5" max="5" width="9" bestFit="1" customWidth="1"/>
    <col min="6" max="6" width="23.140625" customWidth="1"/>
    <col min="7" max="7" width="37" customWidth="1"/>
    <col min="9" max="9" width="12.28515625" bestFit="1" customWidth="1"/>
    <col min="10" max="10" width="19.28515625" bestFit="1" customWidth="1"/>
  </cols>
  <sheetData>
    <row r="1" spans="1:5" x14ac:dyDescent="0.25">
      <c r="A1" t="s">
        <v>1</v>
      </c>
      <c r="B1">
        <v>500000000</v>
      </c>
    </row>
    <row r="2" spans="1:5" x14ac:dyDescent="0.25">
      <c r="A2" t="s">
        <v>2</v>
      </c>
      <c r="B2">
        <v>10</v>
      </c>
      <c r="C2" t="s">
        <v>4</v>
      </c>
    </row>
    <row r="3" spans="1:5" x14ac:dyDescent="0.25">
      <c r="A3" t="s">
        <v>3</v>
      </c>
      <c r="B3">
        <v>100000000</v>
      </c>
    </row>
    <row r="5" spans="1:5" x14ac:dyDescent="0.25">
      <c r="A5" t="s">
        <v>0</v>
      </c>
      <c r="B5">
        <f>B1/10</f>
        <v>50000000</v>
      </c>
      <c r="C5" t="s">
        <v>5</v>
      </c>
    </row>
    <row r="6" spans="1:5" x14ac:dyDescent="0.25">
      <c r="B6">
        <f>B5/12</f>
        <v>4166666.6666666665</v>
      </c>
      <c r="C6" t="s">
        <v>6</v>
      </c>
    </row>
    <row r="8" spans="1:5" x14ac:dyDescent="0.25">
      <c r="A8" t="s">
        <v>9</v>
      </c>
      <c r="B8">
        <f>B1-B3/B2</f>
        <v>490000000</v>
      </c>
      <c r="C8" t="s">
        <v>5</v>
      </c>
    </row>
    <row r="9" spans="1:5" x14ac:dyDescent="0.25">
      <c r="B9">
        <f>B8/12</f>
        <v>40833333.333333336</v>
      </c>
      <c r="C9" t="s">
        <v>6</v>
      </c>
    </row>
    <row r="11" spans="1:5" x14ac:dyDescent="0.25">
      <c r="A11" t="s">
        <v>7</v>
      </c>
      <c r="B11" t="s">
        <v>13</v>
      </c>
    </row>
    <row r="12" spans="1:5" x14ac:dyDescent="0.25">
      <c r="A12">
        <v>20</v>
      </c>
      <c r="B12">
        <f>B1*A12/100</f>
        <v>100000000</v>
      </c>
      <c r="C12" t="s">
        <v>5</v>
      </c>
      <c r="D12">
        <f>B12/12</f>
        <v>8333333.333333333</v>
      </c>
      <c r="E12" t="s">
        <v>6</v>
      </c>
    </row>
    <row r="13" spans="1:5" x14ac:dyDescent="0.25">
      <c r="B13">
        <f>($B$1-(SUM($B$11:B12)))*($A$12/100)</f>
        <v>80000000</v>
      </c>
      <c r="C13" t="s">
        <v>5</v>
      </c>
      <c r="D13">
        <f t="shared" ref="D13:D20" si="0">B13/12</f>
        <v>6666666.666666667</v>
      </c>
      <c r="E13" t="s">
        <v>6</v>
      </c>
    </row>
    <row r="14" spans="1:5" x14ac:dyDescent="0.25">
      <c r="B14">
        <f>($B$1-(SUM($B$11:B13)))*($A$12/100)</f>
        <v>64000000</v>
      </c>
      <c r="C14" t="s">
        <v>5</v>
      </c>
      <c r="D14">
        <f t="shared" si="0"/>
        <v>5333333.333333333</v>
      </c>
      <c r="E14" t="s">
        <v>6</v>
      </c>
    </row>
    <row r="15" spans="1:5" x14ac:dyDescent="0.25">
      <c r="B15">
        <f>($B$1-(SUM($B$11:B14)))*($A$12/100)</f>
        <v>51200000</v>
      </c>
      <c r="C15" t="s">
        <v>5</v>
      </c>
      <c r="D15">
        <f t="shared" si="0"/>
        <v>4266666.666666667</v>
      </c>
      <c r="E15" t="s">
        <v>6</v>
      </c>
    </row>
    <row r="16" spans="1:5" x14ac:dyDescent="0.25">
      <c r="B16">
        <f>($B$1-(SUM($B$11:B15)))*($A$12/100)</f>
        <v>40960000</v>
      </c>
      <c r="C16" t="s">
        <v>5</v>
      </c>
      <c r="D16">
        <f t="shared" si="0"/>
        <v>3413333.3333333335</v>
      </c>
      <c r="E16" t="s">
        <v>6</v>
      </c>
    </row>
    <row r="17" spans="1:5" x14ac:dyDescent="0.25">
      <c r="B17">
        <f>($B$1-(SUM($B$11:B16)))*($A$12/100)</f>
        <v>32768000</v>
      </c>
      <c r="C17" t="s">
        <v>5</v>
      </c>
      <c r="D17">
        <f t="shared" si="0"/>
        <v>2730666.6666666665</v>
      </c>
      <c r="E17" t="s">
        <v>6</v>
      </c>
    </row>
    <row r="18" spans="1:5" x14ac:dyDescent="0.25">
      <c r="B18">
        <f>($B$1-(SUM($B$11:B17)))*($A$12/100)</f>
        <v>26214400</v>
      </c>
      <c r="C18" t="s">
        <v>5</v>
      </c>
      <c r="D18">
        <f t="shared" si="0"/>
        <v>2184533.3333333335</v>
      </c>
      <c r="E18" t="s">
        <v>6</v>
      </c>
    </row>
    <row r="19" spans="1:5" x14ac:dyDescent="0.25">
      <c r="B19">
        <f>($B$1-(SUM($B$11:B18)))*($A$12/100)</f>
        <v>20971520</v>
      </c>
      <c r="C19" t="s">
        <v>5</v>
      </c>
      <c r="D19">
        <f t="shared" si="0"/>
        <v>1747626.6666666667</v>
      </c>
      <c r="E19" t="s">
        <v>6</v>
      </c>
    </row>
    <row r="20" spans="1:5" x14ac:dyDescent="0.25">
      <c r="B20">
        <f>($B$1-(SUM($B$11:B19)))*($A$12/100)</f>
        <v>16777216</v>
      </c>
      <c r="C20" t="s">
        <v>5</v>
      </c>
      <c r="D20">
        <f t="shared" si="0"/>
        <v>1398101.3333333333</v>
      </c>
      <c r="E20" t="s">
        <v>6</v>
      </c>
    </row>
    <row r="21" spans="1:5" x14ac:dyDescent="0.25">
      <c r="B21">
        <f>($B$1-(SUM($B$11:B20)))*($A$12/100)</f>
        <v>13421772.800000001</v>
      </c>
      <c r="C21" t="s">
        <v>5</v>
      </c>
      <c r="D21">
        <f>B21/12</f>
        <v>1118481.0666666667</v>
      </c>
      <c r="E21" t="s">
        <v>6</v>
      </c>
    </row>
    <row r="23" spans="1:5" x14ac:dyDescent="0.25">
      <c r="A23" t="s">
        <v>12</v>
      </c>
      <c r="B23" t="s">
        <v>13</v>
      </c>
    </row>
    <row r="24" spans="1:5" x14ac:dyDescent="0.25">
      <c r="A24" t="s">
        <v>10</v>
      </c>
    </row>
    <row r="26" spans="1:5" x14ac:dyDescent="0.25">
      <c r="A26" t="s">
        <v>11</v>
      </c>
      <c r="B26">
        <f>($B$2-(ROW()-26))/$A$27*$B$1</f>
        <v>90909090.909090906</v>
      </c>
      <c r="C26" t="s">
        <v>5</v>
      </c>
      <c r="D26">
        <f>B26/12</f>
        <v>7575757.5757575752</v>
      </c>
      <c r="E26" t="s">
        <v>6</v>
      </c>
    </row>
    <row r="27" spans="1:5" x14ac:dyDescent="0.25">
      <c r="A27">
        <f>SUM(_xlfn.SEQUENCE(10.111))</f>
        <v>55</v>
      </c>
      <c r="B27">
        <f>($B$2-(ROW()-26))/$A$27*$B$1</f>
        <v>81818181.818181813</v>
      </c>
      <c r="C27" t="s">
        <v>5</v>
      </c>
      <c r="D27">
        <f t="shared" ref="D27:D33" si="1">B27/12</f>
        <v>6818181.8181818174</v>
      </c>
      <c r="E27" t="s">
        <v>6</v>
      </c>
    </row>
    <row r="28" spans="1:5" x14ac:dyDescent="0.25">
      <c r="B28">
        <f t="shared" ref="B28:B33" si="2">($B$2-(ROW()-26))/$A$27*$B$1</f>
        <v>72727272.727272719</v>
      </c>
      <c r="C28" t="s">
        <v>5</v>
      </c>
      <c r="D28">
        <f t="shared" si="1"/>
        <v>6060606.0606060596</v>
      </c>
      <c r="E28" t="s">
        <v>6</v>
      </c>
    </row>
    <row r="29" spans="1:5" x14ac:dyDescent="0.25">
      <c r="B29">
        <f t="shared" si="2"/>
        <v>63636363.636363633</v>
      </c>
      <c r="C29" t="s">
        <v>5</v>
      </c>
      <c r="D29">
        <f t="shared" si="1"/>
        <v>5303030.3030303027</v>
      </c>
      <c r="E29" t="s">
        <v>6</v>
      </c>
    </row>
    <row r="30" spans="1:5" x14ac:dyDescent="0.25">
      <c r="B30">
        <f t="shared" si="2"/>
        <v>54545454.545454539</v>
      </c>
      <c r="C30" t="s">
        <v>5</v>
      </c>
      <c r="D30">
        <f t="shared" si="1"/>
        <v>4545454.5454545449</v>
      </c>
      <c r="E30" t="s">
        <v>6</v>
      </c>
    </row>
    <row r="31" spans="1:5" x14ac:dyDescent="0.25">
      <c r="B31">
        <f t="shared" si="2"/>
        <v>45454545.454545453</v>
      </c>
      <c r="C31" t="s">
        <v>5</v>
      </c>
      <c r="D31">
        <f t="shared" si="1"/>
        <v>3787878.7878787876</v>
      </c>
      <c r="E31" t="s">
        <v>6</v>
      </c>
    </row>
    <row r="32" spans="1:5" x14ac:dyDescent="0.25">
      <c r="B32">
        <f t="shared" si="2"/>
        <v>36363636.36363636</v>
      </c>
      <c r="C32" t="s">
        <v>5</v>
      </c>
      <c r="D32">
        <f t="shared" si="1"/>
        <v>3030303.0303030298</v>
      </c>
      <c r="E32" t="s">
        <v>6</v>
      </c>
    </row>
    <row r="33" spans="1:5" x14ac:dyDescent="0.25">
      <c r="B33">
        <f t="shared" si="2"/>
        <v>27272727.27272727</v>
      </c>
      <c r="C33" t="s">
        <v>5</v>
      </c>
      <c r="D33">
        <f t="shared" si="1"/>
        <v>2272727.2727272725</v>
      </c>
      <c r="E33" t="s">
        <v>6</v>
      </c>
    </row>
    <row r="35" spans="1:5" x14ac:dyDescent="0.25">
      <c r="A35" t="s">
        <v>12</v>
      </c>
    </row>
    <row r="36" spans="1:5" x14ac:dyDescent="0.25">
      <c r="A36">
        <v>200000</v>
      </c>
      <c r="B36">
        <f>A38*A37</f>
        <v>62500000</v>
      </c>
      <c r="C36" t="s">
        <v>5</v>
      </c>
      <c r="D36">
        <f>B36/12</f>
        <v>5208333.333333333</v>
      </c>
      <c r="E36" t="s">
        <v>6</v>
      </c>
    </row>
    <row r="37" spans="1:5" x14ac:dyDescent="0.25">
      <c r="A37">
        <f>B1/A36</f>
        <v>2500</v>
      </c>
    </row>
    <row r="38" spans="1:5" x14ac:dyDescent="0.25">
      <c r="A38">
        <v>25000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D3E-A35B-4F18-B115-5749A0AC3330}">
  <dimension ref="A1:K16"/>
  <sheetViews>
    <sheetView tabSelected="1" workbookViewId="0">
      <selection activeCell="B9" sqref="B9"/>
    </sheetView>
  </sheetViews>
  <sheetFormatPr defaultRowHeight="15" x14ac:dyDescent="0.25"/>
  <cols>
    <col min="1" max="1" width="31.140625" bestFit="1" customWidth="1"/>
    <col min="2" max="2" width="12" bestFit="1" customWidth="1"/>
    <col min="5" max="5" width="6.42578125" bestFit="1" customWidth="1"/>
    <col min="6" max="6" width="17.7109375" bestFit="1" customWidth="1"/>
    <col min="7" max="10" width="16.5703125" bestFit="1" customWidth="1"/>
    <col min="11" max="11" width="17.7109375" bestFit="1" customWidth="1"/>
  </cols>
  <sheetData>
    <row r="1" spans="1:11" x14ac:dyDescent="0.25">
      <c r="A1" t="s">
        <v>15</v>
      </c>
      <c r="B1">
        <v>500000000</v>
      </c>
    </row>
    <row r="2" spans="1:11" x14ac:dyDescent="0.25">
      <c r="A2" t="s">
        <v>2</v>
      </c>
      <c r="B2">
        <v>10</v>
      </c>
      <c r="C2" t="s">
        <v>4</v>
      </c>
    </row>
    <row r="3" spans="1:11" x14ac:dyDescent="0.25">
      <c r="A3" t="s">
        <v>3</v>
      </c>
      <c r="B3">
        <v>0</v>
      </c>
    </row>
    <row r="5" spans="1:11" x14ac:dyDescent="0.25">
      <c r="A5" t="s">
        <v>14</v>
      </c>
      <c r="B5">
        <f>B1/10</f>
        <v>50000000</v>
      </c>
      <c r="C5" t="s">
        <v>5</v>
      </c>
    </row>
    <row r="6" spans="1:11" x14ac:dyDescent="0.25">
      <c r="B6">
        <f>B5/12</f>
        <v>4166666.6666666665</v>
      </c>
      <c r="C6" t="s">
        <v>6</v>
      </c>
    </row>
    <row r="8" spans="1:11" x14ac:dyDescent="0.25">
      <c r="A8" t="s">
        <v>17</v>
      </c>
      <c r="B8">
        <v>100000000</v>
      </c>
    </row>
    <row r="9" spans="1:11" x14ac:dyDescent="0.25">
      <c r="A9" t="s">
        <v>16</v>
      </c>
      <c r="B9">
        <v>10</v>
      </c>
    </row>
    <row r="10" spans="1:11" x14ac:dyDescent="0.25">
      <c r="A10" t="s">
        <v>18</v>
      </c>
      <c r="B10">
        <v>5</v>
      </c>
    </row>
    <row r="11" spans="1:11" x14ac:dyDescent="0.25">
      <c r="E11" t="s">
        <v>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s="1">
        <f>SUM(H12:H16)</f>
        <v>131898740.39737262</v>
      </c>
    </row>
    <row r="12" spans="1:11" x14ac:dyDescent="0.25">
      <c r="E12">
        <v>1</v>
      </c>
      <c r="F12" s="1">
        <f>B8</f>
        <v>100000000</v>
      </c>
      <c r="G12" s="1">
        <f>F12*$B$9/100</f>
        <v>10000000</v>
      </c>
      <c r="H12" s="1">
        <f>F12 * (($B$9/100) * POWER(1 + ($B$9/100),$B$10)) / (POWER(1 + ($B$9/100), $B$10) - 1)</f>
        <v>26379748.079474524</v>
      </c>
      <c r="I12" s="1">
        <f>H12-G12</f>
        <v>16379748.079474524</v>
      </c>
      <c r="J12" s="1">
        <f>F12-I12</f>
        <v>83620251.920525476</v>
      </c>
    </row>
    <row r="13" spans="1:11" x14ac:dyDescent="0.25">
      <c r="E13">
        <v>2</v>
      </c>
      <c r="F13" s="1">
        <f>J12</f>
        <v>83620251.920525476</v>
      </c>
      <c r="G13" s="1">
        <f>F13*$B$9/100</f>
        <v>8362025.1920525478</v>
      </c>
      <c r="H13" s="1">
        <f>$F$12 * (($B$9/100) * POWER(1 + ($B$9/100),$B$10)) / (POWER(1 + ($B$9/100), $B$10) - 1)</f>
        <v>26379748.079474524</v>
      </c>
      <c r="I13" s="1">
        <f>H13-G13</f>
        <v>18017722.887421977</v>
      </c>
      <c r="J13" s="1">
        <f>F13-I13</f>
        <v>65602529.033103496</v>
      </c>
    </row>
    <row r="14" spans="1:11" x14ac:dyDescent="0.25">
      <c r="E14">
        <v>3</v>
      </c>
      <c r="F14" s="1">
        <f t="shared" ref="F14:F17" si="0">J13</f>
        <v>65602529.033103496</v>
      </c>
      <c r="G14" s="1">
        <f t="shared" ref="G14:G17" si="1">F14*$B$9/100</f>
        <v>6560252.9033103492</v>
      </c>
      <c r="H14" s="1">
        <f t="shared" ref="H14:H17" si="2">$F$12 * (($B$9/100) * POWER(1 + ($B$9/100),$B$10)) / (POWER(1 + ($B$9/100), $B$10) - 1)</f>
        <v>26379748.079474524</v>
      </c>
      <c r="I14" s="1">
        <f t="shared" ref="I14:I17" si="3">H14-G14</f>
        <v>19819495.176164173</v>
      </c>
      <c r="J14" s="1">
        <f t="shared" ref="J14:J17" si="4">F14-I14</f>
        <v>45783033.856939323</v>
      </c>
    </row>
    <row r="15" spans="1:11" x14ac:dyDescent="0.25">
      <c r="E15">
        <v>4</v>
      </c>
      <c r="F15" s="1">
        <f t="shared" si="0"/>
        <v>45783033.856939323</v>
      </c>
      <c r="G15" s="1">
        <f t="shared" si="1"/>
        <v>4578303.385693932</v>
      </c>
      <c r="H15" s="1">
        <f t="shared" si="2"/>
        <v>26379748.079474524</v>
      </c>
      <c r="I15" s="1">
        <f t="shared" si="3"/>
        <v>21801444.693780594</v>
      </c>
      <c r="J15" s="1">
        <f t="shared" si="4"/>
        <v>23981589.16315873</v>
      </c>
    </row>
    <row r="16" spans="1:11" x14ac:dyDescent="0.25">
      <c r="E16">
        <v>5</v>
      </c>
      <c r="F16" s="1">
        <f t="shared" si="0"/>
        <v>23981589.16315873</v>
      </c>
      <c r="G16" s="1">
        <f t="shared" si="1"/>
        <v>2398158.9163158732</v>
      </c>
      <c r="H16" s="1">
        <f t="shared" si="2"/>
        <v>26379748.079474524</v>
      </c>
      <c r="I16" s="1">
        <f t="shared" si="3"/>
        <v>23981589.163158651</v>
      </c>
      <c r="J16" s="1">
        <f t="shared" si="4"/>
        <v>7.8231096267700195E-8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Amortisation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2025-09-25T01:54:54Z</dcterms:modified>
</cp:coreProperties>
</file>