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6597FDFA-4FF1-4888-8D79-21409DDB9EFC}" xr6:coauthVersionLast="47" xr6:coauthVersionMax="47" xr10:uidLastSave="{00000000-0000-0000-0000-000000000000}"/>
  <bookViews>
    <workbookView xWindow="0" yWindow="0" windowWidth="11520" windowHeight="12360" firstSheet="5" activeTab="7" xr2:uid="{00000000-000D-0000-FFFF-FFFF00000000}"/>
  </bookViews>
  <sheets>
    <sheet name="最小流问题" sheetId="1" r:id="rId1"/>
    <sheet name="最大流问题" sheetId="4" r:id="rId2"/>
    <sheet name="背包问题" sheetId="2" r:id="rId3"/>
    <sheet name="最短路问题" sheetId="5" r:id="rId4"/>
    <sheet name="货郎担货问题" sheetId="6" r:id="rId5"/>
    <sheet name="中国邮路问题" sheetId="7" r:id="rId6"/>
    <sheet name="生产经营问题" sheetId="3" r:id="rId7"/>
    <sheet name="非线性规划" sheetId="8" r:id="rId8"/>
  </sheets>
  <definedNames>
    <definedName name="solver_adj" localSheetId="2" hidden="1">背包问题!$C$10:$E$10</definedName>
    <definedName name="solver_adj" localSheetId="7" hidden="1">非线性规划!$B$4:$C$4</definedName>
    <definedName name="solver_adj" localSheetId="4" hidden="1">货郎担货问题!$D$4:$D$23</definedName>
    <definedName name="solver_adj" localSheetId="6" hidden="1">生产经营问题!$D$8:$D$11,生产经营问题!$J$8:$J$11</definedName>
    <definedName name="solver_adj" localSheetId="1" hidden="1">最大流问题!$D$4:$D$12</definedName>
    <definedName name="solver_adj" localSheetId="3" hidden="1">最短路问题!$D$4:$D$13</definedName>
    <definedName name="solver_adj" localSheetId="0" hidden="1">最小流问题!$C$4:$C$9</definedName>
    <definedName name="solver_cvg" localSheetId="2" hidden="1">0.0001</definedName>
    <definedName name="solver_cvg" localSheetId="7" hidden="1">0.0001</definedName>
    <definedName name="solver_cvg" localSheetId="4" hidden="1">0.0001</definedName>
    <definedName name="solver_cvg" localSheetId="6" hidden="1">0.0001</definedName>
    <definedName name="solver_cvg" localSheetId="1" hidden="1">0.0001</definedName>
    <definedName name="solver_cvg" localSheetId="3" hidden="1">0.0001</definedName>
    <definedName name="solver_cvg" localSheetId="0" hidden="1">0.0001</definedName>
    <definedName name="solver_drv" localSheetId="2" hidden="1">2</definedName>
    <definedName name="solver_drv" localSheetId="7" hidden="1">1</definedName>
    <definedName name="solver_drv" localSheetId="4" hidden="1">2</definedName>
    <definedName name="solver_drv" localSheetId="6" hidden="1">2</definedName>
    <definedName name="solver_drv" localSheetId="1" hidden="1">1</definedName>
    <definedName name="solver_drv" localSheetId="3" hidden="1">1</definedName>
    <definedName name="solver_drv" localSheetId="0" hidden="1">2</definedName>
    <definedName name="solver_eng" localSheetId="2" hidden="1">2</definedName>
    <definedName name="solver_eng" localSheetId="7" hidden="1">1</definedName>
    <definedName name="solver_eng" localSheetId="4" hidden="1">2</definedName>
    <definedName name="solver_eng" localSheetId="6" hidden="1">2</definedName>
    <definedName name="solver_eng" localSheetId="1" hidden="1">2</definedName>
    <definedName name="solver_eng" localSheetId="3" hidden="1">2</definedName>
    <definedName name="solver_eng" localSheetId="0" hidden="1">2</definedName>
    <definedName name="solver_est" localSheetId="2" hidden="1">1</definedName>
    <definedName name="solver_est" localSheetId="7" hidden="1">1</definedName>
    <definedName name="solver_est" localSheetId="4" hidden="1">1</definedName>
    <definedName name="solver_est" localSheetId="6" hidden="1">1</definedName>
    <definedName name="solver_est" localSheetId="1" hidden="1">1</definedName>
    <definedName name="solver_est" localSheetId="3" hidden="1">1</definedName>
    <definedName name="solver_est" localSheetId="0" hidden="1">1</definedName>
    <definedName name="solver_itr" localSheetId="2" hidden="1">2147483647</definedName>
    <definedName name="solver_itr" localSheetId="7" hidden="1">2147483647</definedName>
    <definedName name="solver_itr" localSheetId="4" hidden="1">2147483647</definedName>
    <definedName name="solver_itr" localSheetId="6" hidden="1">2147483647</definedName>
    <definedName name="solver_itr" localSheetId="1" hidden="1">2147483647</definedName>
    <definedName name="solver_itr" localSheetId="3" hidden="1">2147483647</definedName>
    <definedName name="solver_itr" localSheetId="0" hidden="1">2147483647</definedName>
    <definedName name="solver_lhs1" localSheetId="2" hidden="1">背包问题!$F$7</definedName>
    <definedName name="solver_lhs1" localSheetId="7" hidden="1">非线性规划!$D$4</definedName>
    <definedName name="solver_lhs1" localSheetId="4" hidden="1">货郎担货问题!$H$12:$H$17</definedName>
    <definedName name="solver_lhs1" localSheetId="6" hidden="1">生产经营问题!$H$8:$H$11</definedName>
    <definedName name="solver_lhs1" localSheetId="1" hidden="1">最大流问题!$D$4:$D$12</definedName>
    <definedName name="solver_lhs1" localSheetId="3" hidden="1">最短路问题!$H$4:$H$10</definedName>
    <definedName name="solver_lhs1" localSheetId="0" hidden="1">最小流问题!$H$4:$H$8</definedName>
    <definedName name="solver_lhs2" localSheetId="2" hidden="1">背包问题!$C$10:$E$10</definedName>
    <definedName name="solver_lhs2" localSheetId="4" hidden="1">货郎担货问题!$H$4:$H$9</definedName>
    <definedName name="solver_lhs2" localSheetId="6" hidden="1">生产经营问题!$D$8:$D$11</definedName>
    <definedName name="solver_lhs2" localSheetId="1" hidden="1">最大流问题!$I$5:$I$9</definedName>
    <definedName name="solver_lhs2" localSheetId="0" hidden="1">最小流问题!$C$4:$C$9</definedName>
    <definedName name="solver_mip" localSheetId="2" hidden="1">2147483647</definedName>
    <definedName name="solver_mip" localSheetId="7" hidden="1">2147483647</definedName>
    <definedName name="solver_mip" localSheetId="4" hidden="1">2147483647</definedName>
    <definedName name="solver_mip" localSheetId="6" hidden="1">2147483647</definedName>
    <definedName name="solver_mip" localSheetId="1" hidden="1">2147483647</definedName>
    <definedName name="solver_mip" localSheetId="3" hidden="1">2147483647</definedName>
    <definedName name="solver_mip" localSheetId="0" hidden="1">2147483647</definedName>
    <definedName name="solver_mni" localSheetId="2" hidden="1">30</definedName>
    <definedName name="solver_mni" localSheetId="7" hidden="1">30</definedName>
    <definedName name="solver_mni" localSheetId="4" hidden="1">30</definedName>
    <definedName name="solver_mni" localSheetId="6" hidden="1">30</definedName>
    <definedName name="solver_mni" localSheetId="1" hidden="1">30</definedName>
    <definedName name="solver_mni" localSheetId="3" hidden="1">30</definedName>
    <definedName name="solver_mni" localSheetId="0" hidden="1">30</definedName>
    <definedName name="solver_mrt" localSheetId="2" hidden="1">0.075</definedName>
    <definedName name="solver_mrt" localSheetId="7" hidden="1">0.075</definedName>
    <definedName name="solver_mrt" localSheetId="4" hidden="1">0.075</definedName>
    <definedName name="solver_mrt" localSheetId="6" hidden="1">0.075</definedName>
    <definedName name="solver_mrt" localSheetId="1" hidden="1">0.075</definedName>
    <definedName name="solver_mrt" localSheetId="3" hidden="1">0.075</definedName>
    <definedName name="solver_mrt" localSheetId="0" hidden="1">0.075</definedName>
    <definedName name="solver_msl" localSheetId="2" hidden="1">2</definedName>
    <definedName name="solver_msl" localSheetId="7" hidden="1">2</definedName>
    <definedName name="solver_msl" localSheetId="4" hidden="1">2</definedName>
    <definedName name="solver_msl" localSheetId="6" hidden="1">2</definedName>
    <definedName name="solver_msl" localSheetId="1" hidden="1">2</definedName>
    <definedName name="solver_msl" localSheetId="3" hidden="1">2</definedName>
    <definedName name="solver_msl" localSheetId="0" hidden="1">2</definedName>
    <definedName name="solver_neg" localSheetId="2" hidden="1">1</definedName>
    <definedName name="solver_neg" localSheetId="7" hidden="1">1</definedName>
    <definedName name="solver_neg" localSheetId="4" hidden="1">1</definedName>
    <definedName name="solver_neg" localSheetId="6" hidden="1">1</definedName>
    <definedName name="solver_neg" localSheetId="1" hidden="1">1</definedName>
    <definedName name="solver_neg" localSheetId="3" hidden="1">1</definedName>
    <definedName name="solver_neg" localSheetId="0" hidden="1">1</definedName>
    <definedName name="solver_nod" localSheetId="2" hidden="1">2147483647</definedName>
    <definedName name="solver_nod" localSheetId="7" hidden="1">2147483647</definedName>
    <definedName name="solver_nod" localSheetId="4" hidden="1">2147483647</definedName>
    <definedName name="solver_nod" localSheetId="6" hidden="1">2147483647</definedName>
    <definedName name="solver_nod" localSheetId="1" hidden="1">2147483647</definedName>
    <definedName name="solver_nod" localSheetId="3" hidden="1">2147483647</definedName>
    <definedName name="solver_nod" localSheetId="0" hidden="1">2147483647</definedName>
    <definedName name="solver_num" localSheetId="2" hidden="1">2</definedName>
    <definedName name="solver_num" localSheetId="7" hidden="1">1</definedName>
    <definedName name="solver_num" localSheetId="4" hidden="1">2</definedName>
    <definedName name="solver_num" localSheetId="6" hidden="1">2</definedName>
    <definedName name="solver_num" localSheetId="1" hidden="1">2</definedName>
    <definedName name="solver_num" localSheetId="3" hidden="1">1</definedName>
    <definedName name="solver_num" localSheetId="0" hidden="1">2</definedName>
    <definedName name="solver_nwt" localSheetId="2" hidden="1">1</definedName>
    <definedName name="solver_nwt" localSheetId="7" hidden="1">1</definedName>
    <definedName name="solver_nwt" localSheetId="4" hidden="1">1</definedName>
    <definedName name="solver_nwt" localSheetId="6" hidden="1">1</definedName>
    <definedName name="solver_nwt" localSheetId="1" hidden="1">1</definedName>
    <definedName name="solver_nwt" localSheetId="3" hidden="1">1</definedName>
    <definedName name="solver_nwt" localSheetId="0" hidden="1">1</definedName>
    <definedName name="solver_opt" localSheetId="2" hidden="1">背包问题!$H$10</definedName>
    <definedName name="solver_opt" localSheetId="7" hidden="1">非线性规划!$D$7</definedName>
    <definedName name="solver_opt" localSheetId="4" hidden="1">货郎担货问题!$D$25</definedName>
    <definedName name="solver_opt" localSheetId="6" hidden="1">生产经营问题!$C$15</definedName>
    <definedName name="solver_opt" localSheetId="1" hidden="1">最大流问题!$D$14</definedName>
    <definedName name="solver_opt" localSheetId="3" hidden="1">最短路问题!$D$15</definedName>
    <definedName name="solver_opt" localSheetId="0" hidden="1">最小流问题!$F$12</definedName>
    <definedName name="solver_pre" localSheetId="2" hidden="1">0.000001</definedName>
    <definedName name="solver_pre" localSheetId="7" hidden="1">0.000001</definedName>
    <definedName name="solver_pre" localSheetId="4" hidden="1">0.000001</definedName>
    <definedName name="solver_pre" localSheetId="6" hidden="1">0.000001</definedName>
    <definedName name="solver_pre" localSheetId="1" hidden="1">0.000001</definedName>
    <definedName name="solver_pre" localSheetId="3" hidden="1">0.000001</definedName>
    <definedName name="solver_pre" localSheetId="0" hidden="1">0.000001</definedName>
    <definedName name="solver_rbv" localSheetId="2" hidden="1">2</definedName>
    <definedName name="solver_rbv" localSheetId="7" hidden="1">1</definedName>
    <definedName name="solver_rbv" localSheetId="4" hidden="1">2</definedName>
    <definedName name="solver_rbv" localSheetId="6" hidden="1">2</definedName>
    <definedName name="solver_rbv" localSheetId="1" hidden="1">1</definedName>
    <definedName name="solver_rbv" localSheetId="3" hidden="1">1</definedName>
    <definedName name="solver_rbv" localSheetId="0" hidden="1">2</definedName>
    <definedName name="solver_rel1" localSheetId="2" hidden="1">1</definedName>
    <definedName name="solver_rel1" localSheetId="7" hidden="1">2</definedName>
    <definedName name="solver_rel1" localSheetId="4" hidden="1">2</definedName>
    <definedName name="solver_rel1" localSheetId="6" hidden="1">2</definedName>
    <definedName name="solver_rel1" localSheetId="1" hidden="1">1</definedName>
    <definedName name="solver_rel1" localSheetId="3" hidden="1">2</definedName>
    <definedName name="solver_rel1" localSheetId="0" hidden="1">2</definedName>
    <definedName name="solver_rel2" localSheetId="2" hidden="1">4</definedName>
    <definedName name="solver_rel2" localSheetId="4" hidden="1">2</definedName>
    <definedName name="solver_rel2" localSheetId="6" hidden="1">1</definedName>
    <definedName name="solver_rel2" localSheetId="1" hidden="1">2</definedName>
    <definedName name="solver_rel2" localSheetId="0" hidden="1">1</definedName>
    <definedName name="solver_rhs1" localSheetId="2" hidden="1">背包问题!$H$7</definedName>
    <definedName name="solver_rhs1" localSheetId="7" hidden="1">非线性规划!$F$4</definedName>
    <definedName name="solver_rhs1" localSheetId="4" hidden="1">货郎担货问题!$J$12:$J$17</definedName>
    <definedName name="solver_rhs1" localSheetId="6" hidden="1">期末库存</definedName>
    <definedName name="solver_rhs1" localSheetId="1" hidden="1">最大流问题!$F$4:$F$12</definedName>
    <definedName name="solver_rhs1" localSheetId="3" hidden="1">最短路问题!$J$4:$J$10</definedName>
    <definedName name="solver_rhs1" localSheetId="0" hidden="1">需求</definedName>
    <definedName name="solver_rhs2" localSheetId="2" hidden="1">"整数"</definedName>
    <definedName name="solver_rhs2" localSheetId="4" hidden="1">货郎担货问题!$J$4:$J$9</definedName>
    <definedName name="solver_rhs2" localSheetId="6" hidden="1">生产能力</definedName>
    <definedName name="solver_rhs2" localSheetId="1" hidden="1">0</definedName>
    <definedName name="solver_rhs2" localSheetId="0" hidden="1">容量</definedName>
    <definedName name="solver_rlx" localSheetId="2" hidden="1">2</definedName>
    <definedName name="solver_rlx" localSheetId="7" hidden="1">2</definedName>
    <definedName name="solver_rlx" localSheetId="4" hidden="1">2</definedName>
    <definedName name="solver_rlx" localSheetId="6" hidden="1">2</definedName>
    <definedName name="solver_rlx" localSheetId="1" hidden="1">2</definedName>
    <definedName name="solver_rlx" localSheetId="3" hidden="1">2</definedName>
    <definedName name="solver_rlx" localSheetId="0" hidden="1">2</definedName>
    <definedName name="solver_rsd" localSheetId="2" hidden="1">0</definedName>
    <definedName name="solver_rsd" localSheetId="7" hidden="1">0</definedName>
    <definedName name="solver_rsd" localSheetId="4" hidden="1">0</definedName>
    <definedName name="solver_rsd" localSheetId="6" hidden="1">0</definedName>
    <definedName name="solver_rsd" localSheetId="1" hidden="1">0</definedName>
    <definedName name="solver_rsd" localSheetId="3" hidden="1">0</definedName>
    <definedName name="solver_rsd" localSheetId="0" hidden="1">0</definedName>
    <definedName name="solver_scl" localSheetId="2" hidden="1">2</definedName>
    <definedName name="solver_scl" localSheetId="7" hidden="1">1</definedName>
    <definedName name="solver_scl" localSheetId="4" hidden="1">2</definedName>
    <definedName name="solver_scl" localSheetId="6" hidden="1">2</definedName>
    <definedName name="solver_scl" localSheetId="1" hidden="1">1</definedName>
    <definedName name="solver_scl" localSheetId="3" hidden="1">1</definedName>
    <definedName name="solver_scl" localSheetId="0" hidden="1">2</definedName>
    <definedName name="solver_sho" localSheetId="2" hidden="1">2</definedName>
    <definedName name="solver_sho" localSheetId="7" hidden="1">2</definedName>
    <definedName name="solver_sho" localSheetId="4" hidden="1">2</definedName>
    <definedName name="solver_sho" localSheetId="6" hidden="1">2</definedName>
    <definedName name="solver_sho" localSheetId="1" hidden="1">2</definedName>
    <definedName name="solver_sho" localSheetId="3" hidden="1">2</definedName>
    <definedName name="solver_sho" localSheetId="0" hidden="1">2</definedName>
    <definedName name="solver_ssz" localSheetId="2" hidden="1">100</definedName>
    <definedName name="solver_ssz" localSheetId="7" hidden="1">100</definedName>
    <definedName name="solver_ssz" localSheetId="4" hidden="1">100</definedName>
    <definedName name="solver_ssz" localSheetId="6" hidden="1">100</definedName>
    <definedName name="solver_ssz" localSheetId="1" hidden="1">100</definedName>
    <definedName name="solver_ssz" localSheetId="3" hidden="1">100</definedName>
    <definedName name="solver_ssz" localSheetId="0" hidden="1">100</definedName>
    <definedName name="solver_tim" localSheetId="2" hidden="1">2147483647</definedName>
    <definedName name="solver_tim" localSheetId="7" hidden="1">2147483647</definedName>
    <definedName name="solver_tim" localSheetId="4" hidden="1">2147483647</definedName>
    <definedName name="solver_tim" localSheetId="6" hidden="1">2147483647</definedName>
    <definedName name="solver_tim" localSheetId="1" hidden="1">2147483647</definedName>
    <definedName name="solver_tim" localSheetId="3" hidden="1">2147483647</definedName>
    <definedName name="solver_tim" localSheetId="0" hidden="1">2147483647</definedName>
    <definedName name="solver_tol" localSheetId="2" hidden="1">0.01</definedName>
    <definedName name="solver_tol" localSheetId="7" hidden="1">0.01</definedName>
    <definedName name="solver_tol" localSheetId="4" hidden="1">0.01</definedName>
    <definedName name="solver_tol" localSheetId="6" hidden="1">0.01</definedName>
    <definedName name="solver_tol" localSheetId="1" hidden="1">0.01</definedName>
    <definedName name="solver_tol" localSheetId="3" hidden="1">0.01</definedName>
    <definedName name="solver_tol" localSheetId="0" hidden="1">0.01</definedName>
    <definedName name="solver_typ" localSheetId="2" hidden="1">1</definedName>
    <definedName name="solver_typ" localSheetId="7" hidden="1">1</definedName>
    <definedName name="solver_typ" localSheetId="4" hidden="1">2</definedName>
    <definedName name="solver_typ" localSheetId="6" hidden="1">1</definedName>
    <definedName name="solver_typ" localSheetId="1" hidden="1">1</definedName>
    <definedName name="solver_typ" localSheetId="3" hidden="1">2</definedName>
    <definedName name="solver_typ" localSheetId="0" hidden="1">2</definedName>
    <definedName name="solver_val" localSheetId="2" hidden="1">0</definedName>
    <definedName name="solver_val" localSheetId="7" hidden="1">0</definedName>
    <definedName name="solver_val" localSheetId="4" hidden="1">0</definedName>
    <definedName name="solver_val" localSheetId="6" hidden="1">0</definedName>
    <definedName name="solver_val" localSheetId="1" hidden="1">0</definedName>
    <definedName name="solver_val" localSheetId="3" hidden="1">0</definedName>
    <definedName name="solver_val" localSheetId="0" hidden="1">0</definedName>
    <definedName name="solver_ver" localSheetId="2" hidden="1">3</definedName>
    <definedName name="solver_ver" localSheetId="7" hidden="1">3</definedName>
    <definedName name="solver_ver" localSheetId="4" hidden="1">3</definedName>
    <definedName name="solver_ver" localSheetId="6" hidden="1">3</definedName>
    <definedName name="solver_ver" localSheetId="1" hidden="1">3</definedName>
    <definedName name="solver_ver" localSheetId="3" hidden="1">3</definedName>
    <definedName name="solver_ver" localSheetId="0" hidden="1">3</definedName>
    <definedName name="从" localSheetId="0">最小流问题!$A$4:$A$9</definedName>
    <definedName name="单位成本">最小流问题!$F$4:$F$9</definedName>
    <definedName name="单位价值" localSheetId="2">背包问题!$C$4:$E$4</definedName>
    <definedName name="单位库存成本" localSheetId="6">生产经营问题!$C$4</definedName>
    <definedName name="单位利润">生产经营问题!$C$3</definedName>
    <definedName name="单位重量">背包问题!$C$7:$E$7</definedName>
    <definedName name="到">最小流问题!$B$4:$B$9</definedName>
    <definedName name="净流量">最小流问题!$H$4:$H$8</definedName>
    <definedName name="库存总成本" localSheetId="6">生产经营问题!$C$14</definedName>
    <definedName name="流量">最小流问题!$C$4:$C$9</definedName>
    <definedName name="期末库存">生产经营问题!$J$8:$J$11</definedName>
    <definedName name="容量">最小流问题!$E$4:$E$9</definedName>
    <definedName name="生产能力">生产经营问题!$F$8:$F$11</definedName>
    <definedName name="生产数量">生产经营问题!$D$8:$D$11</definedName>
    <definedName name="实际库存">生产经营问题!$H$8:$H$11</definedName>
    <definedName name="实际装载数量" localSheetId="2">背包问题!$F$7</definedName>
    <definedName name="市场需求">生产经营问题!$C$8:$C$11</definedName>
    <definedName name="销售总利润">生产经营问题!$C$13</definedName>
    <definedName name="需求">最小流问题!$J$4:$J$8</definedName>
    <definedName name="整数">"0,1,2,3,4,5,6,7"</definedName>
    <definedName name="装载数量" localSheetId="2">背包问题!$C$10:$E$10</definedName>
    <definedName name="总成本">最小流问题!$F$12</definedName>
    <definedName name="总价值">背包问题!$H$10</definedName>
    <definedName name="总利润">生产经营问题!$C$15</definedName>
    <definedName name="最大承载能力" localSheetId="2">背包问题!$H$7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8" l="1"/>
  <c r="D4" i="8"/>
  <c r="D25" i="6"/>
  <c r="H13" i="6"/>
  <c r="H14" i="6"/>
  <c r="H15" i="6"/>
  <c r="H16" i="6"/>
  <c r="H17" i="6"/>
  <c r="H12" i="6"/>
  <c r="H5" i="6"/>
  <c r="H6" i="6"/>
  <c r="H7" i="6"/>
  <c r="H8" i="6"/>
  <c r="H9" i="6"/>
  <c r="H4" i="6"/>
  <c r="H5" i="5"/>
  <c r="H6" i="5"/>
  <c r="H7" i="5"/>
  <c r="H8" i="5"/>
  <c r="H9" i="5"/>
  <c r="H10" i="5"/>
  <c r="D15" i="5"/>
  <c r="H4" i="5"/>
  <c r="I4" i="4"/>
  <c r="I10" i="4"/>
  <c r="H11" i="3"/>
  <c r="H10" i="3"/>
  <c r="H8" i="3"/>
  <c r="C13" i="3"/>
  <c r="F7" i="2"/>
  <c r="H10" i="2"/>
  <c r="H5" i="1"/>
  <c r="H7" i="1"/>
  <c r="H8" i="1"/>
  <c r="H6" i="1"/>
  <c r="H4" i="1"/>
  <c r="F12" i="1"/>
  <c r="B19" i="1"/>
  <c r="B20" i="1"/>
  <c r="C14" i="3" l="1"/>
  <c r="C15" i="3" s="1"/>
  <c r="H9" i="3"/>
</calcChain>
</file>

<file path=xl/sharedStrings.xml><?xml version="1.0" encoding="utf-8"?>
<sst xmlns="http://schemas.openxmlformats.org/spreadsheetml/2006/main" count="343" uniqueCount="102">
  <si>
    <t>从</t>
    <phoneticPr fontId="1" type="noConversion"/>
  </si>
  <si>
    <t>到</t>
    <phoneticPr fontId="1" type="noConversion"/>
  </si>
  <si>
    <t>流量</t>
    <phoneticPr fontId="1" type="noConversion"/>
  </si>
  <si>
    <t>容量</t>
    <phoneticPr fontId="1" type="noConversion"/>
  </si>
  <si>
    <t>单位成本</t>
    <phoneticPr fontId="1" type="noConversion"/>
  </si>
  <si>
    <t>节点</t>
    <phoneticPr fontId="1" type="noConversion"/>
  </si>
  <si>
    <t>净流量</t>
    <phoneticPr fontId="1" type="noConversion"/>
  </si>
  <si>
    <t>需求</t>
    <phoneticPr fontId="1" type="noConversion"/>
  </si>
  <si>
    <t>f1</t>
    <phoneticPr fontId="1" type="noConversion"/>
  </si>
  <si>
    <t>w1</t>
    <phoneticPr fontId="1" type="noConversion"/>
  </si>
  <si>
    <t>dc</t>
    <phoneticPr fontId="1" type="noConversion"/>
  </si>
  <si>
    <t>w2</t>
    <phoneticPr fontId="1" type="noConversion"/>
  </si>
  <si>
    <t>f2</t>
    <phoneticPr fontId="1" type="noConversion"/>
  </si>
  <si>
    <t>&lt;=</t>
    <phoneticPr fontId="1" type="noConversion"/>
  </si>
  <si>
    <t>=</t>
    <phoneticPr fontId="1" type="noConversion"/>
  </si>
  <si>
    <t>总成本</t>
    <phoneticPr fontId="1" type="noConversion"/>
  </si>
  <si>
    <t>名称</t>
    <phoneticPr fontId="1" type="noConversion"/>
  </si>
  <si>
    <t>单元格</t>
    <phoneticPr fontId="1" type="noConversion"/>
  </si>
  <si>
    <t>A4:A9</t>
    <phoneticPr fontId="1" type="noConversion"/>
  </si>
  <si>
    <t>B4:B9</t>
    <phoneticPr fontId="1" type="noConversion"/>
  </si>
  <si>
    <t>E4:E9</t>
    <phoneticPr fontId="1" type="noConversion"/>
  </si>
  <si>
    <t>C4:C9</t>
    <phoneticPr fontId="1" type="noConversion"/>
  </si>
  <si>
    <t>J4:J9</t>
    <phoneticPr fontId="1" type="noConversion"/>
  </si>
  <si>
    <t>货物1</t>
    <phoneticPr fontId="1" type="noConversion"/>
  </si>
  <si>
    <t>货物2</t>
    <phoneticPr fontId="1" type="noConversion"/>
  </si>
  <si>
    <t>货物3</t>
    <phoneticPr fontId="1" type="noConversion"/>
  </si>
  <si>
    <t>单位价值</t>
    <phoneticPr fontId="1" type="noConversion"/>
  </si>
  <si>
    <t>单位重量</t>
    <phoneticPr fontId="1" type="noConversion"/>
  </si>
  <si>
    <t>实际</t>
    <phoneticPr fontId="1" type="noConversion"/>
  </si>
  <si>
    <t>装载重量</t>
    <phoneticPr fontId="1" type="noConversion"/>
  </si>
  <si>
    <t>最大承载能力</t>
    <phoneticPr fontId="1" type="noConversion"/>
  </si>
  <si>
    <t>装载数量</t>
    <phoneticPr fontId="1" type="noConversion"/>
  </si>
  <si>
    <t>总价值</t>
    <phoneticPr fontId="1" type="noConversion"/>
  </si>
  <si>
    <t>最大</t>
  </si>
  <si>
    <t>承载能力</t>
    <phoneticPr fontId="1" type="noConversion"/>
  </si>
  <si>
    <t>实际装载数量</t>
    <phoneticPr fontId="1" type="noConversion"/>
  </si>
  <si>
    <t>单位利润</t>
    <phoneticPr fontId="1" type="noConversion"/>
  </si>
  <si>
    <t>单位库存成本</t>
    <phoneticPr fontId="1" type="noConversion"/>
  </si>
  <si>
    <t>市场</t>
    <phoneticPr fontId="1" type="noConversion"/>
  </si>
  <si>
    <t>生产</t>
    <phoneticPr fontId="1" type="noConversion"/>
  </si>
  <si>
    <t>数量</t>
    <phoneticPr fontId="1" type="noConversion"/>
  </si>
  <si>
    <t>能力</t>
    <phoneticPr fontId="1" type="noConversion"/>
  </si>
  <si>
    <t>库存</t>
    <phoneticPr fontId="1" type="noConversion"/>
  </si>
  <si>
    <t>期末</t>
    <phoneticPr fontId="1" type="noConversion"/>
  </si>
  <si>
    <t>=</t>
    <phoneticPr fontId="1" type="noConversion"/>
  </si>
  <si>
    <t>销售总利润</t>
    <phoneticPr fontId="1" type="noConversion"/>
  </si>
  <si>
    <t>库存总成本</t>
    <phoneticPr fontId="1" type="noConversion"/>
  </si>
  <si>
    <t>总利润</t>
    <phoneticPr fontId="1" type="noConversion"/>
  </si>
  <si>
    <t>单位利润</t>
    <phoneticPr fontId="1" type="noConversion"/>
  </si>
  <si>
    <t>期末库存</t>
    <phoneticPr fontId="1" type="noConversion"/>
  </si>
  <si>
    <t>生产能力</t>
    <phoneticPr fontId="1" type="noConversion"/>
  </si>
  <si>
    <t>生产数量</t>
    <phoneticPr fontId="1" type="noConversion"/>
  </si>
  <si>
    <t>实际库存</t>
    <phoneticPr fontId="1" type="noConversion"/>
  </si>
  <si>
    <t>市场需求</t>
    <phoneticPr fontId="1" type="noConversion"/>
  </si>
  <si>
    <t>第一季度</t>
    <phoneticPr fontId="1" type="noConversion"/>
  </si>
  <si>
    <t>第二季度</t>
    <phoneticPr fontId="1" type="noConversion"/>
  </si>
  <si>
    <t>第三季度</t>
    <phoneticPr fontId="1" type="noConversion"/>
  </si>
  <si>
    <t>第四季度</t>
    <phoneticPr fontId="1" type="noConversion"/>
  </si>
  <si>
    <t>vs</t>
    <phoneticPr fontId="1" type="noConversion"/>
  </si>
  <si>
    <t>v1</t>
    <phoneticPr fontId="1" type="noConversion"/>
  </si>
  <si>
    <t>v2</t>
  </si>
  <si>
    <t>v2</t>
    <phoneticPr fontId="1" type="noConversion"/>
  </si>
  <si>
    <t>v3</t>
  </si>
  <si>
    <t>v3</t>
    <phoneticPr fontId="1" type="noConversion"/>
  </si>
  <si>
    <t>v4</t>
  </si>
  <si>
    <t>v4</t>
    <phoneticPr fontId="1" type="noConversion"/>
  </si>
  <si>
    <t>v5</t>
  </si>
  <si>
    <t>v5</t>
    <phoneticPr fontId="1" type="noConversion"/>
  </si>
  <si>
    <t>vt</t>
    <phoneticPr fontId="1" type="noConversion"/>
  </si>
  <si>
    <t>供应/需求</t>
    <phoneticPr fontId="1" type="noConversion"/>
  </si>
  <si>
    <t>供应点</t>
    <phoneticPr fontId="1" type="noConversion"/>
  </si>
  <si>
    <t>需求点</t>
    <phoneticPr fontId="1" type="noConversion"/>
  </si>
  <si>
    <t>最大流</t>
    <phoneticPr fontId="1" type="noConversion"/>
  </si>
  <si>
    <t>转运点净流量</t>
    <phoneticPr fontId="1" type="noConversion"/>
  </si>
  <si>
    <t>v6</t>
  </si>
  <si>
    <t>v6</t>
    <phoneticPr fontId="1" type="noConversion"/>
  </si>
  <si>
    <t>v7</t>
  </si>
  <si>
    <t>v7</t>
    <phoneticPr fontId="1" type="noConversion"/>
  </si>
  <si>
    <t>是否走</t>
    <phoneticPr fontId="1" type="noConversion"/>
  </si>
  <si>
    <t>距离</t>
    <phoneticPr fontId="1" type="noConversion"/>
  </si>
  <si>
    <t>总距离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</si>
  <si>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</si>
  <si>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</si>
  <si>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</si>
  <si>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</si>
  <si>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</si>
  <si>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</si>
  <si>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时间</t>
    <phoneticPr fontId="1" type="noConversion"/>
  </si>
  <si>
    <t>总流入</t>
    <phoneticPr fontId="1" type="noConversion"/>
  </si>
  <si>
    <t>需求量</t>
    <phoneticPr fontId="1" type="noConversion"/>
  </si>
  <si>
    <t>总流出</t>
    <phoneticPr fontId="1" type="noConversion"/>
  </si>
  <si>
    <t>供应量</t>
    <phoneticPr fontId="1" type="noConversion"/>
  </si>
  <si>
    <t>总时间</t>
    <phoneticPr fontId="1" type="noConversion"/>
  </si>
  <si>
    <t>弧</t>
    <phoneticPr fontId="1" type="noConversion"/>
  </si>
  <si>
    <t>走的次数</t>
    <phoneticPr fontId="1" type="noConversion"/>
  </si>
  <si>
    <t>v8</t>
    <phoneticPr fontId="1" type="noConversion"/>
  </si>
  <si>
    <t>v9</t>
    <phoneticPr fontId="1" type="noConversion"/>
  </si>
  <si>
    <t>长</t>
    <phoneticPr fontId="1" type="noConversion"/>
  </si>
  <si>
    <t>宽</t>
    <phoneticPr fontId="1" type="noConversion"/>
  </si>
  <si>
    <t>周长</t>
    <phoneticPr fontId="1" type="noConversion"/>
  </si>
  <si>
    <t>绳子长度</t>
    <phoneticPr fontId="1" type="noConversion"/>
  </si>
  <si>
    <t>面积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</si>
</sst>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workbookViewId="0">
      <selection activeCell="H17" sqref="H17"/>
    </sheetView>
  </sheetViews>
  <sheetFormatPr defaultRowHeight="13.8" x14ac:dyDescent="0.25"/>
  <cols>
    <col min="9" max="9" width="3.8867187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3" x14ac:dyDescent="0.25">
      <c r="A3" s="2" t="s">
        <v>0</v>
      </c>
      <c r="B3" s="2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2" t="s">
        <v>6</v>
      </c>
      <c r="I3" s="2"/>
      <c r="J3" s="2" t="s">
        <v>7</v>
      </c>
    </row>
    <row r="4" spans="1:13" x14ac:dyDescent="0.25">
      <c r="A4" s="2" t="s">
        <v>8</v>
      </c>
      <c r="B4" s="2" t="s">
        <v>9</v>
      </c>
      <c r="C4" s="2">
        <v>10</v>
      </c>
      <c r="D4" s="2" t="s">
        <v>13</v>
      </c>
      <c r="E4" s="2">
        <v>999</v>
      </c>
      <c r="F4" s="2">
        <v>700</v>
      </c>
      <c r="G4" s="2" t="s">
        <v>8</v>
      </c>
      <c r="H4" s="2">
        <f>SUMIF(从,G4,流量)-SUMIF(到,G4,流量)</f>
        <v>80</v>
      </c>
      <c r="I4" s="2" t="s">
        <v>14</v>
      </c>
      <c r="J4" s="2">
        <v>80</v>
      </c>
      <c r="M4" s="1"/>
    </row>
    <row r="5" spans="1:13" x14ac:dyDescent="0.25">
      <c r="A5" s="2" t="s">
        <v>8</v>
      </c>
      <c r="B5" s="2" t="s">
        <v>10</v>
      </c>
      <c r="C5" s="2">
        <v>0</v>
      </c>
      <c r="D5" s="2" t="s">
        <v>13</v>
      </c>
      <c r="E5" s="2">
        <v>50</v>
      </c>
      <c r="F5" s="2">
        <v>300</v>
      </c>
      <c r="G5" s="2" t="s">
        <v>12</v>
      </c>
      <c r="H5" s="2">
        <f>SUMIF(从,G5,流量)-SUMIF(到,G5,流量)</f>
        <v>50</v>
      </c>
      <c r="I5" s="2" t="s">
        <v>14</v>
      </c>
      <c r="J5" s="2">
        <v>70</v>
      </c>
    </row>
    <row r="6" spans="1:13" x14ac:dyDescent="0.25">
      <c r="A6" s="2" t="s">
        <v>10</v>
      </c>
      <c r="B6" s="2" t="s">
        <v>9</v>
      </c>
      <c r="C6" s="2">
        <v>50</v>
      </c>
      <c r="D6" s="2" t="s">
        <v>13</v>
      </c>
      <c r="E6" s="2">
        <v>50</v>
      </c>
      <c r="F6" s="2">
        <v>200</v>
      </c>
      <c r="G6" s="2" t="s">
        <v>10</v>
      </c>
      <c r="H6" s="2">
        <f>SUMIF(从,G6,流量)-SUMIF(到,G6,流量)</f>
        <v>0</v>
      </c>
      <c r="I6" s="2" t="s">
        <v>14</v>
      </c>
      <c r="J6" s="2">
        <v>0</v>
      </c>
    </row>
    <row r="7" spans="1:13" x14ac:dyDescent="0.25">
      <c r="A7" s="2" t="s">
        <v>10</v>
      </c>
      <c r="B7" s="2" t="s">
        <v>11</v>
      </c>
      <c r="C7" s="2">
        <v>0</v>
      </c>
      <c r="D7" s="2" t="s">
        <v>13</v>
      </c>
      <c r="E7" s="2">
        <v>50</v>
      </c>
      <c r="F7" s="2">
        <v>400</v>
      </c>
      <c r="G7" s="2" t="s">
        <v>9</v>
      </c>
      <c r="H7" s="2">
        <f>SUMIF(从,G7,流量)-SUMIF(到,G7,流量)</f>
        <v>-60</v>
      </c>
      <c r="I7" s="2" t="s">
        <v>14</v>
      </c>
      <c r="J7" s="2">
        <v>-60</v>
      </c>
    </row>
    <row r="8" spans="1:13" x14ac:dyDescent="0.25">
      <c r="A8" s="2" t="s">
        <v>12</v>
      </c>
      <c r="B8" s="2" t="s">
        <v>10</v>
      </c>
      <c r="C8" s="2">
        <v>50</v>
      </c>
      <c r="D8" s="2" t="s">
        <v>13</v>
      </c>
      <c r="E8" s="2">
        <v>50</v>
      </c>
      <c r="F8" s="2">
        <v>400</v>
      </c>
      <c r="G8" s="2" t="s">
        <v>11</v>
      </c>
      <c r="H8" s="2">
        <f>SUMIF(从,G8,流量)-SUMIF(到,G8,流量)</f>
        <v>-70</v>
      </c>
      <c r="I8" s="2" t="s">
        <v>14</v>
      </c>
      <c r="J8" s="2">
        <v>-90</v>
      </c>
    </row>
    <row r="9" spans="1:13" x14ac:dyDescent="0.25">
      <c r="A9" s="2" t="s">
        <v>8</v>
      </c>
      <c r="B9" s="2" t="s">
        <v>11</v>
      </c>
      <c r="C9" s="2">
        <v>70</v>
      </c>
      <c r="D9" s="2" t="s">
        <v>13</v>
      </c>
      <c r="E9" s="2">
        <v>999</v>
      </c>
      <c r="F9" s="2">
        <v>900</v>
      </c>
      <c r="G9" s="2"/>
      <c r="H9" s="2"/>
      <c r="I9" s="2"/>
      <c r="J9" s="2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3" x14ac:dyDescent="0.25">
      <c r="A11" s="1"/>
      <c r="B11" s="1"/>
      <c r="C11" s="1"/>
      <c r="D11" s="1"/>
      <c r="E11" s="1"/>
      <c r="F11" s="1" t="s">
        <v>15</v>
      </c>
      <c r="G11" s="1"/>
      <c r="H11" s="1"/>
      <c r="I11" s="1"/>
      <c r="J11" s="1"/>
    </row>
    <row r="12" spans="1:13" x14ac:dyDescent="0.25">
      <c r="A12" s="1"/>
      <c r="B12" s="1"/>
      <c r="C12" s="1"/>
      <c r="D12" s="1"/>
      <c r="E12" s="1"/>
      <c r="F12" s="2">
        <f>SUMPRODUCT(流量,单位成本)</f>
        <v>100000</v>
      </c>
      <c r="G12" s="1"/>
      <c r="H12" s="1"/>
      <c r="I12" s="1"/>
      <c r="J12" s="1"/>
    </row>
    <row r="14" spans="1:13" x14ac:dyDescent="0.25">
      <c r="A14" t="s">
        <v>16</v>
      </c>
      <c r="B14" t="s">
        <v>17</v>
      </c>
    </row>
    <row r="15" spans="1:13" x14ac:dyDescent="0.25">
      <c r="A15" t="s">
        <v>0</v>
      </c>
      <c r="B15" t="s">
        <v>18</v>
      </c>
    </row>
    <row r="16" spans="1:13" x14ac:dyDescent="0.25">
      <c r="A16" t="s">
        <v>1</v>
      </c>
      <c r="B16" t="s">
        <v>19</v>
      </c>
    </row>
    <row r="17" spans="1:2" x14ac:dyDescent="0.25">
      <c r="A17" t="s">
        <v>2</v>
      </c>
      <c r="B17" t="s">
        <v>21</v>
      </c>
    </row>
    <row r="18" spans="1:2" x14ac:dyDescent="0.25">
      <c r="A18" t="s">
        <v>3</v>
      </c>
      <c r="B18" t="s">
        <v>20</v>
      </c>
    </row>
    <row r="19" spans="1:2" x14ac:dyDescent="0.25">
      <c r="A19" t="s">
        <v>4</v>
      </c>
      <c r="B19" t="str">
        <f>"F4:F9"</f>
        <v>F4:F9</v>
      </c>
    </row>
    <row r="20" spans="1:2" x14ac:dyDescent="0.25">
      <c r="A20" t="s">
        <v>6</v>
      </c>
      <c r="B20" t="str">
        <f>"H4:H9"</f>
        <v>H4:H9</v>
      </c>
    </row>
    <row r="21" spans="1:2" x14ac:dyDescent="0.25">
      <c r="A21" t="s">
        <v>7</v>
      </c>
      <c r="B21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AC76C-5247-482B-AA9F-4C7CADF3DE2E}">
  <dimension ref="A2:M22"/>
  <sheetViews>
    <sheetView workbookViewId="0">
      <selection activeCell="G16" sqref="G16"/>
    </sheetView>
  </sheetViews>
  <sheetFormatPr defaultRowHeight="13.8" x14ac:dyDescent="0.25"/>
  <cols>
    <col min="5" max="5" width="5.109375" customWidth="1"/>
    <col min="7" max="7" width="4.5546875" customWidth="1"/>
    <col min="10" max="10" width="3.88671875" customWidth="1"/>
  </cols>
  <sheetData>
    <row r="2" spans="1:1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13" x14ac:dyDescent="0.25">
      <c r="A3" s="2"/>
      <c r="B3" s="2" t="s">
        <v>0</v>
      </c>
      <c r="C3" s="2" t="s">
        <v>1</v>
      </c>
      <c r="D3" s="2" t="s">
        <v>2</v>
      </c>
      <c r="E3" s="2"/>
      <c r="F3" s="2" t="s">
        <v>3</v>
      </c>
      <c r="G3" s="2"/>
      <c r="H3" s="2" t="s">
        <v>5</v>
      </c>
      <c r="I3" s="2" t="s">
        <v>6</v>
      </c>
      <c r="J3" s="2"/>
      <c r="K3" s="2" t="s">
        <v>69</v>
      </c>
      <c r="L3" s="2"/>
      <c r="M3" s="1"/>
    </row>
    <row r="4" spans="1:13" x14ac:dyDescent="0.25">
      <c r="A4" s="2"/>
      <c r="B4" s="2" t="s">
        <v>58</v>
      </c>
      <c r="C4" s="2" t="s">
        <v>59</v>
      </c>
      <c r="D4" s="2">
        <v>50</v>
      </c>
      <c r="E4" s="2" t="s">
        <v>13</v>
      </c>
      <c r="F4" s="2">
        <v>50</v>
      </c>
      <c r="G4" s="2"/>
      <c r="H4" s="2" t="s">
        <v>58</v>
      </c>
      <c r="I4" s="6">
        <f>SUMIF(B4:B12,H4,D4:D12)-SUMIF(C4:C12,H4,D4:D12)</f>
        <v>150</v>
      </c>
      <c r="J4" s="2"/>
      <c r="K4" s="2" t="s">
        <v>70</v>
      </c>
      <c r="L4" s="2"/>
      <c r="M4" s="1"/>
    </row>
    <row r="5" spans="1:13" x14ac:dyDescent="0.25">
      <c r="A5" s="2"/>
      <c r="B5" s="2" t="s">
        <v>58</v>
      </c>
      <c r="C5" s="2" t="s">
        <v>61</v>
      </c>
      <c r="D5" s="2">
        <v>70</v>
      </c>
      <c r="E5" s="2" t="s">
        <v>13</v>
      </c>
      <c r="F5" s="2">
        <v>70</v>
      </c>
      <c r="G5" s="2"/>
      <c r="H5" s="2" t="s">
        <v>59</v>
      </c>
      <c r="I5" s="6">
        <v>0</v>
      </c>
      <c r="J5" s="2" t="s">
        <v>14</v>
      </c>
      <c r="K5" s="2">
        <v>0</v>
      </c>
      <c r="L5" s="2"/>
      <c r="M5" s="1"/>
    </row>
    <row r="6" spans="1:13" x14ac:dyDescent="0.25">
      <c r="A6" s="2"/>
      <c r="B6" s="2" t="s">
        <v>58</v>
      </c>
      <c r="C6" s="2" t="s">
        <v>63</v>
      </c>
      <c r="D6" s="2">
        <v>30</v>
      </c>
      <c r="E6" s="2" t="s">
        <v>13</v>
      </c>
      <c r="F6" s="2">
        <v>40</v>
      </c>
      <c r="G6" s="2"/>
      <c r="H6" s="2" t="s">
        <v>61</v>
      </c>
      <c r="I6" s="6">
        <v>0</v>
      </c>
      <c r="J6" s="2" t="s">
        <v>14</v>
      </c>
      <c r="K6" s="2">
        <v>0</v>
      </c>
      <c r="L6" s="2"/>
      <c r="M6" s="1"/>
    </row>
    <row r="7" spans="1:13" x14ac:dyDescent="0.25">
      <c r="A7" s="2"/>
      <c r="B7" s="2" t="s">
        <v>59</v>
      </c>
      <c r="C7" s="2" t="s">
        <v>65</v>
      </c>
      <c r="D7" s="2">
        <v>50</v>
      </c>
      <c r="E7" s="2" t="s">
        <v>13</v>
      </c>
      <c r="F7" s="2">
        <v>60</v>
      </c>
      <c r="G7" s="2"/>
      <c r="H7" s="2" t="s">
        <v>63</v>
      </c>
      <c r="I7" s="6">
        <v>0</v>
      </c>
      <c r="J7" s="2" t="s">
        <v>14</v>
      </c>
      <c r="K7" s="2">
        <v>0</v>
      </c>
      <c r="L7" s="2"/>
      <c r="M7" s="1"/>
    </row>
    <row r="8" spans="1:13" x14ac:dyDescent="0.25">
      <c r="A8" s="2"/>
      <c r="B8" s="2" t="s">
        <v>61</v>
      </c>
      <c r="C8" s="2" t="s">
        <v>65</v>
      </c>
      <c r="D8" s="2">
        <v>30</v>
      </c>
      <c r="E8" s="2" t="s">
        <v>13</v>
      </c>
      <c r="F8" s="2">
        <v>40</v>
      </c>
      <c r="G8" s="2"/>
      <c r="H8" s="2" t="s">
        <v>65</v>
      </c>
      <c r="I8" s="6">
        <v>0</v>
      </c>
      <c r="J8" s="2" t="s">
        <v>14</v>
      </c>
      <c r="K8" s="2">
        <v>0</v>
      </c>
      <c r="L8" s="2"/>
      <c r="M8" s="1"/>
    </row>
    <row r="9" spans="1:13" x14ac:dyDescent="0.25">
      <c r="A9" s="2"/>
      <c r="B9" s="2" t="s">
        <v>61</v>
      </c>
      <c r="C9" s="2" t="s">
        <v>67</v>
      </c>
      <c r="D9" s="2">
        <v>40</v>
      </c>
      <c r="E9" s="2" t="s">
        <v>13</v>
      </c>
      <c r="F9" s="2">
        <v>50</v>
      </c>
      <c r="G9" s="2"/>
      <c r="H9" s="2" t="s">
        <v>67</v>
      </c>
      <c r="I9" s="6">
        <v>0</v>
      </c>
      <c r="J9" s="2" t="s">
        <v>14</v>
      </c>
      <c r="K9" s="2">
        <v>0</v>
      </c>
      <c r="L9" s="2"/>
      <c r="M9" s="1"/>
    </row>
    <row r="10" spans="1:13" x14ac:dyDescent="0.25">
      <c r="A10" s="2"/>
      <c r="B10" s="2" t="s">
        <v>63</v>
      </c>
      <c r="C10" s="2" t="s">
        <v>67</v>
      </c>
      <c r="D10" s="2">
        <v>30</v>
      </c>
      <c r="E10" s="2" t="s">
        <v>13</v>
      </c>
      <c r="F10" s="2">
        <v>30</v>
      </c>
      <c r="G10" s="2"/>
      <c r="H10" s="2" t="s">
        <v>68</v>
      </c>
      <c r="I10" s="7">
        <f t="shared" ref="I5:I10" si="0">SUMIF(B10:B18,H10,D10:D18)-SUMIF(C10:C18,H10,D10:D18)</f>
        <v>-150</v>
      </c>
      <c r="J10" s="2"/>
      <c r="K10" s="2" t="s">
        <v>71</v>
      </c>
      <c r="L10" s="2"/>
      <c r="M10" s="1"/>
    </row>
    <row r="11" spans="1:13" x14ac:dyDescent="0.25">
      <c r="A11" s="2"/>
      <c r="B11" s="2" t="s">
        <v>65</v>
      </c>
      <c r="C11" s="2" t="s">
        <v>68</v>
      </c>
      <c r="D11" s="2">
        <v>80</v>
      </c>
      <c r="E11" s="2" t="s">
        <v>13</v>
      </c>
      <c r="F11" s="2">
        <v>80</v>
      </c>
      <c r="G11" s="2"/>
      <c r="H11" s="2"/>
      <c r="I11" s="2"/>
      <c r="J11" s="2"/>
      <c r="K11" s="2"/>
      <c r="L11" s="2"/>
      <c r="M11" s="1"/>
    </row>
    <row r="12" spans="1:13" x14ac:dyDescent="0.25">
      <c r="A12" s="2"/>
      <c r="B12" s="2" t="s">
        <v>65</v>
      </c>
      <c r="C12" s="2" t="s">
        <v>68</v>
      </c>
      <c r="D12" s="2">
        <v>70</v>
      </c>
      <c r="E12" s="2" t="s">
        <v>13</v>
      </c>
      <c r="F12" s="2">
        <v>70</v>
      </c>
      <c r="G12" s="2"/>
      <c r="H12" s="2"/>
      <c r="I12" s="2"/>
      <c r="J12" s="2"/>
      <c r="K12" s="2"/>
      <c r="L12" s="2"/>
      <c r="M12" s="1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1"/>
    </row>
    <row r="14" spans="1:13" x14ac:dyDescent="0.25">
      <c r="A14" s="2"/>
      <c r="B14" s="2"/>
      <c r="C14" s="2" t="s">
        <v>72</v>
      </c>
      <c r="D14" s="7">
        <v>150</v>
      </c>
      <c r="E14" s="2"/>
      <c r="F14" s="2"/>
      <c r="G14" s="2"/>
      <c r="H14" s="2"/>
      <c r="I14" s="2"/>
      <c r="J14" s="2"/>
      <c r="K14" s="2"/>
      <c r="L14" s="2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 t="s">
        <v>16</v>
      </c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 t="s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 t="s"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 t="s">
        <v>2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 t="s">
        <v>3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 t="s">
        <v>73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 t="s">
        <v>72</v>
      </c>
      <c r="D22" s="1"/>
      <c r="E22" s="1"/>
      <c r="F22" s="1"/>
      <c r="G22" s="1"/>
      <c r="H22" s="1"/>
      <c r="I22" s="1"/>
      <c r="J22" s="1"/>
      <c r="K22" s="1"/>
      <c r="L22" s="1"/>
      <c r="M2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8"/>
  <sheetViews>
    <sheetView workbookViewId="0">
      <selection activeCell="F16" sqref="F16"/>
    </sheetView>
  </sheetViews>
  <sheetFormatPr defaultRowHeight="13.8" x14ac:dyDescent="0.25"/>
  <sheetData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2"/>
      <c r="B3" s="2"/>
      <c r="C3" s="2" t="s">
        <v>23</v>
      </c>
      <c r="D3" s="2" t="s">
        <v>24</v>
      </c>
      <c r="E3" s="2" t="s">
        <v>25</v>
      </c>
      <c r="F3" s="2"/>
      <c r="G3" s="2"/>
      <c r="H3" s="2"/>
      <c r="I3" s="2"/>
    </row>
    <row r="4" spans="1:9" x14ac:dyDescent="0.25">
      <c r="A4" s="2"/>
      <c r="B4" s="2" t="s">
        <v>26</v>
      </c>
      <c r="C4" s="2">
        <v>4</v>
      </c>
      <c r="D4" s="2">
        <v>5</v>
      </c>
      <c r="E4" s="2">
        <v>6</v>
      </c>
      <c r="F4" s="2"/>
      <c r="G4" s="2"/>
      <c r="H4" s="2"/>
      <c r="I4" s="2"/>
    </row>
    <row r="5" spans="1:9" x14ac:dyDescent="0.25">
      <c r="A5" s="2"/>
      <c r="B5" s="2"/>
      <c r="C5" s="2"/>
      <c r="D5" s="2"/>
      <c r="E5" s="2"/>
      <c r="F5" s="2" t="s">
        <v>28</v>
      </c>
      <c r="G5" s="2"/>
      <c r="H5" s="2" t="s">
        <v>33</v>
      </c>
      <c r="I5" s="2"/>
    </row>
    <row r="6" spans="1:9" x14ac:dyDescent="0.25">
      <c r="A6" s="2"/>
      <c r="B6" s="2"/>
      <c r="C6" s="2"/>
      <c r="D6" s="2"/>
      <c r="E6" s="2"/>
      <c r="F6" s="2" t="s">
        <v>29</v>
      </c>
      <c r="G6" s="2"/>
      <c r="H6" s="2" t="s">
        <v>34</v>
      </c>
      <c r="I6" s="2"/>
    </row>
    <row r="7" spans="1:9" x14ac:dyDescent="0.25">
      <c r="A7" s="2"/>
      <c r="B7" s="2" t="s">
        <v>27</v>
      </c>
      <c r="C7" s="2">
        <v>3</v>
      </c>
      <c r="D7" s="2">
        <v>4</v>
      </c>
      <c r="E7" s="2">
        <v>5</v>
      </c>
      <c r="F7" s="2">
        <f>SUMPRODUCT(单位重量,装载数量)</f>
        <v>10</v>
      </c>
      <c r="G7" s="2" t="s">
        <v>13</v>
      </c>
      <c r="H7" s="2">
        <v>10</v>
      </c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 t="s">
        <v>23</v>
      </c>
      <c r="D9" s="2" t="s">
        <v>24</v>
      </c>
      <c r="E9" s="2" t="s">
        <v>25</v>
      </c>
      <c r="F9" s="2"/>
      <c r="G9" s="2"/>
      <c r="H9" s="2" t="s">
        <v>32</v>
      </c>
      <c r="I9" s="2"/>
    </row>
    <row r="10" spans="1:9" x14ac:dyDescent="0.25">
      <c r="A10" s="2"/>
      <c r="B10" s="2" t="s">
        <v>31</v>
      </c>
      <c r="C10" s="2">
        <v>2</v>
      </c>
      <c r="D10" s="2">
        <v>1</v>
      </c>
      <c r="E10" s="2">
        <v>0</v>
      </c>
      <c r="F10" s="2"/>
      <c r="G10" s="2"/>
      <c r="H10" s="2">
        <f>SUMPRODUCT(单位价值,装载数量)</f>
        <v>13</v>
      </c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t="s">
        <v>16</v>
      </c>
    </row>
    <row r="13" spans="1:9" x14ac:dyDescent="0.25">
      <c r="A13" t="s">
        <v>26</v>
      </c>
    </row>
    <row r="14" spans="1:9" x14ac:dyDescent="0.25">
      <c r="A14" t="s">
        <v>27</v>
      </c>
    </row>
    <row r="15" spans="1:9" x14ac:dyDescent="0.25">
      <c r="A15" t="s">
        <v>35</v>
      </c>
    </row>
    <row r="16" spans="1:9" x14ac:dyDescent="0.25">
      <c r="A16" t="s">
        <v>31</v>
      </c>
    </row>
    <row r="17" spans="1:1" x14ac:dyDescent="0.25">
      <c r="A17" t="s">
        <v>32</v>
      </c>
    </row>
    <row r="18" spans="1:1" x14ac:dyDescent="0.25">
      <c r="A18" t="s">
        <v>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ECEF-AAC1-4CD4-B409-2E190DC4989A}">
  <dimension ref="A1:L18"/>
  <sheetViews>
    <sheetView workbookViewId="0">
      <selection activeCell="H5" sqref="H5"/>
    </sheetView>
  </sheetViews>
  <sheetFormatPr defaultRowHeight="13.8" x14ac:dyDescent="0.25"/>
  <cols>
    <col min="4" max="4" width="9.109375" bestFit="1" customWidth="1"/>
    <col min="6" max="6" width="4" customWidth="1"/>
    <col min="9" max="9" width="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"/>
    </row>
    <row r="3" spans="1:12" x14ac:dyDescent="0.25">
      <c r="A3" s="2"/>
      <c r="B3" s="2" t="s">
        <v>0</v>
      </c>
      <c r="C3" s="2" t="s">
        <v>1</v>
      </c>
      <c r="D3" s="2" t="s">
        <v>78</v>
      </c>
      <c r="E3" s="2" t="s">
        <v>79</v>
      </c>
      <c r="F3" s="2"/>
      <c r="G3" s="2" t="s">
        <v>5</v>
      </c>
      <c r="H3" s="2" t="s">
        <v>6</v>
      </c>
      <c r="I3" s="2"/>
      <c r="J3" s="2" t="s">
        <v>69</v>
      </c>
      <c r="K3" s="2"/>
      <c r="L3" s="1"/>
    </row>
    <row r="4" spans="1:12" x14ac:dyDescent="0.25">
      <c r="A4" s="2"/>
      <c r="B4" s="2" t="s">
        <v>59</v>
      </c>
      <c r="C4" s="2" t="s">
        <v>61</v>
      </c>
      <c r="D4" s="6">
        <v>1</v>
      </c>
      <c r="E4" s="2">
        <v>2</v>
      </c>
      <c r="F4" s="2"/>
      <c r="G4" s="2" t="s">
        <v>59</v>
      </c>
      <c r="H4" s="2">
        <f>SUMIF(B4:B13,G4,D4:D13)-SUMIF(C4:C13,G4,D4:D13)</f>
        <v>1</v>
      </c>
      <c r="I4" s="2" t="s">
        <v>14</v>
      </c>
      <c r="J4" s="2">
        <v>1</v>
      </c>
      <c r="K4" s="2"/>
      <c r="L4" s="1"/>
    </row>
    <row r="5" spans="1:12" x14ac:dyDescent="0.25">
      <c r="A5" s="2"/>
      <c r="B5" s="2" t="s">
        <v>59</v>
      </c>
      <c r="C5" s="2" t="s">
        <v>63</v>
      </c>
      <c r="D5" s="6">
        <v>0</v>
      </c>
      <c r="E5" s="2">
        <v>9</v>
      </c>
      <c r="F5" s="2"/>
      <c r="G5" s="2" t="s">
        <v>60</v>
      </c>
      <c r="H5" s="2">
        <f t="shared" ref="H5:H10" si="0">SUMIF(B5:B14,G5,D5:D14)-SUMIF(C5:C14,G5,D5:D14)</f>
        <v>1</v>
      </c>
      <c r="I5" s="2" t="s">
        <v>14</v>
      </c>
      <c r="J5" s="2">
        <v>0</v>
      </c>
      <c r="K5" s="2"/>
      <c r="L5" s="1"/>
    </row>
    <row r="6" spans="1:12" x14ac:dyDescent="0.25">
      <c r="A6" s="2"/>
      <c r="B6" s="2" t="s">
        <v>61</v>
      </c>
      <c r="C6" s="2" t="s">
        <v>63</v>
      </c>
      <c r="D6" s="6">
        <v>1</v>
      </c>
      <c r="E6" s="2">
        <v>6</v>
      </c>
      <c r="F6" s="2"/>
      <c r="G6" s="2" t="s">
        <v>62</v>
      </c>
      <c r="H6" s="2">
        <f t="shared" si="0"/>
        <v>0</v>
      </c>
      <c r="I6" s="2" t="s">
        <v>14</v>
      </c>
      <c r="J6" s="2">
        <v>0</v>
      </c>
      <c r="K6" s="2"/>
      <c r="L6" s="1"/>
    </row>
    <row r="7" spans="1:12" x14ac:dyDescent="0.25">
      <c r="A7" s="2"/>
      <c r="B7" s="2" t="s">
        <v>61</v>
      </c>
      <c r="C7" s="2" t="s">
        <v>65</v>
      </c>
      <c r="D7" s="6">
        <v>0</v>
      </c>
      <c r="E7" s="2">
        <v>8</v>
      </c>
      <c r="F7" s="2"/>
      <c r="G7" s="2" t="s">
        <v>64</v>
      </c>
      <c r="H7" s="2">
        <f t="shared" si="0"/>
        <v>0</v>
      </c>
      <c r="I7" s="2" t="s">
        <v>14</v>
      </c>
      <c r="J7" s="2">
        <v>0</v>
      </c>
      <c r="K7" s="2"/>
      <c r="L7" s="1"/>
    </row>
    <row r="8" spans="1:12" x14ac:dyDescent="0.25">
      <c r="A8" s="2"/>
      <c r="B8" s="2" t="s">
        <v>63</v>
      </c>
      <c r="C8" s="2" t="s">
        <v>65</v>
      </c>
      <c r="D8" s="6">
        <v>0</v>
      </c>
      <c r="E8" s="2">
        <v>1</v>
      </c>
      <c r="F8" s="2"/>
      <c r="G8" s="2" t="s">
        <v>66</v>
      </c>
      <c r="H8" s="2">
        <f t="shared" si="0"/>
        <v>0</v>
      </c>
      <c r="I8" s="2" t="s">
        <v>14</v>
      </c>
      <c r="J8" s="2">
        <v>0</v>
      </c>
      <c r="K8" s="2"/>
      <c r="L8" s="1"/>
    </row>
    <row r="9" spans="1:12" x14ac:dyDescent="0.25">
      <c r="A9" s="2"/>
      <c r="B9" s="2" t="s">
        <v>63</v>
      </c>
      <c r="C9" s="2" t="s">
        <v>67</v>
      </c>
      <c r="D9" s="6">
        <v>1</v>
      </c>
      <c r="E9" s="2">
        <v>3</v>
      </c>
      <c r="F9" s="2"/>
      <c r="G9" s="2" t="s">
        <v>74</v>
      </c>
      <c r="H9" s="2">
        <f t="shared" si="0"/>
        <v>0</v>
      </c>
      <c r="I9" s="2" t="s">
        <v>14</v>
      </c>
      <c r="J9" s="2">
        <v>0</v>
      </c>
      <c r="K9" s="2"/>
      <c r="L9" s="1"/>
    </row>
    <row r="10" spans="1:12" x14ac:dyDescent="0.25">
      <c r="A10" s="2"/>
      <c r="B10" s="2" t="s">
        <v>65</v>
      </c>
      <c r="C10" s="2" t="s">
        <v>67</v>
      </c>
      <c r="D10" s="6">
        <v>0</v>
      </c>
      <c r="E10" s="2">
        <v>4</v>
      </c>
      <c r="F10" s="2"/>
      <c r="G10" s="2" t="s">
        <v>76</v>
      </c>
      <c r="H10" s="2">
        <f t="shared" si="0"/>
        <v>-1</v>
      </c>
      <c r="I10" s="2" t="s">
        <v>14</v>
      </c>
      <c r="J10" s="2">
        <v>-1</v>
      </c>
      <c r="K10" s="2"/>
      <c r="L10" s="1"/>
    </row>
    <row r="11" spans="1:12" x14ac:dyDescent="0.25">
      <c r="A11" s="2"/>
      <c r="B11" s="2" t="s">
        <v>65</v>
      </c>
      <c r="C11" s="2" t="s">
        <v>75</v>
      </c>
      <c r="D11" s="6">
        <v>0</v>
      </c>
      <c r="E11" s="2">
        <v>3.5</v>
      </c>
      <c r="F11" s="2"/>
      <c r="G11" s="2"/>
      <c r="H11" s="2"/>
      <c r="I11" s="2"/>
      <c r="J11" s="2"/>
      <c r="K11" s="2"/>
      <c r="L11" s="1"/>
    </row>
    <row r="12" spans="1:12" x14ac:dyDescent="0.25">
      <c r="A12" s="2"/>
      <c r="B12" s="2" t="s">
        <v>67</v>
      </c>
      <c r="C12" s="2" t="s">
        <v>77</v>
      </c>
      <c r="D12" s="6">
        <v>1</v>
      </c>
      <c r="E12" s="2">
        <v>2.5</v>
      </c>
      <c r="F12" s="2"/>
      <c r="G12" s="2"/>
      <c r="H12" s="2"/>
      <c r="I12" s="2"/>
      <c r="J12" s="2"/>
      <c r="K12" s="2"/>
      <c r="L12" s="1"/>
    </row>
    <row r="13" spans="1:12" x14ac:dyDescent="0.25">
      <c r="A13" s="2"/>
      <c r="B13" s="2" t="s">
        <v>75</v>
      </c>
      <c r="C13" s="2" t="s">
        <v>77</v>
      </c>
      <c r="D13" s="7">
        <v>0</v>
      </c>
      <c r="E13" s="2">
        <v>5</v>
      </c>
      <c r="F13" s="2"/>
      <c r="G13" s="2"/>
      <c r="H13" s="2"/>
      <c r="I13" s="2"/>
      <c r="J13" s="2"/>
      <c r="K13" s="2"/>
      <c r="L13" s="1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</row>
    <row r="15" spans="1:12" x14ac:dyDescent="0.25">
      <c r="A15" s="2"/>
      <c r="B15" s="2"/>
      <c r="C15" s="2" t="s">
        <v>80</v>
      </c>
      <c r="D15" s="2">
        <f>SUMPRODUCT(D4:D13,E4:E13)</f>
        <v>13.5</v>
      </c>
      <c r="E15" s="2"/>
      <c r="F15" s="2"/>
      <c r="G15" s="2"/>
      <c r="H15" s="2"/>
      <c r="I15" s="2"/>
      <c r="J15" s="2"/>
      <c r="K15" s="2"/>
      <c r="L15" s="1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E18" s="1"/>
      <c r="F18" s="1"/>
      <c r="G18" s="1"/>
      <c r="H18" s="1"/>
      <c r="I18" s="1"/>
      <c r="J18" s="1"/>
      <c r="K18" s="1"/>
      <c r="L18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FE0A4-E3BB-4C8A-98F0-B7AE161C4F5F}">
  <dimension ref="A2:K27"/>
  <sheetViews>
    <sheetView workbookViewId="0">
      <selection activeCell="L18" sqref="L18"/>
    </sheetView>
  </sheetViews>
  <sheetFormatPr defaultRowHeight="13.8" x14ac:dyDescent="0.25"/>
  <cols>
    <col min="6" max="6" width="4.88671875" customWidth="1"/>
    <col min="9" max="9" width="4.77734375" customWidth="1"/>
  </cols>
  <sheetData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2" t="s">
        <v>0</v>
      </c>
      <c r="C3" s="2" t="s">
        <v>1</v>
      </c>
      <c r="D3" s="2" t="s">
        <v>78</v>
      </c>
      <c r="E3" s="2" t="s">
        <v>87</v>
      </c>
      <c r="F3" s="2"/>
      <c r="G3" s="2" t="s">
        <v>5</v>
      </c>
      <c r="H3" s="2" t="s">
        <v>88</v>
      </c>
      <c r="I3" s="2"/>
      <c r="J3" s="2" t="s">
        <v>89</v>
      </c>
      <c r="K3" s="2"/>
    </row>
    <row r="4" spans="1:11" x14ac:dyDescent="0.25">
      <c r="A4" s="1"/>
      <c r="B4" s="2" t="s">
        <v>81</v>
      </c>
      <c r="C4" s="2" t="s">
        <v>82</v>
      </c>
      <c r="D4" s="6">
        <v>0</v>
      </c>
      <c r="E4" s="2">
        <v>4</v>
      </c>
      <c r="F4" s="2"/>
      <c r="G4" s="2" t="s">
        <v>81</v>
      </c>
      <c r="H4" s="2">
        <f>SUMIF(C4:C23,G4,D4:D23)</f>
        <v>0</v>
      </c>
      <c r="I4" s="2" t="s">
        <v>14</v>
      </c>
      <c r="J4" s="2">
        <v>1</v>
      </c>
      <c r="K4" s="2"/>
    </row>
    <row r="5" spans="1:11" x14ac:dyDescent="0.25">
      <c r="A5" s="1"/>
      <c r="B5" s="2" t="s">
        <v>81</v>
      </c>
      <c r="C5" s="2" t="s">
        <v>83</v>
      </c>
      <c r="D5" s="8">
        <v>0</v>
      </c>
      <c r="E5" s="2">
        <v>1.8</v>
      </c>
      <c r="F5" s="2"/>
      <c r="G5" s="2" t="s">
        <v>82</v>
      </c>
      <c r="H5" s="2">
        <f t="shared" ref="H5:H9" si="0">SUMIF(C5:C24,G5,D5:D24)</f>
        <v>0</v>
      </c>
      <c r="I5" s="2" t="s">
        <v>14</v>
      </c>
      <c r="J5" s="2">
        <v>1</v>
      </c>
      <c r="K5" s="2"/>
    </row>
    <row r="6" spans="1:11" x14ac:dyDescent="0.25">
      <c r="A6" s="1"/>
      <c r="B6" s="2" t="s">
        <v>81</v>
      </c>
      <c r="C6" s="2" t="s">
        <v>84</v>
      </c>
      <c r="D6" s="8">
        <v>0</v>
      </c>
      <c r="E6" s="2">
        <v>1.6</v>
      </c>
      <c r="F6" s="2"/>
      <c r="G6" s="2" t="s">
        <v>83</v>
      </c>
      <c r="H6" s="2">
        <f t="shared" si="0"/>
        <v>0</v>
      </c>
      <c r="I6" s="2" t="s">
        <v>14</v>
      </c>
      <c r="J6" s="2">
        <v>1</v>
      </c>
      <c r="K6" s="2"/>
    </row>
    <row r="7" spans="1:11" x14ac:dyDescent="0.25">
      <c r="A7" s="1"/>
      <c r="B7" s="2" t="s">
        <v>82</v>
      </c>
      <c r="C7" s="2" t="s">
        <v>83</v>
      </c>
      <c r="D7" s="8">
        <v>0</v>
      </c>
      <c r="E7" s="2">
        <v>2.2000000000000002</v>
      </c>
      <c r="F7" s="2"/>
      <c r="G7" s="2" t="s">
        <v>84</v>
      </c>
      <c r="H7" s="2">
        <f t="shared" si="0"/>
        <v>0</v>
      </c>
      <c r="I7" s="2" t="s">
        <v>14</v>
      </c>
      <c r="J7" s="2">
        <v>1</v>
      </c>
      <c r="K7" s="2"/>
    </row>
    <row r="8" spans="1:11" x14ac:dyDescent="0.25">
      <c r="A8" s="1"/>
      <c r="B8" s="2" t="s">
        <v>83</v>
      </c>
      <c r="C8" s="2" t="s">
        <v>84</v>
      </c>
      <c r="D8" s="8">
        <v>0</v>
      </c>
      <c r="E8" s="2">
        <v>2.6</v>
      </c>
      <c r="F8" s="2"/>
      <c r="G8" s="2" t="s">
        <v>85</v>
      </c>
      <c r="H8" s="2">
        <f t="shared" si="0"/>
        <v>0</v>
      </c>
      <c r="I8" s="2" t="s">
        <v>14</v>
      </c>
      <c r="J8" s="2">
        <v>1</v>
      </c>
      <c r="K8" s="2"/>
    </row>
    <row r="9" spans="1:11" x14ac:dyDescent="0.25">
      <c r="A9" s="1"/>
      <c r="B9" s="2" t="s">
        <v>82</v>
      </c>
      <c r="C9" s="2" t="s">
        <v>85</v>
      </c>
      <c r="D9" s="8">
        <v>0</v>
      </c>
      <c r="E9" s="2">
        <v>3</v>
      </c>
      <c r="F9" s="2"/>
      <c r="G9" s="2" t="s">
        <v>86</v>
      </c>
      <c r="H9" s="2">
        <f t="shared" si="0"/>
        <v>0</v>
      </c>
      <c r="I9" s="2" t="s">
        <v>14</v>
      </c>
      <c r="J9" s="2">
        <v>1</v>
      </c>
      <c r="K9" s="2"/>
    </row>
    <row r="10" spans="1:11" x14ac:dyDescent="0.25">
      <c r="A10" s="1"/>
      <c r="B10" s="2" t="s">
        <v>83</v>
      </c>
      <c r="C10" s="2" t="s">
        <v>85</v>
      </c>
      <c r="D10" s="8">
        <v>0</v>
      </c>
      <c r="E10" s="2">
        <v>1.5</v>
      </c>
      <c r="F10" s="2"/>
      <c r="G10" s="2"/>
      <c r="H10" s="2"/>
      <c r="I10" s="2"/>
      <c r="J10" s="2"/>
      <c r="K10" s="2"/>
    </row>
    <row r="11" spans="1:11" x14ac:dyDescent="0.25">
      <c r="A11" s="1"/>
      <c r="B11" s="2" t="s">
        <v>83</v>
      </c>
      <c r="C11" s="2" t="s">
        <v>86</v>
      </c>
      <c r="D11" s="8">
        <v>0</v>
      </c>
      <c r="E11" s="2">
        <v>2.8</v>
      </c>
      <c r="F11" s="2"/>
      <c r="G11" s="2" t="s">
        <v>5</v>
      </c>
      <c r="H11" s="2" t="s">
        <v>90</v>
      </c>
      <c r="I11" s="2"/>
      <c r="J11" s="2" t="s">
        <v>91</v>
      </c>
      <c r="K11" s="2"/>
    </row>
    <row r="12" spans="1:11" x14ac:dyDescent="0.25">
      <c r="A12" s="1"/>
      <c r="B12" s="2" t="s">
        <v>84</v>
      </c>
      <c r="C12" s="2" t="s">
        <v>86</v>
      </c>
      <c r="D12" s="8">
        <v>0</v>
      </c>
      <c r="E12" s="2">
        <v>4.2</v>
      </c>
      <c r="F12" s="2"/>
      <c r="G12" s="2" t="s">
        <v>81</v>
      </c>
      <c r="H12" s="2">
        <f>SUMIF(B4:B23,G12,D4:D23)</f>
        <v>0</v>
      </c>
      <c r="I12" s="2" t="s">
        <v>14</v>
      </c>
      <c r="J12" s="2">
        <v>1</v>
      </c>
      <c r="K12" s="2"/>
    </row>
    <row r="13" spans="1:11" x14ac:dyDescent="0.25">
      <c r="A13" s="1"/>
      <c r="B13" s="2" t="s">
        <v>85</v>
      </c>
      <c r="C13" s="2" t="s">
        <v>86</v>
      </c>
      <c r="D13" s="8">
        <v>0</v>
      </c>
      <c r="E13" s="2">
        <v>2.8</v>
      </c>
      <c r="F13" s="2"/>
      <c r="G13" s="2" t="s">
        <v>82</v>
      </c>
      <c r="H13" s="2">
        <f t="shared" ref="H13:H17" si="1">SUMIF(B5:B24,G13,D5:D24)</f>
        <v>0</v>
      </c>
      <c r="I13" s="2" t="s">
        <v>14</v>
      </c>
      <c r="J13" s="2">
        <v>1</v>
      </c>
      <c r="K13" s="2"/>
    </row>
    <row r="14" spans="1:11" x14ac:dyDescent="0.25">
      <c r="A14" s="1"/>
      <c r="B14" s="2" t="s">
        <v>82</v>
      </c>
      <c r="C14" s="2" t="s">
        <v>81</v>
      </c>
      <c r="D14" s="8">
        <v>0</v>
      </c>
      <c r="E14" s="2">
        <v>4</v>
      </c>
      <c r="F14" s="2"/>
      <c r="G14" s="2" t="s">
        <v>83</v>
      </c>
      <c r="H14" s="2">
        <f t="shared" si="1"/>
        <v>0</v>
      </c>
      <c r="I14" s="2" t="s">
        <v>14</v>
      </c>
      <c r="J14" s="2">
        <v>1</v>
      </c>
      <c r="K14" s="2"/>
    </row>
    <row r="15" spans="1:11" x14ac:dyDescent="0.25">
      <c r="A15" s="1"/>
      <c r="B15" s="2" t="s">
        <v>83</v>
      </c>
      <c r="C15" s="2" t="s">
        <v>81</v>
      </c>
      <c r="D15" s="8">
        <v>0</v>
      </c>
      <c r="E15" s="2">
        <v>1.8</v>
      </c>
      <c r="F15" s="2"/>
      <c r="G15" s="2" t="s">
        <v>84</v>
      </c>
      <c r="H15" s="2">
        <f t="shared" si="1"/>
        <v>0</v>
      </c>
      <c r="I15" s="2" t="s">
        <v>14</v>
      </c>
      <c r="J15" s="2">
        <v>1</v>
      </c>
      <c r="K15" s="2"/>
    </row>
    <row r="16" spans="1:11" x14ac:dyDescent="0.25">
      <c r="A16" s="1"/>
      <c r="B16" s="2" t="s">
        <v>84</v>
      </c>
      <c r="C16" s="2" t="s">
        <v>81</v>
      </c>
      <c r="D16" s="8">
        <v>0</v>
      </c>
      <c r="E16" s="2">
        <v>1.6</v>
      </c>
      <c r="F16" s="2"/>
      <c r="G16" s="2" t="s">
        <v>85</v>
      </c>
      <c r="H16" s="2">
        <f t="shared" si="1"/>
        <v>0</v>
      </c>
      <c r="I16" s="2" t="s">
        <v>14</v>
      </c>
      <c r="J16" s="2">
        <v>1</v>
      </c>
      <c r="K16" s="2"/>
    </row>
    <row r="17" spans="1:11" x14ac:dyDescent="0.25">
      <c r="A17" s="1"/>
      <c r="B17" s="2" t="s">
        <v>83</v>
      </c>
      <c r="C17" s="2" t="s">
        <v>82</v>
      </c>
      <c r="D17" s="8">
        <v>0</v>
      </c>
      <c r="E17" s="2">
        <v>2.2000000000000002</v>
      </c>
      <c r="F17" s="2"/>
      <c r="G17" s="2" t="s">
        <v>86</v>
      </c>
      <c r="H17" s="2">
        <f t="shared" si="1"/>
        <v>0</v>
      </c>
      <c r="I17" s="2" t="s">
        <v>14</v>
      </c>
      <c r="J17" s="2">
        <v>1</v>
      </c>
      <c r="K17" s="2"/>
    </row>
    <row r="18" spans="1:11" x14ac:dyDescent="0.25">
      <c r="A18" s="1"/>
      <c r="B18" s="2" t="s">
        <v>84</v>
      </c>
      <c r="C18" s="2" t="s">
        <v>83</v>
      </c>
      <c r="D18" s="8">
        <v>0</v>
      </c>
      <c r="E18" s="2">
        <v>2.6</v>
      </c>
      <c r="F18" s="2"/>
      <c r="G18" s="2"/>
      <c r="H18" s="2"/>
      <c r="I18" s="2"/>
      <c r="J18" s="2"/>
      <c r="K18" s="2"/>
    </row>
    <row r="19" spans="1:11" x14ac:dyDescent="0.25">
      <c r="A19" s="1"/>
      <c r="B19" s="2" t="s">
        <v>85</v>
      </c>
      <c r="C19" s="2" t="s">
        <v>82</v>
      </c>
      <c r="D19" s="8">
        <v>0</v>
      </c>
      <c r="E19" s="2">
        <v>3</v>
      </c>
      <c r="F19" s="2"/>
      <c r="G19" s="2"/>
      <c r="H19" s="2"/>
      <c r="I19" s="2"/>
      <c r="J19" s="2"/>
      <c r="K19" s="2"/>
    </row>
    <row r="20" spans="1:11" x14ac:dyDescent="0.25">
      <c r="A20" s="1"/>
      <c r="B20" s="2" t="s">
        <v>85</v>
      </c>
      <c r="C20" s="2" t="s">
        <v>83</v>
      </c>
      <c r="D20" s="8">
        <v>0</v>
      </c>
      <c r="E20" s="2">
        <v>1.5</v>
      </c>
      <c r="F20" s="2"/>
      <c r="G20" s="2"/>
      <c r="H20" s="2"/>
      <c r="I20" s="2"/>
      <c r="J20" s="2"/>
      <c r="K20" s="2"/>
    </row>
    <row r="21" spans="1:11" x14ac:dyDescent="0.25">
      <c r="A21" s="1"/>
      <c r="B21" s="2" t="s">
        <v>86</v>
      </c>
      <c r="C21" s="2" t="s">
        <v>83</v>
      </c>
      <c r="D21" s="8">
        <v>0</v>
      </c>
      <c r="E21" s="2">
        <v>2.8</v>
      </c>
      <c r="F21" s="2"/>
      <c r="G21" s="2"/>
      <c r="H21" s="2"/>
      <c r="I21" s="2"/>
      <c r="J21" s="2"/>
      <c r="K21" s="2"/>
    </row>
    <row r="22" spans="1:11" x14ac:dyDescent="0.25">
      <c r="A22" s="1"/>
      <c r="B22" s="2" t="s">
        <v>86</v>
      </c>
      <c r="C22" s="2" t="s">
        <v>84</v>
      </c>
      <c r="D22" s="8">
        <v>0</v>
      </c>
      <c r="E22" s="2">
        <v>4.2</v>
      </c>
      <c r="F22" s="2"/>
      <c r="G22" s="2"/>
      <c r="H22" s="2"/>
      <c r="I22" s="2"/>
      <c r="J22" s="2"/>
      <c r="K22" s="2"/>
    </row>
    <row r="23" spans="1:11" x14ac:dyDescent="0.25">
      <c r="A23" s="1"/>
      <c r="B23" s="2" t="s">
        <v>86</v>
      </c>
      <c r="C23" s="2" t="s">
        <v>85</v>
      </c>
      <c r="D23" s="9">
        <v>0</v>
      </c>
      <c r="E23" s="2">
        <v>2.8</v>
      </c>
      <c r="F23" s="2"/>
      <c r="G23" s="2"/>
      <c r="H23" s="2"/>
      <c r="I23" s="2"/>
      <c r="J23" s="2"/>
      <c r="K23" s="2"/>
    </row>
    <row r="24" spans="1:1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1"/>
      <c r="B25" s="1"/>
      <c r="C25" s="10" t="s">
        <v>92</v>
      </c>
      <c r="D25" s="1">
        <f>SUMPRODUCT(D4:D23,E4:E23)</f>
        <v>0</v>
      </c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56DE-0A1B-42E0-BB5D-CA0EA0705EF7}">
  <dimension ref="A2:J29"/>
  <sheetViews>
    <sheetView workbookViewId="0">
      <selection activeCell="H11" sqref="H11"/>
    </sheetView>
  </sheetViews>
  <sheetFormatPr defaultRowHeight="13.8" x14ac:dyDescent="0.25"/>
  <sheetData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5" t="s">
        <v>93</v>
      </c>
      <c r="C3" s="16" t="s">
        <v>0</v>
      </c>
      <c r="D3" s="16" t="s">
        <v>1</v>
      </c>
      <c r="E3" s="16" t="s">
        <v>94</v>
      </c>
      <c r="F3" s="17" t="s">
        <v>79</v>
      </c>
      <c r="G3" s="2"/>
      <c r="H3" s="1"/>
      <c r="I3" s="1"/>
      <c r="J3" s="1"/>
    </row>
    <row r="4" spans="1:10" x14ac:dyDescent="0.25">
      <c r="A4" s="1"/>
      <c r="B4" s="8">
        <v>1</v>
      </c>
      <c r="C4" s="10" t="s">
        <v>59</v>
      </c>
      <c r="D4" s="10" t="s">
        <v>61</v>
      </c>
      <c r="E4" s="8"/>
      <c r="F4" s="13">
        <v>5</v>
      </c>
      <c r="G4" s="2"/>
      <c r="H4" s="1"/>
      <c r="I4" s="1"/>
      <c r="J4" s="1"/>
    </row>
    <row r="5" spans="1:10" x14ac:dyDescent="0.25">
      <c r="A5" s="1"/>
      <c r="B5" s="8">
        <v>2</v>
      </c>
      <c r="C5" s="10" t="s">
        <v>59</v>
      </c>
      <c r="D5" s="10" t="s">
        <v>95</v>
      </c>
      <c r="E5" s="8"/>
      <c r="F5" s="13">
        <v>2</v>
      </c>
      <c r="G5" s="2"/>
      <c r="H5" s="1"/>
      <c r="I5" s="1"/>
      <c r="J5" s="1"/>
    </row>
    <row r="6" spans="1:10" x14ac:dyDescent="0.25">
      <c r="A6" s="1"/>
      <c r="B6" s="8">
        <v>3</v>
      </c>
      <c r="C6" s="10" t="s">
        <v>61</v>
      </c>
      <c r="D6" s="10" t="s">
        <v>63</v>
      </c>
      <c r="E6" s="8"/>
      <c r="F6" s="13">
        <v>5</v>
      </c>
      <c r="G6" s="2"/>
      <c r="H6" s="1"/>
      <c r="I6" s="1"/>
      <c r="J6" s="1"/>
    </row>
    <row r="7" spans="1:10" x14ac:dyDescent="0.25">
      <c r="A7" s="1"/>
      <c r="B7" s="8">
        <v>4</v>
      </c>
      <c r="C7" s="10" t="s">
        <v>61</v>
      </c>
      <c r="D7" s="10" t="s">
        <v>96</v>
      </c>
      <c r="E7" s="8"/>
      <c r="F7" s="13">
        <v>6</v>
      </c>
      <c r="G7" s="2"/>
      <c r="H7" s="1"/>
      <c r="I7" s="1"/>
      <c r="J7" s="1"/>
    </row>
    <row r="8" spans="1:10" x14ac:dyDescent="0.25">
      <c r="A8" s="1"/>
      <c r="B8" s="8">
        <v>5</v>
      </c>
      <c r="C8" s="10" t="s">
        <v>63</v>
      </c>
      <c r="D8" s="10" t="s">
        <v>65</v>
      </c>
      <c r="E8" s="8"/>
      <c r="F8" s="13">
        <v>9</v>
      </c>
      <c r="G8" s="2"/>
      <c r="H8" s="1"/>
      <c r="I8" s="1"/>
      <c r="J8" s="1"/>
    </row>
    <row r="9" spans="1:10" x14ac:dyDescent="0.25">
      <c r="A9" s="1"/>
      <c r="B9" s="8">
        <v>6</v>
      </c>
      <c r="C9" s="10" t="s">
        <v>65</v>
      </c>
      <c r="D9" s="10" t="s">
        <v>67</v>
      </c>
      <c r="E9" s="8"/>
      <c r="F9" s="13">
        <v>4</v>
      </c>
      <c r="G9" s="2"/>
      <c r="H9" s="1"/>
      <c r="I9" s="1"/>
      <c r="J9" s="1"/>
    </row>
    <row r="10" spans="1:10" x14ac:dyDescent="0.25">
      <c r="A10" s="1"/>
      <c r="B10" s="8">
        <v>7</v>
      </c>
      <c r="C10" s="10" t="s">
        <v>65</v>
      </c>
      <c r="D10" s="10" t="s">
        <v>96</v>
      </c>
      <c r="E10" s="8"/>
      <c r="F10" s="13">
        <v>4</v>
      </c>
      <c r="G10" s="2"/>
      <c r="H10" s="1"/>
      <c r="I10" s="1"/>
      <c r="J10" s="1"/>
    </row>
    <row r="11" spans="1:10" x14ac:dyDescent="0.25">
      <c r="A11" s="1"/>
      <c r="B11" s="8">
        <v>8</v>
      </c>
      <c r="C11" s="10" t="s">
        <v>67</v>
      </c>
      <c r="D11" s="10" t="s">
        <v>75</v>
      </c>
      <c r="E11" s="8"/>
      <c r="F11" s="13">
        <v>4</v>
      </c>
      <c r="G11" s="2"/>
      <c r="H11" s="1"/>
      <c r="I11" s="1"/>
      <c r="J11" s="1"/>
    </row>
    <row r="12" spans="1:10" x14ac:dyDescent="0.25">
      <c r="A12" s="1"/>
      <c r="B12" s="8">
        <v>9</v>
      </c>
      <c r="C12" s="10" t="s">
        <v>75</v>
      </c>
      <c r="D12" s="10" t="s">
        <v>96</v>
      </c>
      <c r="E12" s="8"/>
      <c r="F12" s="13">
        <v>4</v>
      </c>
      <c r="G12" s="2"/>
      <c r="H12" s="1"/>
      <c r="I12" s="1"/>
      <c r="J12" s="1"/>
    </row>
    <row r="13" spans="1:10" x14ac:dyDescent="0.25">
      <c r="A13" s="1"/>
      <c r="B13" s="8">
        <v>10</v>
      </c>
      <c r="C13" s="10" t="s">
        <v>75</v>
      </c>
      <c r="D13" s="10" t="s">
        <v>77</v>
      </c>
      <c r="E13" s="8"/>
      <c r="F13" s="13">
        <v>3</v>
      </c>
      <c r="G13" s="2"/>
      <c r="H13" s="1"/>
      <c r="I13" s="1"/>
      <c r="J13" s="1"/>
    </row>
    <row r="14" spans="1:10" x14ac:dyDescent="0.25">
      <c r="A14" s="1"/>
      <c r="B14" s="8">
        <v>11</v>
      </c>
      <c r="C14" s="10" t="s">
        <v>77</v>
      </c>
      <c r="D14" s="10" t="s">
        <v>95</v>
      </c>
      <c r="E14" s="8"/>
      <c r="F14" s="13">
        <v>4</v>
      </c>
      <c r="G14" s="2"/>
      <c r="H14" s="1"/>
      <c r="I14" s="1"/>
      <c r="J14" s="1"/>
    </row>
    <row r="15" spans="1:10" x14ac:dyDescent="0.25">
      <c r="A15" s="1"/>
      <c r="B15" s="9">
        <v>12</v>
      </c>
      <c r="C15" s="12" t="s">
        <v>95</v>
      </c>
      <c r="D15" s="12" t="s">
        <v>96</v>
      </c>
      <c r="E15" s="9"/>
      <c r="F15" s="14">
        <v>3</v>
      </c>
      <c r="G15" s="2"/>
      <c r="H15" s="1"/>
      <c r="I15" s="1"/>
      <c r="J15" s="1"/>
    </row>
    <row r="16" spans="1:10" x14ac:dyDescent="0.25">
      <c r="A16" s="1"/>
      <c r="B16" s="6">
        <v>1</v>
      </c>
      <c r="C16" s="11" t="s">
        <v>61</v>
      </c>
      <c r="D16" s="11" t="s">
        <v>59</v>
      </c>
      <c r="E16" s="6"/>
      <c r="F16" s="13">
        <v>5</v>
      </c>
      <c r="G16" s="2"/>
      <c r="H16" s="1"/>
      <c r="I16" s="1"/>
      <c r="J16" s="1"/>
    </row>
    <row r="17" spans="1:10" x14ac:dyDescent="0.25">
      <c r="A17" s="1"/>
      <c r="B17" s="8">
        <v>2</v>
      </c>
      <c r="C17" s="10" t="s">
        <v>95</v>
      </c>
      <c r="D17" s="10" t="s">
        <v>59</v>
      </c>
      <c r="E17" s="4"/>
      <c r="F17" s="13">
        <v>2</v>
      </c>
      <c r="G17" s="1"/>
      <c r="H17" s="1"/>
      <c r="I17" s="1"/>
      <c r="J17" s="1"/>
    </row>
    <row r="18" spans="1:10" x14ac:dyDescent="0.25">
      <c r="A18" s="1"/>
      <c r="B18" s="8">
        <v>3</v>
      </c>
      <c r="C18" s="10" t="s">
        <v>63</v>
      </c>
      <c r="D18" s="10" t="s">
        <v>61</v>
      </c>
      <c r="E18" s="4"/>
      <c r="F18" s="13">
        <v>5</v>
      </c>
      <c r="G18" s="1"/>
      <c r="H18" s="1"/>
      <c r="I18" s="1"/>
      <c r="J18" s="1"/>
    </row>
    <row r="19" spans="1:10" x14ac:dyDescent="0.25">
      <c r="A19" s="1"/>
      <c r="B19" s="8">
        <v>4</v>
      </c>
      <c r="C19" s="10" t="s">
        <v>96</v>
      </c>
      <c r="D19" s="10" t="s">
        <v>61</v>
      </c>
      <c r="E19" s="4"/>
      <c r="F19" s="13">
        <v>6</v>
      </c>
      <c r="G19" s="1"/>
      <c r="H19" s="1"/>
      <c r="I19" s="1"/>
      <c r="J19" s="1"/>
    </row>
    <row r="20" spans="1:10" x14ac:dyDescent="0.25">
      <c r="A20" s="1"/>
      <c r="B20" s="8">
        <v>5</v>
      </c>
      <c r="C20" s="10" t="s">
        <v>65</v>
      </c>
      <c r="D20" s="10" t="s">
        <v>63</v>
      </c>
      <c r="E20" s="4"/>
      <c r="F20" s="13">
        <v>9</v>
      </c>
      <c r="G20" s="1"/>
      <c r="H20" s="1"/>
      <c r="I20" s="1"/>
      <c r="J20" s="1"/>
    </row>
    <row r="21" spans="1:10" x14ac:dyDescent="0.25">
      <c r="A21" s="1"/>
      <c r="B21" s="8">
        <v>6</v>
      </c>
      <c r="C21" s="10" t="s">
        <v>67</v>
      </c>
      <c r="D21" s="10" t="s">
        <v>65</v>
      </c>
      <c r="E21" s="4"/>
      <c r="F21" s="13">
        <v>4</v>
      </c>
      <c r="G21" s="1"/>
      <c r="H21" s="1"/>
      <c r="I21" s="1"/>
      <c r="J21" s="1"/>
    </row>
    <row r="22" spans="1:10" x14ac:dyDescent="0.25">
      <c r="A22" s="1"/>
      <c r="B22" s="8">
        <v>7</v>
      </c>
      <c r="C22" s="10" t="s">
        <v>96</v>
      </c>
      <c r="D22" s="10" t="s">
        <v>65</v>
      </c>
      <c r="E22" s="4"/>
      <c r="F22" s="13">
        <v>4</v>
      </c>
      <c r="G22" s="1"/>
      <c r="H22" s="1"/>
      <c r="I22" s="1"/>
      <c r="J22" s="1"/>
    </row>
    <row r="23" spans="1:10" x14ac:dyDescent="0.25">
      <c r="A23" s="1"/>
      <c r="B23" s="8">
        <v>8</v>
      </c>
      <c r="C23" s="10" t="s">
        <v>75</v>
      </c>
      <c r="D23" s="10" t="s">
        <v>67</v>
      </c>
      <c r="E23" s="4"/>
      <c r="F23" s="13">
        <v>4</v>
      </c>
      <c r="G23" s="1"/>
      <c r="H23" s="1"/>
      <c r="I23" s="1"/>
      <c r="J23" s="1"/>
    </row>
    <row r="24" spans="1:10" x14ac:dyDescent="0.25">
      <c r="A24" s="1"/>
      <c r="B24" s="8">
        <v>9</v>
      </c>
      <c r="C24" s="10" t="s">
        <v>96</v>
      </c>
      <c r="D24" s="10" t="s">
        <v>75</v>
      </c>
      <c r="E24" s="4"/>
      <c r="F24" s="13">
        <v>4</v>
      </c>
      <c r="G24" s="1"/>
      <c r="H24" s="1"/>
      <c r="I24" s="1"/>
      <c r="J24" s="1"/>
    </row>
    <row r="25" spans="1:10" x14ac:dyDescent="0.25">
      <c r="A25" s="1"/>
      <c r="B25" s="8">
        <v>10</v>
      </c>
      <c r="C25" s="10" t="s">
        <v>77</v>
      </c>
      <c r="D25" s="10" t="s">
        <v>75</v>
      </c>
      <c r="E25" s="4"/>
      <c r="F25" s="13">
        <v>3</v>
      </c>
      <c r="G25" s="1"/>
      <c r="H25" s="1"/>
      <c r="I25" s="1"/>
      <c r="J25" s="1"/>
    </row>
    <row r="26" spans="1:10" x14ac:dyDescent="0.25">
      <c r="A26" s="1"/>
      <c r="B26" s="8">
        <v>11</v>
      </c>
      <c r="C26" s="10" t="s">
        <v>95</v>
      </c>
      <c r="D26" s="10" t="s">
        <v>77</v>
      </c>
      <c r="E26" s="4"/>
      <c r="F26" s="13">
        <v>4</v>
      </c>
      <c r="G26" s="1"/>
      <c r="H26" s="1"/>
      <c r="I26" s="1"/>
      <c r="J26" s="1"/>
    </row>
    <row r="27" spans="1:10" x14ac:dyDescent="0.25">
      <c r="A27" s="1"/>
      <c r="B27" s="9">
        <v>12</v>
      </c>
      <c r="C27" s="12" t="s">
        <v>96</v>
      </c>
      <c r="D27" s="12" t="s">
        <v>95</v>
      </c>
      <c r="E27" s="5"/>
      <c r="F27" s="14">
        <v>3</v>
      </c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 t="s">
        <v>80</v>
      </c>
      <c r="F29" s="3"/>
      <c r="G29" s="1"/>
      <c r="H29" s="1"/>
      <c r="I29" s="1"/>
      <c r="J29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6"/>
  <sheetViews>
    <sheetView topLeftCell="B1" workbookViewId="0">
      <selection activeCell="H20" sqref="H20"/>
    </sheetView>
  </sheetViews>
  <sheetFormatPr defaultRowHeight="13.8" x14ac:dyDescent="0.25"/>
  <cols>
    <col min="2" max="2" width="13" bestFit="1" customWidth="1"/>
    <col min="5" max="5" width="5.21875" customWidth="1"/>
    <col min="7" max="7" width="5.6640625" customWidth="1"/>
    <col min="9" max="9" width="5.109375" customWidth="1"/>
  </cols>
  <sheetData>
    <row r="1" spans="2:12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x14ac:dyDescent="0.25">
      <c r="B3" s="2" t="s">
        <v>36</v>
      </c>
      <c r="C3" s="2">
        <v>20</v>
      </c>
      <c r="D3" s="2"/>
      <c r="E3" s="2"/>
      <c r="F3" s="2"/>
      <c r="G3" s="2"/>
      <c r="H3" s="2"/>
      <c r="I3" s="2"/>
      <c r="J3" s="2"/>
      <c r="K3" s="1"/>
      <c r="L3" s="1"/>
    </row>
    <row r="4" spans="2:12" x14ac:dyDescent="0.25">
      <c r="B4" s="2" t="s">
        <v>37</v>
      </c>
      <c r="C4" s="2">
        <v>8</v>
      </c>
      <c r="D4" s="2"/>
      <c r="E4" s="2"/>
      <c r="F4" s="2"/>
      <c r="G4" s="2"/>
      <c r="H4" s="2"/>
      <c r="I4" s="2"/>
      <c r="J4" s="2"/>
      <c r="K4" s="1"/>
      <c r="L4" s="1"/>
    </row>
    <row r="5" spans="2:12" x14ac:dyDescent="0.25">
      <c r="B5" s="2"/>
      <c r="C5" s="2"/>
      <c r="D5" s="2"/>
      <c r="E5" s="2"/>
      <c r="F5" s="2"/>
      <c r="G5" s="2"/>
      <c r="H5" s="2"/>
      <c r="I5" s="2"/>
      <c r="J5" s="2"/>
      <c r="K5" s="1"/>
      <c r="L5" s="1"/>
    </row>
    <row r="6" spans="2:12" x14ac:dyDescent="0.25">
      <c r="B6" s="2"/>
      <c r="C6" s="2" t="s">
        <v>38</v>
      </c>
      <c r="D6" s="2" t="s">
        <v>39</v>
      </c>
      <c r="E6" s="2"/>
      <c r="F6" s="2" t="s">
        <v>39</v>
      </c>
      <c r="G6" s="2"/>
      <c r="H6" s="2" t="s">
        <v>28</v>
      </c>
      <c r="I6" s="2"/>
      <c r="J6" s="2" t="s">
        <v>43</v>
      </c>
      <c r="K6" s="1"/>
      <c r="L6" s="1"/>
    </row>
    <row r="7" spans="2:12" x14ac:dyDescent="0.25">
      <c r="B7" s="2"/>
      <c r="C7" s="2" t="s">
        <v>7</v>
      </c>
      <c r="D7" s="2" t="s">
        <v>40</v>
      </c>
      <c r="E7" s="2"/>
      <c r="F7" s="2" t="s">
        <v>41</v>
      </c>
      <c r="G7" s="2"/>
      <c r="H7" s="2" t="s">
        <v>42</v>
      </c>
      <c r="I7" s="2"/>
      <c r="J7" s="2" t="s">
        <v>42</v>
      </c>
      <c r="K7" s="1"/>
      <c r="L7" s="1"/>
    </row>
    <row r="8" spans="2:12" x14ac:dyDescent="0.25">
      <c r="B8" s="2" t="s">
        <v>54</v>
      </c>
      <c r="C8" s="2">
        <v>3000</v>
      </c>
      <c r="D8" s="2">
        <v>4000</v>
      </c>
      <c r="E8" s="2" t="s">
        <v>13</v>
      </c>
      <c r="F8" s="2">
        <v>6000</v>
      </c>
      <c r="G8" s="2"/>
      <c r="H8" s="2">
        <f>D8-C8</f>
        <v>1000</v>
      </c>
      <c r="I8" s="2" t="s">
        <v>44</v>
      </c>
      <c r="J8" s="2">
        <v>1000</v>
      </c>
      <c r="K8" s="1"/>
      <c r="L8" s="1"/>
    </row>
    <row r="9" spans="2:12" x14ac:dyDescent="0.25">
      <c r="B9" s="2" t="s">
        <v>55</v>
      </c>
      <c r="C9" s="2">
        <v>4000</v>
      </c>
      <c r="D9" s="2">
        <v>6000</v>
      </c>
      <c r="E9" s="2" t="s">
        <v>13</v>
      </c>
      <c r="F9" s="2">
        <v>6000</v>
      </c>
      <c r="G9" s="2"/>
      <c r="H9" s="2">
        <f>D9-C9+J8</f>
        <v>3000</v>
      </c>
      <c r="I9" s="2" t="s">
        <v>44</v>
      </c>
      <c r="J9" s="2">
        <v>3000</v>
      </c>
      <c r="K9" s="1"/>
      <c r="L9" s="1"/>
    </row>
    <row r="10" spans="2:12" x14ac:dyDescent="0.25">
      <c r="B10" s="2" t="s">
        <v>56</v>
      </c>
      <c r="C10" s="2">
        <v>8000</v>
      </c>
      <c r="D10" s="2">
        <v>6000</v>
      </c>
      <c r="E10" s="2" t="s">
        <v>13</v>
      </c>
      <c r="F10" s="2">
        <v>6000</v>
      </c>
      <c r="G10" s="2"/>
      <c r="H10" s="2">
        <f>D10-C10+J9</f>
        <v>1000</v>
      </c>
      <c r="I10" s="2" t="s">
        <v>44</v>
      </c>
      <c r="J10" s="2">
        <v>1000</v>
      </c>
      <c r="K10" s="1"/>
      <c r="L10" s="1"/>
    </row>
    <row r="11" spans="2:12" x14ac:dyDescent="0.25">
      <c r="B11" s="2" t="s">
        <v>57</v>
      </c>
      <c r="C11" s="2">
        <v>7000</v>
      </c>
      <c r="D11" s="2">
        <v>6000</v>
      </c>
      <c r="E11" s="2" t="s">
        <v>13</v>
      </c>
      <c r="F11" s="2">
        <v>6000</v>
      </c>
      <c r="G11" s="2"/>
      <c r="H11" s="2">
        <f>D11-C11+J10</f>
        <v>0</v>
      </c>
      <c r="I11" s="2" t="s">
        <v>44</v>
      </c>
      <c r="J11" s="2">
        <v>0</v>
      </c>
      <c r="K11" s="1"/>
      <c r="L11" s="1"/>
    </row>
    <row r="12" spans="2:12" x14ac:dyDescent="0.25">
      <c r="B12" s="2"/>
      <c r="C12" s="2"/>
      <c r="D12" s="2"/>
      <c r="E12" s="2"/>
      <c r="F12" s="2"/>
      <c r="G12" s="2"/>
      <c r="H12" s="2"/>
      <c r="I12" s="2"/>
      <c r="J12" s="2"/>
      <c r="K12" s="1"/>
      <c r="L12" s="1"/>
    </row>
    <row r="13" spans="2:12" x14ac:dyDescent="0.25">
      <c r="B13" s="1" t="s">
        <v>45</v>
      </c>
      <c r="C13" s="1">
        <f>单位利润*SUM(市场需求)</f>
        <v>440000</v>
      </c>
      <c r="D13" s="1"/>
      <c r="E13" s="1"/>
      <c r="F13" s="1"/>
      <c r="G13" s="1"/>
      <c r="H13" s="1"/>
      <c r="I13" s="1"/>
      <c r="J13" s="1"/>
      <c r="K13" s="1"/>
      <c r="L13" s="1"/>
    </row>
    <row r="14" spans="2:12" x14ac:dyDescent="0.25">
      <c r="B14" s="1" t="s">
        <v>46</v>
      </c>
      <c r="C14" s="1">
        <f>单位库存成本*SUM(期末库存)</f>
        <v>40000</v>
      </c>
      <c r="D14" s="1"/>
      <c r="E14" s="1"/>
      <c r="F14" s="1"/>
      <c r="G14" s="1"/>
      <c r="H14" s="1"/>
      <c r="I14" s="1"/>
      <c r="J14" s="1"/>
      <c r="K14" s="1"/>
      <c r="L14" s="1"/>
    </row>
    <row r="15" spans="2:12" x14ac:dyDescent="0.25">
      <c r="B15" s="1" t="s">
        <v>47</v>
      </c>
      <c r="C15" s="1">
        <f>销售总利润-库存总成本</f>
        <v>400000</v>
      </c>
      <c r="D15" s="1"/>
      <c r="E15" s="1"/>
      <c r="F15" s="1"/>
      <c r="G15" s="1"/>
      <c r="H15" s="1"/>
      <c r="I15" s="1"/>
      <c r="J15" s="1"/>
      <c r="K15" s="1"/>
      <c r="L15" s="1"/>
    </row>
    <row r="16" spans="2:12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0" x14ac:dyDescent="0.25">
      <c r="B17" t="s">
        <v>16</v>
      </c>
      <c r="J17" s="1"/>
    </row>
    <row r="18" spans="2:10" x14ac:dyDescent="0.25">
      <c r="B18" t="s">
        <v>48</v>
      </c>
    </row>
    <row r="19" spans="2:10" x14ac:dyDescent="0.25">
      <c r="B19" t="s">
        <v>37</v>
      </c>
    </row>
    <row r="20" spans="2:10" x14ac:dyDescent="0.25">
      <c r="B20" t="s">
        <v>46</v>
      </c>
    </row>
    <row r="21" spans="2:10" x14ac:dyDescent="0.25">
      <c r="B21" t="s">
        <v>49</v>
      </c>
    </row>
    <row r="22" spans="2:10" x14ac:dyDescent="0.25">
      <c r="B22" t="s">
        <v>50</v>
      </c>
    </row>
    <row r="23" spans="2:10" x14ac:dyDescent="0.25">
      <c r="B23" t="s">
        <v>51</v>
      </c>
    </row>
    <row r="24" spans="2:10" x14ac:dyDescent="0.25">
      <c r="B24" t="s">
        <v>52</v>
      </c>
    </row>
    <row r="25" spans="2:10" x14ac:dyDescent="0.25">
      <c r="B25" t="s">
        <v>53</v>
      </c>
    </row>
    <row r="26" spans="2:10" x14ac:dyDescent="0.25">
      <c r="B26" t="s">
        <v>47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38190-D774-4C6B-AAD9-2769F1737C18}">
  <dimension ref="A1:I13"/>
  <sheetViews>
    <sheetView tabSelected="1" workbookViewId="0">
      <selection activeCell="K7" sqref="K7"/>
    </sheetView>
  </sheetViews>
  <sheetFormatPr defaultRowHeight="13.8" x14ac:dyDescent="0.25"/>
  <cols>
    <col min="5" max="5" width="5.109375" customWidth="1"/>
  </cols>
  <sheetData>
    <row r="1" spans="1:9" x14ac:dyDescent="0.25">
      <c r="A1" s="2"/>
      <c r="B1" s="2"/>
      <c r="C1" s="2"/>
      <c r="D1" s="2"/>
      <c r="E1" s="2"/>
      <c r="F1" s="2"/>
      <c r="G1" s="2"/>
      <c r="H1" s="2"/>
      <c r="I1" s="2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2"/>
      <c r="B3" s="2" t="s">
        <v>97</v>
      </c>
      <c r="C3" s="2" t="s">
        <v>98</v>
      </c>
      <c r="D3" s="2" t="s">
        <v>99</v>
      </c>
      <c r="E3" s="2"/>
      <c r="F3" s="2" t="s">
        <v>100</v>
      </c>
      <c r="G3" s="2"/>
      <c r="H3" s="2"/>
      <c r="I3" s="2"/>
    </row>
    <row r="4" spans="1:9" x14ac:dyDescent="0.25">
      <c r="A4" s="2"/>
      <c r="B4" s="2">
        <v>100.00000025</v>
      </c>
      <c r="C4" s="2">
        <v>100.00000025</v>
      </c>
      <c r="D4" s="2">
        <f>2*(B4+C4)</f>
        <v>400.000001</v>
      </c>
      <c r="E4" s="2" t="s">
        <v>14</v>
      </c>
      <c r="F4" s="2">
        <v>400</v>
      </c>
      <c r="G4" s="2"/>
      <c r="H4" s="2"/>
      <c r="I4" s="2"/>
    </row>
    <row r="5" spans="1:9" x14ac:dyDescent="0.25">
      <c r="A5" s="2"/>
      <c r="B5" s="2"/>
      <c r="C5" s="2"/>
      <c r="D5" s="2"/>
      <c r="E5" s="2"/>
      <c r="F5" s="2"/>
      <c r="G5" s="2"/>
      <c r="H5" s="2"/>
      <c r="I5" s="2"/>
    </row>
    <row r="6" spans="1:9" x14ac:dyDescent="0.25">
      <c r="A6" s="2"/>
      <c r="B6" s="2"/>
      <c r="C6" s="2"/>
      <c r="D6" s="2" t="s">
        <v>101</v>
      </c>
      <c r="E6" s="2"/>
      <c r="F6" s="2"/>
      <c r="G6" s="2"/>
      <c r="H6" s="2"/>
      <c r="I6" s="2"/>
    </row>
    <row r="7" spans="1:9" x14ac:dyDescent="0.25">
      <c r="A7" s="2"/>
      <c r="B7" s="2"/>
      <c r="C7" s="2"/>
      <c r="D7" s="2">
        <f>B4*C4</f>
        <v>10000.000050000001</v>
      </c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24</vt:i4>
      </vt:variant>
    </vt:vector>
  </HeadingPairs>
  <TitlesOfParts>
    <vt:vector size="32" baseType="lpstr">
      <vt:lpstr>最小流问题</vt:lpstr>
      <vt:lpstr>最大流问题</vt:lpstr>
      <vt:lpstr>背包问题</vt:lpstr>
      <vt:lpstr>最短路问题</vt:lpstr>
      <vt:lpstr>货郎担货问题</vt:lpstr>
      <vt:lpstr>中国邮路问题</vt:lpstr>
      <vt:lpstr>生产经营问题</vt:lpstr>
      <vt:lpstr>非线性规划</vt:lpstr>
      <vt:lpstr>最小流问题!从</vt:lpstr>
      <vt:lpstr>单位成本</vt:lpstr>
      <vt:lpstr>背包问题!单位价值</vt:lpstr>
      <vt:lpstr>生产经营问题!单位库存成本</vt:lpstr>
      <vt:lpstr>单位利润</vt:lpstr>
      <vt:lpstr>单位重量</vt:lpstr>
      <vt:lpstr>到</vt:lpstr>
      <vt:lpstr>净流量</vt:lpstr>
      <vt:lpstr>生产经营问题!库存总成本</vt:lpstr>
      <vt:lpstr>流量</vt:lpstr>
      <vt:lpstr>期末库存</vt:lpstr>
      <vt:lpstr>容量</vt:lpstr>
      <vt:lpstr>生产能力</vt:lpstr>
      <vt:lpstr>生产数量</vt:lpstr>
      <vt:lpstr>实际库存</vt:lpstr>
      <vt:lpstr>背包问题!实际装载数量</vt:lpstr>
      <vt:lpstr>市场需求</vt:lpstr>
      <vt:lpstr>销售总利润</vt:lpstr>
      <vt:lpstr>需求</vt:lpstr>
      <vt:lpstr>背包问题!装载数量</vt:lpstr>
      <vt:lpstr>总成本</vt:lpstr>
      <vt:lpstr>总价值</vt:lpstr>
      <vt:lpstr>总利润</vt:lpstr>
      <vt:lpstr>背包问题!最大承载能力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2023-06-25T13:41:23Z</dcterms:modified>
</cp:coreProperties>
</file>