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five/Google Drive/Systematic Review/Analysis_new/Self-affirmation-Meta-Analysis/Imports/"/>
    </mc:Choice>
  </mc:AlternateContent>
  <xr:revisionPtr revIDLastSave="0" documentId="13_ncr:1_{C9D96F20-5FEE-F248-8828-E1248552AAD4}" xr6:coauthVersionLast="45" xr6:coauthVersionMax="45" xr10:uidLastSave="{00000000-0000-0000-0000-000000000000}"/>
  <bookViews>
    <workbookView xWindow="-33800" yWindow="3300" windowWidth="28040" windowHeight="17040" xr2:uid="{818F1980-F962-B148-A3DF-E8CF1FA59C4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5" i="1" l="1"/>
  <c r="N14" i="1"/>
  <c r="K15" i="1"/>
  <c r="K14" i="1"/>
  <c r="H15" i="1"/>
  <c r="H14" i="1"/>
  <c r="E15" i="1"/>
  <c r="E14" i="1"/>
  <c r="M15" i="1"/>
  <c r="J15" i="1"/>
  <c r="G15" i="1"/>
  <c r="D15" i="1"/>
  <c r="M14" i="1"/>
  <c r="J14" i="1"/>
  <c r="G14" i="1"/>
  <c r="D14" i="1"/>
  <c r="M13" i="1"/>
  <c r="J13" i="1"/>
  <c r="G13" i="1"/>
  <c r="D13" i="1"/>
  <c r="N13" i="1"/>
  <c r="N12" i="1"/>
  <c r="M12" i="1"/>
  <c r="K13" i="1"/>
  <c r="K12" i="1"/>
  <c r="J12" i="1"/>
  <c r="G12" i="1"/>
  <c r="H13" i="1"/>
  <c r="H12" i="1"/>
  <c r="E13" i="1"/>
  <c r="E12" i="1"/>
  <c r="D12" i="1"/>
  <c r="N11" i="1"/>
  <c r="K11" i="1"/>
  <c r="H11" i="1"/>
  <c r="E11" i="1"/>
  <c r="M11" i="1"/>
  <c r="J11" i="1"/>
  <c r="G11" i="1"/>
  <c r="D11" i="1"/>
  <c r="N10" i="1"/>
  <c r="K10" i="1"/>
  <c r="H10" i="1"/>
  <c r="E10" i="1"/>
  <c r="M10" i="1"/>
  <c r="J10" i="1"/>
  <c r="G10" i="1"/>
  <c r="D10" i="1"/>
  <c r="N9" i="1"/>
  <c r="M9" i="1"/>
  <c r="K9" i="1"/>
  <c r="J9" i="1"/>
  <c r="H9" i="1"/>
  <c r="G9" i="1"/>
  <c r="E9" i="1"/>
  <c r="D9" i="1"/>
  <c r="N8" i="1"/>
  <c r="K8" i="1"/>
  <c r="H8" i="1"/>
  <c r="E8" i="1"/>
  <c r="M8" i="1"/>
  <c r="J8" i="1"/>
  <c r="G8" i="1"/>
  <c r="D8" i="1"/>
  <c r="H7" i="1"/>
  <c r="H6" i="1"/>
  <c r="E7" i="1"/>
  <c r="E6" i="1"/>
  <c r="D7" i="1"/>
  <c r="G7" i="1"/>
  <c r="G6" i="1"/>
  <c r="D6" i="1"/>
  <c r="N5" i="1"/>
  <c r="M5" i="1"/>
  <c r="K5" i="1"/>
  <c r="J5" i="1"/>
  <c r="H5" i="1"/>
  <c r="G5" i="1"/>
  <c r="E5" i="1"/>
  <c r="D5" i="1"/>
  <c r="N4" i="1"/>
  <c r="K4" i="1"/>
  <c r="H4" i="1"/>
  <c r="E4" i="1"/>
  <c r="M4" i="1"/>
  <c r="J4" i="1"/>
  <c r="G4" i="1"/>
  <c r="D4" i="1"/>
  <c r="N3" i="1"/>
  <c r="M3" i="1"/>
  <c r="K3" i="1"/>
  <c r="J3" i="1"/>
  <c r="H3" i="1"/>
  <c r="G3" i="1"/>
  <c r="E3" i="1"/>
  <c r="D3" i="1"/>
  <c r="N2" i="1"/>
  <c r="M2" i="1"/>
  <c r="K2" i="1"/>
  <c r="J2" i="1"/>
  <c r="H2" i="1"/>
  <c r="G2" i="1"/>
  <c r="E2" i="1"/>
  <c r="D2" i="1"/>
</calcChain>
</file>

<file path=xl/sharedStrings.xml><?xml version="1.0" encoding="utf-8"?>
<sst xmlns="http://schemas.openxmlformats.org/spreadsheetml/2006/main" count="54" uniqueCount="25">
  <si>
    <t>m_affirm_threaten</t>
  </si>
  <si>
    <t>se_affirm_threaten</t>
  </si>
  <si>
    <t>n_affirm_threaten</t>
  </si>
  <si>
    <t>m_control_threaten</t>
  </si>
  <si>
    <t>se_control_threaten</t>
  </si>
  <si>
    <t>n_control_threaten</t>
  </si>
  <si>
    <t>m_affirm_nonthreaten</t>
  </si>
  <si>
    <t>se_affirm_nonthreaten</t>
  </si>
  <si>
    <t>n_affirm_nonthreaten</t>
  </si>
  <si>
    <t>m_control_nonthreaten</t>
  </si>
  <si>
    <t>se_control_nonthreaten</t>
  </si>
  <si>
    <t>n_control_nonthreaten</t>
  </si>
  <si>
    <t>raw</t>
  </si>
  <si>
    <t>adjusted</t>
  </si>
  <si>
    <t>course difficulty score</t>
  </si>
  <si>
    <t>enrollment in remedial clinics</t>
  </si>
  <si>
    <t>var</t>
  </si>
  <si>
    <t>type</t>
  </si>
  <si>
    <t>enrollment in AVID</t>
  </si>
  <si>
    <t>NA</t>
  </si>
  <si>
    <t>entrollment in main high school</t>
  </si>
  <si>
    <t>enrollment in college</t>
  </si>
  <si>
    <t>enrollment in a 4-year college</t>
  </si>
  <si>
    <t>4-year college selectivity</t>
  </si>
  <si>
    <t>enrollment in main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</si>
</sst>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DB88-53AF-8643-817A-18D31B37AE0E}">
  <dimension ref="A1:N15"/>
  <sheetViews>
    <sheetView tabSelected="1" zoomScale="116" workbookViewId="0">
      <selection activeCell="A9" sqref="A9"/>
    </sheetView>
  </sheetViews>
  <sheetFormatPr baseColWidth="10" defaultColWidth="21" defaultRowHeight="16" x14ac:dyDescent="0.2"/>
  <sheetData>
    <row r="1" spans="1:14" x14ac:dyDescent="0.2">
      <c r="A1" t="s">
        <v>16</v>
      </c>
      <c r="B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x14ac:dyDescent="0.2">
      <c r="A2" t="s">
        <v>14</v>
      </c>
      <c r="B2" t="s">
        <v>12</v>
      </c>
      <c r="C2">
        <v>-0.41877099400000001</v>
      </c>
      <c r="D2">
        <f>-0.32220905--0.418770994</f>
        <v>9.6561944000000011E-2</v>
      </c>
      <c r="E2">
        <f>160*81/(81+104)/2</f>
        <v>35.027027027027025</v>
      </c>
      <c r="F2">
        <v>-0.72843311600000005</v>
      </c>
      <c r="G2">
        <f>-0.61809919--0.728433116</f>
        <v>0.11033392600000003</v>
      </c>
      <c r="H2">
        <f>160*81/(81+104)/2</f>
        <v>35.027027027027025</v>
      </c>
      <c r="I2">
        <v>0.26008693900000002</v>
      </c>
      <c r="J2">
        <f>0.356629125-0.260086939</f>
        <v>9.6542185999999974E-2</v>
      </c>
      <c r="K2">
        <f>160*104/(81+104)/2</f>
        <v>44.972972972972975</v>
      </c>
      <c r="L2">
        <v>0.36417704000000001</v>
      </c>
      <c r="M2">
        <f>0.440031614-0.36417704</f>
        <v>7.5854574000000008E-2</v>
      </c>
      <c r="N2">
        <f>160*104/(81+104)/2</f>
        <v>44.972972972972975</v>
      </c>
    </row>
    <row r="3" spans="1:14" x14ac:dyDescent="0.2">
      <c r="A3" t="s">
        <v>14</v>
      </c>
      <c r="B3" t="s">
        <v>13</v>
      </c>
      <c r="C3">
        <v>-0.40491997600000001</v>
      </c>
      <c r="D3">
        <f>-0.315273661--0.404919976</f>
        <v>8.9646315000000032E-2</v>
      </c>
      <c r="E3">
        <f>160*81/(81+104)/2</f>
        <v>35.027027027027025</v>
      </c>
      <c r="F3">
        <v>-0.755917803</v>
      </c>
      <c r="G3">
        <f>-0.659375617--0.755917803</f>
        <v>9.6542185999999974E-2</v>
      </c>
      <c r="H3">
        <f>160*81/(81+104)/2</f>
        <v>35.027027027027025</v>
      </c>
      <c r="I3">
        <v>0.20523611899999999</v>
      </c>
      <c r="J3">
        <f>0.281090694-0.205236119</f>
        <v>7.585457499999998E-2</v>
      </c>
      <c r="K3">
        <f>160*104/(81+104)/2</f>
        <v>44.972972972972975</v>
      </c>
      <c r="L3">
        <v>0.37142857099999999</v>
      </c>
      <c r="M3">
        <f>0.447283146-0.371428571</f>
        <v>7.5854575000000035E-2</v>
      </c>
      <c r="N3">
        <f>160*104/(81+104)/2</f>
        <v>44.972972972972975</v>
      </c>
    </row>
    <row r="4" spans="1:14" x14ac:dyDescent="0.2">
      <c r="A4" t="s">
        <v>15</v>
      </c>
      <c r="B4" t="s">
        <v>12</v>
      </c>
      <c r="C4">
        <v>0.38</v>
      </c>
      <c r="D4">
        <f>0.472-0.38</f>
        <v>9.1999999999999971E-2</v>
      </c>
      <c r="E4">
        <f>120*81/(81+104)/2</f>
        <v>26.27027027027027</v>
      </c>
      <c r="F4">
        <v>0.69599999999999995</v>
      </c>
      <c r="G4">
        <f>0.784-0.696</f>
        <v>8.8000000000000078E-2</v>
      </c>
      <c r="H4">
        <f>120*81/(81+104)/2</f>
        <v>26.27027027027027</v>
      </c>
      <c r="I4">
        <v>0.17599999999999999</v>
      </c>
      <c r="J4">
        <f>0.24-0.176</f>
        <v>6.4000000000000001E-2</v>
      </c>
      <c r="K4">
        <f>120*104/(81+104)/2</f>
        <v>33.729729729729726</v>
      </c>
      <c r="L4">
        <v>0.11600000000000001</v>
      </c>
      <c r="M4">
        <f>0.168-0.116</f>
        <v>5.2000000000000005E-2</v>
      </c>
      <c r="N4">
        <f>120*104/(81+104)/2</f>
        <v>33.729729729729726</v>
      </c>
    </row>
    <row r="5" spans="1:14" x14ac:dyDescent="0.2">
      <c r="A5" t="s">
        <v>15</v>
      </c>
      <c r="B5" t="s">
        <v>13</v>
      </c>
      <c r="C5">
        <v>0.36799999999999999</v>
      </c>
      <c r="D5">
        <f>0.468-0.368</f>
        <v>0.10000000000000003</v>
      </c>
      <c r="E5">
        <f>120*81/(81+104)/2</f>
        <v>26.27027027027027</v>
      </c>
      <c r="F5">
        <v>0.70799999999999996</v>
      </c>
      <c r="G5">
        <f>0.8-0.708</f>
        <v>9.2000000000000082E-2</v>
      </c>
      <c r="H5">
        <f>120*81/(81+104)/2</f>
        <v>26.27027027027027</v>
      </c>
      <c r="I5">
        <v>0.156</v>
      </c>
      <c r="J5">
        <f>0.22-0.156</f>
        <v>6.4000000000000001E-2</v>
      </c>
      <c r="K5">
        <f>120*104/(81+104)/2</f>
        <v>33.729729729729726</v>
      </c>
      <c r="L5">
        <v>9.1999999999999998E-2</v>
      </c>
      <c r="M5">
        <f>0.136-0.092</f>
        <v>4.4000000000000011E-2</v>
      </c>
      <c r="N5">
        <f>120*104/(81+104)/2</f>
        <v>33.729729729729726</v>
      </c>
    </row>
    <row r="6" spans="1:14" x14ac:dyDescent="0.2">
      <c r="A6" t="s">
        <v>18</v>
      </c>
      <c r="B6" t="s">
        <v>12</v>
      </c>
      <c r="C6">
        <v>0.429729729729729</v>
      </c>
      <c r="D6">
        <f>0.524324324-0.42972973</f>
        <v>9.4594593999999976E-2</v>
      </c>
      <c r="E6">
        <f>53/2</f>
        <v>26.5</v>
      </c>
      <c r="F6">
        <v>7.8378377999999999E-2</v>
      </c>
      <c r="G6">
        <f>0.135135135-0.078378378</f>
        <v>5.6756756999999991E-2</v>
      </c>
      <c r="H6">
        <f>53/2</f>
        <v>26.5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N6" t="s">
        <v>19</v>
      </c>
    </row>
    <row r="7" spans="1:14" x14ac:dyDescent="0.2">
      <c r="A7" t="s">
        <v>18</v>
      </c>
      <c r="B7" t="s">
        <v>13</v>
      </c>
      <c r="C7">
        <v>0.43783783799999998</v>
      </c>
      <c r="D7">
        <f>0.543243243-0.437837838</f>
        <v>0.10540540500000006</v>
      </c>
      <c r="E7">
        <f>53/2</f>
        <v>26.5</v>
      </c>
      <c r="F7">
        <v>7.8378377999999999E-2</v>
      </c>
      <c r="G7">
        <f>0.132432432-0.078378378</f>
        <v>5.405405399999999E-2</v>
      </c>
      <c r="H7">
        <f>53/2</f>
        <v>26.5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N7" t="s">
        <v>19</v>
      </c>
    </row>
    <row r="8" spans="1:14" x14ac:dyDescent="0.2">
      <c r="A8" t="s">
        <v>24</v>
      </c>
      <c r="B8" t="s">
        <v>12</v>
      </c>
      <c r="C8">
        <v>0.87870019413885503</v>
      </c>
      <c r="D8">
        <f>0.940001849-0.878700194</f>
        <v>6.1301654999999955E-2</v>
      </c>
      <c r="E8">
        <f>130*81/(81+104)/2</f>
        <v>28.45945945945946</v>
      </c>
      <c r="F8">
        <v>0.50063788481094496</v>
      </c>
      <c r="G8">
        <f>0.597429971-0.500637885</f>
        <v>9.6792085999999999E-2</v>
      </c>
      <c r="H8">
        <f>130*81/(81+104)/2</f>
        <v>28.45945945945946</v>
      </c>
      <c r="I8">
        <v>0.78560599057039804</v>
      </c>
      <c r="J8">
        <f>0.850134048-0.785605991</f>
        <v>6.4528057000000083E-2</v>
      </c>
      <c r="K8">
        <f>130*104/(81+104)/2</f>
        <v>36.54054054054054</v>
      </c>
      <c r="L8">
        <v>0.86246648793565595</v>
      </c>
      <c r="M8">
        <f>0.914088934-0.862466488</f>
        <v>5.1622445999999989E-2</v>
      </c>
      <c r="N8">
        <f>130*104/(81+104)/2</f>
        <v>36.54054054054054</v>
      </c>
    </row>
    <row r="9" spans="1:14" x14ac:dyDescent="0.2">
      <c r="A9" t="s">
        <v>20</v>
      </c>
      <c r="B9" t="s">
        <v>13</v>
      </c>
      <c r="C9">
        <v>0.88841638199999995</v>
      </c>
      <c r="D9">
        <f>0.949718036-0.888416382</f>
        <v>6.1301654000000094E-2</v>
      </c>
      <c r="E9">
        <f>130*81/(81+104)/2</f>
        <v>28.45945945945946</v>
      </c>
      <c r="F9">
        <v>0.50380881899999996</v>
      </c>
      <c r="G9">
        <f>0.603827309-0.503808819</f>
        <v>0.10001849000000007</v>
      </c>
      <c r="H9">
        <f>130*81/(81+104)/2</f>
        <v>28.45945945945946</v>
      </c>
      <c r="I9">
        <v>0.78842562599999999</v>
      </c>
      <c r="J9">
        <f>0.856198576-0.788425626</f>
        <v>6.7772950000000054E-2</v>
      </c>
      <c r="K9">
        <f>130*104/(81+104)/2</f>
        <v>36.54054054054054</v>
      </c>
      <c r="L9">
        <v>0.85874087099999996</v>
      </c>
      <c r="M9">
        <f>0.916816123-0.858740871</f>
        <v>5.8075252000000077E-2</v>
      </c>
      <c r="N9">
        <f>130*104/(81+104)/2</f>
        <v>36.54054054054054</v>
      </c>
    </row>
    <row r="10" spans="1:14" x14ac:dyDescent="0.2">
      <c r="A10" t="s">
        <v>21</v>
      </c>
      <c r="B10" t="s">
        <v>12</v>
      </c>
      <c r="C10">
        <v>0.859259259</v>
      </c>
      <c r="D10">
        <f>0.894444444-0.859259259</f>
        <v>3.5185185000000008E-2</v>
      </c>
      <c r="E10">
        <f>339*0.47/2</f>
        <v>79.664999999999992</v>
      </c>
      <c r="F10">
        <v>0.75555555555555498</v>
      </c>
      <c r="G10">
        <f>0.8-0.755555556</f>
        <v>4.4444444000000027E-2</v>
      </c>
      <c r="H10">
        <f>339*0.47/2</f>
        <v>79.664999999999992</v>
      </c>
      <c r="I10">
        <v>0.75555555555555498</v>
      </c>
      <c r="J10">
        <f>0.8-0.755555556</f>
        <v>4.4444444000000027E-2</v>
      </c>
      <c r="K10">
        <f>339*0.53/2</f>
        <v>89.835000000000008</v>
      </c>
      <c r="L10">
        <v>0.81666666700000001</v>
      </c>
      <c r="M10">
        <f>0.853703704-0.816666667</f>
        <v>3.7037036999999939E-2</v>
      </c>
      <c r="N10">
        <f>339*0.53/2</f>
        <v>89.835000000000008</v>
      </c>
    </row>
    <row r="11" spans="1:14" x14ac:dyDescent="0.2">
      <c r="A11" t="s">
        <v>21</v>
      </c>
      <c r="B11" t="s">
        <v>13</v>
      </c>
      <c r="C11">
        <v>0.905555555555556</v>
      </c>
      <c r="D11">
        <f>0.933333333-0.905555556</f>
        <v>2.7777776999999948E-2</v>
      </c>
      <c r="E11">
        <f>339*0.47/2</f>
        <v>79.664999999999992</v>
      </c>
      <c r="F11">
        <v>0.77037037037037004</v>
      </c>
      <c r="G11">
        <f>0.818518519-0.77037037</f>
        <v>4.8148149000000084E-2</v>
      </c>
      <c r="H11">
        <f>339*0.47/2</f>
        <v>79.664999999999992</v>
      </c>
      <c r="I11">
        <v>0.78888888888888897</v>
      </c>
      <c r="J11">
        <f>0.831481481-0.788888889</f>
        <v>4.2592591999999985E-2</v>
      </c>
      <c r="K11">
        <f>339*0.53/2</f>
        <v>89.835000000000008</v>
      </c>
      <c r="L11">
        <v>0.84814814814814798</v>
      </c>
      <c r="M11">
        <f>0.883333333-0.848148148</f>
        <v>3.5185185000000008E-2</v>
      </c>
      <c r="N11">
        <f>339*0.53/2</f>
        <v>89.835000000000008</v>
      </c>
    </row>
    <row r="12" spans="1:14" x14ac:dyDescent="0.2">
      <c r="A12" t="s">
        <v>22</v>
      </c>
      <c r="B12" t="s">
        <v>12</v>
      </c>
      <c r="C12">
        <v>0.61021075581395401</v>
      </c>
      <c r="D12">
        <f>0.663782184385382-0.610210755813954</f>
        <v>5.3571428571427937E-2</v>
      </c>
      <c r="E12">
        <f>339*0.47/2</f>
        <v>79.664999999999992</v>
      </c>
      <c r="F12">
        <v>0.51004464285714302</v>
      </c>
      <c r="G12">
        <f>0.563616071428571-0.510044643</f>
        <v>5.3571428428570989E-2</v>
      </c>
      <c r="H12">
        <f>339*0.47/2</f>
        <v>79.664999999999992</v>
      </c>
      <c r="I12">
        <v>0.57905419435215999</v>
      </c>
      <c r="J12">
        <f>0.629054194-0.579054194</f>
        <v>4.9999999999999933E-2</v>
      </c>
      <c r="K12">
        <f>339*0.53/2</f>
        <v>89.835000000000008</v>
      </c>
      <c r="L12">
        <v>0.62353093853820596</v>
      </c>
      <c r="M12">
        <f>0.673525748-0.623530939</f>
        <v>4.9994808999999973E-2</v>
      </c>
      <c r="N12">
        <f>339*0.53/2</f>
        <v>89.835000000000008</v>
      </c>
    </row>
    <row r="13" spans="1:14" x14ac:dyDescent="0.2">
      <c r="A13" t="s">
        <v>22</v>
      </c>
      <c r="B13" t="s">
        <v>13</v>
      </c>
      <c r="C13">
        <v>0.66737437707641201</v>
      </c>
      <c r="D13">
        <f>0.729874377-0.667374377</f>
        <v>6.25E-2</v>
      </c>
      <c r="E13">
        <f>339*0.47/2</f>
        <v>79.664999999999992</v>
      </c>
      <c r="F13">
        <v>0.46540697674418602</v>
      </c>
      <c r="G13">
        <f>0.53326412-0.465406977</f>
        <v>6.7857143000000009E-2</v>
      </c>
      <c r="H13">
        <f>339*0.47/2</f>
        <v>79.664999999999992</v>
      </c>
      <c r="I13">
        <v>0.59686461794019896</v>
      </c>
      <c r="J13">
        <f>0.655793189-0.596864618</f>
        <v>5.8928571000000041E-2</v>
      </c>
      <c r="K13">
        <f>339*0.53/2</f>
        <v>89.835000000000008</v>
      </c>
      <c r="L13">
        <v>0.65025436046511598</v>
      </c>
      <c r="M13">
        <f>0.705611503-0.65025436</f>
        <v>5.5357142999999942E-2</v>
      </c>
      <c r="N13">
        <f>339*0.53/2</f>
        <v>89.835000000000008</v>
      </c>
    </row>
    <row r="14" spans="1:14" x14ac:dyDescent="0.2">
      <c r="A14" t="s">
        <v>23</v>
      </c>
      <c r="B14" t="s">
        <v>12</v>
      </c>
      <c r="C14">
        <v>-0.2</v>
      </c>
      <c r="D14">
        <f>-0.059259259--0.2</f>
        <v>0.140740741</v>
      </c>
      <c r="E14">
        <f>199*0.47/2</f>
        <v>46.765000000000001</v>
      </c>
      <c r="F14">
        <v>-0.49629629629629601</v>
      </c>
      <c r="G14">
        <f>-0.37037037--0.496296296</f>
        <v>0.12592592600000002</v>
      </c>
      <c r="H14">
        <f>199*0.47/2</f>
        <v>46.765000000000001</v>
      </c>
      <c r="I14">
        <v>-2.2222222222222199E-2</v>
      </c>
      <c r="J14">
        <f>0.111111111--0.022222222</f>
        <v>0.133333333</v>
      </c>
      <c r="K14">
        <f>199*0.53/2</f>
        <v>52.734999999999999</v>
      </c>
      <c r="L14">
        <v>0.125925925925925</v>
      </c>
      <c r="M14">
        <f>0.251851852-0.125925926</f>
        <v>0.12592592599999999</v>
      </c>
      <c r="N14">
        <f>199*0.53/2</f>
        <v>52.734999999999999</v>
      </c>
    </row>
    <row r="15" spans="1:14" x14ac:dyDescent="0.2">
      <c r="A15" t="s">
        <v>23</v>
      </c>
      <c r="B15" t="s">
        <v>13</v>
      </c>
      <c r="C15">
        <v>-0.125925925925926</v>
      </c>
      <c r="D15">
        <f>-0.007407407--0.125925926</f>
        <v>0.11851851899999999</v>
      </c>
      <c r="E15">
        <f>199*0.47/2</f>
        <v>46.765000000000001</v>
      </c>
      <c r="F15">
        <v>-0.57777777777777795</v>
      </c>
      <c r="G15">
        <f>-0.451851852--0.577777778</f>
        <v>0.12592592599999997</v>
      </c>
      <c r="H15">
        <f>199*0.47/2</f>
        <v>46.765000000000001</v>
      </c>
      <c r="I15">
        <v>-8.1481481481481405E-2</v>
      </c>
      <c r="J15">
        <f>0.02962963--0.081481481</f>
        <v>0.111111111</v>
      </c>
      <c r="K15">
        <f>199*0.53/2</f>
        <v>52.734999999999999</v>
      </c>
      <c r="L15">
        <v>7.4074074074073903E-2</v>
      </c>
      <c r="M15">
        <f>0.177777778-0.074074074</f>
        <v>0.10370370399999999</v>
      </c>
      <c r="N15">
        <f>199*0.53/2</f>
        <v>52.734999999999999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Wu</dc:creator>
  <cp:lastModifiedBy>Michael Wu</cp:lastModifiedBy>
  <dcterms:created xsi:type="dcterms:W3CDTF">2020-08-14T20:05:24Z</dcterms:created>
  <dcterms:modified xsi:type="dcterms:W3CDTF">2020-08-14T21:47:17Z</dcterms:modified>
</cp:coreProperties>
</file>