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esolution\资料\"/>
    </mc:Choice>
  </mc:AlternateContent>
  <xr:revisionPtr revIDLastSave="0" documentId="13_ncr:1_{FB7F0240-EBC0-455A-BAA3-61A34B5952C8}" xr6:coauthVersionLast="43" xr6:coauthVersionMax="43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C List" sheetId="16" r:id="rId1"/>
    <sheet name="Client Data" sheetId="1" r:id="rId2"/>
    <sheet name="P-Master" sheetId="36" r:id="rId3"/>
    <sheet name="中" sheetId="37" r:id="rId4"/>
    <sheet name="客" sheetId="31" r:id="rId5"/>
  </sheets>
  <externalReferences>
    <externalReference r:id="rId6"/>
    <externalReference r:id="rId7"/>
    <externalReference r:id="rId8"/>
  </externalReferences>
  <definedNames>
    <definedName name="_xlnm._FilterDatabase" localSheetId="1" hidden="1">'Client Data'!$A$1:$R$7</definedName>
    <definedName name="_xlnm._FilterDatabase" localSheetId="2" hidden="1">'P-Master'!$A$1:$BC$1</definedName>
    <definedName name="_xlnm._FilterDatabase" localSheetId="4" hidden="1">客!$A$1:$AP$1</definedName>
    <definedName name="_xlnm._FilterDatabase" localSheetId="3" hidden="1">中!$A$1:$M$1</definedName>
    <definedName name="_xlnm.Print_Area" localSheetId="2">'P-Master'!$A$1:$AI$1</definedName>
    <definedName name="_xlnm.Print_Area" localSheetId="4">客!#REF!</definedName>
    <definedName name="_xlnm.Print_Area" localSheetId="3">中!#REF!</definedName>
    <definedName name="_xlnm.Print_Titles" localSheetId="2">'P-Master'!$1:$1</definedName>
    <definedName name="_xlnm.Print_Titles" localSheetId="4">客!$1:$1</definedName>
    <definedName name="_xlnm.Print_Titles" localSheetId="3">中!$1:$1</definedName>
    <definedName name="方法">'[1]Client Data'!#REF!</definedName>
    <definedName name="分" localSheetId="0">'[2]Client Data'!#REF!</definedName>
    <definedName name="分">'[2]Client Data'!#REF!</definedName>
    <definedName name="分判編碼">'[3]Client Data'!#REF!</definedName>
    <definedName name="分判名稱" localSheetId="0">'[1]Client Data'!#REF!</definedName>
    <definedName name="分判名稱">'[1]Client Data'!#REF!</definedName>
    <definedName name="負責同事">'[1]Client Data'!#REF!</definedName>
    <definedName name="客">'[2]Client Data'!#REF!</definedName>
    <definedName name="客戶編碼">'[1]Client Data'!#REF!</definedName>
    <definedName name="客戶名稱">'[1]Client Data'!#REF!</definedName>
    <definedName name="是否">'[1]Client Data'!#REF!</definedName>
    <definedName name="種類">'[1]Client Data'!#REF!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8" i="36" l="1"/>
  <c r="AH8" i="36"/>
  <c r="AG8" i="36"/>
  <c r="AF8" i="36"/>
  <c r="AE8" i="36"/>
  <c r="AD8" i="36"/>
  <c r="X8" i="36"/>
  <c r="F8" i="36"/>
  <c r="E8" i="36"/>
  <c r="D8" i="36"/>
  <c r="C8" i="36"/>
  <c r="AI7" i="36"/>
  <c r="AH7" i="36"/>
  <c r="AG7" i="36"/>
  <c r="AF7" i="36"/>
  <c r="AE7" i="36"/>
  <c r="AD7" i="36"/>
  <c r="X7" i="36"/>
  <c r="F7" i="36"/>
  <c r="E7" i="36"/>
  <c r="D7" i="36"/>
  <c r="C7" i="36"/>
  <c r="AI6" i="36"/>
  <c r="AH6" i="36"/>
  <c r="AG6" i="36"/>
  <c r="AF6" i="36"/>
  <c r="AE6" i="36"/>
  <c r="AD6" i="36"/>
  <c r="X6" i="36"/>
  <c r="F6" i="36"/>
  <c r="E6" i="36"/>
  <c r="D6" i="36"/>
  <c r="C6" i="36"/>
  <c r="AI5" i="36"/>
  <c r="AH5" i="36"/>
  <c r="AG5" i="36"/>
  <c r="AF5" i="36"/>
  <c r="AE5" i="36"/>
  <c r="AD5" i="36"/>
  <c r="X5" i="36"/>
  <c r="F5" i="36"/>
  <c r="E5" i="36"/>
  <c r="D5" i="36"/>
  <c r="C5" i="36"/>
  <c r="AI4" i="36"/>
  <c r="AH4" i="36"/>
  <c r="AG4" i="36"/>
  <c r="AF4" i="36"/>
  <c r="AE4" i="36"/>
  <c r="AD4" i="36"/>
  <c r="X4" i="36"/>
  <c r="F4" i="36"/>
  <c r="E4" i="36"/>
  <c r="D4" i="36"/>
  <c r="C4" i="36"/>
  <c r="AI3" i="36"/>
  <c r="AH3" i="36"/>
  <c r="AG3" i="36"/>
  <c r="AF3" i="36"/>
  <c r="AE3" i="36"/>
  <c r="AD3" i="36"/>
  <c r="X3" i="36"/>
  <c r="F3" i="36"/>
  <c r="E3" i="36"/>
  <c r="D3" i="36"/>
  <c r="C3" i="36"/>
  <c r="AI2" i="36"/>
  <c r="AH2" i="36"/>
  <c r="AG2" i="36"/>
  <c r="AF2" i="36"/>
  <c r="AE2" i="36"/>
  <c r="AD2" i="36"/>
  <c r="F2" i="36"/>
  <c r="E2" i="36"/>
  <c r="D2" i="36"/>
  <c r="C2" i="36"/>
  <c r="B8" i="36" l="1"/>
  <c r="B5" i="36"/>
  <c r="B2" i="36"/>
  <c r="B7" i="36"/>
  <c r="B6" i="36"/>
  <c r="B4" i="36"/>
  <c r="B3" i="36"/>
  <c r="I3" i="31" l="1"/>
  <c r="AE6" i="31" l="1"/>
  <c r="AD6" i="31"/>
  <c r="S6" i="31"/>
  <c r="R6" i="31"/>
  <c r="G6" i="31"/>
  <c r="F6" i="31"/>
  <c r="E6" i="31"/>
  <c r="D6" i="31"/>
  <c r="C6" i="31"/>
  <c r="B6" i="31"/>
  <c r="AE5" i="31"/>
  <c r="AD5" i="31"/>
  <c r="S5" i="31"/>
  <c r="R5" i="31"/>
  <c r="G5" i="31"/>
  <c r="F5" i="31"/>
  <c r="E5" i="31"/>
  <c r="D5" i="31"/>
  <c r="C5" i="31"/>
  <c r="B5" i="31"/>
  <c r="AE4" i="31"/>
  <c r="AD4" i="31"/>
  <c r="S4" i="31"/>
  <c r="R4" i="31"/>
  <c r="G4" i="31"/>
  <c r="F4" i="31"/>
  <c r="E4" i="31"/>
  <c r="D4" i="31"/>
  <c r="C4" i="31"/>
  <c r="B4" i="31"/>
  <c r="AE3" i="31"/>
  <c r="AD3" i="31"/>
  <c r="S3" i="31"/>
  <c r="R3" i="31"/>
  <c r="G3" i="31"/>
  <c r="L3" i="31" s="1"/>
  <c r="F3" i="31"/>
  <c r="E3" i="31"/>
  <c r="D3" i="31"/>
  <c r="C3" i="31"/>
  <c r="B3" i="31"/>
  <c r="K8" i="37" l="1"/>
  <c r="J8" i="37"/>
  <c r="I8" i="37"/>
  <c r="H8" i="37"/>
  <c r="G8" i="37"/>
  <c r="F8" i="37"/>
  <c r="E8" i="37"/>
  <c r="D8" i="37"/>
  <c r="C8" i="37"/>
  <c r="B8" i="37"/>
  <c r="K7" i="37"/>
  <c r="J7" i="37"/>
  <c r="I7" i="37"/>
  <c r="H7" i="37"/>
  <c r="G7" i="37"/>
  <c r="F7" i="37"/>
  <c r="E7" i="37"/>
  <c r="D7" i="37"/>
  <c r="C7" i="37"/>
  <c r="B7" i="37"/>
  <c r="K6" i="37"/>
  <c r="J6" i="37"/>
  <c r="I6" i="37"/>
  <c r="H6" i="37"/>
  <c r="G6" i="37"/>
  <c r="F6" i="37"/>
  <c r="E6" i="37"/>
  <c r="D6" i="37"/>
  <c r="C6" i="37"/>
  <c r="B6" i="37"/>
  <c r="K5" i="37"/>
  <c r="J5" i="37"/>
  <c r="I5" i="37"/>
  <c r="H5" i="37"/>
  <c r="G5" i="37"/>
  <c r="F5" i="37"/>
  <c r="E5" i="37"/>
  <c r="D5" i="37"/>
  <c r="C5" i="37"/>
  <c r="B5" i="37"/>
  <c r="K4" i="37"/>
  <c r="J4" i="37"/>
  <c r="I4" i="37"/>
  <c r="H4" i="37"/>
  <c r="G4" i="37"/>
  <c r="F4" i="37"/>
  <c r="E4" i="37"/>
  <c r="D4" i="37"/>
  <c r="C4" i="37"/>
  <c r="B4" i="37"/>
  <c r="K3" i="37"/>
  <c r="J3" i="37"/>
  <c r="I3" i="37"/>
  <c r="H3" i="37"/>
  <c r="G3" i="37"/>
  <c r="F3" i="37"/>
  <c r="E3" i="37"/>
  <c r="D3" i="37"/>
  <c r="C3" i="37"/>
  <c r="B3" i="37"/>
  <c r="K2" i="37"/>
  <c r="S2" i="31" s="1"/>
  <c r="J2" i="37"/>
  <c r="AD2" i="31" s="1"/>
  <c r="I2" i="37"/>
  <c r="R2" i="31" s="1"/>
  <c r="H2" i="37"/>
  <c r="G2" i="37"/>
  <c r="F2" i="37"/>
  <c r="E2" i="37"/>
  <c r="D2" i="37"/>
  <c r="C2" i="37"/>
  <c r="B2" i="37"/>
  <c r="B2" i="31" s="1"/>
  <c r="E2" i="31"/>
  <c r="D2" i="31"/>
  <c r="C2" i="31"/>
  <c r="L8" i="37"/>
  <c r="L7" i="37"/>
  <c r="L6" i="37"/>
  <c r="L5" i="37"/>
  <c r="L4" i="37"/>
  <c r="L3" i="37"/>
  <c r="L2" i="37"/>
  <c r="X2" i="36" s="1"/>
  <c r="F2" i="31" l="1"/>
  <c r="AE2" i="31"/>
  <c r="G2" i="31"/>
  <c r="M7" i="37"/>
  <c r="M5" i="37"/>
  <c r="M3" i="37"/>
  <c r="M2" i="37"/>
  <c r="M8" i="37"/>
  <c r="M4" i="37"/>
  <c r="M6" i="37"/>
  <c r="V6" i="31" l="1"/>
  <c r="AC6" i="31" s="1"/>
  <c r="I6" i="31"/>
  <c r="L6" i="31"/>
  <c r="P6" i="31" s="1"/>
  <c r="V5" i="31"/>
  <c r="AC5" i="31" s="1"/>
  <c r="I5" i="31"/>
  <c r="L5" i="31"/>
  <c r="P5" i="31" s="1"/>
  <c r="V4" i="31"/>
  <c r="AC4" i="31" s="1"/>
  <c r="I4" i="31"/>
  <c r="L4" i="31"/>
  <c r="P4" i="31" s="1"/>
  <c r="V3" i="31"/>
  <c r="AC3" i="31" s="1"/>
  <c r="P3" i="31"/>
  <c r="I2" i="31"/>
  <c r="V2" i="31"/>
  <c r="AC2" i="31" s="1"/>
  <c r="L2" i="31"/>
  <c r="P2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45B279AB-2111-4F0A-9C7E-33978A1B3281}">
      <text>
        <r>
          <rPr>
            <b/>
            <sz val="9"/>
            <color indexed="81"/>
            <rFont val="Tahoma"/>
            <family val="2"/>
          </rPr>
          <t xml:space="preserve">same company group
a
b
c
d
e
</t>
        </r>
      </text>
    </comment>
    <comment ref="E6" authorId="0" shapeId="0" xr:uid="{618BB6A2-7A41-411B-8B40-112ED5A9FCC5}">
      <text>
        <r>
          <rPr>
            <b/>
            <sz val="9"/>
            <color indexed="81"/>
            <rFont val="Tahoma"/>
            <family val="2"/>
          </rPr>
          <t xml:space="preserve">same company group
a
b
c
d
e
</t>
        </r>
      </text>
    </comment>
  </commentList>
</comments>
</file>

<file path=xl/sharedStrings.xml><?xml version="1.0" encoding="utf-8"?>
<sst xmlns="http://schemas.openxmlformats.org/spreadsheetml/2006/main" count="474" uniqueCount="399">
  <si>
    <t>C0002</t>
  </si>
  <si>
    <t>東華三院物業科</t>
  </si>
  <si>
    <t>Tung Wah Group of Hospitals-The Property Division</t>
  </si>
  <si>
    <t>123 Tai Nan Street</t>
  </si>
  <si>
    <t>L00017</t>
  </si>
  <si>
    <t>Tai Chuen Building</t>
  </si>
  <si>
    <t>L00052</t>
  </si>
  <si>
    <t>Chevalier Property Management Limited </t>
  </si>
  <si>
    <t>Hang Yick Properties Management Limited </t>
  </si>
  <si>
    <t>Goodwell Property Management Limited </t>
  </si>
  <si>
    <t>Savills Property Management Limited </t>
  </si>
  <si>
    <t>Creative Property Services Consultants Limited </t>
  </si>
  <si>
    <t>Funing Property Management Limited </t>
  </si>
  <si>
    <t>Citybase Property Management Limited </t>
  </si>
  <si>
    <t>New Charm Management Limited </t>
  </si>
  <si>
    <t>Senmax Property Management Limited </t>
  </si>
  <si>
    <t>Cushman &amp; Wakefield Property Management Limited </t>
  </si>
  <si>
    <t>T.L.60 Management Limited </t>
  </si>
  <si>
    <t>C0003</t>
  </si>
  <si>
    <t>C0005</t>
  </si>
  <si>
    <t>C0043</t>
  </si>
  <si>
    <t>C0015</t>
  </si>
  <si>
    <t>C0011</t>
  </si>
  <si>
    <t>C0014</t>
  </si>
  <si>
    <t>C0012</t>
  </si>
  <si>
    <t>C0025</t>
  </si>
  <si>
    <t>C0035</t>
  </si>
  <si>
    <t>Unimax Property Consultancy Limited </t>
  </si>
  <si>
    <t>C0039</t>
  </si>
  <si>
    <t>Synergis Management Services Limited </t>
  </si>
  <si>
    <t>Post</t>
  </si>
  <si>
    <t>是</t>
  </si>
  <si>
    <t>C0037</t>
  </si>
  <si>
    <t>丁本物業管理有限公司</t>
  </si>
  <si>
    <t>T C Property Management Company Limited</t>
  </si>
  <si>
    <t>C0031</t>
  </si>
  <si>
    <t>Sino Estates Management Limited</t>
  </si>
  <si>
    <t>C0052</t>
  </si>
  <si>
    <t>Tonwell Property Management Limited</t>
  </si>
  <si>
    <t>C0024</t>
  </si>
  <si>
    <t>Vineberg Property Management Limited </t>
  </si>
  <si>
    <t>C0034</t>
  </si>
  <si>
    <t>Country House Property Management Limited </t>
  </si>
  <si>
    <t>C0020</t>
  </si>
  <si>
    <t>C0009</t>
  </si>
  <si>
    <t>ISS EastPoint Property Management Limited</t>
  </si>
  <si>
    <t>C0006</t>
  </si>
  <si>
    <t>Urban Property Management Limited </t>
  </si>
  <si>
    <t>C0029</t>
  </si>
  <si>
    <t>Easy Living Consultant Limited </t>
  </si>
  <si>
    <t>C0009A</t>
  </si>
  <si>
    <t>EastPoint Properties Limited </t>
  </si>
  <si>
    <t>(JH)</t>
    <phoneticPr fontId="19" type="noConversion"/>
  </si>
  <si>
    <t>-</t>
  </si>
  <si>
    <t>C0004</t>
  </si>
  <si>
    <t>Guardian Property Management Limited </t>
  </si>
  <si>
    <t>07/F, Cityplaza One, 1111 King's Rd, Taikoo Shing, H.K.</t>
  </si>
  <si>
    <t>2512 1838</t>
  </si>
  <si>
    <t>C0005A</t>
  </si>
  <si>
    <t>Guardian Management Service Limited</t>
  </si>
  <si>
    <t>C0007</t>
  </si>
  <si>
    <t>C0008</t>
  </si>
  <si>
    <t>5/F &amp; 6/F, Dorset House, Taikoo Place, 979 King's Road, Quarry Bay, H.K.</t>
  </si>
  <si>
    <t>2263 4142</t>
  </si>
  <si>
    <t>C0010</t>
  </si>
  <si>
    <t>Well Born Real Estate Management Limited </t>
  </si>
  <si>
    <t>C0012A</t>
  </si>
  <si>
    <t>Henderson Sunlight Property Management Limited </t>
  </si>
  <si>
    <t>Rm 3101, 31/F, Sunlight Tower, 248 Queen's Road East, Wan Chai, H.K.</t>
  </si>
  <si>
    <t>3669 2788</t>
  </si>
  <si>
    <t>C0012B</t>
  </si>
  <si>
    <t>Hang Lung Real Estate Agency Limited </t>
  </si>
  <si>
    <t>Rm 2501, 25/F, Gala Place, 56 Dundas Street, Mongkok, Kln</t>
  </si>
  <si>
    <t>2879 6288</t>
  </si>
  <si>
    <t>C0012C</t>
  </si>
  <si>
    <t>Hang Lung Property Management Limited </t>
  </si>
  <si>
    <t>C0013</t>
  </si>
  <si>
    <t>Hang On Estate Management Limited</t>
  </si>
  <si>
    <t>C0015A</t>
  </si>
  <si>
    <t>Savills Taiping Property Management Limited</t>
  </si>
  <si>
    <t>C0016</t>
  </si>
  <si>
    <t>Jones Lang LaSalle Management Services Limited </t>
  </si>
  <si>
    <t>C0017</t>
  </si>
  <si>
    <t>Kai Shing Management Services Limited </t>
  </si>
  <si>
    <t>C0018</t>
  </si>
  <si>
    <t>Hong Yip Service Company Limited </t>
  </si>
  <si>
    <t>C0019</t>
  </si>
  <si>
    <t>Synergis Property Management Limited </t>
  </si>
  <si>
    <t>C0019A</t>
  </si>
  <si>
    <t>Synergis Facility Management Limited </t>
  </si>
  <si>
    <t>4/F and 8/F, KT336, 334-336 Kwun Tong Road, Kln</t>
  </si>
  <si>
    <t>3610 2340</t>
  </si>
  <si>
    <t>C0019B</t>
  </si>
  <si>
    <t>2579 8313</t>
  </si>
  <si>
    <t>Hong Kong Housing Society </t>
  </si>
  <si>
    <t>C0021</t>
  </si>
  <si>
    <t>家利物業管理有限公司</t>
  </si>
  <si>
    <t>Cayley Property Management Limited</t>
  </si>
  <si>
    <t>C0022</t>
  </si>
  <si>
    <t>Hon Hing Enterprises Limited</t>
  </si>
  <si>
    <t>C0023</t>
  </si>
  <si>
    <t>民亮發展有限公司</t>
  </si>
  <si>
    <t>Main Shine Development Limited</t>
  </si>
  <si>
    <t>C0026</t>
  </si>
  <si>
    <t>Curtaman Property Management Limited </t>
  </si>
  <si>
    <t>C0027</t>
  </si>
  <si>
    <t>黃埔物業管理有限公司</t>
  </si>
  <si>
    <t>Whampoa Property Management Limited</t>
  </si>
  <si>
    <t>C0028</t>
  </si>
  <si>
    <t>黃埔花園管理有限公司</t>
  </si>
  <si>
    <t>Whampoa Garden Management Limited</t>
  </si>
  <si>
    <t>C0030</t>
  </si>
  <si>
    <t>Cheung Kong Center Property Management Limited </t>
  </si>
  <si>
    <t>C0031A</t>
  </si>
  <si>
    <t>Sino Parking Services Limited</t>
  </si>
  <si>
    <t>C0032</t>
  </si>
  <si>
    <t>Covic International Limited </t>
  </si>
  <si>
    <t>C0033</t>
  </si>
  <si>
    <t>Stronger Property Management Limited </t>
  </si>
  <si>
    <t>C0036</t>
  </si>
  <si>
    <t>Yue Xiu Property Management Limited </t>
  </si>
  <si>
    <t>C0036A</t>
  </si>
  <si>
    <t>Yue Xiu APT Parking Limited </t>
  </si>
  <si>
    <t>C0038</t>
  </si>
  <si>
    <t>New Gem Property Management &amp; Agency Limited </t>
  </si>
  <si>
    <t>C0040</t>
  </si>
  <si>
    <t>CBRE Property Services Limited </t>
  </si>
  <si>
    <t>C0041</t>
  </si>
  <si>
    <t>PP Management Consultants Company Limited </t>
  </si>
  <si>
    <t>C0042</t>
  </si>
  <si>
    <t>The Best Property Management Limited </t>
  </si>
  <si>
    <t>C0044</t>
  </si>
  <si>
    <t>Tai Cheung Management Company Limited </t>
  </si>
  <si>
    <t>C0045</t>
  </si>
  <si>
    <t>CP Property Services Limited </t>
  </si>
  <si>
    <t>C0046</t>
  </si>
  <si>
    <t>Taikoo Shing (Management) Limited </t>
  </si>
  <si>
    <t>C0047</t>
  </si>
  <si>
    <t>Beverly Hill (Estate Management) Limited</t>
  </si>
  <si>
    <t>C0048</t>
  </si>
  <si>
    <t>Winland Property Management Limited </t>
  </si>
  <si>
    <t>C0049</t>
  </si>
  <si>
    <t>Hopewell Centre Management Limited </t>
  </si>
  <si>
    <t>C0050</t>
  </si>
  <si>
    <t>Hopewell Property Management Company Limited </t>
  </si>
  <si>
    <t>C0051</t>
  </si>
  <si>
    <t>Uniworld Property Management Limited </t>
  </si>
  <si>
    <t>C0053</t>
  </si>
  <si>
    <t>Kanic Property Management Limited</t>
  </si>
  <si>
    <t>C0054</t>
  </si>
  <si>
    <t>Gallant Management Services Limited </t>
  </si>
  <si>
    <t>C0054A</t>
  </si>
  <si>
    <t>Good System Management Limited </t>
  </si>
  <si>
    <t>Rm 906, 9/F, Two Chinachem Exchange Square, 338 King's Road, North Point, H.K.</t>
  </si>
  <si>
    <t>2815 3165</t>
  </si>
  <si>
    <t>C0055</t>
  </si>
  <si>
    <t>Good Excel Property Consultants Limited </t>
  </si>
  <si>
    <t>C0056</t>
  </si>
  <si>
    <t>Hutchison Property Management Company Limited </t>
  </si>
  <si>
    <t>C0057</t>
  </si>
  <si>
    <t>松柏花園業主立案法團</t>
  </si>
  <si>
    <t>The Incorporated Owners of Evergreen Garden</t>
  </si>
  <si>
    <t>C0058</t>
  </si>
  <si>
    <t>Austria Property Management Limited </t>
  </si>
  <si>
    <t>C0059</t>
  </si>
  <si>
    <t>Property Services Limited </t>
  </si>
  <si>
    <t>C0060</t>
  </si>
  <si>
    <t>Shun Tak Property Management Limited </t>
  </si>
  <si>
    <t>C0060A</t>
  </si>
  <si>
    <t>Shun Tak Group Property Management Division</t>
  </si>
  <si>
    <t>C0061</t>
  </si>
  <si>
    <t>南聯物業管理有限公司</t>
  </si>
  <si>
    <t>Winsor Estate Management Limited</t>
  </si>
  <si>
    <t>C0062</t>
  </si>
  <si>
    <t>Citi-Pro Property Services Company Limited </t>
  </si>
  <si>
    <t>C0063</t>
  </si>
  <si>
    <t>康德物業有限公司</t>
  </si>
  <si>
    <t>Hong Tak Property Investment Limited</t>
  </si>
  <si>
    <t>C0064</t>
  </si>
  <si>
    <t>The Coronation Estates Management Limited</t>
  </si>
  <si>
    <t>C0065</t>
  </si>
  <si>
    <t>富豪花園管理有限公司</t>
  </si>
  <si>
    <t>Belair Garden Management Company Limited</t>
  </si>
  <si>
    <t>Quartey Properties Limited</t>
  </si>
  <si>
    <t>International Property Management Limited </t>
  </si>
  <si>
    <t>KSH Guardian Property Management Limited</t>
  </si>
  <si>
    <t>Kenda Services Limited</t>
  </si>
  <si>
    <t>2016S</t>
  </si>
  <si>
    <t>偉景花園</t>
  </si>
  <si>
    <t>榮裕閣</t>
  </si>
  <si>
    <t>53)
COUNTIF
(ESS)
(EE)
(EGP)</t>
    <phoneticPr fontId="2" type="noConversion"/>
  </si>
  <si>
    <r>
      <t xml:space="preserve">7)
ES
</t>
    </r>
    <r>
      <rPr>
        <sz val="8"/>
        <color theme="1"/>
        <rFont val="細明體"/>
        <family val="3"/>
        <charset val="136"/>
      </rPr>
      <t>中標日期</t>
    </r>
    <phoneticPr fontId="2" type="noConversion"/>
  </si>
  <si>
    <r>
      <t xml:space="preserve">8)
ES
</t>
    </r>
    <r>
      <rPr>
        <sz val="8"/>
        <color theme="1"/>
        <rFont val="細明體"/>
        <family val="3"/>
        <charset val="136"/>
      </rPr>
      <t>中標價錢</t>
    </r>
    <phoneticPr fontId="2" type="noConversion"/>
  </si>
  <si>
    <t>BILL TO</t>
    <phoneticPr fontId="2" type="noConversion"/>
  </si>
  <si>
    <t>SITE location</t>
    <phoneticPr fontId="2" type="noConversion"/>
  </si>
  <si>
    <t xml:space="preserve"> </t>
    <phoneticPr fontId="2" type="noConversion"/>
  </si>
  <si>
    <r>
      <t xml:space="preserve">23)
</t>
    </r>
    <r>
      <rPr>
        <sz val="8"/>
        <color theme="1"/>
        <rFont val="細明體"/>
        <family val="3"/>
        <charset val="136"/>
      </rPr>
      <t>分判
中標
價錢</t>
    </r>
    <phoneticPr fontId="2" type="noConversion"/>
  </si>
  <si>
    <r>
      <t xml:space="preserve">26)
</t>
    </r>
    <r>
      <rPr>
        <sz val="8"/>
        <color theme="1"/>
        <rFont val="細明體"/>
        <family val="3"/>
        <charset val="136"/>
      </rPr>
      <t>完工
日期</t>
    </r>
    <phoneticPr fontId="2" type="noConversion"/>
  </si>
  <si>
    <r>
      <t xml:space="preserve">32)
</t>
    </r>
    <r>
      <rPr>
        <sz val="8"/>
        <color theme="1"/>
        <rFont val="細明體"/>
        <family val="3"/>
        <charset val="136"/>
      </rPr>
      <t xml:space="preserve">客戶聯絡電話
</t>
    </r>
    <r>
      <rPr>
        <sz val="8"/>
        <color theme="1"/>
        <rFont val="Times New Roman"/>
        <family val="1"/>
      </rPr>
      <t>(CT)
Client Telephone</t>
    </r>
    <phoneticPr fontId="2" type="noConversion"/>
  </si>
  <si>
    <r>
      <t xml:space="preserve">33)
</t>
    </r>
    <r>
      <rPr>
        <sz val="8"/>
        <color theme="1"/>
        <rFont val="細明體"/>
        <family val="3"/>
        <charset val="136"/>
      </rPr>
      <t xml:space="preserve">客戶傳真號碼
</t>
    </r>
    <r>
      <rPr>
        <sz val="8"/>
        <color theme="1"/>
        <rFont val="Times New Roman"/>
        <family val="1"/>
      </rPr>
      <t>(CF)
Client FAX</t>
    </r>
    <phoneticPr fontId="2" type="noConversion"/>
  </si>
  <si>
    <r>
      <t xml:space="preserve">35)
</t>
    </r>
    <r>
      <rPr>
        <sz val="8"/>
        <color theme="1"/>
        <rFont val="細明體"/>
        <family val="3"/>
        <charset val="136"/>
      </rPr>
      <t xml:space="preserve">客戶聯絡人
</t>
    </r>
    <r>
      <rPr>
        <sz val="8"/>
        <color theme="1"/>
        <rFont val="Times New Roman"/>
        <family val="1"/>
      </rPr>
      <t>(CCP)
Client Contact Person</t>
    </r>
    <phoneticPr fontId="2" type="noConversion"/>
  </si>
  <si>
    <r>
      <t xml:space="preserve">30)
</t>
    </r>
    <r>
      <rPr>
        <sz val="8"/>
        <color theme="1"/>
        <rFont val="細明體"/>
        <family val="3"/>
        <charset val="136"/>
      </rPr>
      <t>備註</t>
    </r>
    <phoneticPr fontId="2" type="noConversion"/>
  </si>
  <si>
    <r>
      <t xml:space="preserve">48)
</t>
    </r>
    <r>
      <rPr>
        <sz val="8"/>
        <color theme="1"/>
        <rFont val="細明體"/>
        <family val="3"/>
        <charset val="136"/>
      </rPr>
      <t>年份</t>
    </r>
    <phoneticPr fontId="2" type="noConversion"/>
  </si>
  <si>
    <r>
      <t xml:space="preserve">49)
</t>
    </r>
    <r>
      <rPr>
        <sz val="8"/>
        <color theme="1"/>
        <rFont val="細明體"/>
        <family val="3"/>
        <charset val="136"/>
      </rPr>
      <t>是否重覆</t>
    </r>
    <phoneticPr fontId="2" type="noConversion"/>
  </si>
  <si>
    <r>
      <t xml:space="preserve">51)
</t>
    </r>
    <r>
      <rPr>
        <sz val="8"/>
        <color rgb="FFFF0000"/>
        <rFont val="細明體"/>
        <family val="3"/>
        <charset val="136"/>
      </rPr>
      <t>負責人</t>
    </r>
    <phoneticPr fontId="2" type="noConversion"/>
  </si>
  <si>
    <r>
      <t xml:space="preserve">4)
</t>
    </r>
    <r>
      <rPr>
        <sz val="8"/>
        <color theme="1"/>
        <rFont val="新細明體"/>
        <family val="1"/>
        <charset val="136"/>
      </rPr>
      <t>負責
同事</t>
    </r>
    <phoneticPr fontId="2" type="noConversion"/>
  </si>
  <si>
    <r>
      <t xml:space="preserve">7)
</t>
    </r>
    <r>
      <rPr>
        <sz val="8"/>
        <color theme="1"/>
        <rFont val="細明體"/>
        <family val="3"/>
        <charset val="136"/>
      </rPr>
      <t>工程地點</t>
    </r>
    <phoneticPr fontId="2" type="noConversion"/>
  </si>
  <si>
    <r>
      <t xml:space="preserve">11)
</t>
    </r>
    <r>
      <rPr>
        <sz val="8"/>
        <color theme="1"/>
        <rFont val="細明體"/>
        <family val="3"/>
        <charset val="136"/>
      </rPr>
      <t>截標
時間</t>
    </r>
    <phoneticPr fontId="2" type="noConversion"/>
  </si>
  <si>
    <r>
      <t xml:space="preserve">13)
</t>
    </r>
    <r>
      <rPr>
        <sz val="8"/>
        <color theme="1"/>
        <rFont val="細明體"/>
        <family val="3"/>
        <charset val="136"/>
      </rPr>
      <t>交標
方法</t>
    </r>
    <phoneticPr fontId="2" type="noConversion"/>
  </si>
  <si>
    <r>
      <t xml:space="preserve">14)
</t>
    </r>
    <r>
      <rPr>
        <sz val="8"/>
        <color theme="1"/>
        <rFont val="細明體"/>
        <family val="3"/>
        <charset val="136"/>
      </rPr>
      <t>出標
價錢</t>
    </r>
    <phoneticPr fontId="2" type="noConversion"/>
  </si>
  <si>
    <r>
      <t xml:space="preserve">3)
</t>
    </r>
    <r>
      <rPr>
        <sz val="8"/>
        <color theme="1"/>
        <rFont val="細明體"/>
        <family val="3"/>
        <charset val="136"/>
      </rPr>
      <t>工程
地址
短寫</t>
    </r>
    <phoneticPr fontId="2" type="noConversion"/>
  </si>
  <si>
    <r>
      <t xml:space="preserve">6)
</t>
    </r>
    <r>
      <rPr>
        <sz val="8"/>
        <color theme="1"/>
        <rFont val="新細明體"/>
        <family val="1"/>
        <charset val="136"/>
      </rPr>
      <t>客戶</t>
    </r>
    <phoneticPr fontId="2" type="noConversion"/>
  </si>
  <si>
    <r>
      <t xml:space="preserve">9)
</t>
    </r>
    <r>
      <rPr>
        <sz val="8"/>
        <color theme="1"/>
        <rFont val="新細明體"/>
        <family val="1"/>
        <charset val="136"/>
      </rPr>
      <t>被邀請
報價日期</t>
    </r>
    <phoneticPr fontId="2" type="noConversion"/>
  </si>
  <si>
    <r>
      <t xml:space="preserve">10)
</t>
    </r>
    <r>
      <rPr>
        <sz val="8"/>
        <color theme="1"/>
        <rFont val="細明體"/>
        <family val="3"/>
        <charset val="136"/>
      </rPr>
      <t>截標
日期</t>
    </r>
    <phoneticPr fontId="2" type="noConversion"/>
  </si>
  <si>
    <r>
      <t xml:space="preserve">16)
</t>
    </r>
    <r>
      <rPr>
        <sz val="8"/>
        <color theme="1"/>
        <rFont val="細明體"/>
        <family val="3"/>
        <charset val="136"/>
      </rPr>
      <t>接收
中標
日期</t>
    </r>
    <phoneticPr fontId="2" type="noConversion"/>
  </si>
  <si>
    <r>
      <t xml:space="preserve">19)
</t>
    </r>
    <r>
      <rPr>
        <sz val="8"/>
        <color theme="1"/>
        <rFont val="細明體"/>
        <family val="3"/>
        <charset val="136"/>
      </rPr>
      <t>分判
報價
金額</t>
    </r>
    <phoneticPr fontId="2" type="noConversion"/>
  </si>
  <si>
    <r>
      <t xml:space="preserve">20)
</t>
    </r>
    <r>
      <rPr>
        <sz val="8"/>
        <color theme="1"/>
        <rFont val="細明體"/>
        <family val="3"/>
        <charset val="136"/>
      </rPr>
      <t>報價單編號
或
呈報日期</t>
    </r>
    <phoneticPr fontId="2" type="noConversion"/>
  </si>
  <si>
    <r>
      <t xml:space="preserve">21)
</t>
    </r>
    <r>
      <rPr>
        <sz val="8"/>
        <color theme="1"/>
        <rFont val="細明體"/>
        <family val="3"/>
        <charset val="136"/>
      </rPr>
      <t>中標
分判
名稱</t>
    </r>
    <phoneticPr fontId="2" type="noConversion"/>
  </si>
  <si>
    <r>
      <t xml:space="preserve">24)
</t>
    </r>
    <r>
      <rPr>
        <sz val="8"/>
        <color theme="1"/>
        <rFont val="細明體"/>
        <family val="3"/>
        <charset val="136"/>
      </rPr>
      <t>分判
中標
編號</t>
    </r>
    <phoneticPr fontId="2" type="noConversion"/>
  </si>
  <si>
    <r>
      <t xml:space="preserve">27)
</t>
    </r>
    <r>
      <rPr>
        <sz val="8"/>
        <color theme="1"/>
        <rFont val="細明體"/>
        <family val="3"/>
        <charset val="136"/>
      </rPr>
      <t>是否
需要
小型
工程</t>
    </r>
    <phoneticPr fontId="2" type="noConversion"/>
  </si>
  <si>
    <r>
      <t xml:space="preserve">28)
</t>
    </r>
    <r>
      <rPr>
        <sz val="8"/>
        <color theme="1"/>
        <rFont val="細明體"/>
        <family val="3"/>
        <charset val="136"/>
      </rPr>
      <t xml:space="preserve">申報
記錄
</t>
    </r>
    <r>
      <rPr>
        <sz val="8"/>
        <color theme="1"/>
        <rFont val="Times New Roman"/>
        <family val="1"/>
      </rPr>
      <t>BW</t>
    </r>
    <r>
      <rPr>
        <sz val="8"/>
        <color theme="1"/>
        <rFont val="細明體"/>
        <family val="3"/>
        <charset val="136"/>
      </rPr>
      <t>編號</t>
    </r>
    <phoneticPr fontId="2" type="noConversion"/>
  </si>
  <si>
    <r>
      <t xml:space="preserve">29)
</t>
    </r>
    <r>
      <rPr>
        <sz val="8"/>
        <color theme="1"/>
        <rFont val="細明體"/>
        <family val="3"/>
        <charset val="136"/>
      </rPr>
      <t>投標書
付款
條款</t>
    </r>
    <phoneticPr fontId="2" type="noConversion"/>
  </si>
  <si>
    <r>
      <t xml:space="preserve">50)
</t>
    </r>
    <r>
      <rPr>
        <sz val="8"/>
        <color theme="1"/>
        <rFont val="細明體"/>
        <family val="3"/>
        <charset val="136"/>
      </rPr>
      <t>原始排序</t>
    </r>
    <phoneticPr fontId="2" type="noConversion"/>
  </si>
  <si>
    <r>
      <t xml:space="preserve">17)
</t>
    </r>
    <r>
      <rPr>
        <sz val="8"/>
        <color theme="1"/>
        <rFont val="細明體"/>
        <family val="3"/>
        <charset val="136"/>
      </rPr>
      <t>中標
價錢</t>
    </r>
    <phoneticPr fontId="2" type="noConversion"/>
  </si>
  <si>
    <r>
      <t xml:space="preserve">18)
</t>
    </r>
    <r>
      <rPr>
        <sz val="8"/>
        <color theme="1"/>
        <rFont val="細明體"/>
        <family val="3"/>
        <charset val="136"/>
      </rPr>
      <t>報價
分判
名稱</t>
    </r>
    <phoneticPr fontId="2" type="noConversion"/>
  </si>
  <si>
    <r>
      <t xml:space="preserve">2)
</t>
    </r>
    <r>
      <rPr>
        <sz val="8"/>
        <color theme="1"/>
        <rFont val="新細明體"/>
        <family val="2"/>
        <charset val="136"/>
      </rPr>
      <t>工程單
編號</t>
    </r>
    <phoneticPr fontId="2" type="noConversion"/>
  </si>
  <si>
    <r>
      <t xml:space="preserve">5)
</t>
    </r>
    <r>
      <rPr>
        <sz val="8"/>
        <color theme="1"/>
        <rFont val="新細明體"/>
        <family val="1"/>
        <charset val="136"/>
      </rPr>
      <t>客戶
編碼</t>
    </r>
    <phoneticPr fontId="2" type="noConversion"/>
  </si>
  <si>
    <r>
      <t xml:space="preserve">15)
</t>
    </r>
    <r>
      <rPr>
        <sz val="8"/>
        <color theme="1"/>
        <rFont val="細明體"/>
        <family val="3"/>
        <charset val="136"/>
      </rPr>
      <t>是否
中標</t>
    </r>
    <phoneticPr fontId="2" type="noConversion"/>
  </si>
  <si>
    <r>
      <t xml:space="preserve">22)
</t>
    </r>
    <r>
      <rPr>
        <sz val="8"/>
        <color theme="1"/>
        <rFont val="細明體"/>
        <family val="3"/>
        <charset val="136"/>
      </rPr>
      <t>接收
中標
日期</t>
    </r>
    <phoneticPr fontId="2" type="noConversion"/>
  </si>
  <si>
    <r>
      <t xml:space="preserve">25)
</t>
    </r>
    <r>
      <rPr>
        <sz val="8"/>
        <color theme="1"/>
        <rFont val="細明體"/>
        <family val="3"/>
        <charset val="136"/>
      </rPr>
      <t>開工
日期</t>
    </r>
    <phoneticPr fontId="2" type="noConversion"/>
  </si>
  <si>
    <r>
      <rPr>
        <sz val="8"/>
        <rFont val="Arial"/>
        <family val="2"/>
      </rPr>
      <t>富寧物業管理有限公司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</si>
  <si>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誠明物業管理有限公司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</si>
  <si>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置邦物業管理有限公司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</si>
  <si>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富城物業管理有限公司</t>
    </r>
    <r>
      <rPr>
        <sz val="8"/>
        <rFont val="Times New Roman"/>
        <family val="1"/>
      </rPr>
      <t> </t>
    </r>
  </si>
  <si>
    <r>
      <rPr>
        <sz val="8"/>
        <rFont val="細明體"/>
        <family val="3"/>
        <charset val="136"/>
      </rPr>
      <t>豪景花園管理有限公司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</si>
  <si>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置邦興業有限公司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</si>
  <si>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偉邦物業管理有限公司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</si>
  <si>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恒益物業管理有限公司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</si>
  <si>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其士富居物業管理有限公司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</si>
  <si>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第一太平戴維斯物業管理有限公司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</si>
  <si>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仲量聯行物業管理有限公司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</si>
  <si>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啟勝管理服務有限公司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</si>
  <si>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康業服務有限公司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</si>
  <si>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昇捷管理服務有限公司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</si>
  <si>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香港房屋協會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</si>
  <si>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萬寶物業管理有限公司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</si>
  <si>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新卓管理有限公司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</si>
  <si>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祈德仁物業管理有限公司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</si>
  <si>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宜居顧問服務有限公司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</si>
  <si>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康居物業管理有限公司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</si>
  <si>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創毅物業服務顧問有限公司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</si>
  <si>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九源物業顧問有限公司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</si>
  <si>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加康物業管理顧問有限公司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</si>
  <si>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戴德梁行物業管理有限公司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</si>
  <si>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佳信管理有限公司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</si>
  <si>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信德物業管理有限公司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</si>
  <si>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港基物業管理有限公司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</si>
  <si>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恒基陽光物業管理有限公司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</si>
  <si>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恒隆地產代理有限公司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</si>
  <si>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恒隆物業管理有限公司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</si>
  <si>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昇捷物業管理有限公司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</si>
  <si>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昇捷設施管理有限公司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</si>
  <si>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長江集團中心物業管理有限公司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</si>
  <si>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康宏國際有限公司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</si>
  <si>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康佳物業管理有限公司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</si>
  <si>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越秀物業管理有限公司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</si>
  <si>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越秀亞通停車場有限公司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</si>
  <si>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新豪物業管理及代理有限公司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</si>
  <si>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世邦魏理仕物業服務有限公司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</si>
  <si>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永佳物業管理有限公司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</si>
  <si>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大昌物業管理有限公司</t>
    </r>
    <r>
      <rPr>
        <sz val="8"/>
        <rFont val="Times New Roman"/>
        <family val="1"/>
      </rPr>
      <t> </t>
    </r>
  </si>
  <si>
    <r>
      <rPr>
        <sz val="8"/>
        <rFont val="細明體"/>
        <family val="3"/>
        <charset val="136"/>
      </rPr>
      <t>中怡物業服務有限公司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</si>
  <si>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太古城物業管理有限公司</t>
    </r>
    <r>
      <rPr>
        <sz val="8"/>
        <rFont val="Times New Roman"/>
        <family val="1"/>
      </rPr>
      <t> </t>
    </r>
  </si>
  <si>
    <r>
      <rPr>
        <sz val="8"/>
        <rFont val="細明體"/>
        <family val="3"/>
        <charset val="136"/>
      </rPr>
      <t>永達利物業管理有限公司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</si>
  <si>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合和中心管理有限公司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</si>
  <si>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合和物業管理有限公司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</si>
  <si>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宇宙物業服務有限公司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</si>
  <si>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佳信管理服務有限公司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</si>
  <si>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卓安物業顧問有限公司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</si>
  <si>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和記物業管理有限公司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</si>
  <si>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澳大利物業管理有限公司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</si>
  <si>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社團物業服務有限公司</t>
    </r>
    <r>
      <rPr>
        <sz val="8"/>
        <rFont val="Times New Roman"/>
        <family val="1"/>
      </rPr>
      <t> </t>
    </r>
  </si>
  <si>
    <r>
      <rPr>
        <sz val="8"/>
        <rFont val="細明體"/>
        <family val="3"/>
        <charset val="136"/>
      </rPr>
      <t>城寶物業服務管理有限公司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</si>
  <si>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國際物業管理有限公司</t>
    </r>
    <r>
      <rPr>
        <sz val="8"/>
        <rFont val="Times New Roman"/>
        <family val="1"/>
      </rPr>
      <t> </t>
    </r>
  </si>
  <si>
    <r>
      <rPr>
        <sz val="8"/>
        <color indexed="8"/>
        <rFont val="Times New Roman"/>
        <family val="1"/>
      </rPr>
      <t xml:space="preserve">2)
</t>
    </r>
    <r>
      <rPr>
        <sz val="8"/>
        <color indexed="8"/>
        <rFont val="新細明體"/>
        <family val="1"/>
        <charset val="136"/>
      </rPr>
      <t xml:space="preserve">施工地點
英文名稱
</t>
    </r>
    <r>
      <rPr>
        <sz val="8"/>
        <color indexed="8"/>
        <rFont val="Times New Roman"/>
        <family val="1"/>
      </rPr>
      <t>(LE)
Location English</t>
    </r>
  </si>
  <si>
    <r>
      <rPr>
        <sz val="8"/>
        <color indexed="8"/>
        <rFont val="Times New Roman"/>
        <family val="1"/>
      </rPr>
      <t xml:space="preserve">3)
</t>
    </r>
    <r>
      <rPr>
        <sz val="8"/>
        <color indexed="8"/>
        <rFont val="新細明體"/>
        <family val="1"/>
        <charset val="136"/>
      </rPr>
      <t xml:space="preserve">地點序號
</t>
    </r>
    <r>
      <rPr>
        <sz val="8"/>
        <color indexed="8"/>
        <rFont val="Times New Roman"/>
        <family val="1"/>
      </rPr>
      <t>(LSN)
Location
Serial Number</t>
    </r>
  </si>
  <si>
    <r>
      <rPr>
        <sz val="8"/>
        <color indexed="8"/>
        <rFont val="Times New Roman"/>
        <family val="1"/>
      </rPr>
      <t xml:space="preserve">4)
</t>
    </r>
    <r>
      <rPr>
        <sz val="8"/>
        <color indexed="8"/>
        <rFont val="新細明體"/>
        <family val="1"/>
        <charset val="136"/>
      </rPr>
      <t xml:space="preserve">銷售人員
英文簡稱
</t>
    </r>
    <r>
      <rPr>
        <sz val="8"/>
        <color indexed="8"/>
        <rFont val="Times New Roman"/>
        <family val="1"/>
      </rPr>
      <t>Sales Code</t>
    </r>
  </si>
  <si>
    <r>
      <rPr>
        <sz val="8"/>
        <color indexed="8"/>
        <rFont val="Times New Roman"/>
        <family val="1"/>
      </rPr>
      <t xml:space="preserve">5)
</t>
    </r>
    <r>
      <rPr>
        <sz val="8"/>
        <color indexed="8"/>
        <rFont val="新細明體"/>
        <family val="1"/>
        <charset val="136"/>
      </rPr>
      <t xml:space="preserve">客戶序號
</t>
    </r>
    <r>
      <rPr>
        <sz val="8"/>
        <color indexed="8"/>
        <rFont val="Times New Roman"/>
        <family val="1"/>
      </rPr>
      <t>(CSN)
Client
Serial Number</t>
    </r>
  </si>
  <si>
    <r>
      <rPr>
        <sz val="8"/>
        <color indexed="8"/>
        <rFont val="Times New Roman"/>
        <family val="1"/>
      </rPr>
      <t xml:space="preserve">6)
</t>
    </r>
    <r>
      <rPr>
        <sz val="8"/>
        <color indexed="8"/>
        <rFont val="新細明體"/>
        <family val="1"/>
        <charset val="136"/>
      </rPr>
      <t xml:space="preserve">客戶中文名稱
</t>
    </r>
    <r>
      <rPr>
        <sz val="8"/>
        <color indexed="8"/>
        <rFont val="Times New Roman"/>
        <family val="1"/>
      </rPr>
      <t>(CCN)
Client Chinese Name</t>
    </r>
  </si>
  <si>
    <r>
      <rPr>
        <sz val="8"/>
        <color indexed="8"/>
        <rFont val="新細明體"/>
        <family val="1"/>
        <charset val="136"/>
      </rPr>
      <t xml:space="preserve">7)
客戶英文名稱
</t>
    </r>
    <r>
      <rPr>
        <sz val="8"/>
        <color indexed="8"/>
        <rFont val="Times New Roman"/>
        <family val="1"/>
      </rPr>
      <t>(CEN)
Client English Name</t>
    </r>
  </si>
  <si>
    <t>8)
工程區域</t>
  </si>
  <si>
    <r>
      <rPr>
        <sz val="8"/>
        <color indexed="8"/>
        <rFont val="細明體"/>
        <family val="3"/>
        <charset val="136"/>
      </rPr>
      <t xml:space="preserve">9)
工程中文地址
</t>
    </r>
    <r>
      <rPr>
        <sz val="8"/>
        <color indexed="8"/>
        <rFont val="Times New Roman"/>
        <family val="1"/>
      </rPr>
      <t>(JCA)
Job Chinese Address</t>
    </r>
  </si>
  <si>
    <r>
      <rPr>
        <sz val="8"/>
        <color theme="1"/>
        <rFont val="細明體"/>
        <family val="3"/>
        <charset val="136"/>
      </rPr>
      <t xml:space="preserve">10)
發票送呈地址
(BT)
</t>
    </r>
    <r>
      <rPr>
        <sz val="8"/>
        <color theme="1"/>
        <rFont val="Times New Roman"/>
        <family val="1"/>
      </rPr>
      <t>BILL TO</t>
    </r>
  </si>
  <si>
    <r>
      <t xml:space="preserve">11)
</t>
    </r>
    <r>
      <rPr>
        <sz val="8"/>
        <color indexed="8"/>
        <rFont val="細明體"/>
        <family val="3"/>
        <charset val="136"/>
      </rPr>
      <t xml:space="preserve">客戶聯絡電話
</t>
    </r>
    <r>
      <rPr>
        <sz val="8"/>
        <color indexed="8"/>
        <rFont val="Times New Roman"/>
        <family val="1"/>
      </rPr>
      <t>(CT)
Client Telephone</t>
    </r>
    <phoneticPr fontId="2" type="noConversion"/>
  </si>
  <si>
    <r>
      <t xml:space="preserve">12)
</t>
    </r>
    <r>
      <rPr>
        <sz val="8"/>
        <color indexed="8"/>
        <rFont val="細明體"/>
        <family val="3"/>
        <charset val="136"/>
      </rPr>
      <t xml:space="preserve">客戶傳真號碼
</t>
    </r>
    <r>
      <rPr>
        <sz val="8"/>
        <color indexed="8"/>
        <rFont val="Times New Roman"/>
        <family val="1"/>
      </rPr>
      <t>(CF)
Client FAX</t>
    </r>
    <phoneticPr fontId="2" type="noConversion"/>
  </si>
  <si>
    <r>
      <t xml:space="preserve">13)
</t>
    </r>
    <r>
      <rPr>
        <sz val="8"/>
        <color indexed="8"/>
        <rFont val="細明體"/>
        <family val="3"/>
        <charset val="136"/>
      </rPr>
      <t xml:space="preserve">客戶電郵
</t>
    </r>
    <r>
      <rPr>
        <sz val="8"/>
        <color indexed="8"/>
        <rFont val="Times New Roman"/>
        <family val="1"/>
      </rPr>
      <t>(CE)
Client Email</t>
    </r>
    <phoneticPr fontId="2" type="noConversion"/>
  </si>
  <si>
    <r>
      <t xml:space="preserve">14)
</t>
    </r>
    <r>
      <rPr>
        <sz val="8"/>
        <color indexed="8"/>
        <rFont val="細明體"/>
        <family val="3"/>
        <charset val="136"/>
      </rPr>
      <t xml:space="preserve">客戶聯絡人
</t>
    </r>
    <r>
      <rPr>
        <sz val="8"/>
        <color indexed="8"/>
        <rFont val="Times New Roman"/>
        <family val="1"/>
      </rPr>
      <t>(CCP)
Client Contact Person</t>
    </r>
    <phoneticPr fontId="2" type="noConversion"/>
  </si>
  <si>
    <r>
      <rPr>
        <sz val="8"/>
        <color indexed="8"/>
        <rFont val="細明體"/>
        <family val="3"/>
        <charset val="136"/>
      </rPr>
      <t>埃華街</t>
    </r>
    <r>
      <rPr>
        <sz val="8"/>
        <color indexed="8"/>
        <rFont val="Times New Roman"/>
        <family val="1"/>
      </rPr>
      <t>96</t>
    </r>
    <r>
      <rPr>
        <sz val="8"/>
        <color indexed="8"/>
        <rFont val="細明體"/>
        <family val="3"/>
        <charset val="136"/>
      </rPr>
      <t/>
    </r>
    <phoneticPr fontId="19" type="noConversion"/>
  </si>
  <si>
    <r>
      <rPr>
        <sz val="8"/>
        <color indexed="8"/>
        <rFont val="細明體"/>
        <family val="3"/>
        <charset val="136"/>
      </rPr>
      <t>大南街</t>
    </r>
    <r>
      <rPr>
        <sz val="8"/>
        <color indexed="8"/>
        <rFont val="Times New Roman"/>
        <family val="1"/>
      </rPr>
      <t>123</t>
    </r>
  </si>
  <si>
    <r>
      <rPr>
        <sz val="8"/>
        <rFont val="細明體"/>
        <family val="3"/>
        <charset val="136"/>
      </rPr>
      <t>佳定物業管理有限公司</t>
    </r>
    <r>
      <rPr>
        <sz val="8"/>
        <rFont val="Times New Roman"/>
        <family val="1"/>
      </rPr>
      <t> </t>
    </r>
  </si>
  <si>
    <r>
      <rPr>
        <sz val="8"/>
        <rFont val="Arial"/>
        <family val="2"/>
      </rPr>
      <t>高</t>
    </r>
    <r>
      <rPr>
        <sz val="8"/>
        <rFont val="Times New Roman"/>
        <family val="1"/>
      </rPr>
      <t></t>
    </r>
    <r>
      <rPr>
        <sz val="8"/>
        <rFont val="Arial"/>
        <family val="2"/>
      </rPr>
      <t>物業管理有限公司</t>
    </r>
    <r>
      <rPr>
        <sz val="8"/>
        <rFont val="Times New Roman"/>
        <family val="1"/>
      </rPr>
      <t> </t>
    </r>
  </si>
  <si>
    <r>
      <rPr>
        <sz val="8"/>
        <rFont val="細明體"/>
        <family val="3"/>
        <charset val="136"/>
      </rPr>
      <t>第一太平戴維斯物業管理有限公司</t>
    </r>
    <r>
      <rPr>
        <sz val="8"/>
        <rFont val="Times New Roman"/>
        <family val="1"/>
      </rPr>
      <t> </t>
    </r>
  </si>
  <si>
    <t>Village Gardens</t>
    <phoneticPr fontId="19" type="noConversion"/>
  </si>
  <si>
    <r>
      <rPr>
        <sz val="8"/>
        <rFont val="細明體"/>
        <family val="3"/>
        <charset val="136"/>
      </rPr>
      <t>又一村花園</t>
    </r>
    <phoneticPr fontId="19" type="noConversion"/>
  </si>
  <si>
    <r>
      <rPr>
        <sz val="8"/>
        <color indexed="8"/>
        <rFont val="新細明體"/>
        <family val="1"/>
        <charset val="136"/>
      </rPr>
      <t>漢興企業有限公司</t>
    </r>
    <r>
      <rPr>
        <sz val="8"/>
        <color indexed="8"/>
        <rFont val="Times New Roman"/>
        <family val="1"/>
      </rPr>
      <t xml:space="preserve"> </t>
    </r>
  </si>
  <si>
    <r>
      <rPr>
        <sz val="8"/>
        <color indexed="8"/>
        <rFont val="新細明體"/>
        <family val="1"/>
        <charset val="136"/>
      </rPr>
      <t>信和物業管理有限公司</t>
    </r>
    <r>
      <rPr>
        <sz val="8"/>
        <color indexed="8"/>
        <rFont val="Times New Roman"/>
        <family val="1"/>
      </rPr>
      <t xml:space="preserve"> </t>
    </r>
  </si>
  <si>
    <r>
      <rPr>
        <sz val="8"/>
        <color indexed="8"/>
        <rFont val="新細明體"/>
        <family val="1"/>
        <charset val="136"/>
      </rPr>
      <t>比華利山（物業管理）有限公司</t>
    </r>
    <r>
      <rPr>
        <sz val="8"/>
        <color indexed="8"/>
        <rFont val="Times New Roman"/>
        <family val="1"/>
      </rPr>
      <t xml:space="preserve"> </t>
    </r>
  </si>
  <si>
    <r>
      <rPr>
        <sz val="8"/>
        <color indexed="8"/>
        <rFont val="細明體"/>
        <family val="3"/>
        <charset val="136"/>
      </rPr>
      <t>通宏物業管理有限公司</t>
    </r>
  </si>
  <si>
    <t>C0056B</t>
    <phoneticPr fontId="2" type="noConversion"/>
  </si>
  <si>
    <t>黃埔物業管理有限公司</t>
    <phoneticPr fontId="2" type="noConversion"/>
  </si>
  <si>
    <t>Whampoa Property Management Limited</t>
    <phoneticPr fontId="2" type="noConversion"/>
  </si>
  <si>
    <t>C0056C</t>
    <phoneticPr fontId="2" type="noConversion"/>
  </si>
  <si>
    <t>和黃物流中心管理有限公司</t>
    <phoneticPr fontId="2" type="noConversion"/>
  </si>
  <si>
    <t>Hutchison Logistics Centre Management Limited</t>
    <phoneticPr fontId="2" type="noConversion"/>
  </si>
  <si>
    <r>
      <rPr>
        <sz val="8"/>
        <color indexed="8"/>
        <rFont val="新細明體"/>
        <family val="1"/>
        <charset val="136"/>
      </rPr>
      <t>信德集團物業管理部</t>
    </r>
    <r>
      <rPr>
        <sz val="8"/>
        <color indexed="8"/>
        <rFont val="Times New Roman"/>
        <family val="1"/>
      </rPr>
      <t xml:space="preserve"> </t>
    </r>
  </si>
  <si>
    <r>
      <rPr>
        <sz val="8"/>
        <color indexed="8"/>
        <rFont val="新細明體"/>
        <family val="1"/>
        <charset val="136"/>
      </rPr>
      <t>御金‧國峯物業管理有限公司</t>
    </r>
    <r>
      <rPr>
        <sz val="8"/>
        <color indexed="8"/>
        <rFont val="Times New Roman"/>
        <family val="1"/>
      </rPr>
      <t xml:space="preserve"> </t>
    </r>
  </si>
  <si>
    <r>
      <rPr>
        <sz val="8"/>
        <color indexed="8"/>
        <rFont val="新細明體"/>
        <family val="1"/>
        <charset val="136"/>
      </rPr>
      <t>恒鞍物業管理有限公司</t>
    </r>
    <r>
      <rPr>
        <sz val="8"/>
        <color indexed="8"/>
        <rFont val="Times New Roman"/>
        <family val="1"/>
      </rPr>
      <t xml:space="preserve"> </t>
    </r>
  </si>
  <si>
    <r>
      <rPr>
        <sz val="8"/>
        <color indexed="8"/>
        <rFont val="Times New Roman"/>
        <family val="1"/>
      </rPr>
      <t xml:space="preserve">1)
</t>
    </r>
    <r>
      <rPr>
        <sz val="8"/>
        <color indexed="8"/>
        <rFont val="新細明體"/>
        <family val="1"/>
        <charset val="136"/>
      </rPr>
      <t xml:space="preserve">施工地點
中文名稱
</t>
    </r>
    <r>
      <rPr>
        <sz val="8"/>
        <color indexed="8"/>
        <rFont val="Times New Roman"/>
        <family val="1"/>
      </rPr>
      <t>(LC)
Location Chinese</t>
    </r>
  </si>
  <si>
    <r>
      <rPr>
        <sz val="8"/>
        <color indexed="8"/>
        <rFont val="新細明體"/>
        <family val="1"/>
        <charset val="136"/>
      </rPr>
      <t>佳定管理服務有限公司</t>
    </r>
    <r>
      <rPr>
        <sz val="8"/>
        <color indexed="8"/>
        <rFont val="Times New Roman"/>
        <family val="1"/>
      </rPr>
      <t xml:space="preserve"> </t>
    </r>
  </si>
  <si>
    <t>C0005B</t>
  </si>
  <si>
    <r>
      <rPr>
        <sz val="8"/>
        <color indexed="8"/>
        <rFont val="新細明體"/>
        <family val="1"/>
        <charset val="136"/>
      </rPr>
      <t>佳恆物業管理有限公司</t>
    </r>
  </si>
  <si>
    <t>C0005C</t>
  </si>
  <si>
    <t>C0005D</t>
  </si>
  <si>
    <r>
      <rPr>
        <sz val="8"/>
        <rFont val="細明體"/>
        <family val="3"/>
        <charset val="136"/>
      </rPr>
      <t>廣佳物業管理有限公司</t>
    </r>
  </si>
  <si>
    <t>第一太平戴維斯太平物業管理有限公司</t>
  </si>
  <si>
    <r>
      <rPr>
        <sz val="8"/>
        <color indexed="8"/>
        <rFont val="新細明體"/>
        <family val="1"/>
        <charset val="136"/>
      </rPr>
      <t>信和停車場管理有限公司</t>
    </r>
    <r>
      <rPr>
        <sz val="8"/>
        <color indexed="8"/>
        <rFont val="Times New Roman"/>
        <family val="1"/>
      </rPr>
      <t xml:space="preserve"> </t>
    </r>
  </si>
  <si>
    <r>
      <rPr>
        <sz val="8"/>
        <color indexed="8"/>
        <rFont val="細明體"/>
        <family val="3"/>
        <charset val="136"/>
      </rPr>
      <t>佳力物業管理有限公司</t>
    </r>
  </si>
  <si>
    <t>34)
客戶電郵
(CE)
Client Email</t>
  </si>
  <si>
    <t>東華三院物業科</t>
    <phoneticPr fontId="2" type="noConversion"/>
  </si>
  <si>
    <r>
      <t xml:space="preserve">1)
</t>
    </r>
    <r>
      <rPr>
        <sz val="8"/>
        <rFont val="細明體"/>
        <family val="3"/>
        <charset val="136"/>
      </rPr>
      <t>編號</t>
    </r>
    <phoneticPr fontId="2" type="noConversion"/>
  </si>
  <si>
    <r>
      <t xml:space="preserve">4)
</t>
    </r>
    <r>
      <rPr>
        <sz val="8"/>
        <color theme="1"/>
        <rFont val="細明體"/>
        <family val="3"/>
        <charset val="136"/>
      </rPr>
      <t>客戶</t>
    </r>
    <phoneticPr fontId="2" type="noConversion"/>
  </si>
  <si>
    <r>
      <t xml:space="preserve">5)
</t>
    </r>
    <r>
      <rPr>
        <sz val="8"/>
        <color theme="1"/>
        <rFont val="細明體"/>
        <family val="3"/>
        <charset val="136"/>
      </rPr>
      <t>工程地點</t>
    </r>
    <phoneticPr fontId="2" type="noConversion"/>
  </si>
  <si>
    <r>
      <t xml:space="preserve">6)
</t>
    </r>
    <r>
      <rPr>
        <sz val="8"/>
        <color theme="1"/>
        <rFont val="細明體"/>
        <family val="3"/>
        <charset val="136"/>
      </rPr>
      <t>工程標題</t>
    </r>
    <phoneticPr fontId="2" type="noConversion"/>
  </si>
  <si>
    <r>
      <t xml:space="preserve">10)
</t>
    </r>
    <r>
      <rPr>
        <sz val="8"/>
        <color theme="1"/>
        <rFont val="細明體"/>
        <family val="3"/>
        <charset val="136"/>
      </rPr>
      <t>接收
中標日期</t>
    </r>
    <phoneticPr fontId="2" type="noConversion"/>
  </si>
  <si>
    <r>
      <t xml:space="preserve">11)
</t>
    </r>
    <r>
      <rPr>
        <sz val="8"/>
        <color theme="1"/>
        <rFont val="細明體"/>
        <family val="3"/>
        <charset val="136"/>
      </rPr>
      <t>中標
分判價錢</t>
    </r>
    <phoneticPr fontId="2" type="noConversion"/>
  </si>
  <si>
    <r>
      <t xml:space="preserve">12)
</t>
    </r>
    <r>
      <rPr>
        <sz val="8"/>
        <color theme="1"/>
        <rFont val="細明體"/>
        <family val="3"/>
        <charset val="136"/>
      </rPr>
      <t>分判
中標編號</t>
    </r>
    <phoneticPr fontId="2" type="noConversion"/>
  </si>
  <si>
    <r>
      <rPr>
        <sz val="8"/>
        <color theme="1"/>
        <rFont val="細明體"/>
        <family val="3"/>
        <charset val="136"/>
      </rPr>
      <t>利潤</t>
    </r>
    <phoneticPr fontId="2" type="noConversion"/>
  </si>
  <si>
    <r>
      <t xml:space="preserve">7)
ES
</t>
    </r>
    <r>
      <rPr>
        <sz val="8"/>
        <color theme="1"/>
        <rFont val="細明體"/>
        <family val="3"/>
        <charset val="136"/>
      </rPr>
      <t>工程金額</t>
    </r>
    <phoneticPr fontId="2" type="noConversion"/>
  </si>
  <si>
    <r>
      <t xml:space="preserve">1)
</t>
    </r>
    <r>
      <rPr>
        <sz val="8"/>
        <color theme="1"/>
        <rFont val="細明體"/>
        <family val="3"/>
        <charset val="136"/>
      </rPr>
      <t>中標資料
編號</t>
    </r>
  </si>
  <si>
    <r>
      <t xml:space="preserve">2)
</t>
    </r>
    <r>
      <rPr>
        <sz val="8"/>
        <color theme="1"/>
        <rFont val="細明體"/>
        <family val="3"/>
        <charset val="136"/>
      </rPr>
      <t>負責
同事</t>
    </r>
  </si>
  <si>
    <r>
      <t xml:space="preserve">4)
</t>
    </r>
    <r>
      <rPr>
        <sz val="8"/>
        <color theme="1"/>
        <rFont val="新細明體"/>
        <family val="1"/>
        <charset val="136"/>
      </rPr>
      <t>客戶</t>
    </r>
    <phoneticPr fontId="30" type="noConversion"/>
  </si>
  <si>
    <r>
      <t xml:space="preserve">26)
</t>
    </r>
    <r>
      <rPr>
        <sz val="8"/>
        <color theme="1"/>
        <rFont val="細明體"/>
        <family val="3"/>
        <charset val="136"/>
      </rPr>
      <t>分判
折扣
優惠</t>
    </r>
    <phoneticPr fontId="2" type="noConversion"/>
  </si>
  <si>
    <r>
      <rPr>
        <sz val="8"/>
        <rFont val="細明體"/>
        <family val="3"/>
        <charset val="136"/>
      </rPr>
      <t>新界荃灣海盛路</t>
    </r>
    <r>
      <rPr>
        <sz val="8"/>
        <rFont val="Times New Roman"/>
        <family val="1"/>
      </rPr>
      <t>3</t>
    </r>
    <r>
      <rPr>
        <sz val="8"/>
        <rFont val="細明體"/>
        <family val="3"/>
        <charset val="136"/>
      </rPr>
      <t xml:space="preserve">號
</t>
    </r>
    <r>
      <rPr>
        <sz val="8"/>
        <rFont val="Times New Roman"/>
        <family val="1"/>
      </rPr>
      <t>TML</t>
    </r>
    <r>
      <rPr>
        <sz val="8"/>
        <rFont val="細明體"/>
        <family val="3"/>
        <charset val="136"/>
      </rPr>
      <t>廣場</t>
    </r>
    <r>
      <rPr>
        <sz val="8"/>
        <rFont val="Times New Roman"/>
        <family val="1"/>
      </rPr>
      <t>17</t>
    </r>
    <r>
      <rPr>
        <sz val="8"/>
        <rFont val="細明體"/>
        <family val="3"/>
        <charset val="136"/>
      </rPr>
      <t>樓</t>
    </r>
    <r>
      <rPr>
        <sz val="8"/>
        <rFont val="Times New Roman"/>
        <family val="1"/>
      </rPr>
      <t>B2</t>
    </r>
    <r>
      <rPr>
        <sz val="8"/>
        <rFont val="細明體"/>
        <family val="3"/>
        <charset val="136"/>
      </rPr>
      <t>室</t>
    </r>
    <phoneticPr fontId="2" type="noConversion"/>
  </si>
  <si>
    <r>
      <rPr>
        <sz val="8"/>
        <color indexed="8"/>
        <rFont val="新細明體"/>
        <family val="1"/>
        <charset val="136"/>
      </rPr>
      <t>大全樓P座十樓8室</t>
    </r>
  </si>
  <si>
    <r>
      <rPr>
        <sz val="8"/>
        <color indexed="8"/>
        <rFont val="新細明體"/>
        <family val="1"/>
        <charset val="136"/>
      </rPr>
      <t>大南街123號地下</t>
    </r>
  </si>
  <si>
    <t>又一村花園</t>
    <phoneticPr fontId="19" type="noConversion"/>
  </si>
  <si>
    <r>
      <t xml:space="preserve">2)
</t>
    </r>
    <r>
      <rPr>
        <sz val="8"/>
        <color theme="1"/>
        <rFont val="細明體"/>
        <family val="3"/>
        <charset val="136"/>
      </rPr>
      <t>負責
同事</t>
    </r>
    <phoneticPr fontId="2" type="noConversion"/>
  </si>
  <si>
    <t>3)
工程單編號</t>
    <phoneticPr fontId="2" type="noConversion"/>
  </si>
  <si>
    <t xml:space="preserve">27)
ES
支付金額
</t>
  </si>
  <si>
    <r>
      <rPr>
        <sz val="8"/>
        <color rgb="FFFF0000"/>
        <rFont val="細明體"/>
        <family val="3"/>
        <charset val="136"/>
      </rPr>
      <t>未上</t>
    </r>
    <phoneticPr fontId="2" type="noConversion"/>
  </si>
  <si>
    <r>
      <t xml:space="preserve">3)
</t>
    </r>
    <r>
      <rPr>
        <sz val="8"/>
        <color theme="1"/>
        <rFont val="細明體"/>
        <family val="3"/>
        <charset val="136"/>
      </rPr>
      <t>工程單編號</t>
    </r>
    <phoneticPr fontId="30" type="noConversion"/>
  </si>
  <si>
    <r>
      <t xml:space="preserve">8) 
</t>
    </r>
    <r>
      <rPr>
        <sz val="8"/>
        <color theme="1"/>
        <rFont val="細明體"/>
        <family val="3"/>
        <charset val="136"/>
      </rPr>
      <t>狀態</t>
    </r>
    <phoneticPr fontId="2" type="noConversion"/>
  </si>
  <si>
    <r>
      <t xml:space="preserve">9)
ES
</t>
    </r>
    <r>
      <rPr>
        <sz val="8"/>
        <color theme="1"/>
        <rFont val="細明體"/>
        <family val="3"/>
        <charset val="136"/>
      </rPr>
      <t>發票號碼</t>
    </r>
    <phoneticPr fontId="2" type="noConversion"/>
  </si>
  <si>
    <r>
      <t xml:space="preserve">10)
ES
</t>
    </r>
    <r>
      <rPr>
        <sz val="8"/>
        <color theme="1"/>
        <rFont val="細明體"/>
        <family val="3"/>
        <charset val="136"/>
      </rPr>
      <t xml:space="preserve">上單日期
</t>
    </r>
    <phoneticPr fontId="2" type="noConversion"/>
  </si>
  <si>
    <r>
      <t xml:space="preserve">11)
</t>
    </r>
    <r>
      <rPr>
        <sz val="8"/>
        <color theme="1"/>
        <rFont val="細明體"/>
        <family val="3"/>
        <charset val="136"/>
      </rPr>
      <t>百
份
比
註
釋</t>
    </r>
    <phoneticPr fontId="2" type="noConversion"/>
  </si>
  <si>
    <r>
      <t xml:space="preserve">12)
ES
</t>
    </r>
    <r>
      <rPr>
        <sz val="8"/>
        <color theme="1"/>
        <rFont val="新細明體"/>
        <family val="1"/>
        <charset val="136"/>
      </rPr>
      <t xml:space="preserve">上單金額
</t>
    </r>
    <phoneticPr fontId="2" type="noConversion"/>
  </si>
  <si>
    <r>
      <t xml:space="preserve">13)
ES
</t>
    </r>
    <r>
      <rPr>
        <sz val="8"/>
        <color theme="1"/>
        <rFont val="細明體"/>
        <family val="3"/>
        <charset val="136"/>
      </rPr>
      <t xml:space="preserve">收款日期
</t>
    </r>
    <phoneticPr fontId="2" type="noConversion"/>
  </si>
  <si>
    <r>
      <t xml:space="preserve">14)
ES
</t>
    </r>
    <r>
      <rPr>
        <sz val="8"/>
        <color theme="1"/>
        <rFont val="新細明體"/>
        <family val="1"/>
        <charset val="136"/>
      </rPr>
      <t>收款方式
支票</t>
    </r>
    <r>
      <rPr>
        <sz val="8"/>
        <color theme="1"/>
        <rFont val="Times New Roman"/>
        <family val="1"/>
      </rPr>
      <t>-</t>
    </r>
    <r>
      <rPr>
        <sz val="8"/>
        <color theme="1"/>
        <rFont val="新細明體"/>
        <family val="1"/>
        <charset val="136"/>
      </rPr>
      <t>號碼
入帳</t>
    </r>
    <r>
      <rPr>
        <sz val="8"/>
        <color theme="1"/>
        <rFont val="Times New Roman"/>
        <family val="1"/>
      </rPr>
      <t>-</t>
    </r>
    <r>
      <rPr>
        <sz val="8"/>
        <color theme="1"/>
        <rFont val="新細明體"/>
        <family val="1"/>
        <charset val="136"/>
      </rPr>
      <t xml:space="preserve">資料
</t>
    </r>
    <phoneticPr fontId="2" type="noConversion"/>
  </si>
  <si>
    <r>
      <t xml:space="preserve">15)
ES
</t>
    </r>
    <r>
      <rPr>
        <sz val="8"/>
        <color theme="1"/>
        <rFont val="新細明體"/>
        <family val="1"/>
        <charset val="136"/>
      </rPr>
      <t xml:space="preserve">收款金額
</t>
    </r>
    <phoneticPr fontId="2" type="noConversion"/>
  </si>
  <si>
    <r>
      <t xml:space="preserve">16)
</t>
    </r>
    <r>
      <rPr>
        <sz val="8"/>
        <color theme="1"/>
        <rFont val="細明體"/>
        <family val="3"/>
        <charset val="136"/>
      </rPr>
      <t>客戶
尚未支付
餘額
自動計算</t>
    </r>
    <phoneticPr fontId="2" type="noConversion"/>
  </si>
  <si>
    <r>
      <t xml:space="preserve">17)
</t>
    </r>
    <r>
      <rPr>
        <sz val="8"/>
        <color theme="1"/>
        <rFont val="新細明體"/>
        <family val="2"/>
        <charset val="136"/>
      </rPr>
      <t>分
水
嶺</t>
    </r>
    <phoneticPr fontId="2" type="noConversion"/>
  </si>
  <si>
    <r>
      <t xml:space="preserve">18)
</t>
    </r>
    <r>
      <rPr>
        <sz val="8"/>
        <color theme="1"/>
        <rFont val="新細明體"/>
        <family val="1"/>
        <charset val="136"/>
      </rPr>
      <t>中標
分判
名稱</t>
    </r>
    <phoneticPr fontId="2" type="noConversion"/>
  </si>
  <si>
    <r>
      <t xml:space="preserve">20)
</t>
    </r>
    <r>
      <rPr>
        <sz val="8"/>
        <color theme="1"/>
        <rFont val="細明體"/>
        <family val="3"/>
        <charset val="136"/>
      </rPr>
      <t xml:space="preserve">分判
上單日期
</t>
    </r>
    <phoneticPr fontId="2" type="noConversion"/>
  </si>
  <si>
    <r>
      <t xml:space="preserve">21)
</t>
    </r>
    <r>
      <rPr>
        <sz val="8"/>
        <color theme="1"/>
        <rFont val="新細明體"/>
        <family val="1"/>
        <charset val="136"/>
      </rPr>
      <t xml:space="preserve">分判
發票號碼
</t>
    </r>
    <phoneticPr fontId="2" type="noConversion"/>
  </si>
  <si>
    <r>
      <t xml:space="preserve">22)
</t>
    </r>
    <r>
      <rPr>
        <sz val="8"/>
        <color theme="1"/>
        <rFont val="新細明體"/>
        <family val="1"/>
        <charset val="136"/>
      </rPr>
      <t xml:space="preserve">分判
上單金額
</t>
    </r>
    <phoneticPr fontId="2" type="noConversion"/>
  </si>
  <si>
    <r>
      <t xml:space="preserve">24)
</t>
    </r>
    <r>
      <rPr>
        <sz val="8"/>
        <color theme="1"/>
        <rFont val="細明體"/>
        <family val="3"/>
        <charset val="136"/>
      </rPr>
      <t xml:space="preserve">分判
收款日期
</t>
    </r>
    <phoneticPr fontId="2" type="noConversion"/>
  </si>
  <si>
    <r>
      <t xml:space="preserve">28)
</t>
    </r>
    <r>
      <rPr>
        <sz val="8"/>
        <color theme="1"/>
        <rFont val="細明體"/>
        <family val="3"/>
        <charset val="136"/>
      </rPr>
      <t>支付記錄
編號</t>
    </r>
    <phoneticPr fontId="2" type="noConversion"/>
  </si>
  <si>
    <r>
      <t xml:space="preserve">29)
ES
</t>
    </r>
    <r>
      <rPr>
        <sz val="8"/>
        <color theme="1"/>
        <rFont val="細明體"/>
        <family val="3"/>
        <charset val="136"/>
      </rPr>
      <t>尚未支付
餘額
自動計算</t>
    </r>
    <phoneticPr fontId="2" type="noConversion"/>
  </si>
  <si>
    <r>
      <t xml:space="preserve">25)
ES
</t>
    </r>
    <r>
      <rPr>
        <sz val="8"/>
        <color theme="1"/>
        <rFont val="細明體"/>
        <family val="3"/>
        <charset val="136"/>
      </rPr>
      <t>支付方式
支票</t>
    </r>
    <r>
      <rPr>
        <sz val="8"/>
        <color theme="1"/>
        <rFont val="Times New Roman"/>
        <family val="1"/>
      </rPr>
      <t>-</t>
    </r>
    <r>
      <rPr>
        <sz val="8"/>
        <color theme="1"/>
        <rFont val="細明體"/>
        <family val="3"/>
        <charset val="136"/>
      </rPr>
      <t>號碼
入帳</t>
    </r>
    <r>
      <rPr>
        <sz val="8"/>
        <color theme="1"/>
        <rFont val="Times New Roman"/>
        <family val="1"/>
      </rPr>
      <t>-</t>
    </r>
    <r>
      <rPr>
        <sz val="8"/>
        <color theme="1"/>
        <rFont val="細明體"/>
        <family val="3"/>
        <charset val="136"/>
      </rPr>
      <t xml:space="preserve">資料
</t>
    </r>
    <phoneticPr fontId="2" type="noConversion"/>
  </si>
  <si>
    <r>
      <t xml:space="preserve">23)
</t>
    </r>
    <r>
      <rPr>
        <sz val="8"/>
        <color theme="1"/>
        <rFont val="細明體"/>
        <family val="3"/>
        <charset val="136"/>
      </rPr>
      <t>百
份
比
註
釋</t>
    </r>
    <phoneticPr fontId="2" type="noConversion"/>
  </si>
  <si>
    <r>
      <t xml:space="preserve">31)
</t>
    </r>
    <r>
      <rPr>
        <sz val="8"/>
        <color theme="1"/>
        <rFont val="新細明體"/>
        <family val="1"/>
        <charset val="136"/>
      </rPr>
      <t>分判
中標
通知書
編號</t>
    </r>
    <phoneticPr fontId="2" type="noConversion"/>
  </si>
  <si>
    <r>
      <t xml:space="preserve">5)
</t>
    </r>
    <r>
      <rPr>
        <sz val="8"/>
        <color theme="1"/>
        <rFont val="新細明體"/>
        <family val="1"/>
        <charset val="136"/>
      </rPr>
      <t>工程地點</t>
    </r>
    <phoneticPr fontId="2" type="noConversion"/>
  </si>
  <si>
    <r>
      <t xml:space="preserve">30)
</t>
    </r>
    <r>
      <rPr>
        <sz val="8"/>
        <rFont val="新細明體"/>
        <family val="1"/>
        <charset val="136"/>
      </rPr>
      <t>分判
中標
日期</t>
    </r>
    <phoneticPr fontId="2" type="noConversion"/>
  </si>
  <si>
    <t>C0006A</t>
    <phoneticPr fontId="2" type="noConversion"/>
  </si>
  <si>
    <r>
      <t xml:space="preserve">12)
</t>
    </r>
    <r>
      <rPr>
        <sz val="8"/>
        <color theme="1"/>
        <rFont val="細明體"/>
        <family val="3"/>
        <charset val="136"/>
      </rPr>
      <t>交標
日期</t>
    </r>
    <phoneticPr fontId="2" type="noConversion"/>
  </si>
  <si>
    <r>
      <t xml:space="preserve">9)
</t>
    </r>
    <r>
      <rPr>
        <sz val="8"/>
        <color theme="1"/>
        <rFont val="細明體"/>
        <family val="3"/>
        <charset val="136"/>
      </rPr>
      <t>中標
分判
名稱</t>
    </r>
    <phoneticPr fontId="2" type="noConversion"/>
  </si>
  <si>
    <r>
      <rPr>
        <sz val="8"/>
        <color indexed="8"/>
        <rFont val="Times New Roman"/>
        <family val="1"/>
      </rPr>
      <t xml:space="preserve">2)
</t>
    </r>
    <r>
      <rPr>
        <sz val="8"/>
        <color indexed="8"/>
        <rFont val="新細明體"/>
        <family val="1"/>
        <charset val="136"/>
      </rPr>
      <t xml:space="preserve">施工地點
英文名稱
</t>
    </r>
    <r>
      <rPr>
        <sz val="8"/>
        <color indexed="8"/>
        <rFont val="Times New Roman"/>
        <family val="1"/>
      </rPr>
      <t>(LE)
Location English</t>
    </r>
    <phoneticPr fontId="2" type="noConversion"/>
  </si>
  <si>
    <t>1)
施工地點
中文名稱
(LC)
Location Chinese</t>
    <phoneticPr fontId="2" type="noConversion"/>
  </si>
  <si>
    <r>
      <t xml:space="preserve">19)
</t>
    </r>
    <r>
      <rPr>
        <sz val="8"/>
        <color theme="1"/>
        <rFont val="細明體"/>
        <family val="3"/>
        <charset val="136"/>
      </rPr>
      <t>分判
中標
價錢</t>
    </r>
    <phoneticPr fontId="2" type="noConversion"/>
  </si>
  <si>
    <t>(BW)</t>
    <phoneticPr fontId="19" type="noConversion"/>
  </si>
  <si>
    <r>
      <t xml:space="preserve">6)
</t>
    </r>
    <r>
      <rPr>
        <sz val="8"/>
        <color rgb="FFFF0000"/>
        <rFont val="細明體"/>
        <family val="3"/>
        <charset val="136"/>
      </rPr>
      <t>工程標題</t>
    </r>
  </si>
  <si>
    <r>
      <t xml:space="preserve">1) 
</t>
    </r>
    <r>
      <rPr>
        <sz val="8"/>
        <color theme="1"/>
        <rFont val="細明體"/>
        <family val="3"/>
        <charset val="136"/>
      </rPr>
      <t>排序</t>
    </r>
    <phoneticPr fontId="2" type="noConversion"/>
  </si>
  <si>
    <t>only for register client name and head office information for "Client DATA" reference</t>
    <phoneticPr fontId="2" type="noConversion"/>
  </si>
  <si>
    <t>register different JOB SITE LOCATION and relevant information for "P-Master" use</t>
    <phoneticPr fontId="2" type="noConversion"/>
  </si>
  <si>
    <t>register different "JOB SITE NAME" and relevant information for other sheets use</t>
    <phoneticPr fontId="2" type="noConversion"/>
  </si>
  <si>
    <r>
      <t xml:space="preserve">8)
</t>
    </r>
    <r>
      <rPr>
        <sz val="8"/>
        <color theme="1"/>
        <rFont val="細明體"/>
        <family val="3"/>
        <charset val="136"/>
      </rPr>
      <t xml:space="preserve">工程標題
</t>
    </r>
    <r>
      <rPr>
        <sz val="30"/>
        <color theme="1"/>
        <rFont val="Times New Roman"/>
        <family val="1"/>
      </rPr>
      <t>input manual</t>
    </r>
    <phoneticPr fontId="2" type="noConversion"/>
  </si>
  <si>
    <t>relevant sheet auto refer the information</t>
    <phoneticPr fontId="2" type="noConversion"/>
  </si>
  <si>
    <t>pumping</t>
    <phoneticPr fontId="2" type="noConversion"/>
  </si>
  <si>
    <t>sing sing</t>
    <phoneticPr fontId="2" type="noConversion"/>
  </si>
  <si>
    <t>sing sing
lion</t>
    <phoneticPr fontId="2" type="noConversion"/>
  </si>
  <si>
    <t>45000
41500</t>
    <phoneticPr fontId="2" type="noConversion"/>
  </si>
  <si>
    <t>30/8/2000-EMAIL
3/9/2000-FAX</t>
    <phoneticPr fontId="2" type="noConversion"/>
  </si>
  <si>
    <t>MW190907654</t>
    <phoneticPr fontId="2" type="noConversion"/>
  </si>
  <si>
    <t>50/50</t>
    <phoneticPr fontId="2" type="noConversion"/>
  </si>
  <si>
    <t>新界屯門海瑞路79號東華大樓14樓物業科</t>
    <phoneticPr fontId="2" type="noConversion"/>
  </si>
  <si>
    <t>abc@tungwah.com</t>
    <phoneticPr fontId="2" type="noConversion"/>
  </si>
  <si>
    <t>MS ABC</t>
    <phoneticPr fontId="2" type="noConversion"/>
  </si>
  <si>
    <t>九龍大南街123號地下</t>
    <phoneticPr fontId="2" type="noConversion"/>
  </si>
  <si>
    <t>relevant sheet auto refer the information and then input other information to issue / "INV" use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</si>
</sst>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9" formatCode="[$$-404]#,##0_);[Red]\([$$-404]#,##0\)"/>
    <numFmt numFmtId="180" formatCode="dd\-mmm\-yy"/>
    <numFmt numFmtId="181" formatCode="[$$-404]#,##0.00_);[Red]\([$$-404]#,##0.00\)"/>
    <numFmt numFmtId="182" formatCode="[$$-404]#,##0.00"/>
    <numFmt numFmtId="186" formatCode="d/m/yyyy;@"/>
    <numFmt numFmtId="187" formatCode="d/m/yy;@"/>
    <numFmt numFmtId="189" formatCode="&quot;$&quot;#,##0.00_);[Red]\(&quot;$&quot;#,##0.00\)"/>
    <numFmt numFmtId="190" formatCode="h:mm;@"/>
    <numFmt numFmtId="191" formatCode="_-* #,##0.00_-;\-* #,##0.00_-;_-* &quot;-&quot;??_-;_-@_-"/>
    <numFmt numFmtId="192" formatCode="_-&quot;$&quot;* #,##0_-;\-&quot;$&quot;* #,##0_-;_-&quot;$&quot;* &quot;-&quot;_-;_-@_-"/>
    <numFmt numFmtId="193" formatCode="_-&quot;HK$&quot;* #,##0.00_-;\-&quot;HK$&quot;* #,##0.00_-;_-&quot;HK$&quot;* &quot;-&quot;??_-;_-@_-"/>
    <numFmt numFmtId="195" formatCode="000000"/>
    <numFmt numFmtId="196" formatCode="d/m/yy"/>
    <numFmt numFmtId="197" formatCode="d/mm/yy"/>
  </numFmts>
  <fonts count="36">
    <font>
      <sz val="12"/>
      <color theme="1"/>
      <name val="宋体"/>
      <family val="2"/>
      <charset val="136"/>
      <scheme val="minor"/>
    </font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sz val="12"/>
      <color theme="1"/>
      <name val="宋体"/>
      <family val="1"/>
      <charset val="136"/>
      <scheme val="minor"/>
    </font>
    <font>
      <sz val="12"/>
      <color theme="0"/>
      <name val="宋体"/>
      <family val="1"/>
      <charset val="136"/>
      <scheme val="minor"/>
    </font>
    <font>
      <sz val="12"/>
      <name val="新細明體"/>
      <family val="1"/>
      <charset val="136"/>
    </font>
    <font>
      <sz val="12"/>
      <name val="Courier"/>
      <family val="3"/>
    </font>
    <font>
      <sz val="12"/>
      <color indexed="8"/>
      <name val="新細明體"/>
      <family val="1"/>
      <charset val="136"/>
    </font>
    <font>
      <u/>
      <sz val="12"/>
      <color theme="10"/>
      <name val="新細明體"/>
      <family val="1"/>
      <charset val="136"/>
    </font>
    <font>
      <sz val="8"/>
      <color theme="1"/>
      <name val="Times New Roman"/>
      <family val="1"/>
    </font>
    <font>
      <sz val="8"/>
      <color theme="1"/>
      <name val="細明體"/>
      <family val="3"/>
      <charset val="136"/>
    </font>
    <font>
      <sz val="8"/>
      <name val="Times New Roman"/>
      <family val="1"/>
    </font>
    <font>
      <sz val="8"/>
      <name val="細明體"/>
      <family val="3"/>
      <charset val="136"/>
    </font>
    <font>
      <sz val="8"/>
      <name val="新細明體"/>
      <family val="1"/>
      <charset val="136"/>
    </font>
    <font>
      <sz val="8"/>
      <color indexed="8"/>
      <name val="Times New Roman"/>
      <family val="1"/>
    </font>
    <font>
      <sz val="8"/>
      <color theme="1"/>
      <name val="新細明體"/>
      <family val="1"/>
      <charset val="136"/>
    </font>
    <font>
      <sz val="8"/>
      <color theme="1"/>
      <name val="新細明體"/>
      <family val="2"/>
      <charset val="136"/>
    </font>
    <font>
      <sz val="8"/>
      <name val="Arial"/>
      <family val="2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u/>
      <sz val="12"/>
      <color theme="10"/>
      <name val="宋体"/>
      <family val="2"/>
      <charset val="136"/>
      <scheme val="minor"/>
    </font>
    <font>
      <sz val="8"/>
      <color rgb="FFFF0000"/>
      <name val="細明體"/>
      <family val="3"/>
      <charset val="136"/>
    </font>
    <font>
      <sz val="8"/>
      <color rgb="FFFF0000"/>
      <name val="Times New Roman"/>
      <family val="1"/>
    </font>
    <font>
      <u/>
      <sz val="8"/>
      <color theme="10"/>
      <name val="Times New Roman"/>
      <family val="1"/>
    </font>
    <font>
      <sz val="12"/>
      <color theme="1"/>
      <name val="宋体"/>
      <family val="2"/>
      <charset val="136"/>
      <scheme val="minor"/>
    </font>
    <font>
      <sz val="8"/>
      <color indexed="8"/>
      <name val="細明體"/>
      <family val="3"/>
      <charset val="136"/>
    </font>
    <font>
      <sz val="8"/>
      <name val="Times New Roman"/>
      <family val="3"/>
      <charset val="136"/>
    </font>
    <font>
      <sz val="8"/>
      <color indexed="8"/>
      <name val="新細明體"/>
      <family val="1"/>
      <charset val="136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b/>
      <sz val="9"/>
      <color indexed="81"/>
      <name val="Tahoma"/>
      <family val="2"/>
    </font>
    <font>
      <sz val="12"/>
      <color theme="1"/>
      <name val="標楷體"/>
      <family val="2"/>
      <charset val="136"/>
    </font>
    <font>
      <sz val="26"/>
      <color theme="1"/>
      <name val="宋体"/>
      <family val="1"/>
      <charset val="136"/>
      <scheme val="minor"/>
    </font>
    <font>
      <sz val="30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0.79998168889431442"/>
        <bgColor rgb="FFC8C8C8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5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6" fillId="0" borderId="0"/>
    <xf numFmtId="0" fontId="7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" fillId="0" borderId="0"/>
    <xf numFmtId="19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92" fontId="5" fillId="0" borderId="0" applyFont="0" applyFill="0" applyBorder="0" applyAlignment="0" applyProtection="0"/>
    <xf numFmtId="193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/>
    <xf numFmtId="0" fontId="1" fillId="0" borderId="0">
      <alignment vertical="center"/>
    </xf>
    <xf numFmtId="0" fontId="5" fillId="0" borderId="0"/>
    <xf numFmtId="0" fontId="33" fillId="0" borderId="0">
      <alignment vertical="center"/>
    </xf>
  </cellStyleXfs>
  <cellXfs count="173">
    <xf numFmtId="0" fontId="0" fillId="0" borderId="0" xfId="0">
      <alignment vertical="center"/>
    </xf>
    <xf numFmtId="0" fontId="9" fillId="3" borderId="3" xfId="9" applyFont="1" applyFill="1" applyBorder="1" applyAlignment="1">
      <alignment horizontal="left" vertical="top" wrapText="1"/>
    </xf>
    <xf numFmtId="49" fontId="11" fillId="13" borderId="2" xfId="1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11" fillId="0" borderId="2" xfId="20" applyNumberFormat="1" applyFont="1" applyBorder="1" applyAlignment="1">
      <alignment horizontal="left" vertical="center"/>
    </xf>
    <xf numFmtId="49" fontId="11" fillId="13" borderId="2" xfId="19" applyNumberFormat="1" applyFont="1" applyFill="1" applyBorder="1" applyAlignment="1">
      <alignment horizontal="left" vertical="center"/>
    </xf>
    <xf numFmtId="0" fontId="9" fillId="0" borderId="2" xfId="9" applyFont="1" applyBorder="1" applyAlignment="1">
      <alignment horizontal="left" vertical="center"/>
    </xf>
    <xf numFmtId="49" fontId="9" fillId="0" borderId="2" xfId="9" applyNumberFormat="1" applyFont="1" applyBorder="1" applyAlignment="1">
      <alignment horizontal="left" vertical="center"/>
    </xf>
    <xf numFmtId="0" fontId="9" fillId="4" borderId="3" xfId="9" applyFont="1" applyFill="1" applyBorder="1" applyAlignment="1">
      <alignment horizontal="left" vertical="top" wrapText="1"/>
    </xf>
    <xf numFmtId="0" fontId="9" fillId="5" borderId="3" xfId="9" applyFont="1" applyFill="1" applyBorder="1" applyAlignment="1">
      <alignment horizontal="left" vertical="top" wrapText="1"/>
    </xf>
    <xf numFmtId="0" fontId="9" fillId="3" borderId="3" xfId="9" applyFont="1" applyFill="1" applyBorder="1" applyAlignment="1">
      <alignment horizontal="left" vertical="top" wrapText="1" shrinkToFit="1"/>
    </xf>
    <xf numFmtId="49" fontId="11" fillId="13" borderId="2" xfId="10" applyNumberFormat="1" applyFont="1" applyFill="1" applyBorder="1" applyAlignment="1">
      <alignment horizontal="left" vertical="center" shrinkToFit="1"/>
    </xf>
    <xf numFmtId="0" fontId="9" fillId="13" borderId="2" xfId="0" applyFont="1" applyFill="1" applyBorder="1" applyAlignment="1">
      <alignment horizontal="left" vertical="center" shrinkToFit="1"/>
    </xf>
    <xf numFmtId="0" fontId="9" fillId="13" borderId="0" xfId="0" applyFont="1" applyFill="1" applyAlignment="1">
      <alignment horizontal="left" vertical="center" shrinkToFit="1"/>
    </xf>
    <xf numFmtId="0" fontId="9" fillId="0" borderId="0" xfId="0" applyFont="1" applyAlignment="1">
      <alignment horizontal="left" vertical="center" shrinkToFit="1"/>
    </xf>
    <xf numFmtId="49" fontId="11" fillId="13" borderId="2" xfId="10" quotePrefix="1" applyNumberFormat="1" applyFont="1" applyFill="1" applyBorder="1" applyAlignment="1">
      <alignment horizontal="left" vertical="center" shrinkToFit="1"/>
    </xf>
    <xf numFmtId="49" fontId="9" fillId="13" borderId="2" xfId="10" applyNumberFormat="1" applyFont="1" applyFill="1" applyBorder="1" applyAlignment="1">
      <alignment horizontal="left" vertical="center" shrinkToFit="1"/>
    </xf>
    <xf numFmtId="49" fontId="11" fillId="13" borderId="2" xfId="0" applyNumberFormat="1" applyFont="1" applyFill="1" applyBorder="1" applyAlignment="1">
      <alignment horizontal="left" vertical="center" shrinkToFit="1"/>
    </xf>
    <xf numFmtId="0" fontId="14" fillId="13" borderId="2" xfId="0" applyFont="1" applyFill="1" applyBorder="1" applyAlignment="1">
      <alignment horizontal="left" vertical="center" shrinkToFit="1"/>
    </xf>
    <xf numFmtId="0" fontId="10" fillId="13" borderId="2" xfId="0" applyFont="1" applyFill="1" applyBorder="1" applyAlignment="1">
      <alignment horizontal="left" vertical="center" shrinkToFit="1"/>
    </xf>
    <xf numFmtId="49" fontId="9" fillId="3" borderId="2" xfId="19" applyNumberFormat="1" applyFont="1" applyFill="1" applyBorder="1" applyAlignment="1">
      <alignment horizontal="left" vertical="center" shrinkToFit="1"/>
    </xf>
    <xf numFmtId="49" fontId="11" fillId="13" borderId="2" xfId="19" applyNumberFormat="1" applyFont="1" applyFill="1" applyBorder="1" applyAlignment="1">
      <alignment horizontal="left" vertical="center" shrinkToFit="1"/>
    </xf>
    <xf numFmtId="0" fontId="11" fillId="13" borderId="2" xfId="14" applyFont="1" applyFill="1" applyBorder="1" applyAlignment="1">
      <alignment horizontal="left" vertical="center" shrinkToFit="1"/>
    </xf>
    <xf numFmtId="49" fontId="9" fillId="13" borderId="2" xfId="9" applyNumberFormat="1" applyFont="1" applyFill="1" applyBorder="1" applyAlignment="1">
      <alignment horizontal="left" vertical="center" shrinkToFit="1"/>
    </xf>
    <xf numFmtId="49" fontId="9" fillId="13" borderId="2" xfId="0" applyNumberFormat="1" applyFont="1" applyFill="1" applyBorder="1" applyAlignment="1">
      <alignment horizontal="left" vertical="center" shrinkToFit="1"/>
    </xf>
    <xf numFmtId="49" fontId="9" fillId="13" borderId="2" xfId="19" applyNumberFormat="1" applyFont="1" applyFill="1" applyBorder="1" applyAlignment="1">
      <alignment horizontal="left" vertical="center" shrinkToFit="1"/>
    </xf>
    <xf numFmtId="49" fontId="25" fillId="13" borderId="2" xfId="17" applyNumberFormat="1" applyFont="1" applyFill="1" applyBorder="1" applyAlignment="1">
      <alignment horizontal="left" vertical="center" shrinkToFit="1"/>
    </xf>
    <xf numFmtId="0" fontId="9" fillId="0" borderId="2" xfId="9" applyFont="1" applyBorder="1" applyAlignment="1">
      <alignment horizontal="left" vertical="center" shrinkToFit="1"/>
    </xf>
    <xf numFmtId="0" fontId="3" fillId="0" borderId="0" xfId="9">
      <alignment vertical="center"/>
    </xf>
    <xf numFmtId="0" fontId="14" fillId="0" borderId="2" xfId="9" applyFont="1" applyBorder="1" applyAlignment="1">
      <alignment horizontal="left" vertical="center" shrinkToFit="1"/>
    </xf>
    <xf numFmtId="49" fontId="9" fillId="0" borderId="2" xfId="27" applyNumberFormat="1" applyFont="1" applyBorder="1" applyAlignment="1">
      <alignment vertical="center" shrinkToFit="1"/>
    </xf>
    <xf numFmtId="49" fontId="9" fillId="3" borderId="2" xfId="27" applyNumberFormat="1" applyFont="1" applyFill="1" applyBorder="1" applyAlignment="1">
      <alignment horizontal="left" vertical="center" shrinkToFit="1"/>
    </xf>
    <xf numFmtId="49" fontId="9" fillId="0" borderId="2" xfId="27" applyNumberFormat="1" applyFont="1" applyBorder="1">
      <alignment vertical="center"/>
    </xf>
    <xf numFmtId="49" fontId="11" fillId="0" borderId="2" xfId="27" applyNumberFormat="1" applyFont="1" applyBorder="1" applyAlignment="1">
      <alignment horizontal="left" vertical="center" shrinkToFit="1"/>
    </xf>
    <xf numFmtId="49" fontId="11" fillId="0" borderId="2" xfId="27" applyNumberFormat="1" applyFont="1" applyBorder="1" applyAlignment="1">
      <alignment horizontal="left" vertical="center"/>
    </xf>
    <xf numFmtId="49" fontId="9" fillId="0" borderId="2" xfId="27" applyNumberFormat="1" applyFont="1" applyBorder="1" applyAlignment="1">
      <alignment horizontal="left" vertical="center" shrinkToFit="1"/>
    </xf>
    <xf numFmtId="49" fontId="9" fillId="0" borderId="2" xfId="27" applyNumberFormat="1" applyFont="1" applyBorder="1" applyAlignment="1">
      <alignment horizontal="left" vertical="center"/>
    </xf>
    <xf numFmtId="49" fontId="11" fillId="0" borderId="2" xfId="9" applyNumberFormat="1" applyFont="1" applyBorder="1" applyAlignment="1">
      <alignment horizontal="left" vertical="center" shrinkToFit="1"/>
    </xf>
    <xf numFmtId="49" fontId="11" fillId="0" borderId="2" xfId="9" applyNumberFormat="1" applyFont="1" applyBorder="1" applyAlignment="1">
      <alignment horizontal="left" vertical="center"/>
    </xf>
    <xf numFmtId="49" fontId="9" fillId="3" borderId="2" xfId="27" applyNumberFormat="1" applyFont="1" applyFill="1" applyBorder="1" applyAlignment="1">
      <alignment vertical="center" shrinkToFit="1"/>
    </xf>
    <xf numFmtId="0" fontId="3" fillId="0" borderId="2" xfId="9" applyBorder="1">
      <alignment vertical="center"/>
    </xf>
    <xf numFmtId="49" fontId="9" fillId="0" borderId="2" xfId="9" applyNumberFormat="1" applyFont="1" applyBorder="1" applyAlignment="1">
      <alignment horizontal="left" vertical="center" shrinkToFit="1"/>
    </xf>
    <xf numFmtId="49" fontId="11" fillId="0" borderId="2" xfId="20" applyNumberFormat="1" applyFont="1" applyBorder="1" applyAlignment="1">
      <alignment horizontal="left" vertical="center" shrinkToFit="1"/>
    </xf>
    <xf numFmtId="49" fontId="14" fillId="0" borderId="2" xfId="27" applyNumberFormat="1" applyFont="1" applyBorder="1" applyAlignment="1">
      <alignment horizontal="left" vertical="center" shrinkToFit="1"/>
    </xf>
    <xf numFmtId="49" fontId="10" fillId="0" borderId="2" xfId="9" applyNumberFormat="1" applyFont="1" applyBorder="1" applyAlignment="1">
      <alignment horizontal="left" vertical="center" shrinkToFit="1"/>
    </xf>
    <xf numFmtId="49" fontId="9" fillId="0" borderId="5" xfId="27" applyNumberFormat="1" applyFont="1" applyBorder="1" applyAlignment="1">
      <alignment vertical="center" shrinkToFit="1"/>
    </xf>
    <xf numFmtId="0" fontId="9" fillId="13" borderId="0" xfId="0" applyFont="1" applyFill="1" applyAlignment="1">
      <alignment horizontal="left" vertical="center"/>
    </xf>
    <xf numFmtId="0" fontId="22" fillId="13" borderId="2" xfId="17" applyFill="1" applyBorder="1" applyAlignment="1">
      <alignment horizontal="left" vertical="center" shrinkToFit="1"/>
    </xf>
    <xf numFmtId="49" fontId="9" fillId="13" borderId="2" xfId="0" applyNumberFormat="1" applyFont="1" applyFill="1" applyBorder="1" applyAlignment="1">
      <alignment horizontal="left" vertical="top" wrapText="1"/>
    </xf>
    <xf numFmtId="0" fontId="24" fillId="13" borderId="2" xfId="0" applyFont="1" applyFill="1" applyBorder="1" applyAlignment="1">
      <alignment horizontal="left" vertical="top"/>
    </xf>
    <xf numFmtId="0" fontId="24" fillId="13" borderId="2" xfId="0" applyFont="1" applyFill="1" applyBorder="1" applyAlignment="1">
      <alignment horizontal="left" vertical="top" shrinkToFit="1"/>
    </xf>
    <xf numFmtId="0" fontId="9" fillId="13" borderId="2" xfId="0" applyFont="1" applyFill="1" applyBorder="1" applyAlignment="1" applyProtection="1">
      <alignment horizontal="left" vertical="top" wrapText="1"/>
    </xf>
    <xf numFmtId="0" fontId="0" fillId="13" borderId="0" xfId="0" applyFill="1" applyAlignment="1">
      <alignment horizontal="left" vertical="center" shrinkToFit="1"/>
    </xf>
    <xf numFmtId="0" fontId="9" fillId="13" borderId="3" xfId="9" applyFont="1" applyFill="1" applyBorder="1" applyAlignment="1">
      <alignment horizontal="left" vertical="top" wrapText="1"/>
    </xf>
    <xf numFmtId="49" fontId="9" fillId="13" borderId="2" xfId="27" applyNumberFormat="1" applyFont="1" applyFill="1" applyBorder="1" applyAlignment="1">
      <alignment vertical="center" shrinkToFit="1"/>
    </xf>
    <xf numFmtId="49" fontId="11" fillId="13" borderId="2" xfId="27" applyNumberFormat="1" applyFont="1" applyFill="1" applyBorder="1" applyAlignment="1">
      <alignment horizontal="left" vertical="center" shrinkToFit="1"/>
    </xf>
    <xf numFmtId="49" fontId="9" fillId="13" borderId="2" xfId="27" applyNumberFormat="1" applyFont="1" applyFill="1" applyBorder="1" applyAlignment="1">
      <alignment horizontal="left" vertical="center" shrinkToFit="1"/>
    </xf>
    <xf numFmtId="0" fontId="3" fillId="13" borderId="0" xfId="9" applyFill="1">
      <alignment vertical="center"/>
    </xf>
    <xf numFmtId="0" fontId="29" fillId="13" borderId="2" xfId="0" applyFont="1" applyFill="1" applyBorder="1" applyAlignment="1">
      <alignment horizontal="left" vertical="center" shrinkToFit="1"/>
    </xf>
    <xf numFmtId="0" fontId="24" fillId="13" borderId="2" xfId="0" applyNumberFormat="1" applyFont="1" applyFill="1" applyBorder="1" applyAlignment="1" applyProtection="1">
      <alignment horizontal="left" vertical="top" wrapText="1"/>
      <protection locked="0"/>
    </xf>
    <xf numFmtId="179" fontId="24" fillId="13" borderId="2" xfId="0" applyNumberFormat="1" applyFont="1" applyFill="1" applyBorder="1" applyAlignment="1" applyProtection="1">
      <alignment horizontal="left" vertical="top"/>
      <protection locked="0"/>
    </xf>
    <xf numFmtId="181" fontId="24" fillId="13" borderId="2" xfId="0" applyNumberFormat="1" applyFont="1" applyFill="1" applyBorder="1" applyAlignment="1" applyProtection="1">
      <alignment horizontal="left" vertical="top"/>
      <protection locked="0"/>
    </xf>
    <xf numFmtId="0" fontId="24" fillId="13" borderId="2" xfId="0" applyFont="1" applyFill="1" applyBorder="1" applyAlignment="1" applyProtection="1">
      <alignment vertical="top"/>
      <protection locked="0"/>
    </xf>
    <xf numFmtId="0" fontId="24" fillId="13" borderId="2" xfId="0" applyFont="1" applyFill="1" applyBorder="1" applyAlignment="1" applyProtection="1">
      <alignment horizontal="left" vertical="top"/>
      <protection locked="0"/>
    </xf>
    <xf numFmtId="179" fontId="24" fillId="13" borderId="2" xfId="0" applyNumberFormat="1" applyFont="1" applyFill="1" applyBorder="1" applyAlignment="1" applyProtection="1">
      <alignment horizontal="left" vertical="top" wrapText="1"/>
      <protection locked="0"/>
    </xf>
    <xf numFmtId="186" fontId="24" fillId="13" borderId="2" xfId="0" applyNumberFormat="1" applyFont="1" applyFill="1" applyBorder="1" applyAlignment="1" applyProtection="1">
      <alignment horizontal="left" vertical="top"/>
      <protection locked="0"/>
    </xf>
    <xf numFmtId="49" fontId="24" fillId="13" borderId="2" xfId="0" applyNumberFormat="1" applyFont="1" applyFill="1" applyBorder="1" applyAlignment="1" applyProtection="1">
      <alignment horizontal="left" vertical="top" shrinkToFit="1"/>
      <protection locked="0"/>
    </xf>
    <xf numFmtId="186" fontId="24" fillId="13" borderId="2" xfId="0" quotePrefix="1" applyNumberFormat="1" applyFont="1" applyFill="1" applyBorder="1" applyAlignment="1" applyProtection="1">
      <alignment horizontal="left" vertical="top"/>
      <protection locked="0"/>
    </xf>
    <xf numFmtId="190" fontId="24" fillId="13" borderId="2" xfId="0" quotePrefix="1" applyNumberFormat="1" applyFont="1" applyFill="1" applyBorder="1" applyAlignment="1" applyProtection="1">
      <alignment horizontal="left" vertical="top"/>
      <protection locked="0"/>
    </xf>
    <xf numFmtId="0" fontId="24" fillId="13" borderId="0" xfId="0" applyFont="1" applyFill="1" applyAlignment="1" applyProtection="1">
      <alignment vertical="top"/>
      <protection locked="0"/>
    </xf>
    <xf numFmtId="0" fontId="9" fillId="13" borderId="2" xfId="0" applyFont="1" applyFill="1" applyBorder="1" applyAlignment="1" applyProtection="1">
      <alignment horizontal="left" vertical="top" wrapText="1"/>
      <protection locked="0"/>
    </xf>
    <xf numFmtId="49" fontId="24" fillId="13" borderId="2" xfId="0" applyNumberFormat="1" applyFont="1" applyFill="1" applyBorder="1" applyAlignment="1" applyProtection="1">
      <alignment horizontal="left" vertical="top"/>
      <protection locked="0"/>
    </xf>
    <xf numFmtId="186" fontId="24" fillId="13" borderId="2" xfId="0" applyNumberFormat="1" applyFont="1" applyFill="1" applyBorder="1" applyAlignment="1" applyProtection="1">
      <alignment vertical="top" shrinkToFit="1"/>
      <protection locked="0"/>
    </xf>
    <xf numFmtId="0" fontId="24" fillId="13" borderId="2" xfId="0" applyFont="1" applyFill="1" applyBorder="1" applyAlignment="1" applyProtection="1">
      <alignment vertical="top" shrinkToFit="1"/>
      <protection locked="0"/>
    </xf>
    <xf numFmtId="0" fontId="24" fillId="0" borderId="2" xfId="0" applyFont="1" applyBorder="1" applyAlignment="1">
      <alignment horizontal="left" vertical="top"/>
    </xf>
    <xf numFmtId="181" fontId="24" fillId="0" borderId="2" xfId="0" applyNumberFormat="1" applyFont="1" applyBorder="1" applyAlignment="1" applyProtection="1">
      <alignment vertical="top"/>
      <protection locked="0"/>
    </xf>
    <xf numFmtId="49" fontId="24" fillId="0" borderId="2" xfId="0" applyNumberFormat="1" applyFont="1" applyBorder="1" applyAlignment="1" applyProtection="1">
      <alignment horizontal="center" vertical="top"/>
      <protection locked="0"/>
    </xf>
    <xf numFmtId="0" fontId="24" fillId="0" borderId="2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4" fillId="13" borderId="2" xfId="0" applyFont="1" applyFill="1" applyBorder="1" applyAlignment="1">
      <alignment horizontal="left" vertical="top" wrapText="1"/>
    </xf>
    <xf numFmtId="0" fontId="15" fillId="4" borderId="3" xfId="9" applyFont="1" applyFill="1" applyBorder="1" applyAlignment="1">
      <alignment horizontal="left" vertical="top" wrapText="1"/>
    </xf>
    <xf numFmtId="49" fontId="15" fillId="13" borderId="2" xfId="10" applyNumberFormat="1" applyFont="1" applyFill="1" applyBorder="1" applyAlignment="1">
      <alignment horizontal="left" vertical="center" shrinkToFit="1"/>
    </xf>
    <xf numFmtId="49" fontId="13" fillId="13" borderId="2" xfId="10" applyNumberFormat="1" applyFont="1" applyFill="1" applyBorder="1" applyAlignment="1">
      <alignment horizontal="left" vertical="center" shrinkToFit="1"/>
    </xf>
    <xf numFmtId="0" fontId="15" fillId="13" borderId="2" xfId="0" applyFont="1" applyFill="1" applyBorder="1" applyAlignment="1">
      <alignment horizontal="left" vertical="center" shrinkToFit="1"/>
    </xf>
    <xf numFmtId="49" fontId="13" fillId="13" borderId="2" xfId="19" applyNumberFormat="1" applyFont="1" applyFill="1" applyBorder="1" applyAlignment="1">
      <alignment horizontal="left" vertical="center" shrinkToFit="1"/>
    </xf>
    <xf numFmtId="0" fontId="15" fillId="0" borderId="0" xfId="0" applyFont="1" applyAlignment="1">
      <alignment horizontal="left" vertical="center" shrinkToFit="1"/>
    </xf>
    <xf numFmtId="49" fontId="11" fillId="13" borderId="2" xfId="0" quotePrefix="1" applyNumberFormat="1" applyFont="1" applyFill="1" applyBorder="1" applyAlignment="1" applyProtection="1">
      <alignment horizontal="left" vertical="top" wrapText="1" shrinkToFit="1"/>
      <protection locked="0"/>
    </xf>
    <xf numFmtId="0" fontId="24" fillId="13" borderId="2" xfId="0" applyFont="1" applyFill="1" applyBorder="1" applyAlignment="1" applyProtection="1">
      <alignment horizontal="center" vertical="top"/>
      <protection locked="0"/>
    </xf>
    <xf numFmtId="181" fontId="24" fillId="0" borderId="2" xfId="0" applyNumberFormat="1" applyFont="1" applyBorder="1" applyAlignment="1">
      <alignment horizontal="right" vertical="top"/>
    </xf>
    <xf numFmtId="181" fontId="24" fillId="13" borderId="2" xfId="0" applyNumberFormat="1" applyFont="1" applyFill="1" applyBorder="1" applyAlignment="1" applyProtection="1">
      <alignment horizontal="right" vertical="top"/>
      <protection locked="0"/>
    </xf>
    <xf numFmtId="181" fontId="24" fillId="0" borderId="2" xfId="0" applyNumberFormat="1" applyFont="1" applyBorder="1" applyAlignment="1" applyProtection="1">
      <alignment horizontal="center" vertical="top"/>
      <protection locked="0"/>
    </xf>
    <xf numFmtId="0" fontId="24" fillId="16" borderId="2" xfId="0" applyFont="1" applyFill="1" applyBorder="1" applyAlignment="1">
      <alignment vertical="top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0" xfId="0" applyFont="1">
      <alignment vertical="center"/>
    </xf>
    <xf numFmtId="180" fontId="24" fillId="13" borderId="2" xfId="0" quotePrefix="1" applyNumberFormat="1" applyFont="1" applyFill="1" applyBorder="1" applyAlignment="1">
      <alignment horizontal="right" vertical="top"/>
    </xf>
    <xf numFmtId="0" fontId="21" fillId="0" borderId="0" xfId="0" applyFont="1" applyAlignment="1">
      <alignment vertical="center"/>
    </xf>
    <xf numFmtId="0" fontId="21" fillId="0" borderId="0" xfId="0" applyFont="1">
      <alignment vertical="center"/>
    </xf>
    <xf numFmtId="0" fontId="18" fillId="0" borderId="0" xfId="0" applyFont="1" applyAlignment="1">
      <alignment vertical="center"/>
    </xf>
    <xf numFmtId="181" fontId="20" fillId="0" borderId="0" xfId="0" applyNumberFormat="1" applyFont="1" applyAlignment="1">
      <alignment vertical="center"/>
    </xf>
    <xf numFmtId="15" fontId="20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197" fontId="20" fillId="0" borderId="0" xfId="0" applyNumberFormat="1" applyFont="1" applyAlignment="1">
      <alignment vertical="center"/>
    </xf>
    <xf numFmtId="181" fontId="20" fillId="0" borderId="0" xfId="0" applyNumberFormat="1" applyFont="1" applyAlignment="1">
      <alignment horizontal="right" vertical="center"/>
    </xf>
    <xf numFmtId="49" fontId="20" fillId="0" borderId="0" xfId="0" applyNumberFormat="1" applyFont="1" applyAlignment="1">
      <alignment vertical="center"/>
    </xf>
    <xf numFmtId="0" fontId="20" fillId="0" borderId="0" xfId="0" applyFont="1" applyAlignment="1">
      <alignment horizontal="right" vertical="center"/>
    </xf>
    <xf numFmtId="181" fontId="24" fillId="13" borderId="2" xfId="0" quotePrefix="1" applyNumberFormat="1" applyFont="1" applyFill="1" applyBorder="1" applyAlignment="1">
      <alignment horizontal="right" vertical="top"/>
    </xf>
    <xf numFmtId="0" fontId="24" fillId="13" borderId="2" xfId="0" applyFont="1" applyFill="1" applyBorder="1" applyAlignment="1" applyProtection="1">
      <alignment vertical="top" wrapText="1"/>
      <protection locked="0"/>
    </xf>
    <xf numFmtId="0" fontId="24" fillId="13" borderId="2" xfId="0" applyFont="1" applyFill="1" applyBorder="1" applyAlignment="1" applyProtection="1">
      <alignment horizontal="center" vertical="top" wrapText="1"/>
      <protection locked="0"/>
    </xf>
    <xf numFmtId="181" fontId="24" fillId="0" borderId="2" xfId="0" applyNumberFormat="1" applyFont="1" applyBorder="1" applyAlignment="1" applyProtection="1">
      <alignment horizontal="right" vertical="top" wrapText="1"/>
      <protection locked="0"/>
    </xf>
    <xf numFmtId="0" fontId="11" fillId="16" borderId="2" xfId="0" applyFont="1" applyFill="1" applyBorder="1" applyAlignment="1">
      <alignment vertical="top"/>
    </xf>
    <xf numFmtId="0" fontId="9" fillId="15" borderId="6" xfId="9" applyFont="1" applyFill="1" applyBorder="1" applyAlignment="1">
      <alignment vertical="top" wrapText="1"/>
    </xf>
    <xf numFmtId="49" fontId="9" fillId="17" borderId="6" xfId="31" applyNumberFormat="1" applyFont="1" applyFill="1" applyBorder="1" applyAlignment="1">
      <alignment vertical="top" wrapText="1"/>
    </xf>
    <xf numFmtId="181" fontId="9" fillId="14" borderId="6" xfId="9" applyNumberFormat="1" applyFont="1" applyFill="1" applyBorder="1" applyAlignment="1">
      <alignment vertical="top" wrapText="1"/>
    </xf>
    <xf numFmtId="49" fontId="9" fillId="14" borderId="6" xfId="9" applyNumberFormat="1" applyFont="1" applyFill="1" applyBorder="1" applyAlignment="1">
      <alignment vertical="top" wrapText="1"/>
    </xf>
    <xf numFmtId="180" fontId="9" fillId="14" borderId="6" xfId="9" applyNumberFormat="1" applyFont="1" applyFill="1" applyBorder="1" applyAlignment="1">
      <alignment vertical="top" wrapText="1"/>
    </xf>
    <xf numFmtId="9" fontId="9" fillId="14" borderId="6" xfId="9" applyNumberFormat="1" applyFont="1" applyFill="1" applyBorder="1" applyAlignment="1">
      <alignment vertical="top" wrapText="1"/>
    </xf>
    <xf numFmtId="49" fontId="9" fillId="18" borderId="6" xfId="9" applyNumberFormat="1" applyFont="1" applyFill="1" applyBorder="1" applyAlignment="1">
      <alignment vertical="top" wrapText="1"/>
    </xf>
    <xf numFmtId="181" fontId="9" fillId="18" borderId="6" xfId="9" applyNumberFormat="1" applyFont="1" applyFill="1" applyBorder="1" applyAlignment="1">
      <alignment vertical="top" wrapText="1"/>
    </xf>
    <xf numFmtId="195" fontId="24" fillId="0" borderId="2" xfId="0" applyNumberFormat="1" applyFont="1" applyBorder="1" applyAlignment="1">
      <alignment horizontal="right" vertical="top"/>
    </xf>
    <xf numFmtId="196" fontId="9" fillId="18" borderId="6" xfId="9" applyNumberFormat="1" applyFont="1" applyFill="1" applyBorder="1" applyAlignment="1">
      <alignment vertical="top" wrapText="1"/>
    </xf>
    <xf numFmtId="196" fontId="24" fillId="0" borderId="2" xfId="0" applyNumberFormat="1" applyFont="1" applyBorder="1" applyAlignment="1">
      <alignment horizontal="right" vertical="top"/>
    </xf>
    <xf numFmtId="196" fontId="20" fillId="0" borderId="0" xfId="0" applyNumberFormat="1" applyFont="1" applyAlignment="1">
      <alignment horizontal="center" vertical="center" shrinkToFit="1"/>
    </xf>
    <xf numFmtId="49" fontId="24" fillId="0" borderId="2" xfId="0" applyNumberFormat="1" applyFont="1" applyBorder="1" applyAlignment="1" applyProtection="1">
      <alignment vertical="top"/>
      <protection locked="0"/>
    </xf>
    <xf numFmtId="196" fontId="24" fillId="0" borderId="2" xfId="0" applyNumberFormat="1" applyFont="1" applyBorder="1" applyAlignment="1" applyProtection="1">
      <alignment horizontal="right" vertical="top" wrapText="1"/>
      <protection locked="0"/>
    </xf>
    <xf numFmtId="196" fontId="20" fillId="0" borderId="0" xfId="0" applyNumberFormat="1" applyFont="1" applyAlignment="1">
      <alignment vertical="center"/>
    </xf>
    <xf numFmtId="180" fontId="9" fillId="18" borderId="6" xfId="9" applyNumberFormat="1" applyFont="1" applyFill="1" applyBorder="1" applyAlignment="1">
      <alignment vertical="top" wrapText="1"/>
    </xf>
    <xf numFmtId="0" fontId="9" fillId="13" borderId="6" xfId="9" applyFont="1" applyFill="1" applyBorder="1" applyAlignment="1">
      <alignment vertical="top" wrapText="1"/>
    </xf>
    <xf numFmtId="0" fontId="24" fillId="0" borderId="4" xfId="0" applyFont="1" applyBorder="1" applyAlignment="1" applyProtection="1">
      <alignment horizontal="left" vertical="top"/>
    </xf>
    <xf numFmtId="0" fontId="24" fillId="0" borderId="4" xfId="0" applyFont="1" applyBorder="1" applyAlignment="1" applyProtection="1">
      <alignment horizontal="left" vertical="top" wrapText="1"/>
    </xf>
    <xf numFmtId="186" fontId="24" fillId="13" borderId="4" xfId="0" applyNumberFormat="1" applyFont="1" applyFill="1" applyBorder="1" applyAlignment="1" applyProtection="1">
      <alignment horizontal="left" vertical="top"/>
    </xf>
    <xf numFmtId="181" fontId="24" fillId="13" borderId="4" xfId="0" applyNumberFormat="1" applyFont="1" applyFill="1" applyBorder="1" applyAlignment="1" applyProtection="1">
      <alignment horizontal="left" vertical="top"/>
    </xf>
    <xf numFmtId="0" fontId="24" fillId="13" borderId="4" xfId="0" applyFont="1" applyFill="1" applyBorder="1" applyAlignment="1" applyProtection="1">
      <alignment horizontal="left" vertical="top"/>
    </xf>
    <xf numFmtId="187" fontId="24" fillId="13" borderId="4" xfId="0" applyNumberFormat="1" applyFont="1" applyFill="1" applyBorder="1" applyAlignment="1" applyProtection="1">
      <alignment horizontal="left" vertical="top"/>
    </xf>
    <xf numFmtId="182" fontId="24" fillId="0" borderId="4" xfId="0" applyNumberFormat="1" applyFont="1" applyBorder="1" applyAlignment="1" applyProtection="1">
      <alignment vertical="top"/>
    </xf>
    <xf numFmtId="181" fontId="9" fillId="14" borderId="6" xfId="9" applyNumberFormat="1" applyFont="1" applyFill="1" applyBorder="1" applyAlignment="1">
      <alignment horizontal="left" vertical="top" wrapText="1"/>
    </xf>
    <xf numFmtId="181" fontId="24" fillId="0" borderId="2" xfId="0" applyNumberFormat="1" applyFont="1" applyBorder="1" applyAlignment="1">
      <alignment horizontal="left" vertical="top"/>
    </xf>
    <xf numFmtId="0" fontId="20" fillId="13" borderId="0" xfId="0" applyFont="1" applyFill="1">
      <alignment vertical="center"/>
    </xf>
    <xf numFmtId="187" fontId="11" fillId="13" borderId="6" xfId="9" applyNumberFormat="1" applyFont="1" applyFill="1" applyBorder="1" applyAlignment="1">
      <alignment vertical="top" wrapText="1"/>
    </xf>
    <xf numFmtId="15" fontId="24" fillId="0" borderId="2" xfId="0" applyNumberFormat="1" applyFont="1" applyBorder="1" applyAlignment="1" applyProtection="1">
      <alignment horizontal="left" vertical="top"/>
      <protection locked="0"/>
    </xf>
    <xf numFmtId="49" fontId="9" fillId="13" borderId="2" xfId="0" applyNumberFormat="1" applyFont="1" applyFill="1" applyBorder="1" applyAlignment="1" applyProtection="1">
      <alignment horizontal="left" vertical="top" wrapText="1"/>
    </xf>
    <xf numFmtId="49" fontId="12" fillId="13" borderId="2" xfId="0" applyNumberFormat="1" applyFont="1" applyFill="1" applyBorder="1" applyAlignment="1" applyProtection="1">
      <alignment horizontal="left" vertical="top" wrapText="1"/>
    </xf>
    <xf numFmtId="181" fontId="9" fillId="13" borderId="2" xfId="0" applyNumberFormat="1" applyFont="1" applyFill="1" applyBorder="1" applyAlignment="1" applyProtection="1">
      <alignment horizontal="left" vertical="top" wrapText="1"/>
    </xf>
    <xf numFmtId="0" fontId="0" fillId="13" borderId="0" xfId="0" applyFill="1">
      <alignment vertical="center"/>
    </xf>
    <xf numFmtId="0" fontId="9" fillId="13" borderId="2" xfId="0" applyFont="1" applyFill="1" applyBorder="1" applyAlignment="1" applyProtection="1">
      <alignment horizontal="center" vertical="top" wrapText="1"/>
    </xf>
    <xf numFmtId="0" fontId="14" fillId="4" borderId="3" xfId="9" applyFont="1" applyFill="1" applyBorder="1" applyAlignment="1">
      <alignment horizontal="left" vertical="top" wrapText="1"/>
    </xf>
    <xf numFmtId="181" fontId="9" fillId="18" borderId="2" xfId="0" applyNumberFormat="1" applyFont="1" applyFill="1" applyBorder="1" applyAlignment="1" applyProtection="1">
      <alignment horizontal="left" vertical="top" wrapText="1"/>
      <protection locked="0"/>
    </xf>
    <xf numFmtId="49" fontId="24" fillId="17" borderId="6" xfId="31" applyNumberFormat="1" applyFont="1" applyFill="1" applyBorder="1" applyAlignment="1">
      <alignment vertical="top" wrapText="1"/>
    </xf>
    <xf numFmtId="49" fontId="9" fillId="19" borderId="2" xfId="27" applyNumberFormat="1" applyFont="1" applyFill="1" applyBorder="1" applyAlignment="1">
      <alignment horizontal="left" vertical="center" shrinkToFit="1"/>
    </xf>
    <xf numFmtId="49" fontId="28" fillId="13" borderId="2" xfId="11" applyNumberFormat="1" applyFont="1" applyFill="1" applyBorder="1" applyAlignment="1">
      <alignment horizontal="left" vertical="center" wrapText="1" shrinkToFit="1"/>
    </xf>
    <xf numFmtId="0" fontId="15" fillId="13" borderId="0" xfId="0" applyFont="1" applyFill="1" applyAlignment="1">
      <alignment horizontal="left" vertical="center" shrinkToFit="1"/>
    </xf>
    <xf numFmtId="0" fontId="9" fillId="13" borderId="2" xfId="0" applyFont="1" applyFill="1" applyBorder="1" applyAlignment="1" applyProtection="1">
      <alignment vertical="top" wrapText="1"/>
      <protection locked="0"/>
    </xf>
    <xf numFmtId="0" fontId="9" fillId="13" borderId="3" xfId="9" applyFont="1" applyFill="1" applyBorder="1" applyAlignment="1" applyProtection="1">
      <alignment horizontal="left" vertical="top" wrapText="1"/>
      <protection locked="0"/>
    </xf>
    <xf numFmtId="189" fontId="24" fillId="13" borderId="2" xfId="0" applyNumberFormat="1" applyFont="1" applyFill="1" applyBorder="1" applyAlignment="1" applyProtection="1">
      <alignment horizontal="left" vertical="top" wrapText="1" shrinkToFit="1"/>
      <protection locked="0"/>
    </xf>
    <xf numFmtId="49" fontId="9" fillId="19" borderId="2" xfId="0" applyNumberFormat="1" applyFont="1" applyFill="1" applyBorder="1" applyAlignment="1">
      <alignment horizontal="left" vertical="top" wrapText="1"/>
    </xf>
    <xf numFmtId="0" fontId="24" fillId="19" borderId="2" xfId="0" applyFont="1" applyFill="1" applyBorder="1" applyAlignment="1">
      <alignment horizontal="left" vertical="top"/>
    </xf>
    <xf numFmtId="0" fontId="15" fillId="19" borderId="2" xfId="0" applyFont="1" applyFill="1" applyBorder="1" applyAlignment="1">
      <alignment horizontal="left" vertical="center" shrinkToFit="1"/>
    </xf>
    <xf numFmtId="49" fontId="13" fillId="19" borderId="2" xfId="10" applyNumberFormat="1" applyFont="1" applyFill="1" applyBorder="1" applyAlignment="1">
      <alignment horizontal="left" vertical="center" shrinkToFit="1"/>
    </xf>
    <xf numFmtId="49" fontId="13" fillId="19" borderId="2" xfId="19" applyNumberFormat="1" applyFont="1" applyFill="1" applyBorder="1" applyAlignment="1">
      <alignment horizontal="left" vertical="center" shrinkToFit="1"/>
    </xf>
    <xf numFmtId="0" fontId="29" fillId="19" borderId="2" xfId="0" applyFont="1" applyFill="1" applyBorder="1" applyAlignment="1">
      <alignment horizontal="left" vertical="center" shrinkToFit="1"/>
    </xf>
    <xf numFmtId="186" fontId="9" fillId="19" borderId="2" xfId="0" applyNumberFormat="1" applyFont="1" applyFill="1" applyBorder="1" applyAlignment="1" applyProtection="1">
      <alignment horizontal="left" vertical="top" wrapText="1"/>
      <protection locked="0"/>
    </xf>
    <xf numFmtId="190" fontId="9" fillId="19" borderId="2" xfId="0" applyNumberFormat="1" applyFont="1" applyFill="1" applyBorder="1" applyAlignment="1" applyProtection="1">
      <alignment horizontal="left" vertical="top" wrapText="1"/>
      <protection locked="0"/>
    </xf>
    <xf numFmtId="49" fontId="9" fillId="19" borderId="2" xfId="0" applyNumberFormat="1" applyFont="1" applyFill="1" applyBorder="1" applyAlignment="1" applyProtection="1">
      <alignment horizontal="left" vertical="top" wrapText="1"/>
      <protection locked="0"/>
    </xf>
    <xf numFmtId="179" fontId="9" fillId="19" borderId="2" xfId="0" applyNumberFormat="1" applyFont="1" applyFill="1" applyBorder="1" applyAlignment="1" applyProtection="1">
      <alignment horizontal="left" vertical="top" wrapText="1"/>
      <protection locked="0"/>
    </xf>
    <xf numFmtId="181" fontId="9" fillId="19" borderId="2" xfId="0" applyNumberFormat="1" applyFont="1" applyFill="1" applyBorder="1" applyAlignment="1" applyProtection="1">
      <alignment horizontal="left" vertical="top" wrapText="1"/>
      <protection locked="0"/>
    </xf>
    <xf numFmtId="0" fontId="9" fillId="19" borderId="2" xfId="0" applyNumberFormat="1" applyFont="1" applyFill="1" applyBorder="1" applyAlignment="1" applyProtection="1">
      <alignment horizontal="left" vertical="top" wrapText="1"/>
      <protection locked="0"/>
    </xf>
    <xf numFmtId="49" fontId="9" fillId="19" borderId="2" xfId="0" applyNumberFormat="1" applyFont="1" applyFill="1" applyBorder="1" applyAlignment="1" applyProtection="1">
      <alignment horizontal="left" vertical="top" wrapText="1" shrinkToFit="1"/>
      <protection locked="0"/>
    </xf>
    <xf numFmtId="186" fontId="9" fillId="19" borderId="2" xfId="0" applyNumberFormat="1" applyFont="1" applyFill="1" applyBorder="1" applyAlignment="1" applyProtection="1">
      <alignment vertical="top" wrapText="1"/>
      <protection locked="0"/>
    </xf>
    <xf numFmtId="0" fontId="9" fillId="19" borderId="2" xfId="0" applyFont="1" applyFill="1" applyBorder="1" applyAlignment="1" applyProtection="1">
      <alignment vertical="top" wrapText="1"/>
      <protection locked="0"/>
    </xf>
    <xf numFmtId="0" fontId="11" fillId="19" borderId="2" xfId="0" applyFont="1" applyFill="1" applyBorder="1" applyAlignment="1" applyProtection="1">
      <alignment horizontal="left" vertical="top" wrapText="1"/>
    </xf>
    <xf numFmtId="0" fontId="24" fillId="19" borderId="2" xfId="0" applyFont="1" applyFill="1" applyBorder="1" applyAlignment="1" applyProtection="1">
      <alignment horizontal="left" vertical="top"/>
    </xf>
    <xf numFmtId="0" fontId="34" fillId="19" borderId="0" xfId="9" applyFont="1" applyFill="1" applyAlignment="1">
      <alignment vertical="center" wrapText="1"/>
    </xf>
    <xf numFmtId="0" fontId="34" fillId="19" borderId="0" xfId="0" applyFont="1" applyFill="1" applyAlignment="1">
      <alignment vertical="center" wrapText="1"/>
    </xf>
  </cellXfs>
  <cellStyles count="35">
    <cellStyle name="20% - 輔色1 2" xfId="1" xr:uid="{00000000-0005-0000-0000-000000000000}"/>
    <cellStyle name="20% - 輔色2 2" xfId="2" xr:uid="{00000000-0005-0000-0000-000001000000}"/>
    <cellStyle name="20% - 輔色3 2" xfId="3" xr:uid="{00000000-0005-0000-0000-000002000000}"/>
    <cellStyle name="20% - 輔色4 2" xfId="4" xr:uid="{00000000-0005-0000-0000-000003000000}"/>
    <cellStyle name="40% - 輔色3 2" xfId="5" xr:uid="{00000000-0005-0000-0000-000004000000}"/>
    <cellStyle name="60% - 輔色3 2" xfId="6" xr:uid="{00000000-0005-0000-0000-000005000000}"/>
    <cellStyle name="60% - 輔色4 2" xfId="7" xr:uid="{00000000-0005-0000-0000-000006000000}"/>
    <cellStyle name="60% - 輔色6 2" xfId="8" xr:uid="{00000000-0005-0000-0000-000007000000}"/>
    <cellStyle name="百分比 2" xfId="22" xr:uid="{00000000-0005-0000-0000-000019000000}"/>
    <cellStyle name="備註 2" xfId="15" xr:uid="{00000000-0005-0000-0000-00001C000000}"/>
    <cellStyle name="常规" xfId="0" builtinId="0"/>
    <cellStyle name="超連結 2" xfId="16" xr:uid="{00000000-0005-0000-0000-00001E000000}"/>
    <cellStyle name="超連結 3" xfId="30" xr:uid="{00000000-0005-0000-0000-00001F000000}"/>
    <cellStyle name="超链接" xfId="17" builtinId="8"/>
    <cellStyle name="貨幣 [0] 2" xfId="23" xr:uid="{00000000-0005-0000-0000-00001A000000}"/>
    <cellStyle name="貨幣 2" xfId="24" xr:uid="{00000000-0005-0000-0000-00001B000000}"/>
    <cellStyle name="千分位 2" xfId="21" xr:uid="{00000000-0005-0000-0000-000018000000}"/>
    <cellStyle name="一般 10" xfId="34" xr:uid="{57BD3468-2CB5-48EF-9493-6BA2F32E64D7}"/>
    <cellStyle name="一般 11 2" xfId="31" xr:uid="{00000000-0005-0000-0000-000009000000}"/>
    <cellStyle name="一般 2" xfId="9" xr:uid="{00000000-0005-0000-0000-00000A000000}"/>
    <cellStyle name="一般 2 2" xfId="10" xr:uid="{00000000-0005-0000-0000-00000B000000}"/>
    <cellStyle name="一般 2 2 2" xfId="33" xr:uid="{2518C9C4-CCDB-40D5-9ECA-99A518A05579}"/>
    <cellStyle name="一般 3" xfId="11" xr:uid="{00000000-0005-0000-0000-00000C000000}"/>
    <cellStyle name="一般 3 2" xfId="20" xr:uid="{00000000-0005-0000-0000-00000D000000}"/>
    <cellStyle name="一般 4" xfId="12" xr:uid="{00000000-0005-0000-0000-00000E000000}"/>
    <cellStyle name="一般 4 2" xfId="13" xr:uid="{00000000-0005-0000-0000-00000F000000}"/>
    <cellStyle name="一般 5" xfId="14" xr:uid="{00000000-0005-0000-0000-000010000000}"/>
    <cellStyle name="一般 6" xfId="18" xr:uid="{00000000-0005-0000-0000-000011000000}"/>
    <cellStyle name="一般 6 2" xfId="25" xr:uid="{00000000-0005-0000-0000-000012000000}"/>
    <cellStyle name="一般 7" xfId="29" xr:uid="{00000000-0005-0000-0000-000013000000}"/>
    <cellStyle name="一般 8" xfId="19" xr:uid="{00000000-0005-0000-0000-000014000000}"/>
    <cellStyle name="一般 8 2" xfId="26" xr:uid="{00000000-0005-0000-0000-000015000000}"/>
    <cellStyle name="一般 8 2 2" xfId="28" xr:uid="{00000000-0005-0000-0000-000016000000}"/>
    <cellStyle name="一般 8 3" xfId="27" xr:uid="{00000000-0005-0000-0000-000017000000}"/>
    <cellStyle name="一般 9" xfId="32" xr:uid="{04514135-3307-4AD0-A227-E951E824986F}"/>
  </cellStyles>
  <dxfs count="0"/>
  <tableStyles count="0" defaultTableStyle="TableStyleMedium9" defaultPivotStyle="PivotStyleLight16"/>
  <colors>
    <mruColors>
      <color rgb="FF66FF66"/>
      <color rgb="FFCCFFCC"/>
      <color rgb="FF00CCFF"/>
      <color rgb="FFCCFF99"/>
      <color rgb="FFFF6699"/>
      <color rgb="FF3399FF"/>
      <color rgb="FF99FF99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0-20180903-%20NEW%20JOB\JOB\Setting%20File\20180903\JOB\P18-Master%2009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0-20180903-%20NEW%20JOB\JOB\Master0902-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0-20180903-%20NEW%20JOB\JOB\Setting%20File\20180903\Master0902-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Data"/>
      <sheetName val="P18"/>
      <sheetName val="O"/>
      <sheetName val="in"/>
      <sheetName val="中標"/>
      <sheetName val="中通"/>
      <sheetName val="SM"/>
      <sheetName val="完工紙"/>
      <sheetName val="客數"/>
      <sheetName val="分判數"/>
    </sheetNames>
    <sheetDataSet>
      <sheetData sheetId="0"/>
      <sheetData sheetId="1" refreshError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Data"/>
      <sheetName val="Sales Data"/>
      <sheetName val="Master"/>
      <sheetName val="2018-New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Data"/>
      <sheetName val="Sales Data"/>
      <sheetName val="Master"/>
      <sheetName val="2018-New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tungwah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3"/>
  <sheetViews>
    <sheetView topLeftCell="A73" workbookViewId="0">
      <selection activeCell="E84" sqref="E84:G85"/>
    </sheetView>
  </sheetViews>
  <sheetFormatPr defaultColWidth="8.8984375" defaultRowHeight="15.6"/>
  <cols>
    <col min="1" max="5" width="8.8984375" style="28"/>
    <col min="6" max="6" width="20.3984375" style="28" customWidth="1"/>
    <col min="7" max="7" width="18.69921875" style="28" customWidth="1"/>
    <col min="8" max="8" width="8.8984375" style="57"/>
    <col min="9" max="16384" width="8.8984375" style="28"/>
  </cols>
  <sheetData>
    <row r="1" spans="1:20" ht="61.2">
      <c r="A1" s="8" t="s">
        <v>317</v>
      </c>
      <c r="B1" s="8" t="s">
        <v>284</v>
      </c>
      <c r="C1" s="8" t="s">
        <v>285</v>
      </c>
      <c r="D1" s="9" t="s">
        <v>286</v>
      </c>
      <c r="E1" s="1" t="s">
        <v>287</v>
      </c>
      <c r="F1" s="1" t="s">
        <v>288</v>
      </c>
      <c r="G1" s="1" t="s">
        <v>289</v>
      </c>
      <c r="H1" s="53" t="s">
        <v>290</v>
      </c>
      <c r="I1" s="1" t="s">
        <v>291</v>
      </c>
      <c r="J1" s="10" t="s">
        <v>292</v>
      </c>
      <c r="K1" s="1" t="s">
        <v>293</v>
      </c>
      <c r="L1" s="1" t="s">
        <v>294</v>
      </c>
      <c r="M1" s="1" t="s">
        <v>295</v>
      </c>
      <c r="N1" s="1" t="s">
        <v>296</v>
      </c>
      <c r="P1" s="171" t="s">
        <v>382</v>
      </c>
      <c r="Q1" s="172"/>
      <c r="R1" s="172"/>
      <c r="S1" s="172"/>
      <c r="T1" s="172"/>
    </row>
    <row r="2" spans="1:20">
      <c r="A2" s="29"/>
      <c r="B2" s="30"/>
      <c r="C2" s="30"/>
      <c r="D2" s="30"/>
      <c r="E2" s="31" t="s">
        <v>0</v>
      </c>
      <c r="F2" s="16" t="s">
        <v>1</v>
      </c>
      <c r="G2" s="2" t="s">
        <v>2</v>
      </c>
      <c r="H2" s="54"/>
      <c r="I2" s="32"/>
      <c r="J2" s="30"/>
      <c r="K2" s="30"/>
      <c r="L2" s="30"/>
      <c r="M2" s="30"/>
      <c r="N2" s="30"/>
      <c r="P2" s="172"/>
      <c r="Q2" s="172"/>
      <c r="R2" s="172"/>
      <c r="S2" s="172"/>
      <c r="T2" s="172"/>
    </row>
    <row r="3" spans="1:20">
      <c r="A3" s="30"/>
      <c r="B3" s="30"/>
      <c r="C3" s="30"/>
      <c r="D3" s="30"/>
      <c r="E3" s="31" t="s">
        <v>18</v>
      </c>
      <c r="F3" s="33" t="s">
        <v>230</v>
      </c>
      <c r="G3" s="34" t="s">
        <v>12</v>
      </c>
      <c r="H3" s="54"/>
      <c r="I3" s="32"/>
      <c r="J3" s="30"/>
      <c r="K3" s="30"/>
      <c r="L3" s="30"/>
      <c r="M3" s="30"/>
      <c r="N3" s="30"/>
      <c r="P3" s="172"/>
      <c r="Q3" s="172"/>
      <c r="R3" s="172"/>
      <c r="S3" s="172"/>
      <c r="T3" s="172"/>
    </row>
    <row r="4" spans="1:20">
      <c r="A4" s="30"/>
      <c r="B4" s="30"/>
      <c r="C4" s="30"/>
      <c r="D4" s="30"/>
      <c r="E4" s="31" t="s">
        <v>54</v>
      </c>
      <c r="F4" s="33" t="s">
        <v>231</v>
      </c>
      <c r="G4" s="34" t="s">
        <v>15</v>
      </c>
      <c r="H4" s="54"/>
      <c r="I4" s="32"/>
      <c r="J4" s="30"/>
      <c r="K4" s="30"/>
      <c r="L4" s="30"/>
      <c r="M4" s="30"/>
      <c r="N4" s="30"/>
      <c r="P4" s="172"/>
      <c r="Q4" s="172"/>
      <c r="R4" s="172"/>
      <c r="S4" s="172"/>
      <c r="T4" s="172"/>
    </row>
    <row r="5" spans="1:20">
      <c r="A5" s="30"/>
      <c r="B5" s="30"/>
      <c r="C5" s="30"/>
      <c r="D5" s="30"/>
      <c r="E5" s="148" t="s">
        <v>19</v>
      </c>
      <c r="F5" s="33" t="s">
        <v>299</v>
      </c>
      <c r="G5" s="34" t="s">
        <v>55</v>
      </c>
      <c r="H5" s="55"/>
      <c r="J5" s="34" t="s">
        <v>56</v>
      </c>
      <c r="K5" s="33" t="s">
        <v>57</v>
      </c>
      <c r="L5" s="33"/>
      <c r="M5" s="33"/>
      <c r="N5" s="33"/>
      <c r="P5" s="172"/>
      <c r="Q5" s="172"/>
      <c r="R5" s="172"/>
      <c r="S5" s="172"/>
      <c r="T5" s="172"/>
    </row>
    <row r="6" spans="1:20">
      <c r="A6" s="30"/>
      <c r="B6" s="30"/>
      <c r="C6" s="30"/>
      <c r="D6" s="30"/>
      <c r="E6" s="148" t="s">
        <v>58</v>
      </c>
      <c r="F6" s="35" t="s">
        <v>318</v>
      </c>
      <c r="G6" s="36" t="s">
        <v>59</v>
      </c>
      <c r="H6" s="54"/>
      <c r="I6" s="32"/>
      <c r="J6" s="30"/>
      <c r="K6" s="30"/>
      <c r="L6" s="30"/>
      <c r="M6" s="30"/>
      <c r="N6" s="30"/>
      <c r="P6" s="172"/>
      <c r="Q6" s="172"/>
      <c r="R6" s="172"/>
      <c r="S6" s="172"/>
      <c r="T6" s="172"/>
    </row>
    <row r="7" spans="1:20">
      <c r="A7" s="30"/>
      <c r="B7" s="30"/>
      <c r="C7" s="30"/>
      <c r="D7" s="30"/>
      <c r="E7" s="148" t="s">
        <v>319</v>
      </c>
      <c r="F7" s="27" t="s">
        <v>320</v>
      </c>
      <c r="G7" s="6" t="s">
        <v>183</v>
      </c>
      <c r="H7" s="54"/>
      <c r="I7" s="32"/>
      <c r="J7" s="30"/>
      <c r="K7" s="30"/>
      <c r="L7" s="30"/>
      <c r="M7" s="30"/>
      <c r="N7" s="30"/>
      <c r="P7" s="172"/>
      <c r="Q7" s="172"/>
      <c r="R7" s="172"/>
      <c r="S7" s="172"/>
      <c r="T7" s="172"/>
    </row>
    <row r="8" spans="1:20">
      <c r="A8" s="30"/>
      <c r="B8" s="30"/>
      <c r="C8" s="30"/>
      <c r="D8" s="30"/>
      <c r="E8" s="148" t="s">
        <v>321</v>
      </c>
      <c r="F8" s="37" t="s">
        <v>186</v>
      </c>
      <c r="G8" s="38" t="s">
        <v>186</v>
      </c>
      <c r="H8" s="54"/>
      <c r="I8" s="32"/>
      <c r="J8" s="30"/>
      <c r="K8" s="30"/>
      <c r="L8" s="30"/>
      <c r="M8" s="30"/>
      <c r="N8" s="30"/>
      <c r="P8" s="172"/>
      <c r="Q8" s="172"/>
      <c r="R8" s="172"/>
      <c r="S8" s="172"/>
      <c r="T8" s="172"/>
    </row>
    <row r="9" spans="1:20">
      <c r="A9" s="30"/>
      <c r="B9" s="30"/>
      <c r="C9" s="30"/>
      <c r="D9" s="30"/>
      <c r="E9" s="148" t="s">
        <v>322</v>
      </c>
      <c r="F9" s="37" t="s">
        <v>323</v>
      </c>
      <c r="G9" s="38" t="s">
        <v>185</v>
      </c>
      <c r="H9" s="54"/>
      <c r="I9" s="32"/>
      <c r="J9" s="30"/>
      <c r="K9" s="30"/>
      <c r="L9" s="30"/>
      <c r="M9" s="30"/>
      <c r="N9" s="30"/>
      <c r="P9" s="172"/>
      <c r="Q9" s="172"/>
      <c r="R9" s="172"/>
      <c r="S9" s="172"/>
      <c r="T9" s="172"/>
    </row>
    <row r="10" spans="1:20">
      <c r="A10" s="30"/>
      <c r="B10" s="30"/>
      <c r="C10" s="30"/>
      <c r="D10" s="30"/>
      <c r="E10" s="31" t="s">
        <v>46</v>
      </c>
      <c r="F10" s="33" t="s">
        <v>233</v>
      </c>
      <c r="G10" s="34" t="s">
        <v>47</v>
      </c>
      <c r="H10" s="54"/>
      <c r="I10" s="32"/>
      <c r="J10" s="30"/>
      <c r="K10" s="30"/>
      <c r="L10" s="30"/>
      <c r="M10" s="30"/>
      <c r="N10" s="30"/>
      <c r="P10" s="172"/>
      <c r="Q10" s="172"/>
      <c r="R10" s="172"/>
      <c r="S10" s="172"/>
      <c r="T10" s="172"/>
    </row>
    <row r="11" spans="1:20">
      <c r="A11" s="30"/>
      <c r="B11" s="30"/>
      <c r="C11" s="30"/>
      <c r="D11" s="30"/>
      <c r="E11" s="20" t="s">
        <v>373</v>
      </c>
      <c r="F11" s="21" t="s">
        <v>283</v>
      </c>
      <c r="G11" s="5" t="s">
        <v>184</v>
      </c>
      <c r="H11" s="54"/>
      <c r="I11" s="32"/>
      <c r="J11" s="30"/>
      <c r="K11" s="30"/>
      <c r="L11" s="30"/>
      <c r="M11" s="30"/>
      <c r="N11" s="30"/>
      <c r="P11" s="172"/>
      <c r="Q11" s="172"/>
      <c r="R11" s="172"/>
      <c r="S11" s="172"/>
      <c r="T11" s="172"/>
    </row>
    <row r="12" spans="1:20">
      <c r="A12" s="30"/>
      <c r="B12" s="30"/>
      <c r="C12" s="30"/>
      <c r="D12" s="30"/>
      <c r="E12" s="31" t="s">
        <v>60</v>
      </c>
      <c r="F12" s="33" t="s">
        <v>234</v>
      </c>
      <c r="G12" s="34" t="s">
        <v>17</v>
      </c>
      <c r="H12" s="54"/>
      <c r="I12" s="32"/>
      <c r="J12" s="30"/>
      <c r="K12" s="30"/>
      <c r="L12" s="30"/>
      <c r="M12" s="30"/>
      <c r="N12" s="30"/>
      <c r="P12" s="172"/>
      <c r="Q12" s="172"/>
      <c r="R12" s="172"/>
      <c r="S12" s="172"/>
      <c r="T12" s="172"/>
    </row>
    <row r="13" spans="1:20">
      <c r="A13" s="30"/>
      <c r="B13" s="30"/>
      <c r="C13" s="30"/>
      <c r="D13" s="30"/>
      <c r="E13" s="39" t="s">
        <v>61</v>
      </c>
      <c r="F13" s="33" t="s">
        <v>256</v>
      </c>
      <c r="G13" s="34" t="s">
        <v>13</v>
      </c>
      <c r="H13" s="54"/>
      <c r="I13" s="32"/>
      <c r="J13" s="30"/>
      <c r="K13" s="30"/>
      <c r="L13" s="30"/>
      <c r="M13" s="30"/>
      <c r="N13" s="30"/>
      <c r="P13" s="172"/>
      <c r="Q13" s="172"/>
      <c r="R13" s="172"/>
      <c r="S13" s="172"/>
      <c r="T13" s="172"/>
    </row>
    <row r="14" spans="1:20">
      <c r="A14" s="30"/>
      <c r="B14" s="30"/>
      <c r="C14" s="30"/>
      <c r="D14" s="30"/>
      <c r="E14" s="31" t="s">
        <v>44</v>
      </c>
      <c r="F14" s="33" t="s">
        <v>232</v>
      </c>
      <c r="G14" s="34" t="s">
        <v>45</v>
      </c>
      <c r="H14" s="54"/>
      <c r="I14" s="32"/>
      <c r="J14" s="30"/>
      <c r="K14" s="30"/>
      <c r="L14" s="30"/>
      <c r="M14" s="30"/>
      <c r="N14" s="30"/>
      <c r="P14" s="172"/>
      <c r="Q14" s="172"/>
      <c r="R14" s="172"/>
      <c r="S14" s="172"/>
      <c r="T14" s="172"/>
    </row>
    <row r="15" spans="1:20">
      <c r="A15" s="30"/>
      <c r="B15" s="30"/>
      <c r="C15" s="30"/>
      <c r="D15" s="30"/>
      <c r="E15" s="31" t="s">
        <v>50</v>
      </c>
      <c r="F15" s="33" t="s">
        <v>235</v>
      </c>
      <c r="G15" s="34" t="s">
        <v>51</v>
      </c>
      <c r="H15" s="55"/>
      <c r="J15" s="34" t="s">
        <v>62</v>
      </c>
      <c r="K15" s="33" t="s">
        <v>63</v>
      </c>
      <c r="L15" s="33"/>
      <c r="M15" s="33"/>
      <c r="N15" s="33"/>
      <c r="P15" s="172"/>
      <c r="Q15" s="172"/>
      <c r="R15" s="172"/>
      <c r="S15" s="172"/>
      <c r="T15" s="172"/>
    </row>
    <row r="16" spans="1:20">
      <c r="A16" s="30"/>
      <c r="B16" s="30"/>
      <c r="C16" s="30"/>
      <c r="D16" s="30"/>
      <c r="E16" s="31" t="s">
        <v>64</v>
      </c>
      <c r="F16" s="33" t="s">
        <v>236</v>
      </c>
      <c r="G16" s="34" t="s">
        <v>65</v>
      </c>
      <c r="H16" s="54"/>
      <c r="I16" s="32"/>
      <c r="J16" s="30"/>
      <c r="K16" s="30"/>
      <c r="L16" s="30"/>
      <c r="M16" s="30"/>
      <c r="N16" s="30"/>
    </row>
    <row r="17" spans="1:14">
      <c r="A17" s="30"/>
      <c r="B17" s="30"/>
      <c r="C17" s="30"/>
      <c r="D17" s="30"/>
      <c r="E17" s="31" t="s">
        <v>22</v>
      </c>
      <c r="F17" s="33" t="s">
        <v>300</v>
      </c>
      <c r="G17" s="34" t="s">
        <v>9</v>
      </c>
      <c r="H17" s="54"/>
      <c r="I17" s="32"/>
      <c r="J17" s="30"/>
      <c r="K17" s="30"/>
      <c r="L17" s="30"/>
      <c r="M17" s="30"/>
      <c r="N17" s="30"/>
    </row>
    <row r="18" spans="1:14">
      <c r="A18" s="30"/>
      <c r="B18" s="30"/>
      <c r="C18" s="30"/>
      <c r="D18" s="30"/>
      <c r="E18" s="31" t="s">
        <v>24</v>
      </c>
      <c r="F18" s="33" t="s">
        <v>237</v>
      </c>
      <c r="G18" s="34" t="s">
        <v>8</v>
      </c>
      <c r="H18" s="54"/>
      <c r="I18" s="32"/>
      <c r="J18" s="30"/>
      <c r="K18" s="30"/>
      <c r="L18" s="30"/>
      <c r="M18" s="30"/>
      <c r="N18" s="30"/>
    </row>
    <row r="19" spans="1:14">
      <c r="A19" s="30"/>
      <c r="B19" s="30"/>
      <c r="C19" s="30"/>
      <c r="D19" s="30"/>
      <c r="E19" s="31" t="s">
        <v>66</v>
      </c>
      <c r="F19" s="33" t="s">
        <v>257</v>
      </c>
      <c r="G19" s="34" t="s">
        <v>67</v>
      </c>
      <c r="H19" s="55"/>
      <c r="I19" s="40"/>
      <c r="J19" s="34" t="s">
        <v>68</v>
      </c>
      <c r="K19" s="33" t="s">
        <v>69</v>
      </c>
      <c r="L19" s="33"/>
      <c r="M19" s="33"/>
      <c r="N19" s="33"/>
    </row>
    <row r="20" spans="1:14">
      <c r="A20" s="30"/>
      <c r="B20" s="30"/>
      <c r="C20" s="30"/>
      <c r="D20" s="30"/>
      <c r="E20" s="31" t="s">
        <v>70</v>
      </c>
      <c r="F20" s="33" t="s">
        <v>258</v>
      </c>
      <c r="G20" s="34" t="s">
        <v>71</v>
      </c>
      <c r="H20" s="55"/>
      <c r="I20" s="40"/>
      <c r="J20" s="34" t="s">
        <v>72</v>
      </c>
      <c r="K20" s="33" t="s">
        <v>73</v>
      </c>
      <c r="L20" s="33"/>
      <c r="M20" s="33"/>
      <c r="N20" s="33"/>
    </row>
    <row r="21" spans="1:14">
      <c r="A21" s="30"/>
      <c r="B21" s="30"/>
      <c r="C21" s="30"/>
      <c r="D21" s="30"/>
      <c r="E21" s="31" t="s">
        <v>74</v>
      </c>
      <c r="F21" s="33" t="s">
        <v>259</v>
      </c>
      <c r="G21" s="34" t="s">
        <v>75</v>
      </c>
      <c r="H21" s="55"/>
      <c r="I21" s="40"/>
      <c r="J21" s="34" t="s">
        <v>72</v>
      </c>
      <c r="K21" s="33" t="s">
        <v>73</v>
      </c>
      <c r="L21" s="33"/>
      <c r="M21" s="33"/>
      <c r="N21" s="33"/>
    </row>
    <row r="22" spans="1:14">
      <c r="A22" s="30"/>
      <c r="B22" s="30"/>
      <c r="C22" s="30"/>
      <c r="D22" s="30"/>
      <c r="E22" s="31" t="s">
        <v>76</v>
      </c>
      <c r="F22" s="35" t="s">
        <v>316</v>
      </c>
      <c r="G22" s="36" t="s">
        <v>77</v>
      </c>
      <c r="H22" s="54"/>
      <c r="I22" s="32"/>
      <c r="J22" s="30"/>
      <c r="K22" s="30"/>
      <c r="L22" s="30"/>
      <c r="M22" s="30"/>
      <c r="N22" s="30"/>
    </row>
    <row r="23" spans="1:14">
      <c r="A23" s="30"/>
      <c r="B23" s="30"/>
      <c r="C23" s="30"/>
      <c r="D23" s="30"/>
      <c r="E23" s="31" t="s">
        <v>23</v>
      </c>
      <c r="F23" s="33" t="s">
        <v>238</v>
      </c>
      <c r="G23" s="34" t="s">
        <v>7</v>
      </c>
      <c r="H23" s="54"/>
      <c r="I23" s="32"/>
      <c r="J23" s="30"/>
      <c r="K23" s="30"/>
      <c r="L23" s="30"/>
      <c r="M23" s="30"/>
      <c r="N23" s="30"/>
    </row>
    <row r="24" spans="1:14">
      <c r="A24" s="30"/>
      <c r="B24" s="30"/>
      <c r="C24" s="30"/>
      <c r="D24" s="30"/>
      <c r="E24" s="31" t="s">
        <v>21</v>
      </c>
      <c r="F24" s="33" t="s">
        <v>301</v>
      </c>
      <c r="G24" s="34" t="s">
        <v>10</v>
      </c>
      <c r="H24" s="54"/>
      <c r="I24" s="32"/>
      <c r="J24" s="30"/>
      <c r="K24" s="30"/>
      <c r="L24" s="30"/>
      <c r="M24" s="30"/>
      <c r="N24" s="30"/>
    </row>
    <row r="25" spans="1:14">
      <c r="A25" s="30"/>
      <c r="B25" s="30"/>
      <c r="C25" s="30"/>
      <c r="D25" s="30"/>
      <c r="E25" s="31" t="s">
        <v>78</v>
      </c>
      <c r="F25" s="41" t="s">
        <v>324</v>
      </c>
      <c r="G25" s="7" t="s">
        <v>79</v>
      </c>
      <c r="H25" s="23"/>
      <c r="I25" s="7"/>
      <c r="J25" s="41"/>
      <c r="K25" s="41"/>
      <c r="L25" s="33"/>
      <c r="M25" s="33"/>
      <c r="N25" s="33"/>
    </row>
    <row r="26" spans="1:14">
      <c r="A26" s="30"/>
      <c r="B26" s="30"/>
      <c r="C26" s="30"/>
      <c r="D26" s="30"/>
      <c r="E26" s="31" t="s">
        <v>80</v>
      </c>
      <c r="F26" s="33" t="s">
        <v>240</v>
      </c>
      <c r="G26" s="34" t="s">
        <v>81</v>
      </c>
      <c r="H26" s="54"/>
      <c r="I26" s="32"/>
      <c r="J26" s="30"/>
      <c r="K26" s="30"/>
      <c r="L26" s="30"/>
      <c r="M26" s="30"/>
      <c r="N26" s="30"/>
    </row>
    <row r="27" spans="1:14">
      <c r="A27" s="30"/>
      <c r="B27" s="30"/>
      <c r="C27" s="30"/>
      <c r="D27" s="30"/>
      <c r="E27" s="31" t="s">
        <v>82</v>
      </c>
      <c r="F27" s="33" t="s">
        <v>241</v>
      </c>
      <c r="G27" s="34" t="s">
        <v>83</v>
      </c>
      <c r="H27" s="54"/>
      <c r="I27" s="32"/>
      <c r="J27" s="30"/>
      <c r="K27" s="30"/>
      <c r="L27" s="30"/>
      <c r="M27" s="30"/>
      <c r="N27" s="30"/>
    </row>
    <row r="28" spans="1:14">
      <c r="A28" s="30"/>
      <c r="B28" s="30"/>
      <c r="C28" s="30"/>
      <c r="D28" s="30"/>
      <c r="E28" s="31" t="s">
        <v>84</v>
      </c>
      <c r="F28" s="33" t="s">
        <v>242</v>
      </c>
      <c r="G28" s="34" t="s">
        <v>85</v>
      </c>
      <c r="H28" s="54"/>
      <c r="I28" s="32"/>
      <c r="J28" s="30"/>
      <c r="K28" s="30"/>
      <c r="L28" s="30"/>
      <c r="M28" s="30"/>
      <c r="N28" s="30"/>
    </row>
    <row r="29" spans="1:14">
      <c r="A29" s="30"/>
      <c r="B29" s="30"/>
      <c r="C29" s="30"/>
      <c r="D29" s="30"/>
      <c r="E29" s="31" t="s">
        <v>86</v>
      </c>
      <c r="F29" s="33" t="s">
        <v>260</v>
      </c>
      <c r="G29" s="34" t="s">
        <v>87</v>
      </c>
      <c r="H29" s="54"/>
      <c r="I29" s="32"/>
      <c r="J29" s="30"/>
      <c r="K29" s="30"/>
      <c r="L29" s="30"/>
      <c r="M29" s="30"/>
      <c r="N29" s="30"/>
    </row>
    <row r="30" spans="1:14">
      <c r="A30" s="30"/>
      <c r="B30" s="30"/>
      <c r="C30" s="30"/>
      <c r="D30" s="30"/>
      <c r="E30" s="31" t="s">
        <v>88</v>
      </c>
      <c r="F30" s="33" t="s">
        <v>261</v>
      </c>
      <c r="G30" s="34" t="s">
        <v>89</v>
      </c>
      <c r="H30" s="55"/>
      <c r="I30" s="40"/>
      <c r="J30" s="34" t="s">
        <v>90</v>
      </c>
      <c r="K30" s="33" t="s">
        <v>91</v>
      </c>
      <c r="L30" s="35"/>
      <c r="M30" s="35"/>
      <c r="N30" s="35"/>
    </row>
    <row r="31" spans="1:14">
      <c r="A31" s="30"/>
      <c r="B31" s="30"/>
      <c r="C31" s="30"/>
      <c r="D31" s="30"/>
      <c r="E31" s="31" t="s">
        <v>92</v>
      </c>
      <c r="F31" s="33" t="s">
        <v>243</v>
      </c>
      <c r="G31" s="34" t="s">
        <v>29</v>
      </c>
      <c r="H31" s="55"/>
      <c r="I31" s="40"/>
      <c r="J31" s="34" t="s">
        <v>90</v>
      </c>
      <c r="K31" s="33" t="s">
        <v>93</v>
      </c>
      <c r="L31" s="35"/>
      <c r="M31" s="35"/>
      <c r="N31" s="35"/>
    </row>
    <row r="32" spans="1:14">
      <c r="A32" s="30"/>
      <c r="B32" s="30"/>
      <c r="C32" s="30"/>
      <c r="D32" s="30"/>
      <c r="E32" s="31" t="s">
        <v>43</v>
      </c>
      <c r="F32" s="33" t="s">
        <v>244</v>
      </c>
      <c r="G32" s="34" t="s">
        <v>94</v>
      </c>
      <c r="H32" s="54"/>
      <c r="I32" s="32"/>
      <c r="J32" s="30"/>
      <c r="K32" s="30"/>
      <c r="L32" s="30"/>
      <c r="M32" s="30"/>
      <c r="N32" s="30"/>
    </row>
    <row r="33" spans="1:14">
      <c r="A33" s="30"/>
      <c r="B33" s="30"/>
      <c r="C33" s="30"/>
      <c r="D33" s="30"/>
      <c r="E33" s="31" t="s">
        <v>95</v>
      </c>
      <c r="F33" s="35" t="s">
        <v>96</v>
      </c>
      <c r="G33" s="36" t="s">
        <v>97</v>
      </c>
      <c r="H33" s="54"/>
      <c r="I33" s="32"/>
      <c r="J33" s="30"/>
      <c r="K33" s="30"/>
      <c r="L33" s="30"/>
      <c r="M33" s="30"/>
      <c r="N33" s="30"/>
    </row>
    <row r="34" spans="1:14">
      <c r="A34" s="30"/>
      <c r="B34" s="30"/>
      <c r="C34" s="30"/>
      <c r="D34" s="30"/>
      <c r="E34" s="31" t="s">
        <v>98</v>
      </c>
      <c r="F34" s="35" t="s">
        <v>304</v>
      </c>
      <c r="G34" s="36" t="s">
        <v>99</v>
      </c>
      <c r="H34" s="54"/>
      <c r="I34" s="32"/>
      <c r="J34" s="30"/>
      <c r="K34" s="30"/>
      <c r="L34" s="30"/>
      <c r="M34" s="30"/>
      <c r="N34" s="30"/>
    </row>
    <row r="35" spans="1:14">
      <c r="A35" s="30"/>
      <c r="B35" s="30"/>
      <c r="C35" s="30"/>
      <c r="D35" s="30"/>
      <c r="E35" s="31" t="s">
        <v>100</v>
      </c>
      <c r="F35" s="35" t="s">
        <v>101</v>
      </c>
      <c r="G35" s="36" t="s">
        <v>102</v>
      </c>
      <c r="H35" s="54"/>
      <c r="I35" s="32"/>
      <c r="J35" s="30"/>
      <c r="K35" s="30"/>
      <c r="L35" s="30"/>
      <c r="M35" s="30"/>
      <c r="N35" s="30"/>
    </row>
    <row r="36" spans="1:14">
      <c r="A36" s="30"/>
      <c r="B36" s="30"/>
      <c r="C36" s="30"/>
      <c r="D36" s="30"/>
      <c r="E36" s="31" t="s">
        <v>39</v>
      </c>
      <c r="F36" s="33" t="s">
        <v>245</v>
      </c>
      <c r="G36" s="34" t="s">
        <v>40</v>
      </c>
      <c r="H36" s="54"/>
      <c r="I36" s="32"/>
      <c r="J36" s="30"/>
      <c r="K36" s="30"/>
      <c r="L36" s="30"/>
      <c r="M36" s="30"/>
      <c r="N36" s="30"/>
    </row>
    <row r="37" spans="1:14">
      <c r="A37" s="30"/>
      <c r="B37" s="30"/>
      <c r="C37" s="30"/>
      <c r="D37" s="30"/>
      <c r="E37" s="31" t="s">
        <v>25</v>
      </c>
      <c r="F37" s="33" t="s">
        <v>246</v>
      </c>
      <c r="G37" s="34" t="s">
        <v>14</v>
      </c>
      <c r="H37" s="54"/>
      <c r="I37" s="32"/>
      <c r="J37" s="30"/>
      <c r="K37" s="30"/>
      <c r="L37" s="30"/>
      <c r="M37" s="30"/>
      <c r="N37" s="30"/>
    </row>
    <row r="38" spans="1:14">
      <c r="A38" s="30"/>
      <c r="B38" s="30"/>
      <c r="C38" s="30"/>
      <c r="D38" s="30"/>
      <c r="E38" s="31" t="s">
        <v>103</v>
      </c>
      <c r="F38" s="33" t="s">
        <v>247</v>
      </c>
      <c r="G38" s="34" t="s">
        <v>104</v>
      </c>
      <c r="H38" s="54"/>
      <c r="I38" s="32"/>
      <c r="J38" s="30"/>
      <c r="K38" s="30"/>
      <c r="L38" s="30"/>
      <c r="M38" s="30"/>
      <c r="N38" s="30"/>
    </row>
    <row r="39" spans="1:14">
      <c r="A39" s="30"/>
      <c r="B39" s="30"/>
      <c r="C39" s="30"/>
      <c r="D39" s="30"/>
      <c r="E39" s="31" t="s">
        <v>105</v>
      </c>
      <c r="F39" s="35" t="s">
        <v>106</v>
      </c>
      <c r="G39" s="36" t="s">
        <v>107</v>
      </c>
      <c r="H39" s="54"/>
      <c r="I39" s="32"/>
      <c r="J39" s="30"/>
      <c r="K39" s="30"/>
      <c r="L39" s="30"/>
      <c r="M39" s="30"/>
      <c r="N39" s="30"/>
    </row>
    <row r="40" spans="1:14">
      <c r="A40" s="30"/>
      <c r="B40" s="30"/>
      <c r="C40" s="30"/>
      <c r="D40" s="30"/>
      <c r="E40" s="31" t="s">
        <v>108</v>
      </c>
      <c r="F40" s="42" t="s">
        <v>109</v>
      </c>
      <c r="G40" s="4" t="s">
        <v>110</v>
      </c>
      <c r="H40" s="54"/>
      <c r="I40" s="32"/>
      <c r="J40" s="30"/>
      <c r="K40" s="30"/>
      <c r="L40" s="30"/>
      <c r="M40" s="30"/>
      <c r="N40" s="30"/>
    </row>
    <row r="41" spans="1:14">
      <c r="A41" s="30"/>
      <c r="B41" s="30"/>
      <c r="C41" s="30"/>
      <c r="D41" s="30"/>
      <c r="E41" s="31" t="s">
        <v>48</v>
      </c>
      <c r="F41" s="33" t="s">
        <v>248</v>
      </c>
      <c r="G41" s="34" t="s">
        <v>49</v>
      </c>
      <c r="H41" s="54"/>
      <c r="I41" s="32"/>
      <c r="J41" s="30"/>
      <c r="K41" s="30"/>
      <c r="L41" s="30"/>
      <c r="M41" s="30"/>
      <c r="N41" s="30"/>
    </row>
    <row r="42" spans="1:14">
      <c r="A42" s="30"/>
      <c r="B42" s="30"/>
      <c r="C42" s="30"/>
      <c r="D42" s="30"/>
      <c r="E42" s="31" t="s">
        <v>111</v>
      </c>
      <c r="F42" s="33" t="s">
        <v>262</v>
      </c>
      <c r="G42" s="34" t="s">
        <v>112</v>
      </c>
      <c r="H42" s="54"/>
      <c r="I42" s="32"/>
      <c r="J42" s="30"/>
      <c r="K42" s="30"/>
      <c r="L42" s="30"/>
      <c r="M42" s="30"/>
      <c r="N42" s="30"/>
    </row>
    <row r="43" spans="1:14">
      <c r="A43" s="30"/>
      <c r="B43" s="30"/>
      <c r="C43" s="30"/>
      <c r="D43" s="30"/>
      <c r="E43" s="31" t="s">
        <v>35</v>
      </c>
      <c r="F43" s="35" t="s">
        <v>305</v>
      </c>
      <c r="G43" s="36" t="s">
        <v>36</v>
      </c>
      <c r="H43" s="54"/>
      <c r="I43" s="32"/>
      <c r="J43" s="30"/>
      <c r="K43" s="30"/>
      <c r="L43" s="30"/>
      <c r="M43" s="30"/>
      <c r="N43" s="30"/>
    </row>
    <row r="44" spans="1:14">
      <c r="A44" s="30"/>
      <c r="B44" s="30"/>
      <c r="C44" s="30"/>
      <c r="D44" s="30"/>
      <c r="E44" s="31" t="s">
        <v>113</v>
      </c>
      <c r="F44" s="35" t="s">
        <v>325</v>
      </c>
      <c r="G44" s="36" t="s">
        <v>114</v>
      </c>
      <c r="H44" s="55"/>
      <c r="I44" s="34"/>
      <c r="J44" s="33"/>
      <c r="K44" s="43"/>
      <c r="L44" s="33"/>
      <c r="M44" s="33"/>
      <c r="N44" s="33"/>
    </row>
    <row r="45" spans="1:14">
      <c r="A45" s="30"/>
      <c r="B45" s="30"/>
      <c r="C45" s="30"/>
      <c r="D45" s="30"/>
      <c r="E45" s="31" t="s">
        <v>115</v>
      </c>
      <c r="F45" s="33" t="s">
        <v>263</v>
      </c>
      <c r="G45" s="34" t="s">
        <v>116</v>
      </c>
      <c r="H45" s="54"/>
      <c r="I45" s="32"/>
      <c r="J45" s="30"/>
      <c r="K45" s="30"/>
      <c r="L45" s="30"/>
      <c r="M45" s="30"/>
      <c r="N45" s="30"/>
    </row>
    <row r="46" spans="1:14">
      <c r="A46" s="30"/>
      <c r="B46" s="30"/>
      <c r="C46" s="30"/>
      <c r="D46" s="30"/>
      <c r="E46" s="31" t="s">
        <v>117</v>
      </c>
      <c r="F46" s="33" t="s">
        <v>264</v>
      </c>
      <c r="G46" s="34" t="s">
        <v>118</v>
      </c>
      <c r="H46" s="54"/>
      <c r="I46" s="32"/>
      <c r="J46" s="30"/>
      <c r="K46" s="30"/>
      <c r="L46" s="30"/>
      <c r="M46" s="30"/>
      <c r="N46" s="30"/>
    </row>
    <row r="47" spans="1:14">
      <c r="A47" s="30"/>
      <c r="B47" s="30"/>
      <c r="C47" s="30"/>
      <c r="D47" s="30"/>
      <c r="E47" s="31" t="s">
        <v>41</v>
      </c>
      <c r="F47" s="33" t="s">
        <v>249</v>
      </c>
      <c r="G47" s="34" t="s">
        <v>42</v>
      </c>
      <c r="H47" s="54"/>
      <c r="I47" s="32"/>
      <c r="J47" s="30"/>
      <c r="K47" s="30"/>
      <c r="L47" s="30"/>
      <c r="M47" s="30"/>
      <c r="N47" s="30"/>
    </row>
    <row r="48" spans="1:14">
      <c r="A48" s="30"/>
      <c r="B48" s="30"/>
      <c r="C48" s="30"/>
      <c r="D48" s="30"/>
      <c r="E48" s="31" t="s">
        <v>26</v>
      </c>
      <c r="F48" s="33" t="s">
        <v>250</v>
      </c>
      <c r="G48" s="34" t="s">
        <v>11</v>
      </c>
      <c r="H48" s="54"/>
      <c r="I48" s="32"/>
      <c r="J48" s="30"/>
      <c r="K48" s="30"/>
      <c r="L48" s="30"/>
      <c r="M48" s="30"/>
      <c r="N48" s="30"/>
    </row>
    <row r="49" spans="1:14">
      <c r="A49" s="30"/>
      <c r="B49" s="30"/>
      <c r="C49" s="30"/>
      <c r="D49" s="30"/>
      <c r="E49" s="31" t="s">
        <v>119</v>
      </c>
      <c r="F49" s="33" t="s">
        <v>265</v>
      </c>
      <c r="G49" s="34" t="s">
        <v>120</v>
      </c>
      <c r="H49" s="54"/>
      <c r="I49" s="32"/>
      <c r="J49" s="30"/>
      <c r="K49" s="30"/>
      <c r="L49" s="30"/>
      <c r="M49" s="30"/>
      <c r="N49" s="30"/>
    </row>
    <row r="50" spans="1:14">
      <c r="A50" s="30"/>
      <c r="B50" s="30"/>
      <c r="C50" s="30"/>
      <c r="D50" s="30"/>
      <c r="E50" s="31" t="s">
        <v>121</v>
      </c>
      <c r="F50" s="33" t="s">
        <v>266</v>
      </c>
      <c r="G50" s="34" t="s">
        <v>122</v>
      </c>
      <c r="H50" s="56"/>
      <c r="I50" s="36"/>
      <c r="J50" s="35"/>
      <c r="K50" s="35"/>
      <c r="L50" s="33"/>
      <c r="M50" s="33"/>
      <c r="N50" s="33"/>
    </row>
    <row r="51" spans="1:14">
      <c r="A51" s="30"/>
      <c r="B51" s="30"/>
      <c r="C51" s="30"/>
      <c r="D51" s="30"/>
      <c r="E51" s="31" t="s">
        <v>32</v>
      </c>
      <c r="F51" s="41" t="s">
        <v>33</v>
      </c>
      <c r="G51" s="7" t="s">
        <v>34</v>
      </c>
      <c r="H51" s="54"/>
      <c r="I51" s="32"/>
      <c r="J51" s="30"/>
      <c r="K51" s="30"/>
      <c r="L51" s="30"/>
      <c r="M51" s="30"/>
      <c r="N51" s="30"/>
    </row>
    <row r="52" spans="1:14">
      <c r="A52" s="30"/>
      <c r="B52" s="30"/>
      <c r="C52" s="30"/>
      <c r="D52" s="30"/>
      <c r="E52" s="31" t="s">
        <v>123</v>
      </c>
      <c r="F52" s="33" t="s">
        <v>267</v>
      </c>
      <c r="G52" s="34" t="s">
        <v>124</v>
      </c>
      <c r="H52" s="54"/>
      <c r="I52" s="32"/>
      <c r="J52" s="30"/>
      <c r="K52" s="30"/>
      <c r="L52" s="30"/>
      <c r="M52" s="30"/>
      <c r="N52" s="30"/>
    </row>
    <row r="53" spans="1:14">
      <c r="A53" s="30"/>
      <c r="B53" s="30"/>
      <c r="C53" s="30"/>
      <c r="D53" s="30"/>
      <c r="E53" s="31" t="s">
        <v>28</v>
      </c>
      <c r="F53" s="33" t="s">
        <v>251</v>
      </c>
      <c r="G53" s="34" t="s">
        <v>27</v>
      </c>
      <c r="H53" s="54"/>
      <c r="I53" s="32"/>
      <c r="J53" s="30"/>
      <c r="K53" s="30"/>
      <c r="L53" s="30"/>
      <c r="M53" s="30"/>
      <c r="N53" s="30"/>
    </row>
    <row r="54" spans="1:14">
      <c r="A54" s="30"/>
      <c r="B54" s="30"/>
      <c r="C54" s="30"/>
      <c r="D54" s="30"/>
      <c r="E54" s="31" t="s">
        <v>125</v>
      </c>
      <c r="F54" s="33" t="s">
        <v>268</v>
      </c>
      <c r="G54" s="34" t="s">
        <v>126</v>
      </c>
      <c r="H54" s="54"/>
      <c r="I54" s="32"/>
      <c r="J54" s="30"/>
      <c r="K54" s="30"/>
      <c r="L54" s="30"/>
      <c r="M54" s="30"/>
      <c r="N54" s="30"/>
    </row>
    <row r="55" spans="1:14">
      <c r="A55" s="30"/>
      <c r="B55" s="30"/>
      <c r="C55" s="30"/>
      <c r="D55" s="30"/>
      <c r="E55" s="31" t="s">
        <v>127</v>
      </c>
      <c r="F55" s="33" t="s">
        <v>252</v>
      </c>
      <c r="G55" s="34" t="s">
        <v>128</v>
      </c>
      <c r="H55" s="54"/>
      <c r="I55" s="32"/>
      <c r="J55" s="30"/>
      <c r="K55" s="30"/>
      <c r="L55" s="30"/>
      <c r="M55" s="30"/>
      <c r="N55" s="30"/>
    </row>
    <row r="56" spans="1:14">
      <c r="A56" s="30"/>
      <c r="B56" s="30"/>
      <c r="C56" s="30"/>
      <c r="D56" s="30"/>
      <c r="E56" s="31" t="s">
        <v>129</v>
      </c>
      <c r="F56" s="33" t="s">
        <v>269</v>
      </c>
      <c r="G56" s="34" t="s">
        <v>130</v>
      </c>
      <c r="H56" s="54"/>
      <c r="I56" s="32"/>
      <c r="J56" s="30"/>
      <c r="K56" s="30"/>
      <c r="L56" s="30"/>
      <c r="M56" s="30"/>
      <c r="N56" s="30"/>
    </row>
    <row r="57" spans="1:14">
      <c r="A57" s="30"/>
      <c r="B57" s="30"/>
      <c r="C57" s="30"/>
      <c r="D57" s="30"/>
      <c r="E57" s="31" t="s">
        <v>20</v>
      </c>
      <c r="F57" s="33" t="s">
        <v>253</v>
      </c>
      <c r="G57" s="34" t="s">
        <v>16</v>
      </c>
      <c r="H57" s="54"/>
      <c r="I57" s="32"/>
      <c r="J57" s="30"/>
      <c r="K57" s="30"/>
      <c r="L57" s="30"/>
      <c r="M57" s="30"/>
      <c r="N57" s="30"/>
    </row>
    <row r="58" spans="1:14">
      <c r="A58" s="30"/>
      <c r="B58" s="30"/>
      <c r="C58" s="30"/>
      <c r="D58" s="30"/>
      <c r="E58" s="31" t="s">
        <v>131</v>
      </c>
      <c r="F58" s="33" t="s">
        <v>270</v>
      </c>
      <c r="G58" s="34" t="s">
        <v>132</v>
      </c>
      <c r="H58" s="54"/>
      <c r="I58" s="32"/>
      <c r="J58" s="30"/>
      <c r="K58" s="30"/>
      <c r="L58" s="30"/>
      <c r="M58" s="30"/>
      <c r="N58" s="30"/>
    </row>
    <row r="59" spans="1:14">
      <c r="A59" s="30"/>
      <c r="B59" s="30"/>
      <c r="C59" s="30"/>
      <c r="D59" s="30"/>
      <c r="E59" s="31" t="s">
        <v>133</v>
      </c>
      <c r="F59" s="33" t="s">
        <v>271</v>
      </c>
      <c r="G59" s="34" t="s">
        <v>134</v>
      </c>
      <c r="H59" s="54"/>
      <c r="I59" s="32"/>
      <c r="J59" s="30"/>
      <c r="K59" s="30"/>
      <c r="L59" s="30"/>
      <c r="M59" s="30"/>
      <c r="N59" s="30"/>
    </row>
    <row r="60" spans="1:14">
      <c r="A60" s="30"/>
      <c r="B60" s="30"/>
      <c r="C60" s="30"/>
      <c r="D60" s="30"/>
      <c r="E60" s="31" t="s">
        <v>135</v>
      </c>
      <c r="F60" s="33" t="s">
        <v>272</v>
      </c>
      <c r="G60" s="34" t="s">
        <v>136</v>
      </c>
      <c r="H60" s="54"/>
      <c r="I60" s="32"/>
      <c r="J60" s="30"/>
      <c r="K60" s="30"/>
      <c r="L60" s="30"/>
      <c r="M60" s="30"/>
      <c r="N60" s="30"/>
    </row>
    <row r="61" spans="1:14">
      <c r="A61" s="30"/>
      <c r="B61" s="30"/>
      <c r="C61" s="30"/>
      <c r="D61" s="30"/>
      <c r="E61" s="31" t="s">
        <v>137</v>
      </c>
      <c r="F61" s="35" t="s">
        <v>306</v>
      </c>
      <c r="G61" s="36" t="s">
        <v>138</v>
      </c>
      <c r="H61" s="54"/>
      <c r="I61" s="32"/>
      <c r="J61" s="30"/>
      <c r="K61" s="30"/>
      <c r="L61" s="30"/>
      <c r="M61" s="30"/>
      <c r="N61" s="30"/>
    </row>
    <row r="62" spans="1:14">
      <c r="A62" s="30"/>
      <c r="B62" s="30"/>
      <c r="C62" s="30"/>
      <c r="D62" s="30"/>
      <c r="E62" s="31" t="s">
        <v>139</v>
      </c>
      <c r="F62" s="33" t="s">
        <v>273</v>
      </c>
      <c r="G62" s="34" t="s">
        <v>140</v>
      </c>
      <c r="H62" s="54"/>
      <c r="I62" s="32"/>
      <c r="J62" s="30"/>
      <c r="K62" s="30"/>
      <c r="L62" s="30"/>
      <c r="M62" s="30"/>
      <c r="N62" s="30"/>
    </row>
    <row r="63" spans="1:14">
      <c r="A63" s="30"/>
      <c r="B63" s="30"/>
      <c r="C63" s="30"/>
      <c r="D63" s="30"/>
      <c r="E63" s="31" t="s">
        <v>141</v>
      </c>
      <c r="F63" s="33" t="s">
        <v>274</v>
      </c>
      <c r="G63" s="34" t="s">
        <v>142</v>
      </c>
      <c r="H63" s="54"/>
      <c r="I63" s="32"/>
      <c r="J63" s="30"/>
      <c r="K63" s="30"/>
      <c r="L63" s="30"/>
      <c r="M63" s="30"/>
      <c r="N63" s="30"/>
    </row>
    <row r="64" spans="1:14">
      <c r="A64" s="30"/>
      <c r="B64" s="30"/>
      <c r="C64" s="30"/>
      <c r="D64" s="30"/>
      <c r="E64" s="31" t="s">
        <v>143</v>
      </c>
      <c r="F64" s="33" t="s">
        <v>275</v>
      </c>
      <c r="G64" s="34" t="s">
        <v>144</v>
      </c>
      <c r="H64" s="54"/>
      <c r="I64" s="32"/>
      <c r="J64" s="30"/>
      <c r="K64" s="30"/>
      <c r="L64" s="30"/>
      <c r="M64" s="30"/>
      <c r="N64" s="30"/>
    </row>
    <row r="65" spans="1:15">
      <c r="A65" s="30"/>
      <c r="B65" s="30"/>
      <c r="C65" s="30"/>
      <c r="D65" s="30"/>
      <c r="E65" s="31" t="s">
        <v>145</v>
      </c>
      <c r="F65" s="33" t="s">
        <v>276</v>
      </c>
      <c r="G65" s="34" t="s">
        <v>146</v>
      </c>
      <c r="H65" s="54"/>
      <c r="I65" s="32"/>
      <c r="J65" s="30"/>
      <c r="K65" s="30"/>
      <c r="L65" s="30"/>
      <c r="M65" s="30"/>
      <c r="N65" s="30"/>
    </row>
    <row r="66" spans="1:15">
      <c r="A66" s="30"/>
      <c r="B66" s="30"/>
      <c r="C66" s="30"/>
      <c r="D66" s="30"/>
      <c r="E66" s="31" t="s">
        <v>37</v>
      </c>
      <c r="F66" s="35" t="s">
        <v>307</v>
      </c>
      <c r="G66" s="36" t="s">
        <v>38</v>
      </c>
      <c r="H66" s="54"/>
      <c r="I66" s="32"/>
      <c r="J66" s="30"/>
      <c r="K66" s="30"/>
      <c r="L66" s="30"/>
      <c r="M66" s="30"/>
      <c r="N66" s="30"/>
    </row>
    <row r="67" spans="1:15">
      <c r="A67" s="30"/>
      <c r="B67" s="30"/>
      <c r="C67" s="30"/>
      <c r="D67" s="30"/>
      <c r="E67" s="31" t="s">
        <v>147</v>
      </c>
      <c r="F67" s="41" t="s">
        <v>326</v>
      </c>
      <c r="G67" s="7" t="s">
        <v>148</v>
      </c>
      <c r="H67" s="54"/>
      <c r="I67" s="32"/>
      <c r="J67" s="30"/>
      <c r="K67" s="30"/>
      <c r="L67" s="30"/>
      <c r="M67" s="30"/>
      <c r="N67" s="30"/>
    </row>
    <row r="68" spans="1:15">
      <c r="A68" s="30"/>
      <c r="B68" s="30"/>
      <c r="C68" s="30"/>
      <c r="D68" s="30"/>
      <c r="E68" s="31" t="s">
        <v>149</v>
      </c>
      <c r="F68" s="33" t="s">
        <v>277</v>
      </c>
      <c r="G68" s="34" t="s">
        <v>150</v>
      </c>
      <c r="H68" s="54"/>
      <c r="I68" s="32"/>
      <c r="J68" s="30"/>
      <c r="K68" s="30"/>
      <c r="L68" s="30"/>
      <c r="M68" s="30"/>
      <c r="N68" s="30"/>
    </row>
    <row r="69" spans="1:15">
      <c r="A69" s="30"/>
      <c r="B69" s="30"/>
      <c r="C69" s="30"/>
      <c r="D69" s="30"/>
      <c r="E69" s="31" t="s">
        <v>151</v>
      </c>
      <c r="F69" s="33" t="s">
        <v>254</v>
      </c>
      <c r="G69" s="34" t="s">
        <v>152</v>
      </c>
      <c r="H69" s="55"/>
      <c r="I69" s="34" t="s">
        <v>153</v>
      </c>
      <c r="J69" s="33"/>
      <c r="K69" s="33" t="s">
        <v>154</v>
      </c>
      <c r="L69" s="33"/>
      <c r="M69" s="33"/>
      <c r="N69" s="33"/>
    </row>
    <row r="70" spans="1:15">
      <c r="A70" s="30"/>
      <c r="B70" s="30"/>
      <c r="C70" s="30"/>
      <c r="D70" s="30"/>
      <c r="E70" s="31" t="s">
        <v>155</v>
      </c>
      <c r="F70" s="33" t="s">
        <v>278</v>
      </c>
      <c r="G70" s="34" t="s">
        <v>156</v>
      </c>
      <c r="H70" s="54"/>
      <c r="I70" s="32"/>
      <c r="J70" s="30"/>
      <c r="K70" s="30"/>
      <c r="L70" s="30"/>
      <c r="M70" s="30"/>
      <c r="N70" s="30"/>
    </row>
    <row r="71" spans="1:15">
      <c r="A71" s="30"/>
      <c r="B71" s="30"/>
      <c r="C71" s="30"/>
      <c r="D71" s="30"/>
      <c r="E71" s="31" t="s">
        <v>157</v>
      </c>
      <c r="F71" s="33" t="s">
        <v>279</v>
      </c>
      <c r="G71" s="34" t="s">
        <v>158</v>
      </c>
      <c r="H71" s="54"/>
      <c r="I71" s="32"/>
      <c r="J71" s="30"/>
      <c r="K71" s="30"/>
      <c r="L71" s="30"/>
      <c r="M71" s="30"/>
      <c r="N71" s="30"/>
    </row>
    <row r="72" spans="1:15">
      <c r="A72" s="30"/>
      <c r="B72" s="30"/>
      <c r="C72" s="30"/>
      <c r="D72" s="30"/>
      <c r="E72" s="31" t="s">
        <v>308</v>
      </c>
      <c r="F72" s="44" t="s">
        <v>309</v>
      </c>
      <c r="G72" s="7" t="s">
        <v>310</v>
      </c>
      <c r="H72" s="23"/>
      <c r="I72" s="41"/>
      <c r="J72" s="7"/>
      <c r="K72" s="41"/>
      <c r="L72" s="41"/>
      <c r="M72" s="41"/>
      <c r="N72" s="41"/>
    </row>
    <row r="73" spans="1:15">
      <c r="A73" s="30"/>
      <c r="B73" s="30"/>
      <c r="C73" s="30"/>
      <c r="D73" s="30"/>
      <c r="E73" s="31" t="s">
        <v>311</v>
      </c>
      <c r="F73" s="41" t="s">
        <v>312</v>
      </c>
      <c r="G73" s="7" t="s">
        <v>313</v>
      </c>
      <c r="H73" s="23"/>
      <c r="I73" s="41"/>
      <c r="J73" s="7"/>
      <c r="K73" s="41"/>
      <c r="L73" s="41"/>
      <c r="M73" s="41"/>
      <c r="N73" s="41"/>
    </row>
    <row r="74" spans="1:15">
      <c r="A74" s="30"/>
      <c r="B74" s="30"/>
      <c r="C74" s="30"/>
      <c r="D74" s="30"/>
      <c r="E74" s="31" t="s">
        <v>159</v>
      </c>
      <c r="F74" s="35" t="s">
        <v>160</v>
      </c>
      <c r="G74" s="4" t="s">
        <v>161</v>
      </c>
      <c r="H74" s="54"/>
      <c r="I74" s="32"/>
      <c r="J74" s="30"/>
      <c r="K74" s="30"/>
      <c r="L74" s="30"/>
      <c r="M74" s="30"/>
      <c r="N74" s="30"/>
    </row>
    <row r="75" spans="1:15">
      <c r="A75" s="30"/>
      <c r="B75" s="30"/>
      <c r="C75" s="30"/>
      <c r="D75" s="30"/>
      <c r="E75" s="31" t="s">
        <v>162</v>
      </c>
      <c r="F75" s="33" t="s">
        <v>280</v>
      </c>
      <c r="G75" s="34" t="s">
        <v>163</v>
      </c>
      <c r="H75" s="54"/>
      <c r="I75" s="32"/>
      <c r="J75" s="30"/>
      <c r="K75" s="30"/>
      <c r="L75" s="30"/>
      <c r="M75" s="30"/>
      <c r="N75" s="30"/>
    </row>
    <row r="76" spans="1:15">
      <c r="A76" s="30"/>
      <c r="B76" s="30"/>
      <c r="C76" s="30"/>
      <c r="D76" s="30"/>
      <c r="E76" s="31" t="s">
        <v>164</v>
      </c>
      <c r="F76" s="33" t="s">
        <v>281</v>
      </c>
      <c r="G76" s="34" t="s">
        <v>165</v>
      </c>
      <c r="H76" s="54"/>
      <c r="I76" s="32"/>
      <c r="J76" s="30"/>
      <c r="K76" s="30"/>
      <c r="L76" s="30"/>
      <c r="M76" s="30"/>
      <c r="N76" s="30"/>
    </row>
    <row r="77" spans="1:15">
      <c r="A77" s="30"/>
      <c r="B77" s="30"/>
      <c r="C77" s="30"/>
      <c r="D77" s="30"/>
      <c r="E77" s="31" t="s">
        <v>166</v>
      </c>
      <c r="F77" s="33" t="s">
        <v>255</v>
      </c>
      <c r="G77" s="34" t="s">
        <v>167</v>
      </c>
      <c r="H77" s="54"/>
      <c r="I77" s="32"/>
      <c r="J77" s="30"/>
      <c r="K77" s="30"/>
      <c r="L77" s="30"/>
      <c r="M77" s="30"/>
      <c r="N77" s="30"/>
      <c r="O77" s="45"/>
    </row>
    <row r="78" spans="1:15">
      <c r="A78" s="30"/>
      <c r="B78" s="30"/>
      <c r="C78" s="30"/>
      <c r="D78" s="30"/>
      <c r="E78" s="31" t="s">
        <v>168</v>
      </c>
      <c r="F78" s="35" t="s">
        <v>314</v>
      </c>
      <c r="G78" s="36" t="s">
        <v>169</v>
      </c>
      <c r="H78" s="55"/>
      <c r="I78" s="34"/>
      <c r="J78" s="33"/>
      <c r="K78" s="43"/>
      <c r="L78" s="35"/>
      <c r="M78" s="35"/>
      <c r="N78" s="35"/>
      <c r="O78" s="45"/>
    </row>
    <row r="79" spans="1:15">
      <c r="A79" s="30"/>
      <c r="B79" s="30"/>
      <c r="C79" s="30"/>
      <c r="D79" s="30"/>
      <c r="E79" s="31" t="s">
        <v>170</v>
      </c>
      <c r="F79" s="35" t="s">
        <v>171</v>
      </c>
      <c r="G79" s="4" t="s">
        <v>172</v>
      </c>
      <c r="H79" s="54"/>
      <c r="I79" s="32"/>
      <c r="J79" s="30"/>
      <c r="K79" s="30"/>
      <c r="L79" s="30"/>
      <c r="M79" s="30"/>
      <c r="N79" s="30"/>
    </row>
    <row r="80" spans="1:15">
      <c r="A80" s="30"/>
      <c r="B80" s="30"/>
      <c r="C80" s="30"/>
      <c r="D80" s="30"/>
      <c r="E80" s="31" t="s">
        <v>173</v>
      </c>
      <c r="F80" s="33" t="s">
        <v>282</v>
      </c>
      <c r="G80" s="34" t="s">
        <v>174</v>
      </c>
      <c r="H80" s="54"/>
      <c r="I80" s="32"/>
      <c r="J80" s="30"/>
      <c r="K80" s="30"/>
      <c r="L80" s="30"/>
      <c r="M80" s="30"/>
      <c r="N80" s="30"/>
    </row>
    <row r="81" spans="1:14">
      <c r="A81" s="30"/>
      <c r="B81" s="30"/>
      <c r="C81" s="30"/>
      <c r="D81" s="30"/>
      <c r="E81" s="31" t="s">
        <v>175</v>
      </c>
      <c r="F81" s="41" t="s">
        <v>176</v>
      </c>
      <c r="G81" s="7" t="s">
        <v>177</v>
      </c>
      <c r="H81" s="54"/>
      <c r="I81" s="32"/>
      <c r="J81" s="30"/>
      <c r="K81" s="30"/>
      <c r="L81" s="30"/>
      <c r="M81" s="30"/>
      <c r="N81" s="30"/>
    </row>
    <row r="82" spans="1:14">
      <c r="A82" s="30"/>
      <c r="B82" s="30"/>
      <c r="C82" s="30"/>
      <c r="D82" s="30"/>
      <c r="E82" s="31" t="s">
        <v>178</v>
      </c>
      <c r="F82" s="35" t="s">
        <v>315</v>
      </c>
      <c r="G82" s="36" t="s">
        <v>179</v>
      </c>
      <c r="H82" s="54"/>
      <c r="I82" s="32"/>
      <c r="J82" s="30"/>
      <c r="K82" s="30"/>
      <c r="L82" s="30"/>
      <c r="M82" s="30"/>
      <c r="N82" s="30"/>
    </row>
    <row r="83" spans="1:14">
      <c r="A83" s="30"/>
      <c r="B83" s="30"/>
      <c r="C83" s="30"/>
      <c r="D83" s="30"/>
      <c r="E83" s="31" t="s">
        <v>180</v>
      </c>
      <c r="F83" s="42" t="s">
        <v>181</v>
      </c>
      <c r="G83" s="36" t="s">
        <v>182</v>
      </c>
      <c r="H83" s="54"/>
      <c r="I83" s="32"/>
      <c r="J83" s="30"/>
      <c r="K83" s="30"/>
      <c r="L83" s="30"/>
      <c r="M83" s="30"/>
      <c r="N83" s="30"/>
    </row>
  </sheetData>
  <mergeCells count="1">
    <mergeCell ref="P1:T15"/>
  </mergeCells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P24"/>
  <sheetViews>
    <sheetView tabSelected="1" zoomScale="85" zoomScaleNormal="85" workbookViewId="0">
      <pane xSplit="1" ySplit="1" topLeftCell="B2" activePane="bottomRight" state="frozen"/>
      <selection activeCell="F18" sqref="F18"/>
      <selection pane="topRight" activeCell="F18" sqref="F18"/>
      <selection pane="bottomLeft" activeCell="F18" sqref="F18"/>
      <selection pane="bottomRight" activeCell="F18" sqref="F18"/>
    </sheetView>
  </sheetViews>
  <sheetFormatPr defaultColWidth="9" defaultRowHeight="19.95" customHeight="1"/>
  <cols>
    <col min="1" max="1" width="14.8984375" style="85" customWidth="1"/>
    <col min="2" max="2" width="12.69921875" style="14" customWidth="1"/>
    <col min="3" max="3" width="9" style="3" customWidth="1"/>
    <col min="4" max="4" width="10.69921875" style="3" customWidth="1"/>
    <col min="5" max="5" width="9" style="3" customWidth="1"/>
    <col min="6" max="6" width="15.8984375" style="3" customWidth="1"/>
    <col min="7" max="7" width="17.69921875" style="3" customWidth="1"/>
    <col min="8" max="8" width="10.09765625" style="46" customWidth="1"/>
    <col min="9" max="9" width="30.796875" style="3" customWidth="1"/>
    <col min="10" max="10" width="30.796875" style="14" customWidth="1"/>
    <col min="11" max="16384" width="9" style="3"/>
  </cols>
  <sheetData>
    <row r="1" spans="1:16" s="78" customFormat="1" ht="77.400000000000006" customHeight="1">
      <c r="A1" s="80" t="s">
        <v>377</v>
      </c>
      <c r="B1" s="145" t="s">
        <v>376</v>
      </c>
      <c r="C1" s="8" t="s">
        <v>285</v>
      </c>
      <c r="D1" s="9" t="s">
        <v>286</v>
      </c>
      <c r="E1" s="1" t="s">
        <v>287</v>
      </c>
      <c r="F1" s="1" t="s">
        <v>288</v>
      </c>
      <c r="G1" s="1" t="s">
        <v>289</v>
      </c>
      <c r="H1" s="53" t="s">
        <v>290</v>
      </c>
      <c r="I1" s="1" t="s">
        <v>291</v>
      </c>
      <c r="J1" s="10" t="s">
        <v>292</v>
      </c>
      <c r="K1" s="1" t="s">
        <v>293</v>
      </c>
      <c r="L1" s="1" t="s">
        <v>294</v>
      </c>
      <c r="M1" s="1" t="s">
        <v>295</v>
      </c>
      <c r="N1" s="1" t="s">
        <v>296</v>
      </c>
    </row>
    <row r="2" spans="1:16" s="13" customFormat="1" ht="19.95" customHeight="1">
      <c r="A2" s="81" t="s">
        <v>328</v>
      </c>
      <c r="B2" s="12"/>
      <c r="C2" s="12" t="s">
        <v>6</v>
      </c>
      <c r="D2" s="15" t="s">
        <v>379</v>
      </c>
      <c r="E2" s="12" t="s">
        <v>0</v>
      </c>
      <c r="F2" s="16" t="s">
        <v>1</v>
      </c>
      <c r="G2" s="11" t="s">
        <v>2</v>
      </c>
      <c r="H2" s="12"/>
      <c r="I2" s="12"/>
      <c r="J2" s="12"/>
      <c r="K2" s="12"/>
      <c r="L2" s="12"/>
      <c r="M2" s="12"/>
      <c r="N2" s="12"/>
    </row>
    <row r="3" spans="1:16" s="13" customFormat="1" ht="19.95" customHeight="1">
      <c r="A3" s="83" t="s">
        <v>343</v>
      </c>
      <c r="B3" s="12" t="s">
        <v>5</v>
      </c>
      <c r="C3" s="12" t="s">
        <v>6</v>
      </c>
      <c r="D3" s="15" t="s">
        <v>379</v>
      </c>
      <c r="E3" s="12" t="s">
        <v>0</v>
      </c>
      <c r="F3" s="16" t="s">
        <v>1</v>
      </c>
      <c r="G3" s="11" t="s">
        <v>2</v>
      </c>
      <c r="H3" s="12" t="s">
        <v>297</v>
      </c>
      <c r="I3" s="12"/>
      <c r="J3" s="12"/>
      <c r="K3" s="12"/>
      <c r="L3" s="12"/>
      <c r="M3" s="12"/>
      <c r="N3" s="12"/>
    </row>
    <row r="4" spans="1:16" s="13" customFormat="1" ht="19.95" customHeight="1">
      <c r="A4" s="83" t="s">
        <v>344</v>
      </c>
      <c r="B4" s="12" t="s">
        <v>3</v>
      </c>
      <c r="C4" s="17" t="s">
        <v>4</v>
      </c>
      <c r="D4" s="15" t="s">
        <v>379</v>
      </c>
      <c r="E4" s="12" t="s">
        <v>0</v>
      </c>
      <c r="F4" s="16" t="s">
        <v>1</v>
      </c>
      <c r="G4" s="11" t="s">
        <v>2</v>
      </c>
      <c r="H4" s="12" t="s">
        <v>298</v>
      </c>
      <c r="I4" s="19" t="s">
        <v>397</v>
      </c>
      <c r="J4" s="19" t="s">
        <v>394</v>
      </c>
      <c r="K4" s="12">
        <v>12345678</v>
      </c>
      <c r="L4" s="12">
        <v>98765413</v>
      </c>
      <c r="M4" s="47" t="s">
        <v>395</v>
      </c>
      <c r="N4" s="12" t="s">
        <v>396</v>
      </c>
    </row>
    <row r="5" spans="1:16" s="13" customFormat="1" ht="19.95" customHeight="1">
      <c r="A5" s="82" t="s">
        <v>189</v>
      </c>
      <c r="B5" s="11"/>
      <c r="C5" s="11"/>
      <c r="D5" s="12" t="s">
        <v>379</v>
      </c>
      <c r="E5" s="25" t="s">
        <v>54</v>
      </c>
      <c r="F5" s="21" t="s">
        <v>231</v>
      </c>
      <c r="G5" s="21" t="s">
        <v>15</v>
      </c>
      <c r="H5" s="25"/>
      <c r="I5" s="11"/>
      <c r="J5" s="149" t="s">
        <v>342</v>
      </c>
      <c r="K5" s="25"/>
      <c r="L5" s="25"/>
      <c r="M5" s="25"/>
      <c r="N5" s="25"/>
      <c r="O5" s="52"/>
      <c r="P5" s="52"/>
    </row>
    <row r="6" spans="1:16" s="13" customFormat="1" ht="19.95" customHeight="1">
      <c r="A6" s="84" t="s">
        <v>188</v>
      </c>
      <c r="B6" s="21"/>
      <c r="C6" s="21"/>
      <c r="D6" s="24" t="s">
        <v>52</v>
      </c>
      <c r="E6" s="25" t="s">
        <v>61</v>
      </c>
      <c r="F6" s="21" t="s">
        <v>256</v>
      </c>
      <c r="G6" s="21" t="s">
        <v>13</v>
      </c>
      <c r="H6" s="25"/>
      <c r="I6" s="25"/>
      <c r="J6" s="21" t="s">
        <v>187</v>
      </c>
      <c r="K6" s="25"/>
      <c r="L6" s="25"/>
      <c r="M6" s="25"/>
      <c r="N6" s="25"/>
      <c r="O6" s="52"/>
      <c r="P6" s="52"/>
    </row>
    <row r="7" spans="1:16" s="52" customFormat="1" ht="19.95" customHeight="1">
      <c r="A7" s="58" t="s">
        <v>345</v>
      </c>
      <c r="B7" s="18" t="s">
        <v>302</v>
      </c>
      <c r="C7" s="12"/>
      <c r="D7" s="24" t="s">
        <v>52</v>
      </c>
      <c r="E7" s="12" t="s">
        <v>21</v>
      </c>
      <c r="F7" s="17" t="s">
        <v>239</v>
      </c>
      <c r="G7" s="17" t="s">
        <v>10</v>
      </c>
      <c r="H7" s="17" t="s">
        <v>303</v>
      </c>
      <c r="I7" s="12"/>
      <c r="J7" s="12"/>
      <c r="K7" s="18"/>
      <c r="L7" s="18"/>
      <c r="M7" s="26"/>
      <c r="N7" s="22"/>
      <c r="O7" s="13"/>
      <c r="P7" s="13"/>
    </row>
    <row r="8" spans="1:16" s="46" customFormat="1" ht="19.95" customHeight="1">
      <c r="A8" s="150"/>
      <c r="B8" s="13"/>
      <c r="J8" s="13"/>
    </row>
    <row r="10" spans="1:16" ht="19.95" customHeight="1">
      <c r="J10" s="171" t="s">
        <v>383</v>
      </c>
      <c r="K10" s="172"/>
      <c r="L10" s="172"/>
      <c r="M10" s="172"/>
      <c r="N10" s="172"/>
    </row>
    <row r="11" spans="1:16" ht="19.95" customHeight="1">
      <c r="J11" s="172"/>
      <c r="K11" s="172"/>
      <c r="L11" s="172"/>
      <c r="M11" s="172"/>
      <c r="N11" s="172"/>
    </row>
    <row r="12" spans="1:16" ht="19.95" customHeight="1">
      <c r="J12" s="172"/>
      <c r="K12" s="172"/>
      <c r="L12" s="172"/>
      <c r="M12" s="172"/>
      <c r="N12" s="172"/>
    </row>
    <row r="13" spans="1:16" ht="19.95" customHeight="1">
      <c r="J13" s="172"/>
      <c r="K13" s="172"/>
      <c r="L13" s="172"/>
      <c r="M13" s="172"/>
      <c r="N13" s="172"/>
    </row>
    <row r="14" spans="1:16" ht="19.95" customHeight="1">
      <c r="J14" s="172"/>
      <c r="K14" s="172"/>
      <c r="L14" s="172"/>
      <c r="M14" s="172"/>
      <c r="N14" s="172"/>
    </row>
    <row r="15" spans="1:16" ht="19.95" customHeight="1">
      <c r="J15" s="172"/>
      <c r="K15" s="172"/>
      <c r="L15" s="172"/>
      <c r="M15" s="172"/>
      <c r="N15" s="172"/>
    </row>
    <row r="16" spans="1:16" ht="19.95" customHeight="1">
      <c r="J16" s="172"/>
      <c r="K16" s="172"/>
      <c r="L16" s="172"/>
      <c r="M16" s="172"/>
      <c r="N16" s="172"/>
    </row>
    <row r="17" spans="10:14" ht="19.95" customHeight="1">
      <c r="J17" s="172"/>
      <c r="K17" s="172"/>
      <c r="L17" s="172"/>
      <c r="M17" s="172"/>
      <c r="N17" s="172"/>
    </row>
    <row r="18" spans="10:14" ht="19.95" customHeight="1">
      <c r="J18" s="172"/>
      <c r="K18" s="172"/>
      <c r="L18" s="172"/>
      <c r="M18" s="172"/>
      <c r="N18" s="172"/>
    </row>
    <row r="19" spans="10:14" ht="19.95" customHeight="1">
      <c r="J19" s="172"/>
      <c r="K19" s="172"/>
      <c r="L19" s="172"/>
      <c r="M19" s="172"/>
      <c r="N19" s="172"/>
    </row>
    <row r="20" spans="10:14" ht="19.95" customHeight="1">
      <c r="J20" s="172"/>
      <c r="K20" s="172"/>
      <c r="L20" s="172"/>
      <c r="M20" s="172"/>
      <c r="N20" s="172"/>
    </row>
    <row r="21" spans="10:14" ht="19.95" customHeight="1">
      <c r="J21" s="172"/>
      <c r="K21" s="172"/>
      <c r="L21" s="172"/>
      <c r="M21" s="172"/>
      <c r="N21" s="172"/>
    </row>
    <row r="22" spans="10:14" ht="19.95" customHeight="1">
      <c r="J22" s="172"/>
      <c r="K22" s="172"/>
      <c r="L22" s="172"/>
      <c r="M22" s="172"/>
      <c r="N22" s="172"/>
    </row>
    <row r="23" spans="10:14" ht="19.95" customHeight="1">
      <c r="J23" s="172"/>
      <c r="K23" s="172"/>
      <c r="L23" s="172"/>
      <c r="M23" s="172"/>
      <c r="N23" s="172"/>
    </row>
    <row r="24" spans="10:14" ht="19.95" customHeight="1">
      <c r="J24" s="172"/>
      <c r="K24" s="172"/>
      <c r="L24" s="172"/>
      <c r="M24" s="172"/>
      <c r="N24" s="172"/>
    </row>
  </sheetData>
  <autoFilter ref="A1:R7" xr:uid="{E2425806-ABF5-4964-8113-9C1280A5E53C}"/>
  <mergeCells count="1">
    <mergeCell ref="J10:N24"/>
  </mergeCells>
  <phoneticPr fontId="2" type="noConversion"/>
  <hyperlinks>
    <hyperlink ref="M4" r:id="rId1" xr:uid="{7CBBA770-E8AA-4057-BD4E-00533B66332F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4578-3AA5-40F4-BE7B-B6683239EFA0}">
  <sheetPr>
    <pageSetUpPr fitToPage="1"/>
  </sheetPr>
  <dimension ref="A1:BC25"/>
  <sheetViews>
    <sheetView zoomScale="85" zoomScaleNormal="85" workbookViewId="0">
      <pane xSplit="8" ySplit="1" topLeftCell="I2" activePane="bottomRight" state="frozen"/>
      <selection activeCell="F18" sqref="F18"/>
      <selection pane="topRight" activeCell="F18" sqref="F18"/>
      <selection pane="bottomLeft" activeCell="F18" sqref="F18"/>
      <selection pane="bottomRight" activeCell="F18" sqref="F18"/>
    </sheetView>
  </sheetViews>
  <sheetFormatPr defaultColWidth="8.8984375" defaultRowHeight="15.6"/>
  <cols>
    <col min="1" max="1" width="8.8984375" style="143"/>
    <col min="2" max="2" width="4.796875" style="143" customWidth="1"/>
    <col min="3" max="3" width="4.59765625" style="143" customWidth="1"/>
    <col min="4" max="4" width="5.09765625" style="143" customWidth="1"/>
    <col min="5" max="5" width="4.09765625" style="143" customWidth="1"/>
    <col min="6" max="6" width="5.3984375" style="143" customWidth="1"/>
    <col min="7" max="7" width="8.8984375" style="143"/>
    <col min="8" max="8" width="47.296875" style="137" customWidth="1"/>
    <col min="9" max="14" width="8.8984375" style="143" customWidth="1"/>
    <col min="15" max="15" width="4.296875" style="143" customWidth="1"/>
    <col min="16" max="16" width="8.8984375" style="143" customWidth="1"/>
    <col min="17" max="17" width="11.09765625" style="143" customWidth="1"/>
    <col min="18" max="18" width="8.8984375" style="143" customWidth="1"/>
    <col min="19" max="19" width="19.69921875" style="143" customWidth="1"/>
    <col min="20" max="20" width="18.796875" style="143" customWidth="1"/>
    <col min="21" max="22" width="8.8984375" style="143" customWidth="1"/>
    <col min="23" max="23" width="10.59765625" style="143" customWidth="1"/>
    <col min="24" max="26" width="8.8984375" style="143" customWidth="1"/>
    <col min="27" max="27" width="4.59765625" style="143" customWidth="1"/>
    <col min="28" max="28" width="12.69921875" style="143" customWidth="1"/>
    <col min="29" max="29" width="8.8984375" style="143" customWidth="1"/>
    <col min="30" max="30" width="11.8984375" style="143" customWidth="1"/>
    <col min="31" max="49" width="8.8984375" style="143" customWidth="1"/>
    <col min="50" max="16384" width="8.8984375" style="143"/>
  </cols>
  <sheetData>
    <row r="1" spans="1:55" ht="68.400000000000006">
      <c r="A1" s="48" t="s">
        <v>381</v>
      </c>
      <c r="B1" s="48" t="s">
        <v>225</v>
      </c>
      <c r="C1" s="48" t="s">
        <v>210</v>
      </c>
      <c r="D1" s="48" t="s">
        <v>205</v>
      </c>
      <c r="E1" s="48" t="s">
        <v>226</v>
      </c>
      <c r="F1" s="48" t="s">
        <v>211</v>
      </c>
      <c r="G1" s="154" t="s">
        <v>206</v>
      </c>
      <c r="H1" s="154" t="s">
        <v>385</v>
      </c>
      <c r="I1" s="160" t="s">
        <v>212</v>
      </c>
      <c r="J1" s="160" t="s">
        <v>213</v>
      </c>
      <c r="K1" s="161" t="s">
        <v>207</v>
      </c>
      <c r="L1" s="160" t="s">
        <v>374</v>
      </c>
      <c r="M1" s="162" t="s">
        <v>208</v>
      </c>
      <c r="N1" s="163" t="s">
        <v>209</v>
      </c>
      <c r="O1" s="162" t="s">
        <v>227</v>
      </c>
      <c r="P1" s="160" t="s">
        <v>214</v>
      </c>
      <c r="Q1" s="164" t="s">
        <v>223</v>
      </c>
      <c r="R1" s="165" t="s">
        <v>224</v>
      </c>
      <c r="S1" s="163" t="s">
        <v>215</v>
      </c>
      <c r="T1" s="166" t="s">
        <v>216</v>
      </c>
      <c r="U1" s="162" t="s">
        <v>217</v>
      </c>
      <c r="V1" s="160" t="s">
        <v>228</v>
      </c>
      <c r="W1" s="164" t="s">
        <v>196</v>
      </c>
      <c r="X1" s="70" t="s">
        <v>218</v>
      </c>
      <c r="Y1" s="167" t="s">
        <v>229</v>
      </c>
      <c r="Z1" s="167" t="s">
        <v>197</v>
      </c>
      <c r="AA1" s="162" t="s">
        <v>219</v>
      </c>
      <c r="AB1" s="168" t="s">
        <v>220</v>
      </c>
      <c r="AC1" s="168" t="s">
        <v>221</v>
      </c>
      <c r="AD1" s="152" t="s">
        <v>194</v>
      </c>
      <c r="AE1" s="152" t="s">
        <v>193</v>
      </c>
      <c r="AF1" s="152" t="s">
        <v>198</v>
      </c>
      <c r="AG1" s="152" t="s">
        <v>199</v>
      </c>
      <c r="AH1" s="152" t="s">
        <v>327</v>
      </c>
      <c r="AI1" s="152" t="s">
        <v>200</v>
      </c>
      <c r="AJ1" s="151" t="s">
        <v>201</v>
      </c>
      <c r="AK1" s="151" t="s">
        <v>202</v>
      </c>
      <c r="AL1" s="151" t="s">
        <v>203</v>
      </c>
      <c r="AM1" s="151" t="s">
        <v>222</v>
      </c>
      <c r="AN1" s="107" t="s">
        <v>204</v>
      </c>
      <c r="AO1" s="153"/>
      <c r="AP1" s="153" t="s">
        <v>190</v>
      </c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</row>
    <row r="2" spans="1:55" ht="20.399999999999999">
      <c r="A2" s="155">
        <v>22487</v>
      </c>
      <c r="B2" s="49" t="str">
        <f t="shared" ref="B2:B8" si="0">"19"&amp;"-"&amp;$E2&amp;"-"&amp;$A2&amp;$D2</f>
        <v>19-C0002-22487(BW)</v>
      </c>
      <c r="C2" s="50" t="str">
        <f>VLOOKUP(G2,'Client Data'!$A$2:$N$412,8,0)</f>
        <v>大南街123</v>
      </c>
      <c r="D2" s="49" t="str">
        <f>VLOOKUP(G2,'Client Data'!$A$2:$N$412,4,0)</f>
        <v>(BW)</v>
      </c>
      <c r="E2" s="49" t="str">
        <f>VLOOKUP(G2,'Client Data'!$A$2:$N$412,5,0)</f>
        <v>C0002</v>
      </c>
      <c r="F2" s="49" t="str">
        <f>VLOOKUP(G2,'Client Data'!$A$2:$N$412,6,0)</f>
        <v>東華三院物業科</v>
      </c>
      <c r="G2" s="156" t="s">
        <v>344</v>
      </c>
      <c r="H2" s="79" t="s">
        <v>387</v>
      </c>
      <c r="I2" s="67">
        <v>36767</v>
      </c>
      <c r="J2" s="67">
        <v>36772</v>
      </c>
      <c r="K2" s="68">
        <v>0.70833333333333337</v>
      </c>
      <c r="L2" s="65">
        <v>36770</v>
      </c>
      <c r="M2" s="63" t="s">
        <v>30</v>
      </c>
      <c r="N2" s="60">
        <v>50000</v>
      </c>
      <c r="O2" s="71" t="s">
        <v>31</v>
      </c>
      <c r="P2" s="65">
        <v>36784</v>
      </c>
      <c r="Q2" s="61">
        <v>50000</v>
      </c>
      <c r="R2" s="59" t="s">
        <v>389</v>
      </c>
      <c r="S2" s="64" t="s">
        <v>390</v>
      </c>
      <c r="T2" s="86" t="s">
        <v>391</v>
      </c>
      <c r="U2" s="63" t="s">
        <v>388</v>
      </c>
      <c r="V2" s="65">
        <v>36786</v>
      </c>
      <c r="W2" s="61">
        <v>45000</v>
      </c>
      <c r="X2" s="63" t="str">
        <f>VLOOKUP(A2,中!$A$2:$M$3562,12,0)</f>
        <v>SA22487</v>
      </c>
      <c r="Y2" s="72">
        <v>36799</v>
      </c>
      <c r="Z2" s="72">
        <v>43743</v>
      </c>
      <c r="AA2" s="66" t="s">
        <v>31</v>
      </c>
      <c r="AB2" s="73" t="s">
        <v>392</v>
      </c>
      <c r="AC2" s="73" t="s">
        <v>393</v>
      </c>
      <c r="AD2" s="63" t="str">
        <f>VLOOKUP(G2,'Client Data'!$A$1:$O$7,9,0)</f>
        <v>九龍大南街123號地下</v>
      </c>
      <c r="AE2" s="63" t="str">
        <f>VLOOKUP(G2,'Client Data'!$A$1:$O$7,10,0)</f>
        <v>新界屯門海瑞路79號東華大樓14樓物業科</v>
      </c>
      <c r="AF2" s="63">
        <f>VLOOKUP(G2,'Client Data'!$A$1:$O$7,11,0)</f>
        <v>12345678</v>
      </c>
      <c r="AG2" s="63">
        <f>VLOOKUP(G2,'Client Data'!$A$1:$O$7,12,0)</f>
        <v>98765413</v>
      </c>
      <c r="AH2" s="63" t="str">
        <f>VLOOKUP(G2,'Client Data'!$A$1:$O$7,13,0)</f>
        <v>abc@tungwah.com</v>
      </c>
      <c r="AI2" s="63" t="str">
        <f>VLOOKUP(G2,'Client Data'!$A$1:$O$7,14,0)</f>
        <v>MS ABC</v>
      </c>
      <c r="AJ2" s="69"/>
      <c r="AK2" s="69"/>
      <c r="AL2" s="69"/>
      <c r="AM2" s="69"/>
      <c r="AN2" s="69"/>
      <c r="AO2" s="69"/>
      <c r="AP2" s="69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</row>
    <row r="3" spans="1:55">
      <c r="A3" s="155">
        <v>22488</v>
      </c>
      <c r="B3" s="49" t="str">
        <f t="shared" si="0"/>
        <v>19-C0004-22488(BW)</v>
      </c>
      <c r="C3" s="50">
        <f>VLOOKUP(G3,'Client Data'!$A$2:$N$412,8,0)</f>
        <v>0</v>
      </c>
      <c r="D3" s="49" t="str">
        <f>VLOOKUP(G3,'Client Data'!$A$2:$N$412,4,0)</f>
        <v>(BW)</v>
      </c>
      <c r="E3" s="49" t="str">
        <f>VLOOKUP(G3,'Client Data'!$A$2:$N$412,5,0)</f>
        <v>C0004</v>
      </c>
      <c r="F3" s="49" t="str">
        <f>VLOOKUP(G3,'Client Data'!$A$2:$N$412,6,0)</f>
        <v>誠明物業管理有限公司 </v>
      </c>
      <c r="G3" s="157" t="s">
        <v>189</v>
      </c>
      <c r="H3" s="79"/>
      <c r="I3" s="67" t="s">
        <v>53</v>
      </c>
      <c r="J3" s="67" t="s">
        <v>53</v>
      </c>
      <c r="K3" s="68" t="s">
        <v>53</v>
      </c>
      <c r="L3" s="65"/>
      <c r="M3" s="63"/>
      <c r="N3" s="60"/>
      <c r="O3" s="71"/>
      <c r="P3" s="65"/>
      <c r="Q3" s="61"/>
      <c r="R3" s="59"/>
      <c r="S3" s="60"/>
      <c r="T3" s="86"/>
      <c r="U3" s="63"/>
      <c r="V3" s="65"/>
      <c r="W3" s="61"/>
      <c r="X3" s="63" t="e">
        <f>VLOOKUP(A3,中!$A$2:$M$3562,12,0)</f>
        <v>#N/A</v>
      </c>
      <c r="Y3" s="72"/>
      <c r="Z3" s="72"/>
      <c r="AA3" s="66"/>
      <c r="AB3" s="73"/>
      <c r="AC3" s="73"/>
      <c r="AD3" s="63">
        <f>VLOOKUP(G3,'Client Data'!$A$1:$O$7,9,0)</f>
        <v>0</v>
      </c>
      <c r="AE3" s="63" t="str">
        <f>VLOOKUP(G3,'Client Data'!$A$1:$O$7,10,0)</f>
        <v>新界荃灣海盛路3號
TML廣場17樓B2室</v>
      </c>
      <c r="AF3" s="63">
        <f>VLOOKUP(G3,'Client Data'!$A$1:$O$7,11,0)</f>
        <v>0</v>
      </c>
      <c r="AG3" s="63">
        <f>VLOOKUP(G3,'Client Data'!$A$1:$O$7,12,0)</f>
        <v>0</v>
      </c>
      <c r="AH3" s="63">
        <f>VLOOKUP(G3,'Client Data'!$A$1:$O$7,13,0)</f>
        <v>0</v>
      </c>
      <c r="AI3" s="63">
        <f>VLOOKUP(G3,'Client Data'!$A$1:$O$7,14,0)</f>
        <v>0</v>
      </c>
      <c r="AJ3" s="69"/>
      <c r="AK3" s="69"/>
      <c r="AL3" s="69"/>
      <c r="AM3" s="69"/>
      <c r="AN3" s="69"/>
      <c r="AO3" s="69"/>
      <c r="AP3" s="69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 t="s">
        <v>195</v>
      </c>
    </row>
    <row r="4" spans="1:55">
      <c r="A4" s="155">
        <v>22489</v>
      </c>
      <c r="B4" s="49" t="str">
        <f t="shared" si="0"/>
        <v>19-C0008-22489(JH)</v>
      </c>
      <c r="C4" s="50">
        <f>VLOOKUP(G4,'Client Data'!$A$2:$N$412,8,0)</f>
        <v>0</v>
      </c>
      <c r="D4" s="49" t="str">
        <f>VLOOKUP(G4,'Client Data'!$A$2:$N$412,4,0)</f>
        <v>(JH)</v>
      </c>
      <c r="E4" s="49" t="str">
        <f>VLOOKUP(G4,'Client Data'!$A$2:$N$412,5,0)</f>
        <v>C0008</v>
      </c>
      <c r="F4" s="49" t="str">
        <f>VLOOKUP(G4,'Client Data'!$A$2:$N$412,6,0)</f>
        <v>港基物業管理有限公司 </v>
      </c>
      <c r="G4" s="158" t="s">
        <v>188</v>
      </c>
      <c r="H4" s="79"/>
      <c r="I4" s="67" t="s">
        <v>53</v>
      </c>
      <c r="J4" s="67" t="s">
        <v>53</v>
      </c>
      <c r="K4" s="68" t="s">
        <v>53</v>
      </c>
      <c r="L4" s="65"/>
      <c r="M4" s="63"/>
      <c r="N4" s="60"/>
      <c r="O4" s="71"/>
      <c r="P4" s="65"/>
      <c r="Q4" s="61"/>
      <c r="R4" s="59"/>
      <c r="S4" s="60"/>
      <c r="T4" s="86"/>
      <c r="U4" s="63"/>
      <c r="V4" s="65"/>
      <c r="W4" s="61"/>
      <c r="X4" s="63" t="e">
        <f>VLOOKUP(A4,中!$A$2:$M$3562,12,0)</f>
        <v>#N/A</v>
      </c>
      <c r="Y4" s="72"/>
      <c r="Z4" s="72"/>
      <c r="AA4" s="66"/>
      <c r="AB4" s="73"/>
      <c r="AC4" s="73"/>
      <c r="AD4" s="63">
        <f>VLOOKUP(G4,'Client Data'!$A$1:$O$7,9,0)</f>
        <v>0</v>
      </c>
      <c r="AE4" s="63" t="str">
        <f>VLOOKUP(G4,'Client Data'!$A$1:$O$7,10,0)</f>
        <v>2016S</v>
      </c>
      <c r="AF4" s="63">
        <f>VLOOKUP(G4,'Client Data'!$A$1:$O$7,11,0)</f>
        <v>0</v>
      </c>
      <c r="AG4" s="63">
        <f>VLOOKUP(G4,'Client Data'!$A$1:$O$7,12,0)</f>
        <v>0</v>
      </c>
      <c r="AH4" s="63">
        <f>VLOOKUP(G4,'Client Data'!$A$1:$O$7,13,0)</f>
        <v>0</v>
      </c>
      <c r="AI4" s="63">
        <f>VLOOKUP(G4,'Client Data'!$A$1:$O$7,14,0)</f>
        <v>0</v>
      </c>
      <c r="AJ4" s="69"/>
      <c r="AK4" s="69"/>
      <c r="AL4" s="69"/>
      <c r="AM4" s="69"/>
      <c r="AN4" s="69"/>
      <c r="AO4" s="69"/>
      <c r="AP4" s="69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</row>
    <row r="5" spans="1:55">
      <c r="A5" s="155">
        <v>22490</v>
      </c>
      <c r="B5" s="49" t="str">
        <f t="shared" si="0"/>
        <v>19-C0015-22490(JH)</v>
      </c>
      <c r="C5" s="50" t="str">
        <f>VLOOKUP(G5,'Client Data'!$A$2:$N$412,8,0)</f>
        <v>又一村花園</v>
      </c>
      <c r="D5" s="49" t="str">
        <f>VLOOKUP(G5,'Client Data'!$A$2:$N$412,4,0)</f>
        <v>(JH)</v>
      </c>
      <c r="E5" s="49" t="str">
        <f>VLOOKUP(G5,'Client Data'!$A$2:$N$412,5,0)</f>
        <v>C0015</v>
      </c>
      <c r="F5" s="49" t="str">
        <f>VLOOKUP(G5,'Client Data'!$A$2:$N$412,6,0)</f>
        <v>第一太平戴維斯物業管理有限公司 </v>
      </c>
      <c r="G5" s="159" t="s">
        <v>345</v>
      </c>
      <c r="H5" s="79"/>
      <c r="I5" s="67" t="s">
        <v>53</v>
      </c>
      <c r="J5" s="67" t="s">
        <v>53</v>
      </c>
      <c r="K5" s="68" t="s">
        <v>53</v>
      </c>
      <c r="L5" s="65"/>
      <c r="M5" s="63"/>
      <c r="N5" s="60"/>
      <c r="O5" s="71"/>
      <c r="P5" s="65"/>
      <c r="Q5" s="61"/>
      <c r="R5" s="59"/>
      <c r="S5" s="60"/>
      <c r="T5" s="86"/>
      <c r="U5" s="63"/>
      <c r="V5" s="65"/>
      <c r="W5" s="61"/>
      <c r="X5" s="63" t="e">
        <f>VLOOKUP(A5,中!$A$2:$M$3562,12,0)</f>
        <v>#N/A</v>
      </c>
      <c r="Y5" s="72"/>
      <c r="Z5" s="72"/>
      <c r="AA5" s="66"/>
      <c r="AB5" s="73"/>
      <c r="AC5" s="73"/>
      <c r="AD5" s="63">
        <f>VLOOKUP(G5,'Client Data'!$A$1:$O$7,9,0)</f>
        <v>0</v>
      </c>
      <c r="AE5" s="63">
        <f>VLOOKUP(G5,'Client Data'!$A$1:$O$7,10,0)</f>
        <v>0</v>
      </c>
      <c r="AF5" s="63">
        <f>VLOOKUP(G5,'Client Data'!$A$1:$O$7,11,0)</f>
        <v>0</v>
      </c>
      <c r="AG5" s="63">
        <f>VLOOKUP(G5,'Client Data'!$A$1:$O$7,12,0)</f>
        <v>0</v>
      </c>
      <c r="AH5" s="63">
        <f>VLOOKUP(G5,'Client Data'!$A$1:$O$7,13,0)</f>
        <v>0</v>
      </c>
      <c r="AI5" s="63">
        <f>VLOOKUP(G5,'Client Data'!$A$1:$O$7,14,0)</f>
        <v>0</v>
      </c>
      <c r="AJ5" s="69"/>
      <c r="AK5" s="69"/>
      <c r="AL5" s="69"/>
      <c r="AM5" s="69"/>
      <c r="AN5" s="69"/>
      <c r="AO5" s="69"/>
      <c r="AP5" s="69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</row>
    <row r="6" spans="1:55">
      <c r="A6" s="155">
        <v>22491</v>
      </c>
      <c r="B6" s="49" t="e">
        <f t="shared" si="0"/>
        <v>#N/A</v>
      </c>
      <c r="C6" s="50" t="e">
        <f>VLOOKUP(G6,'Client Data'!$A$2:$N$412,8,0)</f>
        <v>#N/A</v>
      </c>
      <c r="D6" s="49" t="e">
        <f>VLOOKUP(G6,'Client Data'!$A$2:$N$412,4,0)</f>
        <v>#N/A</v>
      </c>
      <c r="E6" s="49" t="e">
        <f>VLOOKUP(G6,'Client Data'!$A$2:$N$412,5,0)</f>
        <v>#N/A</v>
      </c>
      <c r="F6" s="49" t="e">
        <f>VLOOKUP(G6,'Client Data'!$A$2:$N$412,6,0)</f>
        <v>#N/A</v>
      </c>
      <c r="G6" s="155"/>
      <c r="H6" s="79"/>
      <c r="I6" s="67" t="s">
        <v>53</v>
      </c>
      <c r="J6" s="67" t="s">
        <v>53</v>
      </c>
      <c r="K6" s="68" t="s">
        <v>53</v>
      </c>
      <c r="L6" s="65"/>
      <c r="M6" s="63"/>
      <c r="N6" s="60"/>
      <c r="O6" s="71"/>
      <c r="P6" s="65"/>
      <c r="Q6" s="61"/>
      <c r="R6" s="59"/>
      <c r="S6" s="60"/>
      <c r="T6" s="86"/>
      <c r="U6" s="63"/>
      <c r="V6" s="65"/>
      <c r="W6" s="61"/>
      <c r="X6" s="63" t="e">
        <f>VLOOKUP(A6,中!$A$2:$M$3562,12,0)</f>
        <v>#N/A</v>
      </c>
      <c r="Y6" s="72"/>
      <c r="Z6" s="72"/>
      <c r="AA6" s="66"/>
      <c r="AB6" s="73"/>
      <c r="AC6" s="73"/>
      <c r="AD6" s="63" t="e">
        <f>VLOOKUP(G6,'Client Data'!$A$1:$O$7,9,0)</f>
        <v>#N/A</v>
      </c>
      <c r="AE6" s="63" t="e">
        <f>VLOOKUP(G6,'Client Data'!$A$1:$O$7,10,0)</f>
        <v>#N/A</v>
      </c>
      <c r="AF6" s="63" t="e">
        <f>VLOOKUP(G6,'Client Data'!$A$1:$O$7,11,0)</f>
        <v>#N/A</v>
      </c>
      <c r="AG6" s="63" t="e">
        <f>VLOOKUP(G6,'Client Data'!$A$1:$O$7,12,0)</f>
        <v>#N/A</v>
      </c>
      <c r="AH6" s="63" t="e">
        <f>VLOOKUP(G6,'Client Data'!$A$1:$O$7,13,0)</f>
        <v>#N/A</v>
      </c>
      <c r="AI6" s="63" t="e">
        <f>VLOOKUP(G6,'Client Data'!$A$1:$O$7,14,0)</f>
        <v>#N/A</v>
      </c>
      <c r="AJ6" s="69"/>
      <c r="AK6" s="69"/>
      <c r="AL6" s="69"/>
      <c r="AM6" s="69"/>
      <c r="AN6" s="69"/>
      <c r="AO6" s="69"/>
      <c r="AP6" s="69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37"/>
    </row>
    <row r="7" spans="1:55">
      <c r="A7" s="155">
        <v>22492</v>
      </c>
      <c r="B7" s="49" t="e">
        <f t="shared" si="0"/>
        <v>#N/A</v>
      </c>
      <c r="C7" s="50" t="e">
        <f>VLOOKUP(G7,'Client Data'!$A$2:$N$412,8,0)</f>
        <v>#N/A</v>
      </c>
      <c r="D7" s="49" t="e">
        <f>VLOOKUP(G7,'Client Data'!$A$2:$N$412,4,0)</f>
        <v>#N/A</v>
      </c>
      <c r="E7" s="49" t="e">
        <f>VLOOKUP(G7,'Client Data'!$A$2:$N$412,5,0)</f>
        <v>#N/A</v>
      </c>
      <c r="F7" s="49" t="e">
        <f>VLOOKUP(G7,'Client Data'!$A$2:$N$412,6,0)</f>
        <v>#N/A</v>
      </c>
      <c r="G7" s="155"/>
      <c r="H7" s="79"/>
      <c r="I7" s="67" t="s">
        <v>53</v>
      </c>
      <c r="J7" s="67" t="s">
        <v>53</v>
      </c>
      <c r="K7" s="68" t="s">
        <v>53</v>
      </c>
      <c r="L7" s="65"/>
      <c r="M7" s="63"/>
      <c r="N7" s="60"/>
      <c r="O7" s="71"/>
      <c r="P7" s="65"/>
      <c r="Q7" s="61"/>
      <c r="R7" s="59"/>
      <c r="S7" s="60"/>
      <c r="T7" s="86"/>
      <c r="U7" s="63"/>
      <c r="V7" s="65"/>
      <c r="W7" s="61"/>
      <c r="X7" s="63" t="e">
        <f>VLOOKUP(A7,中!$A$2:$M$3562,12,0)</f>
        <v>#N/A</v>
      </c>
      <c r="Y7" s="72"/>
      <c r="Z7" s="72"/>
      <c r="AA7" s="66"/>
      <c r="AB7" s="73"/>
      <c r="AC7" s="73"/>
      <c r="AD7" s="63" t="e">
        <f>VLOOKUP(G7,'Client Data'!$A$1:$O$7,9,0)</f>
        <v>#N/A</v>
      </c>
      <c r="AE7" s="63" t="e">
        <f>VLOOKUP(G7,'Client Data'!$A$1:$O$7,10,0)</f>
        <v>#N/A</v>
      </c>
      <c r="AF7" s="63" t="e">
        <f>VLOOKUP(G7,'Client Data'!$A$1:$O$7,11,0)</f>
        <v>#N/A</v>
      </c>
      <c r="AG7" s="63" t="e">
        <f>VLOOKUP(G7,'Client Data'!$A$1:$O$7,12,0)</f>
        <v>#N/A</v>
      </c>
      <c r="AH7" s="63" t="e">
        <f>VLOOKUP(G7,'Client Data'!$A$1:$O$7,13,0)</f>
        <v>#N/A</v>
      </c>
      <c r="AI7" s="63" t="e">
        <f>VLOOKUP(G7,'Client Data'!$A$1:$O$7,14,0)</f>
        <v>#N/A</v>
      </c>
      <c r="AJ7" s="69"/>
      <c r="AK7" s="69"/>
      <c r="AL7" s="69"/>
      <c r="AM7" s="69"/>
      <c r="AN7" s="69"/>
      <c r="AO7" s="69"/>
      <c r="AP7" s="69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</row>
    <row r="8" spans="1:55">
      <c r="A8" s="155">
        <v>22493</v>
      </c>
      <c r="B8" s="49" t="e">
        <f t="shared" si="0"/>
        <v>#N/A</v>
      </c>
      <c r="C8" s="50" t="e">
        <f>VLOOKUP(G8,'Client Data'!$A$2:$N$412,8,0)</f>
        <v>#N/A</v>
      </c>
      <c r="D8" s="49" t="e">
        <f>VLOOKUP(G8,'Client Data'!$A$2:$N$412,4,0)</f>
        <v>#N/A</v>
      </c>
      <c r="E8" s="49" t="e">
        <f>VLOOKUP(G8,'Client Data'!$A$2:$N$412,5,0)</f>
        <v>#N/A</v>
      </c>
      <c r="F8" s="49" t="e">
        <f>VLOOKUP(G8,'Client Data'!$A$2:$N$412,6,0)</f>
        <v>#N/A</v>
      </c>
      <c r="G8" s="155"/>
      <c r="H8" s="79"/>
      <c r="I8" s="67" t="s">
        <v>53</v>
      </c>
      <c r="J8" s="67" t="s">
        <v>53</v>
      </c>
      <c r="K8" s="68" t="s">
        <v>53</v>
      </c>
      <c r="L8" s="65"/>
      <c r="M8" s="63"/>
      <c r="N8" s="60"/>
      <c r="O8" s="71"/>
      <c r="P8" s="65"/>
      <c r="Q8" s="61"/>
      <c r="R8" s="59"/>
      <c r="S8" s="60"/>
      <c r="T8" s="86"/>
      <c r="U8" s="63"/>
      <c r="V8" s="65"/>
      <c r="W8" s="61"/>
      <c r="X8" s="63" t="e">
        <f>VLOOKUP(A8,中!$A$2:$M$3562,12,0)</f>
        <v>#N/A</v>
      </c>
      <c r="Y8" s="72"/>
      <c r="Z8" s="72"/>
      <c r="AA8" s="66"/>
      <c r="AB8" s="73"/>
      <c r="AC8" s="73"/>
      <c r="AD8" s="63" t="e">
        <f>VLOOKUP(G8,'Client Data'!$A$1:$O$7,9,0)</f>
        <v>#N/A</v>
      </c>
      <c r="AE8" s="63" t="e">
        <f>VLOOKUP(G8,'Client Data'!$A$1:$O$7,10,0)</f>
        <v>#N/A</v>
      </c>
      <c r="AF8" s="63" t="e">
        <f>VLOOKUP(G8,'Client Data'!$A$1:$O$7,11,0)</f>
        <v>#N/A</v>
      </c>
      <c r="AG8" s="63" t="e">
        <f>VLOOKUP(G8,'Client Data'!$A$1:$O$7,12,0)</f>
        <v>#N/A</v>
      </c>
      <c r="AH8" s="63" t="e">
        <f>VLOOKUP(G8,'Client Data'!$A$1:$O$7,13,0)</f>
        <v>#N/A</v>
      </c>
      <c r="AI8" s="63" t="e">
        <f>VLOOKUP(G8,'Client Data'!$A$1:$O$7,14,0)</f>
        <v>#N/A</v>
      </c>
      <c r="AJ8" s="69"/>
      <c r="AK8" s="69"/>
      <c r="AL8" s="69"/>
      <c r="AM8" s="69"/>
      <c r="AN8" s="69"/>
      <c r="AO8" s="69"/>
      <c r="AP8" s="69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 t="s">
        <v>195</v>
      </c>
    </row>
    <row r="11" spans="1:55">
      <c r="H11" s="171" t="s">
        <v>384</v>
      </c>
      <c r="I11" s="172"/>
      <c r="J11" s="172"/>
      <c r="K11" s="172"/>
      <c r="L11" s="172"/>
    </row>
    <row r="12" spans="1:55">
      <c r="H12" s="172"/>
      <c r="I12" s="172"/>
      <c r="J12" s="172"/>
      <c r="K12" s="172"/>
      <c r="L12" s="172"/>
    </row>
    <row r="13" spans="1:55">
      <c r="H13" s="172"/>
      <c r="I13" s="172"/>
      <c r="J13" s="172"/>
      <c r="K13" s="172"/>
      <c r="L13" s="172"/>
    </row>
    <row r="14" spans="1:55">
      <c r="H14" s="172"/>
      <c r="I14" s="172"/>
      <c r="J14" s="172"/>
      <c r="K14" s="172"/>
      <c r="L14" s="172"/>
    </row>
    <row r="15" spans="1:55">
      <c r="H15" s="172"/>
      <c r="I15" s="172"/>
      <c r="J15" s="172"/>
      <c r="K15" s="172"/>
      <c r="L15" s="172"/>
    </row>
    <row r="16" spans="1:55">
      <c r="H16" s="172"/>
      <c r="I16" s="172"/>
      <c r="J16" s="172"/>
      <c r="K16" s="172"/>
      <c r="L16" s="172"/>
    </row>
    <row r="17" spans="8:12">
      <c r="H17" s="172"/>
      <c r="I17" s="172"/>
      <c r="J17" s="172"/>
      <c r="K17" s="172"/>
      <c r="L17" s="172"/>
    </row>
    <row r="18" spans="8:12">
      <c r="H18" s="172"/>
      <c r="I18" s="172"/>
      <c r="J18" s="172"/>
      <c r="K18" s="172"/>
      <c r="L18" s="172"/>
    </row>
    <row r="19" spans="8:12">
      <c r="H19" s="172"/>
      <c r="I19" s="172"/>
      <c r="J19" s="172"/>
      <c r="K19" s="172"/>
      <c r="L19" s="172"/>
    </row>
    <row r="20" spans="8:12">
      <c r="H20" s="172"/>
      <c r="I20" s="172"/>
      <c r="J20" s="172"/>
      <c r="K20" s="172"/>
      <c r="L20" s="172"/>
    </row>
    <row r="21" spans="8:12">
      <c r="H21" s="172"/>
      <c r="I21" s="172"/>
      <c r="J21" s="172"/>
      <c r="K21" s="172"/>
      <c r="L21" s="172"/>
    </row>
    <row r="22" spans="8:12">
      <c r="H22" s="172"/>
      <c r="I22" s="172"/>
      <c r="J22" s="172"/>
      <c r="K22" s="172"/>
      <c r="L22" s="172"/>
    </row>
    <row r="23" spans="8:12">
      <c r="H23" s="172"/>
      <c r="I23" s="172"/>
      <c r="J23" s="172"/>
      <c r="K23" s="172"/>
      <c r="L23" s="172"/>
    </row>
    <row r="24" spans="8:12">
      <c r="H24" s="172"/>
      <c r="I24" s="172"/>
      <c r="J24" s="172"/>
      <c r="K24" s="172"/>
      <c r="L24" s="172"/>
    </row>
    <row r="25" spans="8:12">
      <c r="H25" s="172"/>
      <c r="I25" s="172"/>
      <c r="J25" s="172"/>
      <c r="K25" s="172"/>
      <c r="L25" s="172"/>
    </row>
  </sheetData>
  <mergeCells count="1">
    <mergeCell ref="H11:L25"/>
  </mergeCells>
  <phoneticPr fontId="2" type="noConversion"/>
  <dataValidations count="2">
    <dataValidation type="list" allowBlank="1" showInputMessage="1" showErrorMessage="1" sqref="O2:O8 AA2:AA8" xr:uid="{A2004A3D-07CC-4C3E-93E6-1F2E1020073B}">
      <formula1>"-,是,否"</formula1>
    </dataValidation>
    <dataValidation type="list" allowBlank="1" showInputMessage="1" showErrorMessage="1" sqref="M2:M8" xr:uid="{9D2FC63B-160A-44DB-B4E1-8007B8CC4850}">
      <formula1>"-,不報不需回,不報已回,過期未報,Fax,Email,Post,親身,速遞,Online,WSAPP"</formula1>
    </dataValidation>
  </dataValidations>
  <pageMargins left="0.70866141732283472" right="0.70866141732283472" top="0.74803149606299213" bottom="0.74803149606299213" header="0.31496062992125984" footer="0.31496062992125984"/>
  <pageSetup paperSize="8" scale="20" fitToHeight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CF3C6-34C9-40C6-94C3-DDEAD58285B0}">
  <sheetPr>
    <pageSetUpPr fitToPage="1"/>
  </sheetPr>
  <dimension ref="A1:S15"/>
  <sheetViews>
    <sheetView zoomScaleNormal="100" workbookViewId="0">
      <selection activeCell="O1" sqref="O1:S15"/>
    </sheetView>
  </sheetViews>
  <sheetFormatPr defaultRowHeight="15.6"/>
  <cols>
    <col min="2" max="2" width="5.796875" customWidth="1"/>
    <col min="3" max="3" width="3.296875" customWidth="1"/>
    <col min="4" max="4" width="3.09765625" customWidth="1"/>
    <col min="6" max="6" width="44.796875" customWidth="1"/>
    <col min="8" max="8" width="10.3984375" customWidth="1"/>
    <col min="9" max="9" width="5.19921875" customWidth="1"/>
  </cols>
  <sheetData>
    <row r="1" spans="1:19" s="143" customFormat="1" ht="40.799999999999997">
      <c r="A1" s="169" t="s">
        <v>329</v>
      </c>
      <c r="B1" s="140" t="s">
        <v>346</v>
      </c>
      <c r="C1" s="141" t="s">
        <v>347</v>
      </c>
      <c r="D1" s="140" t="s">
        <v>330</v>
      </c>
      <c r="E1" s="140" t="s">
        <v>331</v>
      </c>
      <c r="F1" s="140" t="s">
        <v>332</v>
      </c>
      <c r="G1" s="140" t="s">
        <v>191</v>
      </c>
      <c r="H1" s="142" t="s">
        <v>192</v>
      </c>
      <c r="I1" s="140" t="s">
        <v>375</v>
      </c>
      <c r="J1" s="140" t="s">
        <v>333</v>
      </c>
      <c r="K1" s="140" t="s">
        <v>334</v>
      </c>
      <c r="L1" s="51" t="s">
        <v>335</v>
      </c>
      <c r="M1" s="144" t="s">
        <v>336</v>
      </c>
      <c r="O1" s="171" t="s">
        <v>386</v>
      </c>
      <c r="P1" s="172"/>
      <c r="Q1" s="172"/>
      <c r="R1" s="172"/>
      <c r="S1" s="172"/>
    </row>
    <row r="2" spans="1:19">
      <c r="A2" s="155">
        <v>22487</v>
      </c>
      <c r="B2" s="128" t="str">
        <f>VLOOKUP(A2,'P-Master'!$A$2:$AC$2046,4,0)</f>
        <v>(BW)</v>
      </c>
      <c r="C2" s="128" t="str">
        <f>VLOOKUP(A2,'P-Master'!$A$2:$AC$2046,2,0)</f>
        <v>19-C0002-22487(BW)</v>
      </c>
      <c r="D2" s="128" t="str">
        <f>VLOOKUP(A2,'P-Master'!$A$2:$AC$2046,6,0)</f>
        <v>東華三院物業科</v>
      </c>
      <c r="E2" s="128" t="str">
        <f>VLOOKUP(A2,'P-Master'!$A$2:$AC$2046,7,0)</f>
        <v>大南街123號地下</v>
      </c>
      <c r="F2" s="129" t="str">
        <f>VLOOKUP(A2,'P-Master'!$A$2:$AC$2046,8,0)</f>
        <v>pumping</v>
      </c>
      <c r="G2" s="130">
        <f>VLOOKUP(A2,'P-Master'!$A$2:$AC$2046,16,0)</f>
        <v>36784</v>
      </c>
      <c r="H2" s="131">
        <f>VLOOKUP(A2,'P-Master'!$A$2:$AC$2046,17,0)</f>
        <v>50000</v>
      </c>
      <c r="I2" s="132" t="str">
        <f>VLOOKUP(A2,'P-Master'!$A$2:$AC$2046,21,0)</f>
        <v>sing sing</v>
      </c>
      <c r="J2" s="133">
        <f>VLOOKUP(A2,'P-Master'!$A$2:$AC$2046,22,0)</f>
        <v>36786</v>
      </c>
      <c r="K2" s="131">
        <f>VLOOKUP(A2,'P-Master'!$A$2:$AC$2046,23,0)</f>
        <v>45000</v>
      </c>
      <c r="L2" s="128" t="str">
        <f t="shared" ref="L2:L8" si="0">"SA"&amp;A2</f>
        <v>SA22487</v>
      </c>
      <c r="M2" s="134">
        <f t="shared" ref="M2:M8" si="1">H2-K2</f>
        <v>5000</v>
      </c>
      <c r="O2" s="172"/>
      <c r="P2" s="172"/>
      <c r="Q2" s="172"/>
      <c r="R2" s="172"/>
      <c r="S2" s="172"/>
    </row>
    <row r="3" spans="1:19">
      <c r="A3" s="155"/>
      <c r="B3" s="128" t="e">
        <f>VLOOKUP(A3,'P-Master'!$A$2:$AC$2046,4,0)</f>
        <v>#N/A</v>
      </c>
      <c r="C3" s="128" t="e">
        <f>VLOOKUP(A3,'P-Master'!$A$2:$AC$2046,2,0)</f>
        <v>#N/A</v>
      </c>
      <c r="D3" s="128" t="e">
        <f>VLOOKUP(A3,'P-Master'!$A$2:$AC$2046,6,0)</f>
        <v>#N/A</v>
      </c>
      <c r="E3" s="128" t="e">
        <f>VLOOKUP(A3,'P-Master'!$A$2:$AC$2046,7,0)</f>
        <v>#N/A</v>
      </c>
      <c r="F3" s="129" t="e">
        <f>VLOOKUP(A3,'P-Master'!$A$2:$AC$2046,8,0)</f>
        <v>#N/A</v>
      </c>
      <c r="G3" s="130" t="e">
        <f>VLOOKUP(A3,'P-Master'!$A$2:$AC$2046,16,0)</f>
        <v>#N/A</v>
      </c>
      <c r="H3" s="131" t="e">
        <f>VLOOKUP(A3,'P-Master'!$A$2:$AC$2046,17,0)</f>
        <v>#N/A</v>
      </c>
      <c r="I3" s="132" t="e">
        <f>VLOOKUP(A3,'P-Master'!$A$2:$AC$2046,21,0)</f>
        <v>#N/A</v>
      </c>
      <c r="J3" s="133" t="e">
        <f>VLOOKUP(A3,'P-Master'!$A$2:$AC$2046,22,0)</f>
        <v>#N/A</v>
      </c>
      <c r="K3" s="131" t="e">
        <f>VLOOKUP(A3,'P-Master'!$A$2:$AC$2046,23,0)</f>
        <v>#N/A</v>
      </c>
      <c r="L3" s="128" t="str">
        <f t="shared" si="0"/>
        <v>SA</v>
      </c>
      <c r="M3" s="134" t="e">
        <f t="shared" si="1"/>
        <v>#N/A</v>
      </c>
      <c r="O3" s="172"/>
      <c r="P3" s="172"/>
      <c r="Q3" s="172"/>
      <c r="R3" s="172"/>
      <c r="S3" s="172"/>
    </row>
    <row r="4" spans="1:19">
      <c r="A4" s="155"/>
      <c r="B4" s="128" t="e">
        <f>VLOOKUP(A4,'P-Master'!$A$2:$AC$2046,4,0)</f>
        <v>#N/A</v>
      </c>
      <c r="C4" s="128" t="e">
        <f>VLOOKUP(A4,'P-Master'!$A$2:$AC$2046,2,0)</f>
        <v>#N/A</v>
      </c>
      <c r="D4" s="128" t="e">
        <f>VLOOKUP(A4,'P-Master'!$A$2:$AC$2046,6,0)</f>
        <v>#N/A</v>
      </c>
      <c r="E4" s="128" t="e">
        <f>VLOOKUP(A4,'P-Master'!$A$2:$AC$2046,7,0)</f>
        <v>#N/A</v>
      </c>
      <c r="F4" s="129" t="e">
        <f>VLOOKUP(A4,'P-Master'!$A$2:$AC$2046,8,0)</f>
        <v>#N/A</v>
      </c>
      <c r="G4" s="130" t="e">
        <f>VLOOKUP(A4,'P-Master'!$A$2:$AC$2046,16,0)</f>
        <v>#N/A</v>
      </c>
      <c r="H4" s="131" t="e">
        <f>VLOOKUP(A4,'P-Master'!$A$2:$AC$2046,17,0)</f>
        <v>#N/A</v>
      </c>
      <c r="I4" s="132" t="e">
        <f>VLOOKUP(A4,'P-Master'!$A$2:$AC$2046,21,0)</f>
        <v>#N/A</v>
      </c>
      <c r="J4" s="133" t="e">
        <f>VLOOKUP(A4,'P-Master'!$A$2:$AC$2046,22,0)</f>
        <v>#N/A</v>
      </c>
      <c r="K4" s="131" t="e">
        <f>VLOOKUP(A4,'P-Master'!$A$2:$AC$2046,23,0)</f>
        <v>#N/A</v>
      </c>
      <c r="L4" s="128" t="str">
        <f t="shared" si="0"/>
        <v>SA</v>
      </c>
      <c r="M4" s="134" t="e">
        <f t="shared" si="1"/>
        <v>#N/A</v>
      </c>
      <c r="O4" s="172"/>
      <c r="P4" s="172"/>
      <c r="Q4" s="172"/>
      <c r="R4" s="172"/>
      <c r="S4" s="172"/>
    </row>
    <row r="5" spans="1:19">
      <c r="A5" s="155"/>
      <c r="B5" s="128" t="e">
        <f>VLOOKUP(A5,'P-Master'!$A$2:$AC$2046,4,0)</f>
        <v>#N/A</v>
      </c>
      <c r="C5" s="128" t="e">
        <f>VLOOKUP(A5,'P-Master'!$A$2:$AC$2046,2,0)</f>
        <v>#N/A</v>
      </c>
      <c r="D5" s="128" t="e">
        <f>VLOOKUP(A5,'P-Master'!$A$2:$AC$2046,6,0)</f>
        <v>#N/A</v>
      </c>
      <c r="E5" s="128" t="e">
        <f>VLOOKUP(A5,'P-Master'!$A$2:$AC$2046,7,0)</f>
        <v>#N/A</v>
      </c>
      <c r="F5" s="129" t="e">
        <f>VLOOKUP(A5,'P-Master'!$A$2:$AC$2046,8,0)</f>
        <v>#N/A</v>
      </c>
      <c r="G5" s="130" t="e">
        <f>VLOOKUP(A5,'P-Master'!$A$2:$AC$2046,16,0)</f>
        <v>#N/A</v>
      </c>
      <c r="H5" s="131" t="e">
        <f>VLOOKUP(A5,'P-Master'!$A$2:$AC$2046,17,0)</f>
        <v>#N/A</v>
      </c>
      <c r="I5" s="132" t="e">
        <f>VLOOKUP(A5,'P-Master'!$A$2:$AC$2046,21,0)</f>
        <v>#N/A</v>
      </c>
      <c r="J5" s="133" t="e">
        <f>VLOOKUP(A5,'P-Master'!$A$2:$AC$2046,22,0)</f>
        <v>#N/A</v>
      </c>
      <c r="K5" s="131" t="e">
        <f>VLOOKUP(A5,'P-Master'!$A$2:$AC$2046,23,0)</f>
        <v>#N/A</v>
      </c>
      <c r="L5" s="128" t="str">
        <f t="shared" si="0"/>
        <v>SA</v>
      </c>
      <c r="M5" s="134" t="e">
        <f t="shared" si="1"/>
        <v>#N/A</v>
      </c>
      <c r="O5" s="172"/>
      <c r="P5" s="172"/>
      <c r="Q5" s="172"/>
      <c r="R5" s="172"/>
      <c r="S5" s="172"/>
    </row>
    <row r="6" spans="1:19">
      <c r="A6" s="170"/>
      <c r="B6" s="128" t="e">
        <f>VLOOKUP(A6,'P-Master'!$A$2:$AC$2046,4,0)</f>
        <v>#N/A</v>
      </c>
      <c r="C6" s="128" t="e">
        <f>VLOOKUP(A6,'P-Master'!$A$2:$AC$2046,2,0)</f>
        <v>#N/A</v>
      </c>
      <c r="D6" s="128" t="e">
        <f>VLOOKUP(A6,'P-Master'!$A$2:$AC$2046,6,0)</f>
        <v>#N/A</v>
      </c>
      <c r="E6" s="128" t="e">
        <f>VLOOKUP(A6,'P-Master'!$A$2:$AC$2046,7,0)</f>
        <v>#N/A</v>
      </c>
      <c r="F6" s="129" t="e">
        <f>VLOOKUP(A6,'P-Master'!$A$2:$AC$2046,8,0)</f>
        <v>#N/A</v>
      </c>
      <c r="G6" s="130" t="e">
        <f>VLOOKUP(A6,'P-Master'!$A$2:$AC$2046,16,0)</f>
        <v>#N/A</v>
      </c>
      <c r="H6" s="131" t="e">
        <f>VLOOKUP(A6,'P-Master'!$A$2:$AC$2046,17,0)</f>
        <v>#N/A</v>
      </c>
      <c r="I6" s="132" t="e">
        <f>VLOOKUP(A6,'P-Master'!$A$2:$AC$2046,21,0)</f>
        <v>#N/A</v>
      </c>
      <c r="J6" s="133" t="e">
        <f>VLOOKUP(A6,'P-Master'!$A$2:$AC$2046,22,0)</f>
        <v>#N/A</v>
      </c>
      <c r="K6" s="131" t="e">
        <f>VLOOKUP(A6,'P-Master'!$A$2:$AC$2046,23,0)</f>
        <v>#N/A</v>
      </c>
      <c r="L6" s="128" t="str">
        <f t="shared" si="0"/>
        <v>SA</v>
      </c>
      <c r="M6" s="134" t="e">
        <f t="shared" si="1"/>
        <v>#N/A</v>
      </c>
      <c r="O6" s="172"/>
      <c r="P6" s="172"/>
      <c r="Q6" s="172"/>
      <c r="R6" s="172"/>
      <c r="S6" s="172"/>
    </row>
    <row r="7" spans="1:19">
      <c r="A7" s="170"/>
      <c r="B7" s="128" t="e">
        <f>VLOOKUP(A7,'P-Master'!$A$2:$AC$2046,4,0)</f>
        <v>#N/A</v>
      </c>
      <c r="C7" s="128" t="e">
        <f>VLOOKUP(A7,'P-Master'!$A$2:$AC$2046,2,0)</f>
        <v>#N/A</v>
      </c>
      <c r="D7" s="128" t="e">
        <f>VLOOKUP(A7,'P-Master'!$A$2:$AC$2046,6,0)</f>
        <v>#N/A</v>
      </c>
      <c r="E7" s="128" t="e">
        <f>VLOOKUP(A7,'P-Master'!$A$2:$AC$2046,7,0)</f>
        <v>#N/A</v>
      </c>
      <c r="F7" s="129" t="e">
        <f>VLOOKUP(A7,'P-Master'!$A$2:$AC$2046,8,0)</f>
        <v>#N/A</v>
      </c>
      <c r="G7" s="130" t="e">
        <f>VLOOKUP(A7,'P-Master'!$A$2:$AC$2046,16,0)</f>
        <v>#N/A</v>
      </c>
      <c r="H7" s="131" t="e">
        <f>VLOOKUP(A7,'P-Master'!$A$2:$AC$2046,17,0)</f>
        <v>#N/A</v>
      </c>
      <c r="I7" s="132" t="e">
        <f>VLOOKUP(A7,'P-Master'!$A$2:$AC$2046,21,0)</f>
        <v>#N/A</v>
      </c>
      <c r="J7" s="133" t="e">
        <f>VLOOKUP(A7,'P-Master'!$A$2:$AC$2046,22,0)</f>
        <v>#N/A</v>
      </c>
      <c r="K7" s="131" t="e">
        <f>VLOOKUP(A7,'P-Master'!$A$2:$AC$2046,23,0)</f>
        <v>#N/A</v>
      </c>
      <c r="L7" s="128" t="str">
        <f t="shared" si="0"/>
        <v>SA</v>
      </c>
      <c r="M7" s="134" t="e">
        <f t="shared" si="1"/>
        <v>#N/A</v>
      </c>
      <c r="O7" s="172"/>
      <c r="P7" s="172"/>
      <c r="Q7" s="172"/>
      <c r="R7" s="172"/>
      <c r="S7" s="172"/>
    </row>
    <row r="8" spans="1:19">
      <c r="A8" s="170"/>
      <c r="B8" s="128" t="e">
        <f>VLOOKUP(A8,'P-Master'!$A$2:$AC$2046,4,0)</f>
        <v>#N/A</v>
      </c>
      <c r="C8" s="128" t="e">
        <f>VLOOKUP(A8,'P-Master'!$A$2:$AC$2046,2,0)</f>
        <v>#N/A</v>
      </c>
      <c r="D8" s="128" t="e">
        <f>VLOOKUP(A8,'P-Master'!$A$2:$AC$2046,6,0)</f>
        <v>#N/A</v>
      </c>
      <c r="E8" s="128" t="e">
        <f>VLOOKUP(A8,'P-Master'!$A$2:$AC$2046,7,0)</f>
        <v>#N/A</v>
      </c>
      <c r="F8" s="129" t="e">
        <f>VLOOKUP(A8,'P-Master'!$A$2:$AC$2046,8,0)</f>
        <v>#N/A</v>
      </c>
      <c r="G8" s="130" t="e">
        <f>VLOOKUP(A8,'P-Master'!$A$2:$AC$2046,16,0)</f>
        <v>#N/A</v>
      </c>
      <c r="H8" s="131" t="e">
        <f>VLOOKUP(A8,'P-Master'!$A$2:$AC$2046,17,0)</f>
        <v>#N/A</v>
      </c>
      <c r="I8" s="132" t="e">
        <f>VLOOKUP(A8,'P-Master'!$A$2:$AC$2046,21,0)</f>
        <v>#N/A</v>
      </c>
      <c r="J8" s="133" t="e">
        <f>VLOOKUP(A8,'P-Master'!$A$2:$AC$2046,22,0)</f>
        <v>#N/A</v>
      </c>
      <c r="K8" s="131" t="e">
        <f>VLOOKUP(A8,'P-Master'!$A$2:$AC$2046,23,0)</f>
        <v>#N/A</v>
      </c>
      <c r="L8" s="128" t="str">
        <f t="shared" si="0"/>
        <v>SA</v>
      </c>
      <c r="M8" s="134" t="e">
        <f t="shared" si="1"/>
        <v>#N/A</v>
      </c>
      <c r="O8" s="172"/>
      <c r="P8" s="172"/>
      <c r="Q8" s="172"/>
      <c r="R8" s="172"/>
      <c r="S8" s="172"/>
    </row>
    <row r="9" spans="1:19">
      <c r="O9" s="172"/>
      <c r="P9" s="172"/>
      <c r="Q9" s="172"/>
      <c r="R9" s="172"/>
      <c r="S9" s="172"/>
    </row>
    <row r="10" spans="1:19">
      <c r="O10" s="172"/>
      <c r="P10" s="172"/>
      <c r="Q10" s="172"/>
      <c r="R10" s="172"/>
      <c r="S10" s="172"/>
    </row>
    <row r="11" spans="1:19">
      <c r="O11" s="172"/>
      <c r="P11" s="172"/>
      <c r="Q11" s="172"/>
      <c r="R11" s="172"/>
      <c r="S11" s="172"/>
    </row>
    <row r="12" spans="1:19">
      <c r="O12" s="172"/>
      <c r="P12" s="172"/>
      <c r="Q12" s="172"/>
      <c r="R12" s="172"/>
      <c r="S12" s="172"/>
    </row>
    <row r="13" spans="1:19">
      <c r="O13" s="172"/>
      <c r="P13" s="172"/>
      <c r="Q13" s="172"/>
      <c r="R13" s="172"/>
      <c r="S13" s="172"/>
    </row>
    <row r="14" spans="1:19">
      <c r="O14" s="172"/>
      <c r="P14" s="172"/>
      <c r="Q14" s="172"/>
      <c r="R14" s="172"/>
      <c r="S14" s="172"/>
    </row>
    <row r="15" spans="1:19">
      <c r="O15" s="172"/>
      <c r="P15" s="172"/>
      <c r="Q15" s="172"/>
      <c r="R15" s="172"/>
      <c r="S15" s="172"/>
    </row>
  </sheetData>
  <mergeCells count="1">
    <mergeCell ref="O1:S15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97" fitToHeight="4" orientation="landscape" r:id="rId1"/>
  <headerFooter>
    <oddFooter>&amp;L&amp;16 2019年7月中標_TY_BW&amp;C&amp;14&amp;D/ &amp;T&amp;R&amp;14&amp;P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08FC-278C-42EC-9023-853E7EA1594E}">
  <sheetPr>
    <pageSetUpPr fitToPage="1"/>
  </sheetPr>
  <dimension ref="A1:AG26"/>
  <sheetViews>
    <sheetView zoomScale="70" zoomScaleNormal="7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29" sqref="H29"/>
    </sheetView>
  </sheetViews>
  <sheetFormatPr defaultColWidth="8.8984375" defaultRowHeight="15.6"/>
  <cols>
    <col min="1" max="1" width="10.09765625" style="93" customWidth="1"/>
    <col min="2" max="2" width="5.8984375" style="93" customWidth="1"/>
    <col min="3" max="3" width="4.296875" style="98" customWidth="1"/>
    <col min="4" max="5" width="8.8984375" style="93" customWidth="1"/>
    <col min="6" max="6" width="40.796875" style="92" customWidth="1"/>
    <col min="7" max="7" width="13" style="99" customWidth="1"/>
    <col min="8" max="8" width="8.796875" style="93" customWidth="1"/>
    <col min="9" max="9" width="10.69921875" style="100" customWidth="1"/>
    <col min="10" max="10" width="9.8984375" style="101" customWidth="1"/>
    <col min="11" max="11" width="4.796875" style="93" customWidth="1"/>
    <col min="12" max="12" width="12.296875" style="103" customWidth="1"/>
    <col min="13" max="14" width="10.796875" style="93" customWidth="1"/>
    <col min="15" max="15" width="12.09765625" style="103" customWidth="1"/>
    <col min="16" max="16" width="11.19921875" style="99" customWidth="1"/>
    <col min="17" max="17" width="2.796875" style="93" customWidth="1"/>
    <col min="18" max="18" width="8.796875" style="102" customWidth="1"/>
    <col min="19" max="19" width="10.296875" style="103" customWidth="1"/>
    <col min="20" max="20" width="8.796875" style="122" customWidth="1"/>
    <col min="21" max="21" width="10.796875" style="104" customWidth="1"/>
    <col min="22" max="22" width="11.8984375" style="103" customWidth="1"/>
    <col min="23" max="23" width="4.796875" style="99" customWidth="1"/>
    <col min="24" max="24" width="10.796875" style="125" customWidth="1"/>
    <col min="25" max="25" width="10" style="105" customWidth="1"/>
    <col min="26" max="26" width="9.296875" style="99" customWidth="1"/>
    <col min="27" max="27" width="12.59765625" style="99" customWidth="1"/>
    <col min="28" max="28" width="10.796875" style="104" customWidth="1"/>
    <col min="29" max="29" width="10.796875" style="99" customWidth="1"/>
    <col min="30" max="30" width="14.19921875" style="99" bestFit="1" customWidth="1"/>
    <col min="31" max="31" width="8.8984375" style="93" customWidth="1"/>
    <col min="32" max="32" width="8.8984375" style="93"/>
    <col min="33" max="38" width="8.8984375" style="94"/>
    <col min="39" max="39" width="11.69921875" style="94" bestFit="1" customWidth="1"/>
    <col min="40" max="16384" width="8.8984375" style="94"/>
  </cols>
  <sheetData>
    <row r="1" spans="1:33" s="92" customFormat="1" ht="87" customHeight="1" thickBot="1">
      <c r="A1" s="112" t="s">
        <v>338</v>
      </c>
      <c r="B1" s="112" t="s">
        <v>339</v>
      </c>
      <c r="C1" s="112" t="s">
        <v>350</v>
      </c>
      <c r="D1" s="112" t="s">
        <v>340</v>
      </c>
      <c r="E1" s="112" t="s">
        <v>371</v>
      </c>
      <c r="F1" s="147" t="s">
        <v>380</v>
      </c>
      <c r="G1" s="113" t="s">
        <v>337</v>
      </c>
      <c r="H1" s="135" t="s">
        <v>351</v>
      </c>
      <c r="I1" s="114" t="s">
        <v>352</v>
      </c>
      <c r="J1" s="115" t="s">
        <v>353</v>
      </c>
      <c r="K1" s="116" t="s">
        <v>354</v>
      </c>
      <c r="L1" s="113" t="s">
        <v>355</v>
      </c>
      <c r="M1" s="115" t="s">
        <v>356</v>
      </c>
      <c r="N1" s="114" t="s">
        <v>357</v>
      </c>
      <c r="O1" s="113" t="s">
        <v>358</v>
      </c>
      <c r="P1" s="113" t="s">
        <v>359</v>
      </c>
      <c r="Q1" s="111" t="s">
        <v>360</v>
      </c>
      <c r="R1" s="117" t="s">
        <v>361</v>
      </c>
      <c r="S1" s="146" t="s">
        <v>378</v>
      </c>
      <c r="T1" s="120" t="s">
        <v>362</v>
      </c>
      <c r="U1" s="117" t="s">
        <v>363</v>
      </c>
      <c r="V1" s="118" t="s">
        <v>364</v>
      </c>
      <c r="W1" s="117" t="s">
        <v>369</v>
      </c>
      <c r="X1" s="126" t="s">
        <v>365</v>
      </c>
      <c r="Y1" s="117" t="s">
        <v>368</v>
      </c>
      <c r="Z1" s="118" t="s">
        <v>341</v>
      </c>
      <c r="AA1" s="118" t="s">
        <v>348</v>
      </c>
      <c r="AB1" s="117" t="s">
        <v>366</v>
      </c>
      <c r="AC1" s="118" t="s">
        <v>367</v>
      </c>
      <c r="AD1" s="138" t="s">
        <v>372</v>
      </c>
      <c r="AE1" s="127" t="s">
        <v>370</v>
      </c>
    </row>
    <row r="2" spans="1:33" s="97" customFormat="1">
      <c r="A2" s="155">
        <v>22487</v>
      </c>
      <c r="B2" s="74" t="str">
        <f>VLOOKUP(A2,中!$A$2:$X$18569,2,0)</f>
        <v>(BW)</v>
      </c>
      <c r="C2" s="74" t="str">
        <f>VLOOKUP(A2,中!$A$2:$X$18569,3,0)</f>
        <v>19-C0002-22487(BW)</v>
      </c>
      <c r="D2" s="74" t="str">
        <f>VLOOKUP(A2,中!$A$2:$X$18569,4,0)</f>
        <v>東華三院物業科</v>
      </c>
      <c r="E2" s="74" t="str">
        <f>VLOOKUP(A2,中!$A$2:$X$18569,5,0)</f>
        <v>大南街123號地下</v>
      </c>
      <c r="F2" s="77" t="str">
        <f>VLOOKUP(A2,中!$A$2:$X$18236,6,0)</f>
        <v>pumping</v>
      </c>
      <c r="G2" s="88">
        <f>VLOOKUP(A2,中!$A$2:$X$18569,8,0)</f>
        <v>50000</v>
      </c>
      <c r="H2" s="139" t="s">
        <v>349</v>
      </c>
      <c r="I2" s="62" t="str">
        <f>"INV-"&amp;A2</f>
        <v>INV-22487</v>
      </c>
      <c r="J2" s="95"/>
      <c r="K2" s="87">
        <v>100</v>
      </c>
      <c r="L2" s="106">
        <f>G2*K2/100</f>
        <v>50000</v>
      </c>
      <c r="M2" s="95"/>
      <c r="N2" s="75"/>
      <c r="O2" s="109"/>
      <c r="P2" s="88">
        <f>L2-O2</f>
        <v>50000</v>
      </c>
      <c r="Q2" s="110"/>
      <c r="R2" s="74" t="str">
        <f>VLOOKUP(A2,中!$A$2:$X$18569,9,0)</f>
        <v>sing sing</v>
      </c>
      <c r="S2" s="88">
        <f>VLOOKUP(A2,中!$A$2:$X$18569,11,0)</f>
        <v>45000</v>
      </c>
      <c r="T2" s="139" t="s">
        <v>349</v>
      </c>
      <c r="U2" s="123"/>
      <c r="V2" s="89">
        <f>S2*W2/100</f>
        <v>45000</v>
      </c>
      <c r="W2" s="108">
        <v>100</v>
      </c>
      <c r="X2" s="124"/>
      <c r="Y2" s="119" t="s">
        <v>349</v>
      </c>
      <c r="Z2" s="75"/>
      <c r="AA2" s="90"/>
      <c r="AB2" s="76"/>
      <c r="AC2" s="88">
        <f>V2-Z2-AA2</f>
        <v>45000</v>
      </c>
      <c r="AD2" s="121">
        <f>VLOOKUP(A2,中!$A$2:$X$18569,10,0)</f>
        <v>36786</v>
      </c>
      <c r="AE2" s="136" t="str">
        <f>VLOOKUP(A2,中!$A$2:$X$18569,12,0)</f>
        <v>SA22487</v>
      </c>
      <c r="AF2" s="96"/>
      <c r="AG2" s="96"/>
    </row>
    <row r="3" spans="1:33" s="97" customFormat="1">
      <c r="A3" s="74"/>
      <c r="B3" s="74" t="e">
        <f>VLOOKUP(A3,中!$A$2:$X$18569,2,0)</f>
        <v>#N/A</v>
      </c>
      <c r="C3" s="74" t="e">
        <f>VLOOKUP(A3,中!$A$2:$X$18569,3,0)</f>
        <v>#N/A</v>
      </c>
      <c r="D3" s="74" t="e">
        <f>VLOOKUP(A3,中!$A$2:$X$18569,4,0)</f>
        <v>#N/A</v>
      </c>
      <c r="E3" s="74" t="e">
        <f>VLOOKUP(A3,中!$A$2:$X$18569,5,0)</f>
        <v>#N/A</v>
      </c>
      <c r="F3" s="77" t="e">
        <f>VLOOKUP(A3,中!$A$2:$X$18236,6,0)</f>
        <v>#N/A</v>
      </c>
      <c r="G3" s="88" t="e">
        <f>VLOOKUP(A3,中!$A$2:$X$18569,8,0)</f>
        <v>#N/A</v>
      </c>
      <c r="H3" s="139" t="s">
        <v>349</v>
      </c>
      <c r="I3" s="62" t="str">
        <f>"INV-"&amp;A3</f>
        <v>INV-</v>
      </c>
      <c r="J3" s="95"/>
      <c r="K3" s="87">
        <v>100</v>
      </c>
      <c r="L3" s="106" t="e">
        <f>G3*K3/100</f>
        <v>#N/A</v>
      </c>
      <c r="M3" s="95"/>
      <c r="N3" s="75"/>
      <c r="O3" s="109"/>
      <c r="P3" s="88" t="e">
        <f>L3-O3</f>
        <v>#N/A</v>
      </c>
      <c r="Q3" s="91"/>
      <c r="R3" s="74" t="e">
        <f>VLOOKUP(A3,中!$A$2:$X$18569,9,0)</f>
        <v>#N/A</v>
      </c>
      <c r="S3" s="88" t="e">
        <f>VLOOKUP(A3,中!$A$2:$X$18569,11,0)</f>
        <v>#N/A</v>
      </c>
      <c r="T3" s="139" t="s">
        <v>349</v>
      </c>
      <c r="U3" s="123"/>
      <c r="V3" s="89" t="e">
        <f>S3*W3/100</f>
        <v>#N/A</v>
      </c>
      <c r="W3" s="108">
        <v>100</v>
      </c>
      <c r="X3" s="124"/>
      <c r="Y3" s="119" t="s">
        <v>349</v>
      </c>
      <c r="Z3" s="75"/>
      <c r="AA3" s="90"/>
      <c r="AB3" s="76"/>
      <c r="AC3" s="88" t="e">
        <f>V3-Z3-AA3</f>
        <v>#N/A</v>
      </c>
      <c r="AD3" s="121" t="e">
        <f>VLOOKUP(A3,中!$A$2:$X$18569,10,0)</f>
        <v>#N/A</v>
      </c>
      <c r="AE3" s="136" t="e">
        <f>VLOOKUP(A3,中!$A$2:$X$18569,12,0)</f>
        <v>#N/A</v>
      </c>
      <c r="AF3" s="96"/>
      <c r="AG3" s="96"/>
    </row>
    <row r="4" spans="1:33" s="97" customFormat="1">
      <c r="A4" s="74"/>
      <c r="B4" s="74" t="e">
        <f>VLOOKUP(A4,中!$A$2:$X$18569,2,0)</f>
        <v>#N/A</v>
      </c>
      <c r="C4" s="74" t="e">
        <f>VLOOKUP(A4,中!$A$2:$X$18569,3,0)</f>
        <v>#N/A</v>
      </c>
      <c r="D4" s="74" t="e">
        <f>VLOOKUP(A4,中!$A$2:$X$18569,4,0)</f>
        <v>#N/A</v>
      </c>
      <c r="E4" s="74" t="e">
        <f>VLOOKUP(A4,中!$A$2:$X$18569,5,0)</f>
        <v>#N/A</v>
      </c>
      <c r="F4" s="77" t="e">
        <f>VLOOKUP(A4,中!$A$2:$X$18236,6,0)</f>
        <v>#N/A</v>
      </c>
      <c r="G4" s="88" t="e">
        <f>VLOOKUP(A4,中!$A$2:$X$18569,8,0)</f>
        <v>#N/A</v>
      </c>
      <c r="H4" s="139" t="s">
        <v>349</v>
      </c>
      <c r="I4" s="62" t="str">
        <f>"INV-"&amp;A4</f>
        <v>INV-</v>
      </c>
      <c r="J4" s="95"/>
      <c r="K4" s="87">
        <v>100</v>
      </c>
      <c r="L4" s="106" t="e">
        <f>G4*K4/100</f>
        <v>#N/A</v>
      </c>
      <c r="M4" s="95"/>
      <c r="N4" s="75"/>
      <c r="O4" s="109"/>
      <c r="P4" s="88" t="e">
        <f>L4-O4</f>
        <v>#N/A</v>
      </c>
      <c r="Q4" s="110"/>
      <c r="R4" s="74" t="e">
        <f>VLOOKUP(A4,中!$A$2:$X$18569,9,0)</f>
        <v>#N/A</v>
      </c>
      <c r="S4" s="88" t="e">
        <f>VLOOKUP(A4,中!$A$2:$X$18569,11,0)</f>
        <v>#N/A</v>
      </c>
      <c r="T4" s="139" t="s">
        <v>349</v>
      </c>
      <c r="U4" s="123"/>
      <c r="V4" s="89" t="e">
        <f>S4*W4/100</f>
        <v>#N/A</v>
      </c>
      <c r="W4" s="108">
        <v>100</v>
      </c>
      <c r="X4" s="124"/>
      <c r="Y4" s="119" t="s">
        <v>349</v>
      </c>
      <c r="Z4" s="75"/>
      <c r="AA4" s="90"/>
      <c r="AB4" s="76"/>
      <c r="AC4" s="88" t="e">
        <f>V4-Z4-AA4</f>
        <v>#N/A</v>
      </c>
      <c r="AD4" s="121" t="e">
        <f>VLOOKUP(A4,中!$A$2:$X$18569,10,0)</f>
        <v>#N/A</v>
      </c>
      <c r="AE4" s="136" t="e">
        <f>VLOOKUP(A4,中!$A$2:$X$18569,12,0)</f>
        <v>#N/A</v>
      </c>
      <c r="AF4" s="96"/>
      <c r="AG4" s="96"/>
    </row>
    <row r="5" spans="1:33" s="97" customFormat="1">
      <c r="A5" s="74"/>
      <c r="B5" s="74" t="e">
        <f>VLOOKUP(A5,中!$A$2:$X$18569,2,0)</f>
        <v>#N/A</v>
      </c>
      <c r="C5" s="74" t="e">
        <f>VLOOKUP(A5,中!$A$2:$X$18569,3,0)</f>
        <v>#N/A</v>
      </c>
      <c r="D5" s="74" t="e">
        <f>VLOOKUP(A5,中!$A$2:$X$18569,4,0)</f>
        <v>#N/A</v>
      </c>
      <c r="E5" s="74" t="e">
        <f>VLOOKUP(A5,中!$A$2:$X$18569,5,0)</f>
        <v>#N/A</v>
      </c>
      <c r="F5" s="77" t="e">
        <f>VLOOKUP(A5,中!$A$2:$X$18236,6,0)</f>
        <v>#N/A</v>
      </c>
      <c r="G5" s="88" t="e">
        <f>VLOOKUP(A5,中!$A$2:$X$18569,8,0)</f>
        <v>#N/A</v>
      </c>
      <c r="H5" s="139" t="s">
        <v>349</v>
      </c>
      <c r="I5" s="62" t="str">
        <f>"INV-"&amp;A5</f>
        <v>INV-</v>
      </c>
      <c r="J5" s="95"/>
      <c r="K5" s="87">
        <v>100</v>
      </c>
      <c r="L5" s="106" t="e">
        <f>G5*K5/100</f>
        <v>#N/A</v>
      </c>
      <c r="M5" s="95"/>
      <c r="N5" s="75"/>
      <c r="O5" s="109"/>
      <c r="P5" s="88" t="e">
        <f>L5-O5</f>
        <v>#N/A</v>
      </c>
      <c r="Q5" s="110"/>
      <c r="R5" s="74" t="e">
        <f>VLOOKUP(A5,中!$A$2:$X$18569,9,0)</f>
        <v>#N/A</v>
      </c>
      <c r="S5" s="88" t="e">
        <f>VLOOKUP(A5,中!$A$2:$X$18569,11,0)</f>
        <v>#N/A</v>
      </c>
      <c r="T5" s="139" t="s">
        <v>349</v>
      </c>
      <c r="U5" s="123"/>
      <c r="V5" s="89" t="e">
        <f>S5*W5/100</f>
        <v>#N/A</v>
      </c>
      <c r="W5" s="108">
        <v>100</v>
      </c>
      <c r="X5" s="124"/>
      <c r="Y5" s="119" t="s">
        <v>349</v>
      </c>
      <c r="Z5" s="75"/>
      <c r="AA5" s="90"/>
      <c r="AB5" s="76"/>
      <c r="AC5" s="88" t="e">
        <f>V5-Z5-AA5</f>
        <v>#N/A</v>
      </c>
      <c r="AD5" s="121" t="e">
        <f>VLOOKUP(A5,中!$A$2:$X$18569,10,0)</f>
        <v>#N/A</v>
      </c>
      <c r="AE5" s="136" t="e">
        <f>VLOOKUP(A5,中!$A$2:$X$18569,12,0)</f>
        <v>#N/A</v>
      </c>
      <c r="AF5" s="96"/>
      <c r="AG5" s="96"/>
    </row>
    <row r="6" spans="1:33" s="97" customFormat="1">
      <c r="A6" s="74"/>
      <c r="B6" s="74" t="e">
        <f>VLOOKUP(A6,中!$A$2:$X$18569,2,0)</f>
        <v>#N/A</v>
      </c>
      <c r="C6" s="74" t="e">
        <f>VLOOKUP(A6,中!$A$2:$X$18569,3,0)</f>
        <v>#N/A</v>
      </c>
      <c r="D6" s="74" t="e">
        <f>VLOOKUP(A6,中!$A$2:$X$18569,4,0)</f>
        <v>#N/A</v>
      </c>
      <c r="E6" s="74" t="e">
        <f>VLOOKUP(A6,中!$A$2:$X$18569,5,0)</f>
        <v>#N/A</v>
      </c>
      <c r="F6" s="77" t="e">
        <f>VLOOKUP(A6,中!$A$2:$X$18236,6,0)</f>
        <v>#N/A</v>
      </c>
      <c r="G6" s="88" t="e">
        <f>VLOOKUP(A6,中!$A$2:$X$18569,8,0)</f>
        <v>#N/A</v>
      </c>
      <c r="H6" s="139" t="s">
        <v>349</v>
      </c>
      <c r="I6" s="62" t="str">
        <f>"INV-"&amp;A6</f>
        <v>INV-</v>
      </c>
      <c r="J6" s="95"/>
      <c r="K6" s="87">
        <v>100</v>
      </c>
      <c r="L6" s="106" t="e">
        <f>G6*K6/100</f>
        <v>#N/A</v>
      </c>
      <c r="M6" s="95"/>
      <c r="N6" s="75"/>
      <c r="O6" s="109"/>
      <c r="P6" s="88" t="e">
        <f>L6-O6</f>
        <v>#N/A</v>
      </c>
      <c r="Q6" s="110"/>
      <c r="R6" s="74" t="e">
        <f>VLOOKUP(A6,中!$A$2:$X$18569,9,0)</f>
        <v>#N/A</v>
      </c>
      <c r="S6" s="88" t="e">
        <f>VLOOKUP(A6,中!$A$2:$X$18569,11,0)</f>
        <v>#N/A</v>
      </c>
      <c r="T6" s="139" t="s">
        <v>349</v>
      </c>
      <c r="U6" s="123"/>
      <c r="V6" s="89" t="e">
        <f>S6*W6/100</f>
        <v>#N/A</v>
      </c>
      <c r="W6" s="108">
        <v>100</v>
      </c>
      <c r="X6" s="124"/>
      <c r="Y6" s="119" t="s">
        <v>349</v>
      </c>
      <c r="Z6" s="75"/>
      <c r="AA6" s="90"/>
      <c r="AB6" s="76"/>
      <c r="AC6" s="88" t="e">
        <f>V6-Z6-AA6</f>
        <v>#N/A</v>
      </c>
      <c r="AD6" s="121" t="e">
        <f>VLOOKUP(A6,中!$A$2:$X$18569,10,0)</f>
        <v>#N/A</v>
      </c>
      <c r="AE6" s="136" t="e">
        <f>VLOOKUP(A6,中!$A$2:$X$18569,12,0)</f>
        <v>#N/A</v>
      </c>
      <c r="AF6" s="96"/>
      <c r="AG6" s="96"/>
    </row>
    <row r="12" spans="1:33">
      <c r="F12" s="171" t="s">
        <v>398</v>
      </c>
      <c r="G12" s="172"/>
      <c r="H12" s="172"/>
      <c r="I12" s="172"/>
      <c r="J12" s="172"/>
    </row>
    <row r="13" spans="1:33">
      <c r="F13" s="172"/>
      <c r="G13" s="172"/>
      <c r="H13" s="172"/>
      <c r="I13" s="172"/>
      <c r="J13" s="172"/>
    </row>
    <row r="14" spans="1:33">
      <c r="F14" s="172"/>
      <c r="G14" s="172"/>
      <c r="H14" s="172"/>
      <c r="I14" s="172"/>
      <c r="J14" s="172"/>
    </row>
    <row r="15" spans="1:33">
      <c r="F15" s="172"/>
      <c r="G15" s="172"/>
      <c r="H15" s="172"/>
      <c r="I15" s="172"/>
      <c r="J15" s="172"/>
    </row>
    <row r="16" spans="1:33">
      <c r="F16" s="172"/>
      <c r="G16" s="172"/>
      <c r="H16" s="172"/>
      <c r="I16" s="172"/>
      <c r="J16" s="172"/>
    </row>
    <row r="17" spans="6:10">
      <c r="F17" s="172"/>
      <c r="G17" s="172"/>
      <c r="H17" s="172"/>
      <c r="I17" s="172"/>
      <c r="J17" s="172"/>
    </row>
    <row r="18" spans="6:10">
      <c r="F18" s="172"/>
      <c r="G18" s="172"/>
      <c r="H18" s="172"/>
      <c r="I18" s="172"/>
      <c r="J18" s="172"/>
    </row>
    <row r="19" spans="6:10">
      <c r="F19" s="172"/>
      <c r="G19" s="172"/>
      <c r="H19" s="172"/>
      <c r="I19" s="172"/>
      <c r="J19" s="172"/>
    </row>
    <row r="20" spans="6:10">
      <c r="F20" s="172"/>
      <c r="G20" s="172"/>
      <c r="H20" s="172"/>
      <c r="I20" s="172"/>
      <c r="J20" s="172"/>
    </row>
    <row r="21" spans="6:10">
      <c r="F21" s="172"/>
      <c r="G21" s="172"/>
      <c r="H21" s="172"/>
      <c r="I21" s="172"/>
      <c r="J21" s="172"/>
    </row>
    <row r="22" spans="6:10">
      <c r="F22" s="172"/>
      <c r="G22" s="172"/>
      <c r="H22" s="172"/>
      <c r="I22" s="172"/>
      <c r="J22" s="172"/>
    </row>
    <row r="23" spans="6:10">
      <c r="F23" s="172"/>
      <c r="G23" s="172"/>
      <c r="H23" s="172"/>
      <c r="I23" s="172"/>
      <c r="J23" s="172"/>
    </row>
    <row r="24" spans="6:10">
      <c r="F24" s="172"/>
      <c r="G24" s="172"/>
      <c r="H24" s="172"/>
      <c r="I24" s="172"/>
      <c r="J24" s="172"/>
    </row>
    <row r="25" spans="6:10">
      <c r="F25" s="172"/>
      <c r="G25" s="172"/>
      <c r="H25" s="172"/>
      <c r="I25" s="172"/>
      <c r="J25" s="172"/>
    </row>
    <row r="26" spans="6:10">
      <c r="F26" s="172"/>
      <c r="G26" s="172"/>
      <c r="H26" s="172"/>
      <c r="I26" s="172"/>
      <c r="J26" s="172"/>
    </row>
  </sheetData>
  <mergeCells count="1">
    <mergeCell ref="F12:J26"/>
  </mergeCells>
  <phoneticPr fontId="2" type="noConversion"/>
  <pageMargins left="0.70866141732283472" right="0.70866141732283472" top="0.6692913385826772" bottom="0.6692913385826772" header="0.31496062992125984" footer="0.31496062992125984"/>
  <pageSetup paperSize="9" scale="21" fitToHeight="20" orientation="landscape" r:id="rId1"/>
  <headerFooter>
    <oddFooter>&amp;L&amp;16其他&amp;C&amp;D / &amp;T 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C List</vt:lpstr>
      <vt:lpstr>Client Data</vt:lpstr>
      <vt:lpstr>P-Master</vt:lpstr>
      <vt:lpstr>中</vt:lpstr>
      <vt:lpstr>客</vt:lpstr>
      <vt:lpstr>'P-Master'!Print_Area</vt:lpstr>
      <vt:lpstr>'P-Master'!Print_Titles</vt:lpstr>
      <vt:lpstr>客!Print_Titles</vt:lpstr>
      <vt:lpstr>中!Print_Titles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23197</cp:lastModifiedBy>
  <cp:lastPrinted>2019-07-22T07:03:30Z</cp:lastPrinted>
  <dcterms:created xsi:type="dcterms:W3CDTF">2018-09-02T22:18:17Z</dcterms:created>
  <dcterms:modified xsi:type="dcterms:W3CDTF">2019-08-22T08:50:40Z</dcterms:modified>
</cp:coreProperties>
</file>