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updateLinks="never" codeName="ThisWorkbook" defaultThemeVersion="124226"/>
  <mc:AlternateContent xmlns:mc="http://schemas.openxmlformats.org/markup-compatibility/2006">
    <mc:Choice Requires="x15">
      <x15ac:absPath xmlns:x15ac="http://schemas.microsoft.com/office/spreadsheetml/2010/11/ac" url="C:\Users\User\Desktop\"/>
    </mc:Choice>
  </mc:AlternateContent>
  <xr:revisionPtr revIDLastSave="0" documentId="13_ncr:1_{D4CF70B4-166E-42B2-9AE7-76C5E66FDF91}" xr6:coauthVersionLast="43" xr6:coauthVersionMax="43" xr10:uidLastSave="{00000000-0000-0000-0000-000000000000}"/>
  <bookViews>
    <workbookView xWindow="-108" yWindow="-108" windowWidth="23256" windowHeight="12576" activeTab="10" xr2:uid="{00000000-000D-0000-FFFF-FFFF00000000}"/>
  </bookViews>
  <sheets>
    <sheet name="C List" sheetId="16" r:id="rId1"/>
    <sheet name="Client Data" sheetId="1" r:id="rId2"/>
    <sheet name="P-Master" sheetId="36" r:id="rId3"/>
    <sheet name="O" sheetId="4" r:id="rId4"/>
    <sheet name="in" sheetId="12" r:id="rId5"/>
    <sheet name="Q" sheetId="42" r:id="rId6"/>
    <sheet name="中" sheetId="37" r:id="rId7"/>
    <sheet name="中通" sheetId="7" r:id="rId8"/>
    <sheet name="完工紙" sheetId="9" r:id="rId9"/>
    <sheet name="SM" sheetId="8" r:id="rId10"/>
    <sheet name="客" sheetId="31" r:id="rId11"/>
    <sheet name="INV" sheetId="24" r:id="rId12"/>
    <sheet name="支付安排" sheetId="45" r:id="rId13"/>
    <sheet name="summary" sheetId="25" r:id="rId14"/>
    <sheet name="REMINDER" sheetId="26" r:id="rId15"/>
    <sheet name="不回信" sheetId="43" r:id="rId16"/>
    <sheet name="信封" sheetId="23" r:id="rId17"/>
  </sheets>
  <externalReferences>
    <externalReference r:id="rId18"/>
    <externalReference r:id="rId19"/>
    <externalReference r:id="rId20"/>
  </externalReferences>
  <definedNames>
    <definedName name="_xlnm._FilterDatabase" localSheetId="1" hidden="1">'Client Data'!$A$1:$R$7</definedName>
    <definedName name="_xlnm._FilterDatabase" localSheetId="2" hidden="1">'P-Master'!$A$1:$BC$1</definedName>
    <definedName name="_xlnm._FilterDatabase" localSheetId="6" hidden="1">中!$A$1:$M$1</definedName>
    <definedName name="_xlnm._FilterDatabase" localSheetId="10" hidden="1">客!$A$1:$AP$1</definedName>
    <definedName name="_xlnm.Print_Area" localSheetId="4">in!$A$1:$U$30</definedName>
    <definedName name="_xlnm.Print_Area" localSheetId="11">INV!$A$1:$AB$42</definedName>
    <definedName name="_xlnm.Print_Area" localSheetId="3">O!$A$1:$W$29</definedName>
    <definedName name="_xlnm.Print_Area" localSheetId="2">'P-Master'!$A$1:$AI$1</definedName>
    <definedName name="_xlnm.Print_Area" localSheetId="5">Q!$A$15:$AB$34</definedName>
    <definedName name="_xlnm.Print_Area" localSheetId="14">REMINDER!$A$1:$AB$48</definedName>
    <definedName name="_xlnm.Print_Area" localSheetId="9">SM!$A$1:$H$37</definedName>
    <definedName name="_xlnm.Print_Area" localSheetId="13">summary!$A$1:$AD$49</definedName>
    <definedName name="_xlnm.Print_Area" localSheetId="15">不回信!$A$1:$AB$36</definedName>
    <definedName name="_xlnm.Print_Area" localSheetId="6">中!#REF!</definedName>
    <definedName name="_xlnm.Print_Area" localSheetId="7">中通!$A$1:$U$40</definedName>
    <definedName name="_xlnm.Print_Area" localSheetId="12">支付安排!$A$1:$B$15</definedName>
    <definedName name="_xlnm.Print_Area" localSheetId="8">完工紙!$A$1:$L$43</definedName>
    <definedName name="_xlnm.Print_Area" localSheetId="16">信封!$A$1:$C$18</definedName>
    <definedName name="_xlnm.Print_Area" localSheetId="10">客!#REF!</definedName>
    <definedName name="_xlnm.Print_Titles" localSheetId="2">'P-Master'!$1:$1</definedName>
    <definedName name="_xlnm.Print_Titles" localSheetId="5">Q!$2:$14</definedName>
    <definedName name="_xlnm.Print_Titles" localSheetId="6">中!$1:$1</definedName>
    <definedName name="_xlnm.Print_Titles" localSheetId="10">客!$1:$1</definedName>
    <definedName name="分" localSheetId="0">'[1]Client Data'!#REF!</definedName>
    <definedName name="分" localSheetId="5">'[1]Client Data'!#REF!</definedName>
    <definedName name="分" localSheetId="14">'[1]Client Data'!#REF!</definedName>
    <definedName name="分" localSheetId="15">'[1]Client Data'!#REF!</definedName>
    <definedName name="分">'[1]Client Data'!#REF!</definedName>
    <definedName name="分判名稱" localSheetId="0">'[2]Client Data'!#REF!</definedName>
    <definedName name="分判名稱" localSheetId="5">'[2]Client Data'!#REF!</definedName>
    <definedName name="分判名稱" localSheetId="14">'[2]Client Data'!#REF!</definedName>
    <definedName name="分判名稱" localSheetId="15">'[2]Client Data'!#REF!</definedName>
    <definedName name="分判名稱">'[2]Client Data'!#REF!</definedName>
    <definedName name="分判編碼" localSheetId="5">'[3]Client Data'!#REF!</definedName>
    <definedName name="分判編碼" localSheetId="14">'[3]Client Data'!#REF!</definedName>
    <definedName name="分判編碼" localSheetId="15">'[3]Client Data'!#REF!</definedName>
    <definedName name="分判編碼">'[3]Client Data'!#REF!</definedName>
    <definedName name="方法" localSheetId="5">'[2]Client Data'!#REF!</definedName>
    <definedName name="方法" localSheetId="14">'[2]Client Data'!#REF!</definedName>
    <definedName name="方法" localSheetId="15">'[2]Client Data'!#REF!</definedName>
    <definedName name="方法">'[2]Client Data'!#REF!</definedName>
    <definedName name="客" localSheetId="5">'[1]Client Data'!#REF!</definedName>
    <definedName name="客" localSheetId="14">'[1]Client Data'!#REF!</definedName>
    <definedName name="客" localSheetId="15">'[1]Client Data'!#REF!</definedName>
    <definedName name="客">'[1]Client Data'!#REF!</definedName>
    <definedName name="客戶名稱" localSheetId="5">'[2]Client Data'!#REF!</definedName>
    <definedName name="客戶名稱" localSheetId="14">'[2]Client Data'!#REF!</definedName>
    <definedName name="客戶名稱" localSheetId="15">'[2]Client Data'!#REF!</definedName>
    <definedName name="客戶名稱">'[2]Client Data'!#REF!</definedName>
    <definedName name="客戶編碼" localSheetId="5">'[2]Client Data'!#REF!</definedName>
    <definedName name="客戶編碼" localSheetId="14">'[2]Client Data'!#REF!</definedName>
    <definedName name="客戶編碼" localSheetId="15">'[2]Client Data'!#REF!</definedName>
    <definedName name="客戶編碼">'[2]Client Data'!#REF!</definedName>
    <definedName name="是否" localSheetId="5">'[2]Client Data'!#REF!</definedName>
    <definedName name="是否" localSheetId="14">'[2]Client Data'!#REF!</definedName>
    <definedName name="是否" localSheetId="15">'[2]Client Data'!#REF!</definedName>
    <definedName name="是否">'[2]Client Data'!#REF!</definedName>
    <definedName name="負責同事" localSheetId="5">'[2]Client Data'!#REF!</definedName>
    <definedName name="負責同事" localSheetId="14">'[2]Client Data'!#REF!</definedName>
    <definedName name="負責同事" localSheetId="15">'[2]Client Data'!#REF!</definedName>
    <definedName name="負責同事">'[2]Client Data'!#REF!</definedName>
    <definedName name="種類" localSheetId="5">'[2]Client Data'!#REF!</definedName>
    <definedName name="種類" localSheetId="14">'[2]Client Data'!#REF!</definedName>
    <definedName name="種類" localSheetId="15">'[2]Client Data'!#REF!</definedName>
    <definedName name="種類">'[2]Client Data'!#REF!</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6" i="42" l="1"/>
  <c r="G7" i="12"/>
  <c r="J20" i="12"/>
  <c r="AI8" i="36" l="1"/>
  <c r="AH8" i="36"/>
  <c r="AG8" i="36"/>
  <c r="AF8" i="36"/>
  <c r="AE8" i="36"/>
  <c r="AD8" i="36"/>
  <c r="X8" i="36"/>
  <c r="F8" i="36"/>
  <c r="E8" i="36"/>
  <c r="D8" i="36"/>
  <c r="C8" i="36"/>
  <c r="AI7" i="36"/>
  <c r="AH7" i="36"/>
  <c r="AG7" i="36"/>
  <c r="AF7" i="36"/>
  <c r="AE7" i="36"/>
  <c r="AD7" i="36"/>
  <c r="X7" i="36"/>
  <c r="F7" i="36"/>
  <c r="E7" i="36"/>
  <c r="D7" i="36"/>
  <c r="C7" i="36"/>
  <c r="AI6" i="36"/>
  <c r="AH6" i="36"/>
  <c r="AG6" i="36"/>
  <c r="AF6" i="36"/>
  <c r="AE6" i="36"/>
  <c r="AD6" i="36"/>
  <c r="X6" i="36"/>
  <c r="F6" i="36"/>
  <c r="E6" i="36"/>
  <c r="D6" i="36"/>
  <c r="C6" i="36"/>
  <c r="AI5" i="36"/>
  <c r="AH5" i="36"/>
  <c r="AG5" i="36"/>
  <c r="AF5" i="36"/>
  <c r="AE5" i="36"/>
  <c r="AD5" i="36"/>
  <c r="X5" i="36"/>
  <c r="F5" i="36"/>
  <c r="E5" i="36"/>
  <c r="D5" i="36"/>
  <c r="C5" i="36"/>
  <c r="AI4" i="36"/>
  <c r="AH4" i="36"/>
  <c r="AG4" i="36"/>
  <c r="AF4" i="36"/>
  <c r="AE4" i="36"/>
  <c r="AD4" i="36"/>
  <c r="X4" i="36"/>
  <c r="F4" i="36"/>
  <c r="E4" i="36"/>
  <c r="D4" i="36"/>
  <c r="C4" i="36"/>
  <c r="AI3" i="36"/>
  <c r="AH3" i="36"/>
  <c r="AG3" i="36"/>
  <c r="AF3" i="36"/>
  <c r="AE3" i="36"/>
  <c r="AD3" i="36"/>
  <c r="X3" i="36"/>
  <c r="F3" i="36"/>
  <c r="E3" i="36"/>
  <c r="D3" i="36"/>
  <c r="C3" i="36"/>
  <c r="AI2" i="36"/>
  <c r="AH2" i="36"/>
  <c r="AG2" i="36"/>
  <c r="AF2" i="36"/>
  <c r="AE2" i="36"/>
  <c r="AD2" i="36"/>
  <c r="F2" i="36"/>
  <c r="E2" i="36"/>
  <c r="D2" i="36"/>
  <c r="C2" i="36"/>
  <c r="B8" i="36" l="1"/>
  <c r="B5" i="36"/>
  <c r="B2" i="36"/>
  <c r="B7" i="36"/>
  <c r="B6" i="36"/>
  <c r="B4" i="36"/>
  <c r="B3" i="36"/>
  <c r="I3" i="31" l="1"/>
  <c r="Z17" i="42"/>
  <c r="Z18" i="42"/>
  <c r="Z15" i="26" l="1"/>
  <c r="Z14" i="26"/>
  <c r="I15" i="26"/>
  <c r="I14" i="26"/>
  <c r="F15" i="26"/>
  <c r="F14" i="26"/>
  <c r="A15" i="26"/>
  <c r="A14" i="26"/>
  <c r="C14" i="9" l="1"/>
  <c r="C19" i="9"/>
  <c r="C3" i="23" l="1"/>
  <c r="B6" i="45" l="1"/>
  <c r="B5" i="45"/>
  <c r="F13" i="42"/>
  <c r="L13" i="42"/>
  <c r="G7" i="7" l="1"/>
  <c r="F11" i="42" l="1"/>
  <c r="F4" i="42"/>
  <c r="V9" i="42"/>
  <c r="C16" i="9" l="1"/>
  <c r="Z16" i="42" l="1"/>
  <c r="X19" i="42" s="1"/>
  <c r="F8" i="43" l="1"/>
  <c r="V6" i="43"/>
  <c r="F6" i="43"/>
  <c r="V5" i="43"/>
  <c r="V4" i="43"/>
  <c r="F4" i="43"/>
  <c r="V3" i="43"/>
  <c r="V2" i="43"/>
  <c r="F2" i="43"/>
  <c r="C4" i="23"/>
  <c r="V5" i="42"/>
  <c r="C1" i="23"/>
  <c r="C2" i="23"/>
  <c r="F9" i="42" l="1"/>
  <c r="V7" i="42"/>
  <c r="V6" i="42"/>
  <c r="T28" i="42"/>
  <c r="V4" i="42" l="1"/>
  <c r="I12" i="9"/>
  <c r="AE6" i="31" l="1"/>
  <c r="AD6" i="31"/>
  <c r="S6" i="31"/>
  <c r="R6" i="31"/>
  <c r="G6" i="31"/>
  <c r="F6" i="31"/>
  <c r="E6" i="31"/>
  <c r="D6" i="31"/>
  <c r="C6" i="31"/>
  <c r="B6" i="31"/>
  <c r="AE5" i="31"/>
  <c r="AD5" i="31"/>
  <c r="S5" i="31"/>
  <c r="R5" i="31"/>
  <c r="G5" i="31"/>
  <c r="F5" i="31"/>
  <c r="E5" i="31"/>
  <c r="D5" i="31"/>
  <c r="C5" i="31"/>
  <c r="B5" i="31"/>
  <c r="AE4" i="31"/>
  <c r="AD4" i="31"/>
  <c r="S4" i="31"/>
  <c r="R4" i="31"/>
  <c r="G4" i="31"/>
  <c r="F4" i="31"/>
  <c r="E4" i="31"/>
  <c r="D4" i="31"/>
  <c r="C4" i="31"/>
  <c r="B4" i="31"/>
  <c r="AE3" i="31"/>
  <c r="AD3" i="31"/>
  <c r="S3" i="31"/>
  <c r="R3" i="31"/>
  <c r="G3" i="31"/>
  <c r="L3" i="31" s="1"/>
  <c r="F3" i="31"/>
  <c r="E3" i="31"/>
  <c r="D3" i="31"/>
  <c r="C3" i="31"/>
  <c r="B3" i="31"/>
  <c r="K8" i="37" l="1"/>
  <c r="J8" i="37"/>
  <c r="I8" i="37"/>
  <c r="H8" i="37"/>
  <c r="G8" i="37"/>
  <c r="F8" i="37"/>
  <c r="E8" i="37"/>
  <c r="D8" i="37"/>
  <c r="C8" i="37"/>
  <c r="B8" i="37"/>
  <c r="K7" i="37"/>
  <c r="J7" i="37"/>
  <c r="I7" i="37"/>
  <c r="H7" i="37"/>
  <c r="G7" i="37"/>
  <c r="F7" i="37"/>
  <c r="E7" i="37"/>
  <c r="D7" i="37"/>
  <c r="C7" i="37"/>
  <c r="B7" i="37"/>
  <c r="K6" i="37"/>
  <c r="J6" i="37"/>
  <c r="I6" i="37"/>
  <c r="H6" i="37"/>
  <c r="G6" i="37"/>
  <c r="F6" i="37"/>
  <c r="E6" i="37"/>
  <c r="D6" i="37"/>
  <c r="C6" i="37"/>
  <c r="B6" i="37"/>
  <c r="K5" i="37"/>
  <c r="J5" i="37"/>
  <c r="I5" i="37"/>
  <c r="H5" i="37"/>
  <c r="G5" i="37"/>
  <c r="F5" i="37"/>
  <c r="E5" i="37"/>
  <c r="D5" i="37"/>
  <c r="C5" i="37"/>
  <c r="B5" i="37"/>
  <c r="K4" i="37"/>
  <c r="J4" i="37"/>
  <c r="I4" i="37"/>
  <c r="H4" i="37"/>
  <c r="G4" i="37"/>
  <c r="F4" i="37"/>
  <c r="E4" i="37"/>
  <c r="D4" i="37"/>
  <c r="C4" i="37"/>
  <c r="B4" i="37"/>
  <c r="K3" i="37"/>
  <c r="J3" i="37"/>
  <c r="I3" i="37"/>
  <c r="H3" i="37"/>
  <c r="G3" i="37"/>
  <c r="F3" i="37"/>
  <c r="E3" i="37"/>
  <c r="D3" i="37"/>
  <c r="C3" i="37"/>
  <c r="B3" i="37"/>
  <c r="K2" i="37"/>
  <c r="S2" i="31" s="1"/>
  <c r="J2" i="37"/>
  <c r="AD2" i="31" s="1"/>
  <c r="I2" i="37"/>
  <c r="R2" i="31" s="1"/>
  <c r="H2" i="37"/>
  <c r="G2" i="37"/>
  <c r="F2" i="37"/>
  <c r="F2" i="31" s="1"/>
  <c r="F16" i="24" s="1"/>
  <c r="E2" i="37"/>
  <c r="D2" i="37"/>
  <c r="C2" i="37"/>
  <c r="B2" i="37"/>
  <c r="B2" i="31" s="1"/>
  <c r="E2" i="31"/>
  <c r="F10" i="24" s="1"/>
  <c r="D2" i="31"/>
  <c r="C2" i="31"/>
  <c r="F14" i="24" s="1"/>
  <c r="L8" i="37"/>
  <c r="L7" i="37"/>
  <c r="L6" i="37"/>
  <c r="L5" i="37"/>
  <c r="L4" i="37"/>
  <c r="L3" i="37"/>
  <c r="L2" i="37"/>
  <c r="X2" i="36" s="1"/>
  <c r="I14" i="9"/>
  <c r="F10" i="26"/>
  <c r="Y7" i="25"/>
  <c r="Y6" i="25"/>
  <c r="F5" i="25"/>
  <c r="F7" i="25"/>
  <c r="S10" i="26"/>
  <c r="F10" i="25"/>
  <c r="T9" i="25"/>
  <c r="F9" i="25"/>
  <c r="F8" i="25"/>
  <c r="F4" i="25"/>
  <c r="S9" i="24"/>
  <c r="C21" i="9"/>
  <c r="C12" i="9"/>
  <c r="C9" i="9"/>
  <c r="B29" i="8"/>
  <c r="B27" i="8"/>
  <c r="B24" i="8"/>
  <c r="B14" i="8"/>
  <c r="E12" i="8"/>
  <c r="B12" i="8"/>
  <c r="F10" i="8"/>
  <c r="B10" i="8"/>
  <c r="B8" i="8"/>
  <c r="B6" i="8"/>
  <c r="H20" i="7"/>
  <c r="H19" i="7"/>
  <c r="H18" i="7"/>
  <c r="N17" i="7"/>
  <c r="H17" i="7"/>
  <c r="H16" i="7"/>
  <c r="Q2" i="7"/>
  <c r="H17" i="12"/>
  <c r="O16" i="12"/>
  <c r="H16" i="12"/>
  <c r="H15" i="12"/>
  <c r="Y1" i="12"/>
  <c r="H27" i="4"/>
  <c r="E27" i="4"/>
  <c r="K10" i="4"/>
  <c r="G10" i="4"/>
  <c r="G7" i="4"/>
  <c r="Z3" i="4"/>
  <c r="F6" i="24" l="1"/>
  <c r="F8" i="24"/>
  <c r="X6" i="24"/>
  <c r="N10" i="24"/>
  <c r="X8" i="24"/>
  <c r="X7" i="24"/>
  <c r="F4" i="24"/>
  <c r="F4" i="26"/>
  <c r="F6" i="26"/>
  <c r="AE2" i="31"/>
  <c r="G2" i="31"/>
  <c r="P9" i="4"/>
  <c r="G9" i="4"/>
  <c r="M7" i="37"/>
  <c r="M5" i="37"/>
  <c r="M3" i="37"/>
  <c r="M2" i="37"/>
  <c r="M8" i="37"/>
  <c r="M4" i="37"/>
  <c r="M6" i="37"/>
  <c r="X6" i="26"/>
  <c r="X5" i="26"/>
  <c r="B26" i="8" l="1"/>
  <c r="G8" i="4"/>
  <c r="Q1" i="7"/>
  <c r="W24" i="26" l="1"/>
  <c r="N10" i="26"/>
  <c r="S6" i="26"/>
  <c r="S5" i="26"/>
  <c r="X4" i="26"/>
  <c r="Y48" i="25"/>
  <c r="BH44" i="25"/>
  <c r="BH43" i="25"/>
  <c r="Q43" i="25"/>
  <c r="X43" i="25" s="1"/>
  <c r="H43" i="25"/>
  <c r="BH42" i="25"/>
  <c r="Q42" i="25"/>
  <c r="X42" i="25" s="1"/>
  <c r="H42" i="25"/>
  <c r="BH41" i="25"/>
  <c r="Q40" i="25"/>
  <c r="X40" i="25" s="1"/>
  <c r="H40" i="25"/>
  <c r="BH39" i="25"/>
  <c r="Q39" i="25"/>
  <c r="X39" i="25" s="1"/>
  <c r="H39" i="25"/>
  <c r="Q37" i="25"/>
  <c r="X37" i="25" s="1"/>
  <c r="H37" i="25"/>
  <c r="Q36" i="25"/>
  <c r="X36" i="25" s="1"/>
  <c r="H36" i="25"/>
  <c r="BH35" i="25"/>
  <c r="BH34" i="25"/>
  <c r="Q34" i="25"/>
  <c r="X34" i="25" s="1"/>
  <c r="H34" i="25"/>
  <c r="Q33" i="25"/>
  <c r="X33" i="25" s="1"/>
  <c r="H33" i="25"/>
  <c r="Q31" i="25"/>
  <c r="X31" i="25" s="1"/>
  <c r="H31" i="25"/>
  <c r="X30" i="25"/>
  <c r="Q30" i="25"/>
  <c r="H30" i="25"/>
  <c r="Q28" i="25"/>
  <c r="X28" i="25" s="1"/>
  <c r="H28" i="25"/>
  <c r="Q27" i="25"/>
  <c r="X27" i="25" s="1"/>
  <c r="H27" i="25"/>
  <c r="Q25" i="25"/>
  <c r="X25" i="25" s="1"/>
  <c r="H25" i="25"/>
  <c r="Q24" i="25"/>
  <c r="X24" i="25" s="1"/>
  <c r="H24" i="25"/>
  <c r="Q22" i="25"/>
  <c r="X22" i="25" s="1"/>
  <c r="H22" i="25"/>
  <c r="Q21" i="25"/>
  <c r="X21" i="25" s="1"/>
  <c r="H21" i="25"/>
  <c r="Q19" i="25"/>
  <c r="X19" i="25" s="1"/>
  <c r="H19" i="25"/>
  <c r="Q18" i="25"/>
  <c r="X18" i="25" s="1"/>
  <c r="H18" i="25"/>
  <c r="Q16" i="25"/>
  <c r="X16" i="25" s="1"/>
  <c r="H16" i="25"/>
  <c r="Q15" i="25"/>
  <c r="X15" i="25" s="1"/>
  <c r="H15" i="25"/>
  <c r="Y5" i="25"/>
  <c r="J48" i="25" s="1"/>
  <c r="J49" i="25" s="1"/>
  <c r="B23" i="24"/>
  <c r="M22" i="24"/>
  <c r="X5" i="24"/>
  <c r="X4" i="24"/>
  <c r="V6" i="31"/>
  <c r="AC6" i="31" s="1"/>
  <c r="I6" i="31"/>
  <c r="L6" i="31"/>
  <c r="P6" i="31" s="1"/>
  <c r="V5" i="31"/>
  <c r="AC5" i="31" s="1"/>
  <c r="I5" i="31"/>
  <c r="L5" i="31"/>
  <c r="P5" i="31" s="1"/>
  <c r="V4" i="31"/>
  <c r="AC4" i="31" s="1"/>
  <c r="I4" i="31"/>
  <c r="L4" i="31"/>
  <c r="P4" i="31" s="1"/>
  <c r="V3" i="31"/>
  <c r="AC3" i="31" s="1"/>
  <c r="P3" i="31"/>
  <c r="I2" i="31"/>
  <c r="V2" i="31"/>
  <c r="AC2" i="31" s="1"/>
  <c r="L2" i="31"/>
  <c r="P2" i="31" s="1"/>
  <c r="R1" i="12"/>
  <c r="P8" i="4"/>
  <c r="X46" i="25" l="1"/>
  <c r="W23" i="24"/>
  <c r="F8" i="26"/>
  <c r="O48" i="25" l="1"/>
  <c r="O49" i="2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E5" authorId="0" shapeId="0" xr:uid="{45B279AB-2111-4F0A-9C7E-33978A1B3281}">
      <text>
        <r>
          <rPr>
            <b/>
            <sz val="9"/>
            <color indexed="81"/>
            <rFont val="Tahoma"/>
            <family val="2"/>
          </rPr>
          <t xml:space="preserve">same company group
a
b
c
d
e
</t>
        </r>
      </text>
    </comment>
    <comment ref="E6" authorId="0" shapeId="0" xr:uid="{618BB6A2-7A41-411B-8B40-112ED5A9FCC5}">
      <text>
        <r>
          <rPr>
            <b/>
            <sz val="9"/>
            <color indexed="81"/>
            <rFont val="Tahoma"/>
            <family val="2"/>
          </rPr>
          <t xml:space="preserve">same company group
a
b
c
d
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X36" authorId="0" shapeId="0" xr:uid="{5913B7B0-1F48-4587-A33C-FA4539FFD573}">
      <text>
        <r>
          <rPr>
            <b/>
            <sz val="9"/>
            <color indexed="81"/>
            <rFont val="細明體"/>
            <family val="3"/>
            <charset val="136"/>
          </rPr>
          <t>益生</t>
        </r>
        <r>
          <rPr>
            <b/>
            <sz val="9"/>
            <color indexed="81"/>
            <rFont val="Tahoma"/>
            <family val="2"/>
          </rPr>
          <t xml:space="preserve"> Henry KONG</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F4" authorId="0" shapeId="0" xr:uid="{686A5A62-106B-43A4-9A6D-8E65AAD335AB}">
      <text>
        <r>
          <rPr>
            <b/>
            <sz val="9"/>
            <color indexed="81"/>
            <rFont val="Tahoma"/>
            <family val="2"/>
          </rPr>
          <t>=VLOOKUP(F10,'Client Data'!$A$2:$AP$10000,6,0)</t>
        </r>
      </text>
    </comment>
    <comment ref="X4" authorId="0" shapeId="0" xr:uid="{A3B4926B-5C76-48AD-B25D-C4C292D7E222}">
      <text>
        <r>
          <rPr>
            <b/>
            <sz val="9"/>
            <color indexed="81"/>
            <rFont val="Tahoma"/>
            <family val="2"/>
          </rPr>
          <t>=VLOOKUP(AF6,</t>
        </r>
        <r>
          <rPr>
            <b/>
            <sz val="9"/>
            <color indexed="81"/>
            <rFont val="細明體"/>
            <family val="3"/>
            <charset val="136"/>
          </rPr>
          <t>客</t>
        </r>
        <r>
          <rPr>
            <b/>
            <sz val="9"/>
            <color indexed="81"/>
            <rFont val="Tahoma"/>
            <family val="2"/>
          </rPr>
          <t>!$A$2:$Z$5000,10,0)</t>
        </r>
      </text>
    </comment>
    <comment ref="X5" authorId="0" shapeId="0" xr:uid="{2DA8D104-B219-4C1E-BDBD-78CA924B760A}">
      <text>
        <r>
          <rPr>
            <b/>
            <sz val="9"/>
            <color indexed="81"/>
            <rFont val="Tahoma"/>
            <family val="2"/>
          </rPr>
          <t>=VLOOKUP(AF6,</t>
        </r>
        <r>
          <rPr>
            <b/>
            <sz val="9"/>
            <color indexed="81"/>
            <rFont val="細明體"/>
            <family val="3"/>
            <charset val="136"/>
          </rPr>
          <t>客</t>
        </r>
        <r>
          <rPr>
            <b/>
            <sz val="9"/>
            <color indexed="81"/>
            <rFont val="Tahoma"/>
            <family val="2"/>
          </rPr>
          <t>!$A$2:$Z$5000,9,0)</t>
        </r>
      </text>
    </comment>
    <comment ref="F6" authorId="0" shapeId="0" xr:uid="{F861FC46-1AB4-4670-A9BC-03B22FF2668A}">
      <text>
        <r>
          <rPr>
            <b/>
            <sz val="9"/>
            <color indexed="81"/>
            <rFont val="Tahoma"/>
            <family val="2"/>
          </rPr>
          <t>=VLOOKUP(F10,'Client Data'!$A$2:$AP$10000,10,0)</t>
        </r>
      </text>
    </comment>
    <comment ref="X6" authorId="0" shapeId="0" xr:uid="{15641987-DB67-49A4-B52D-0D128F9E95F8}">
      <text>
        <r>
          <rPr>
            <b/>
            <sz val="9"/>
            <color indexed="81"/>
            <rFont val="Tahoma"/>
            <family val="2"/>
          </rPr>
          <t>=VLOOKUP(F10,'Client Data'!$A$3:$K$30007,11,0)</t>
        </r>
      </text>
    </comment>
    <comment ref="X7" authorId="0" shapeId="0" xr:uid="{C8D6111D-461D-4CF0-97D4-878D97D58402}">
      <text>
        <r>
          <rPr>
            <b/>
            <sz val="9"/>
            <color indexed="81"/>
            <rFont val="Tahoma"/>
            <family val="2"/>
          </rPr>
          <t>=VLOOKUP(F10,'Client Data'!$A$3:$L$30007,12,0)</t>
        </r>
      </text>
    </comment>
    <comment ref="F8" authorId="0" shapeId="0" xr:uid="{F34DE908-4CFF-4567-9A97-C6F6A8355F2B}">
      <text>
        <r>
          <rPr>
            <b/>
            <sz val="9"/>
            <color indexed="81"/>
            <rFont val="Tahoma"/>
            <family val="2"/>
          </rPr>
          <t xml:space="preserve">=VLOOKUP(F10,'Client Data'!$A$3:$N$30007,14,0) &amp;" / </t>
        </r>
        <r>
          <rPr>
            <b/>
            <sz val="9"/>
            <color indexed="81"/>
            <rFont val="細明體"/>
            <family val="3"/>
            <charset val="136"/>
          </rPr>
          <t>會計部</t>
        </r>
        <r>
          <rPr>
            <b/>
            <sz val="9"/>
            <color indexed="81"/>
            <rFont val="Tahoma"/>
            <family val="2"/>
          </rPr>
          <t>"</t>
        </r>
      </text>
    </comment>
    <comment ref="F10" authorId="0" shapeId="0" xr:uid="{908F6ADE-C865-4833-9482-4F44F199CDE1}">
      <text>
        <r>
          <rPr>
            <b/>
            <sz val="9"/>
            <color indexed="81"/>
            <rFont val="Tahoma"/>
            <family val="2"/>
          </rPr>
          <t>=VLOOKUP(AF6,</t>
        </r>
        <r>
          <rPr>
            <b/>
            <sz val="9"/>
            <color indexed="81"/>
            <rFont val="細明體"/>
            <family val="3"/>
            <charset val="136"/>
          </rPr>
          <t>客</t>
        </r>
        <r>
          <rPr>
            <b/>
            <sz val="9"/>
            <color indexed="81"/>
            <rFont val="Tahoma"/>
            <family val="2"/>
          </rPr>
          <t>!$A$2:$Z$5000,5,0)</t>
        </r>
      </text>
    </comment>
    <comment ref="N10" authorId="0" shapeId="0" xr:uid="{8E733132-CD7F-4F58-A6DF-B5253774A575}">
      <text>
        <r>
          <rPr>
            <b/>
            <sz val="9"/>
            <color indexed="81"/>
            <rFont val="Tahoma"/>
            <family val="2"/>
          </rPr>
          <t>=VLOOKUP(F10,'Client Data'!$A$3:$H$30007,2,0)</t>
        </r>
      </text>
    </comment>
    <comment ref="F14" authorId="0" shapeId="0" xr:uid="{F645B8AD-D2B0-4A37-910E-0AD7C32B6171}">
      <text>
        <r>
          <rPr>
            <b/>
            <sz val="9"/>
            <color indexed="81"/>
            <rFont val="Tahoma"/>
            <family val="2"/>
          </rPr>
          <t>=VLOOKUP(AF6,</t>
        </r>
        <r>
          <rPr>
            <b/>
            <sz val="9"/>
            <color indexed="81"/>
            <rFont val="細明體"/>
            <family val="3"/>
            <charset val="136"/>
          </rPr>
          <t>客</t>
        </r>
        <r>
          <rPr>
            <b/>
            <sz val="9"/>
            <color indexed="81"/>
            <rFont val="Tahoma"/>
            <family val="2"/>
          </rPr>
          <t>!$A$2:$Z$5000,3,0)</t>
        </r>
      </text>
    </comment>
    <comment ref="F16" authorId="0" shapeId="0" xr:uid="{AA1AF5B9-0EEB-4759-A0F3-3BAAA923B198}">
      <text>
        <r>
          <rPr>
            <b/>
            <sz val="9"/>
            <color indexed="81"/>
            <rFont val="Tahoma"/>
            <family val="2"/>
          </rPr>
          <t>=VLOOKUP(AF6,</t>
        </r>
        <r>
          <rPr>
            <b/>
            <sz val="9"/>
            <color indexed="81"/>
            <rFont val="細明體"/>
            <family val="3"/>
            <charset val="136"/>
          </rPr>
          <t>客</t>
        </r>
        <r>
          <rPr>
            <b/>
            <sz val="9"/>
            <color indexed="81"/>
            <rFont val="Tahoma"/>
            <family val="2"/>
          </rPr>
          <t>!$A$2:$Z$5000,6,0)</t>
        </r>
      </text>
    </comment>
    <comment ref="M22" authorId="0" shapeId="0" xr:uid="{D6D54652-CDD2-4480-8D52-1C06B5F60C19}">
      <text>
        <r>
          <rPr>
            <b/>
            <sz val="9"/>
            <color indexed="81"/>
            <rFont val="Tahoma"/>
            <family val="2"/>
          </rPr>
          <t>=VLOOKUP(AF6,</t>
        </r>
        <r>
          <rPr>
            <b/>
            <sz val="9"/>
            <color indexed="81"/>
            <rFont val="細明體"/>
            <family val="3"/>
            <charset val="136"/>
          </rPr>
          <t>客</t>
        </r>
        <r>
          <rPr>
            <b/>
            <sz val="9"/>
            <color indexed="81"/>
            <rFont val="Tahoma"/>
            <family val="2"/>
          </rPr>
          <t>!$A$2:$Z$5000,7,0)</t>
        </r>
      </text>
    </comment>
    <comment ref="B23" authorId="0" shapeId="0" xr:uid="{A07B829A-4E28-44EA-9122-E21231CB2D40}">
      <text>
        <r>
          <rPr>
            <b/>
            <sz val="9"/>
            <color indexed="81"/>
            <rFont val="Tahoma"/>
            <family val="2"/>
          </rPr>
          <t>=VLOOKUP(AF6,</t>
        </r>
        <r>
          <rPr>
            <b/>
            <sz val="9"/>
            <color indexed="81"/>
            <rFont val="細明體"/>
            <family val="3"/>
            <charset val="136"/>
          </rPr>
          <t>客</t>
        </r>
        <r>
          <rPr>
            <b/>
            <sz val="9"/>
            <color indexed="81"/>
            <rFont val="Tahoma"/>
            <family val="2"/>
          </rPr>
          <t>!$A$2:$Z$5000,11,0)</t>
        </r>
      </text>
    </comment>
    <comment ref="W23" authorId="0" shapeId="0" xr:uid="{0BFF2CBF-C514-4426-B346-2228551CA878}">
      <text>
        <r>
          <rPr>
            <b/>
            <sz val="9"/>
            <color indexed="81"/>
            <rFont val="Tahoma"/>
            <family val="2"/>
          </rPr>
          <t>=VLOOKUP(AF6,</t>
        </r>
        <r>
          <rPr>
            <b/>
            <sz val="9"/>
            <color indexed="81"/>
            <rFont val="細明體"/>
            <family val="3"/>
            <charset val="136"/>
          </rPr>
          <t>客</t>
        </r>
        <r>
          <rPr>
            <b/>
            <sz val="9"/>
            <color indexed="81"/>
            <rFont val="Tahoma"/>
            <family val="2"/>
          </rPr>
          <t>!$A$2:$Z$5000,12,0)</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F4" authorId="0" shapeId="0" xr:uid="{7CA27B4C-5109-4F0E-86D9-3637EA3C06BB}">
      <text>
        <r>
          <rPr>
            <b/>
            <sz val="9"/>
            <color indexed="81"/>
            <rFont val="Tahoma"/>
            <family val="2"/>
          </rPr>
          <t>=VLOOKUP(F10,'Client Data'!$A$2:$AP$9993,6,0)</t>
        </r>
      </text>
    </comment>
    <comment ref="F6" authorId="0" shapeId="0" xr:uid="{B4A9DD52-8474-4C94-90B2-B403D9202F3E}">
      <text>
        <r>
          <rPr>
            <b/>
            <sz val="9"/>
            <color indexed="81"/>
            <rFont val="Tahoma"/>
            <family val="2"/>
          </rPr>
          <t>=VLOOKUP(F10,'Client Data'!$A$2:$AP$9993,9,0)</t>
        </r>
      </text>
    </comment>
    <comment ref="F8" authorId="0" shapeId="0" xr:uid="{FA2453EE-EF78-446D-AACD-8C8E4A9EBE2F}">
      <text>
        <r>
          <rPr>
            <b/>
            <sz val="9"/>
            <color indexed="81"/>
            <rFont val="Tahoma"/>
            <family val="2"/>
          </rPr>
          <t xml:space="preserve">=VLOOKUP(F10,'Client Data'!$A$3:$N$30007,14,0) &amp;" / </t>
        </r>
        <r>
          <rPr>
            <b/>
            <sz val="9"/>
            <color indexed="81"/>
            <rFont val="細明體"/>
            <family val="3"/>
            <charset val="136"/>
          </rPr>
          <t>會計部</t>
        </r>
        <r>
          <rPr>
            <b/>
            <sz val="9"/>
            <color indexed="81"/>
            <rFont val="Tahoma"/>
            <family val="2"/>
          </rPr>
          <t>"</t>
        </r>
      </text>
    </comment>
    <comment ref="F10" authorId="0" shapeId="0" xr:uid="{6CCBC77E-2E1A-481B-BCC5-8A2D66CA9BC9}">
      <text>
        <r>
          <rPr>
            <b/>
            <sz val="9"/>
            <color indexed="81"/>
            <rFont val="Tahoma"/>
            <family val="2"/>
          </rPr>
          <t>=VLOOKUP(AF6,'</t>
        </r>
        <r>
          <rPr>
            <b/>
            <sz val="9"/>
            <color indexed="81"/>
            <rFont val="細明體"/>
            <family val="3"/>
            <charset val="136"/>
          </rPr>
          <t>客</t>
        </r>
        <r>
          <rPr>
            <b/>
            <sz val="9"/>
            <color indexed="81"/>
            <rFont val="Tahoma"/>
            <family val="2"/>
          </rPr>
          <t>'!$A$3:$H$29998,5,0)</t>
        </r>
      </text>
    </comment>
    <comment ref="N10" authorId="0" shapeId="0" xr:uid="{BA5C85BB-E2FF-4538-B45B-F6905AFF6CBD}">
      <text>
        <r>
          <rPr>
            <b/>
            <sz val="9"/>
            <color indexed="81"/>
            <rFont val="Tahoma"/>
            <family val="2"/>
          </rPr>
          <t>=VLOOKUP(F10,'Client Data'!$A$3:$H$30007,2,0)</t>
        </r>
      </text>
    </comment>
  </commentList>
</comments>
</file>

<file path=xl/sharedStrings.xml><?xml version="1.0" encoding="utf-8"?>
<sst xmlns="http://schemas.openxmlformats.org/spreadsheetml/2006/main" count="1242" uniqueCount="845">
  <si>
    <t>C0002</t>
  </si>
  <si>
    <t>東華三院物業科</t>
  </si>
  <si>
    <t>Tung Wah Group of Hospitals-The Property Division</t>
  </si>
  <si>
    <t>123 Tai Nan Street</t>
  </si>
  <si>
    <t>L00017</t>
  </si>
  <si>
    <t>Tai Chuen Building</t>
  </si>
  <si>
    <t>L00052</t>
  </si>
  <si>
    <t>Chevalier Property Management Limited </t>
  </si>
  <si>
    <t>Hang Yick Properties Management Limited </t>
  </si>
  <si>
    <t>Goodwell Property Management Limited </t>
  </si>
  <si>
    <t>Savills Property Management Limited </t>
  </si>
  <si>
    <t>Creative Property Services Consultants Limited </t>
  </si>
  <si>
    <t>Funing Property Management Limited </t>
  </si>
  <si>
    <t>Citybase Property Management Limited </t>
  </si>
  <si>
    <t>New Charm Management Limited </t>
  </si>
  <si>
    <t>Senmax Property Management Limited </t>
  </si>
  <si>
    <t>Cushman &amp; Wakefield Property Management Limited </t>
  </si>
  <si>
    <t>T.L.60 Management Limited </t>
  </si>
  <si>
    <t>報標文件處理流程表</t>
    <phoneticPr fontId="2" type="noConversion"/>
  </si>
  <si>
    <t>c</t>
    <phoneticPr fontId="2" type="noConversion"/>
  </si>
  <si>
    <t>收到日期：</t>
    <phoneticPr fontId="2" type="noConversion"/>
  </si>
  <si>
    <t>已登記及入機</t>
    <phoneticPr fontId="2" type="noConversion"/>
  </si>
  <si>
    <t>硬本已交銷售同事</t>
    <phoneticPr fontId="2" type="noConversion"/>
  </si>
  <si>
    <t>(</t>
    <phoneticPr fontId="2" type="noConversion"/>
  </si>
  <si>
    <t>已出 Whatsapp 群組</t>
    <phoneticPr fontId="2" type="noConversion"/>
  </si>
  <si>
    <t>已發送</t>
    <phoneticPr fontId="2" type="noConversion"/>
  </si>
  <si>
    <t>已回價</t>
    <phoneticPr fontId="2" type="noConversion"/>
  </si>
  <si>
    <t>中標分判</t>
    <phoneticPr fontId="2" type="noConversion"/>
  </si>
  <si>
    <t>出中標</t>
    <phoneticPr fontId="2" type="noConversion"/>
  </si>
  <si>
    <t>出「 Sales Memo」</t>
    <phoneticPr fontId="2" type="noConversion"/>
  </si>
  <si>
    <t>出「中標通知書」</t>
    <phoneticPr fontId="2" type="noConversion"/>
  </si>
  <si>
    <t>銷售簽署</t>
    <phoneticPr fontId="2" type="noConversion"/>
  </si>
  <si>
    <t>老闆簽署</t>
    <phoneticPr fontId="2" type="noConversion"/>
  </si>
  <si>
    <t>截標日期：</t>
    <phoneticPr fontId="2" type="noConversion"/>
  </si>
  <si>
    <t>遞交日期：</t>
    <phoneticPr fontId="2" type="noConversion"/>
  </si>
  <si>
    <t>遞交方式：</t>
    <phoneticPr fontId="2" type="noConversion"/>
  </si>
  <si>
    <t>已入機</t>
    <phoneticPr fontId="2" type="noConversion"/>
  </si>
  <si>
    <t>已遞交</t>
    <phoneticPr fontId="2" type="noConversion"/>
  </si>
  <si>
    <t>已交同事FILING</t>
    <phoneticPr fontId="2" type="noConversion"/>
  </si>
  <si>
    <t>已FILING</t>
    <phoneticPr fontId="2" type="noConversion"/>
  </si>
  <si>
    <t>Fax. No.:</t>
    <phoneticPr fontId="27" type="noConversion"/>
  </si>
  <si>
    <r>
      <rPr>
        <sz val="12"/>
        <color theme="1"/>
        <rFont val="細明體"/>
        <family val="3"/>
        <charset val="136"/>
      </rPr>
      <t>冷氣城器材有限公司</t>
    </r>
    <phoneticPr fontId="2" type="noConversion"/>
  </si>
  <si>
    <r>
      <rPr>
        <sz val="12"/>
        <color theme="1"/>
        <rFont val="細明體"/>
        <family val="3"/>
        <charset val="136"/>
      </rPr>
      <t>宏卓</t>
    </r>
    <r>
      <rPr>
        <sz val="12"/>
        <color theme="1"/>
        <rFont val="Times New Roman"/>
        <family val="1"/>
      </rPr>
      <t>(</t>
    </r>
    <r>
      <rPr>
        <sz val="12"/>
        <color theme="1"/>
        <rFont val="細明體"/>
        <family val="3"/>
        <charset val="136"/>
      </rPr>
      <t>水喉渠務工程</t>
    </r>
    <r>
      <rPr>
        <sz val="12"/>
        <color theme="1"/>
        <rFont val="Times New Roman"/>
        <family val="1"/>
      </rPr>
      <t>)</t>
    </r>
    <r>
      <rPr>
        <sz val="12"/>
        <color theme="1"/>
        <rFont val="細明體"/>
        <family val="3"/>
        <charset val="136"/>
      </rPr>
      <t>公司</t>
    </r>
    <phoneticPr fontId="2" type="noConversion"/>
  </si>
  <si>
    <r>
      <rPr>
        <sz val="12"/>
        <color theme="1"/>
        <rFont val="細明體"/>
        <family val="3"/>
        <charset val="136"/>
      </rPr>
      <t>得寶</t>
    </r>
    <r>
      <rPr>
        <sz val="12"/>
        <color theme="1"/>
        <rFont val="Times New Roman"/>
        <family val="1"/>
      </rPr>
      <t>(</t>
    </r>
    <r>
      <rPr>
        <sz val="12"/>
        <color theme="1"/>
        <rFont val="細明體"/>
        <family val="3"/>
        <charset val="136"/>
      </rPr>
      <t>水務</t>
    </r>
    <r>
      <rPr>
        <sz val="12"/>
        <color theme="1"/>
        <rFont val="Times New Roman"/>
        <family val="1"/>
      </rPr>
      <t>)</t>
    </r>
    <r>
      <rPr>
        <sz val="12"/>
        <color theme="1"/>
        <rFont val="細明體"/>
        <family val="3"/>
        <charset val="136"/>
      </rPr>
      <t>工程公司</t>
    </r>
    <phoneticPr fontId="2" type="noConversion"/>
  </si>
  <si>
    <r>
      <rPr>
        <sz val="12"/>
        <color theme="1"/>
        <rFont val="細明體"/>
        <family val="3"/>
        <charset val="136"/>
      </rPr>
      <t>富滿集團</t>
    </r>
    <r>
      <rPr>
        <sz val="12"/>
        <color theme="1"/>
        <rFont val="Times New Roman"/>
        <family val="1"/>
      </rPr>
      <t>(</t>
    </r>
    <r>
      <rPr>
        <sz val="12"/>
        <color theme="1"/>
        <rFont val="細明體"/>
        <family val="3"/>
        <charset val="136"/>
      </rPr>
      <t>香港</t>
    </r>
    <r>
      <rPr>
        <sz val="12"/>
        <color theme="1"/>
        <rFont val="Times New Roman"/>
        <family val="1"/>
      </rPr>
      <t>)</t>
    </r>
    <r>
      <rPr>
        <sz val="12"/>
        <color theme="1"/>
        <rFont val="細明體"/>
        <family val="3"/>
        <charset val="136"/>
      </rPr>
      <t>有限公司</t>
    </r>
    <phoneticPr fontId="2" type="noConversion"/>
  </si>
  <si>
    <r>
      <rPr>
        <sz val="12"/>
        <color theme="1"/>
        <rFont val="細明體"/>
        <family val="3"/>
        <charset val="136"/>
      </rPr>
      <t>景鋒鋁鋼工程</t>
    </r>
    <r>
      <rPr>
        <sz val="12"/>
        <color theme="1"/>
        <rFont val="Times New Roman"/>
        <family val="1"/>
      </rPr>
      <t>(</t>
    </r>
    <r>
      <rPr>
        <sz val="12"/>
        <color theme="1"/>
        <rFont val="細明體"/>
        <family val="3"/>
        <charset val="136"/>
      </rPr>
      <t>香港</t>
    </r>
    <r>
      <rPr>
        <sz val="12"/>
        <color theme="1"/>
        <rFont val="Times New Roman"/>
        <family val="1"/>
      </rPr>
      <t>)</t>
    </r>
    <r>
      <rPr>
        <sz val="12"/>
        <color theme="1"/>
        <rFont val="細明體"/>
        <family val="3"/>
        <charset val="136"/>
      </rPr>
      <t>有限公司</t>
    </r>
    <phoneticPr fontId="2" type="noConversion"/>
  </si>
  <si>
    <r>
      <rPr>
        <sz val="12"/>
        <color theme="1"/>
        <rFont val="細明體"/>
        <family val="3"/>
        <charset val="136"/>
      </rPr>
      <t>華利工程公司</t>
    </r>
    <phoneticPr fontId="2" type="noConversion"/>
  </si>
  <si>
    <r>
      <rPr>
        <sz val="12"/>
        <color theme="1"/>
        <rFont val="細明體"/>
        <family val="3"/>
        <charset val="136"/>
      </rPr>
      <t>新基環保服務有限公司</t>
    </r>
    <phoneticPr fontId="2" type="noConversion"/>
  </si>
  <si>
    <r>
      <rPr>
        <sz val="12"/>
        <color theme="1"/>
        <rFont val="細明體"/>
        <family val="3"/>
        <charset val="136"/>
      </rPr>
      <t>萬成清潔</t>
    </r>
    <phoneticPr fontId="2" type="noConversion"/>
  </si>
  <si>
    <r>
      <rPr>
        <sz val="12"/>
        <color theme="1"/>
        <rFont val="細明體"/>
        <family val="3"/>
        <charset val="136"/>
      </rPr>
      <t>榮基</t>
    </r>
    <r>
      <rPr>
        <sz val="12"/>
        <color theme="1"/>
        <rFont val="Times New Roman"/>
        <family val="1"/>
      </rPr>
      <t>(</t>
    </r>
    <r>
      <rPr>
        <sz val="12"/>
        <color theme="1"/>
        <rFont val="細明體"/>
        <family val="3"/>
        <charset val="136"/>
      </rPr>
      <t>香港</t>
    </r>
    <r>
      <rPr>
        <sz val="12"/>
        <color theme="1"/>
        <rFont val="Times New Roman"/>
        <family val="1"/>
      </rPr>
      <t>)</t>
    </r>
    <r>
      <rPr>
        <sz val="12"/>
        <color theme="1"/>
        <rFont val="細明體"/>
        <family val="3"/>
        <charset val="136"/>
      </rPr>
      <t>工程有限公司</t>
    </r>
    <phoneticPr fontId="2" type="noConversion"/>
  </si>
  <si>
    <t>2360 2908</t>
    <phoneticPr fontId="27" type="noConversion"/>
  </si>
  <si>
    <r>
      <rPr>
        <sz val="12"/>
        <color theme="1"/>
        <rFont val="細明體"/>
        <family val="3"/>
        <charset val="136"/>
      </rPr>
      <t>綜建測試有限公司</t>
    </r>
    <phoneticPr fontId="2" type="noConversion"/>
  </si>
  <si>
    <r>
      <rPr>
        <sz val="12"/>
        <color theme="1"/>
        <rFont val="細明體"/>
        <family val="3"/>
        <charset val="136"/>
      </rPr>
      <t>樂富工程有限公司</t>
    </r>
    <phoneticPr fontId="2" type="noConversion"/>
  </si>
  <si>
    <t>3011 5184</t>
    <phoneticPr fontId="27" type="noConversion"/>
  </si>
  <si>
    <t>Tel. No.:</t>
    <phoneticPr fontId="27" type="noConversion"/>
  </si>
  <si>
    <t>3758 2557</t>
    <phoneticPr fontId="2" type="noConversion"/>
  </si>
  <si>
    <t>是</t>
    <phoneticPr fontId="27" type="noConversion"/>
  </si>
  <si>
    <t>否</t>
    <phoneticPr fontId="27" type="noConversion"/>
  </si>
  <si>
    <t>Internal Use Only</t>
    <phoneticPr fontId="27" type="noConversion"/>
  </si>
  <si>
    <t>Sales Memo</t>
    <phoneticPr fontId="27" type="noConversion"/>
  </si>
  <si>
    <t>客戶︰</t>
    <phoneticPr fontId="27" type="noConversion"/>
  </si>
  <si>
    <t>工程總金額︰</t>
    <phoneticPr fontId="27" type="noConversion"/>
  </si>
  <si>
    <t>工程地點︰</t>
    <phoneticPr fontId="27" type="noConversion"/>
  </si>
  <si>
    <t>工程內容︰</t>
    <phoneticPr fontId="27" type="noConversion"/>
  </si>
  <si>
    <t>負責同事︰</t>
    <phoneticPr fontId="27" type="noConversion"/>
  </si>
  <si>
    <t>佣金︰</t>
    <phoneticPr fontId="27" type="noConversion"/>
  </si>
  <si>
    <r>
      <t>(</t>
    </r>
    <r>
      <rPr>
        <sz val="12"/>
        <color indexed="8"/>
        <rFont val="細明體"/>
        <family val="3"/>
        <charset val="136"/>
      </rPr>
      <t>公司</t>
    </r>
    <r>
      <rPr>
        <sz val="12"/>
        <color indexed="8"/>
        <rFont val="Times New Roman"/>
        <family val="1"/>
      </rPr>
      <t>)</t>
    </r>
    <phoneticPr fontId="27" type="noConversion"/>
  </si>
  <si>
    <r>
      <t>(</t>
    </r>
    <r>
      <rPr>
        <sz val="12"/>
        <color indexed="8"/>
        <rFont val="細明體"/>
        <family val="3"/>
        <charset val="136"/>
      </rPr>
      <t>其他</t>
    </r>
    <r>
      <rPr>
        <sz val="12"/>
        <color indexed="8"/>
        <rFont val="Times New Roman"/>
        <family val="1"/>
      </rPr>
      <t>)</t>
    </r>
    <phoneticPr fontId="27" type="noConversion"/>
  </si>
  <si>
    <t>分判商資料</t>
    <phoneticPr fontId="27" type="noConversion"/>
  </si>
  <si>
    <t>分判商中標編號︰</t>
    <phoneticPr fontId="27" type="noConversion"/>
  </si>
  <si>
    <t>分判商中標金額︰</t>
    <phoneticPr fontId="27" type="noConversion"/>
  </si>
  <si>
    <t>分判商聯絡人︰</t>
    <phoneticPr fontId="27" type="noConversion"/>
  </si>
  <si>
    <t>備註︰</t>
    <phoneticPr fontId="27" type="noConversion"/>
  </si>
  <si>
    <t>完工紙</t>
    <phoneticPr fontId="27" type="noConversion"/>
  </si>
  <si>
    <t>本司工程單編號：</t>
    <phoneticPr fontId="27" type="noConversion"/>
  </si>
  <si>
    <t>日期：</t>
    <phoneticPr fontId="2" type="noConversion"/>
  </si>
  <si>
    <t>聯絡人︰</t>
    <phoneticPr fontId="27" type="noConversion"/>
  </si>
  <si>
    <t>傳真號碼︰</t>
    <phoneticPr fontId="27" type="noConversion"/>
  </si>
  <si>
    <t>年</t>
    <phoneticPr fontId="2" type="noConversion"/>
  </si>
  <si>
    <t>月</t>
    <phoneticPr fontId="2" type="noConversion"/>
  </si>
  <si>
    <t>日</t>
    <phoneticPr fontId="2" type="noConversion"/>
  </si>
  <si>
    <t>由本公司代表簽署及蓋印</t>
    <phoneticPr fontId="27" type="noConversion"/>
  </si>
  <si>
    <t>由客戶簽署及蓋印</t>
    <phoneticPr fontId="27" type="noConversion"/>
  </si>
  <si>
    <t>環衛工程有限公司</t>
    <phoneticPr fontId="27" type="noConversion"/>
  </si>
  <si>
    <t>客戶簽名及蓋印</t>
    <phoneticPr fontId="27" type="noConversion"/>
  </si>
  <si>
    <t>*請簽署此文件後傳真回 3583 0722，謝謝﹗</t>
    <phoneticPr fontId="27" type="noConversion"/>
  </si>
  <si>
    <t>報價/工程-編號：</t>
    <phoneticPr fontId="2" type="noConversion"/>
  </si>
  <si>
    <t>人手輸入
想要既資料編號</t>
    <phoneticPr fontId="2" type="noConversion"/>
  </si>
  <si>
    <t>-</t>
    <phoneticPr fontId="2" type="noConversion"/>
  </si>
  <si>
    <t>C0003</t>
  </si>
  <si>
    <t>C0005</t>
  </si>
  <si>
    <t>星光工程公司</t>
    <phoneticPr fontId="2" type="noConversion"/>
  </si>
  <si>
    <t>EC InfoTech Limited</t>
    <phoneticPr fontId="2" type="noConversion"/>
  </si>
  <si>
    <t>)</t>
    <phoneticPr fontId="2" type="noConversion"/>
  </si>
  <si>
    <t>C0043</t>
  </si>
  <si>
    <t>C0015</t>
  </si>
  <si>
    <t>C0011</t>
  </si>
  <si>
    <t>C0014</t>
  </si>
  <si>
    <t>C0012</t>
  </si>
  <si>
    <t>C0025</t>
  </si>
  <si>
    <t>C0035</t>
  </si>
  <si>
    <t>Unimax Property Consultancy Limited </t>
  </si>
  <si>
    <t>C0039</t>
  </si>
  <si>
    <t>Synergis Management Services Limited </t>
  </si>
  <si>
    <t>Post</t>
  </si>
  <si>
    <t>：</t>
    <phoneticPr fontId="2" type="noConversion"/>
  </si>
  <si>
    <t>發出日期</t>
    <phoneticPr fontId="27" type="noConversion"/>
  </si>
  <si>
    <t>傳真號碼</t>
    <phoneticPr fontId="2" type="noConversion"/>
  </si>
  <si>
    <t>工程編號</t>
    <phoneticPr fontId="2" type="noConversion"/>
  </si>
  <si>
    <t>授予通知編號</t>
    <phoneticPr fontId="2" type="noConversion"/>
  </si>
  <si>
    <t>發送方法</t>
    <phoneticPr fontId="2" type="noConversion"/>
  </si>
  <si>
    <t>敬啟者</t>
    <phoneticPr fontId="2" type="noConversion"/>
  </si>
  <si>
    <t>工程主旨</t>
    <phoneticPr fontId="2" type="noConversion"/>
  </si>
  <si>
    <t>工程地點</t>
    <phoneticPr fontId="2" type="noConversion"/>
  </si>
  <si>
    <t>工程是否屬於小型工程</t>
    <phoneticPr fontId="2" type="noConversion"/>
  </si>
  <si>
    <t>01)</t>
    <phoneticPr fontId="2" type="noConversion"/>
  </si>
  <si>
    <t>02)</t>
    <phoneticPr fontId="2" type="noConversion"/>
  </si>
  <si>
    <t>03)</t>
    <phoneticPr fontId="2" type="noConversion"/>
  </si>
  <si>
    <t>04)</t>
    <phoneticPr fontId="2" type="noConversion"/>
  </si>
  <si>
    <t>05)</t>
    <phoneticPr fontId="2" type="noConversion"/>
  </si>
  <si>
    <t>06)</t>
    <phoneticPr fontId="2" type="noConversion"/>
  </si>
  <si>
    <t>小型工程級別項目及編號</t>
    <phoneticPr fontId="2" type="noConversion"/>
  </si>
  <si>
    <t>預計施工完成日</t>
    <phoneticPr fontId="2" type="noConversion"/>
  </si>
  <si>
    <t>施工起始日期</t>
    <phoneticPr fontId="2" type="noConversion"/>
  </si>
  <si>
    <t>07)</t>
    <phoneticPr fontId="2" type="noConversion"/>
  </si>
  <si>
    <t>08)</t>
    <phoneticPr fontId="2" type="noConversion"/>
  </si>
  <si>
    <t>分包商報價單資料</t>
    <phoneticPr fontId="2" type="noConversion"/>
  </si>
  <si>
    <t>工程保固期，需以客戶簽署「完工紙」日期起始計算，為期一年。</t>
    <phoneticPr fontId="27" type="noConversion"/>
  </si>
  <si>
    <t>A)</t>
    <phoneticPr fontId="2" type="noConversion"/>
  </si>
  <si>
    <t>B)</t>
    <phoneticPr fontId="2" type="noConversion"/>
  </si>
  <si>
    <t>分包商合約授予工程金額</t>
    <phoneticPr fontId="2" type="noConversion"/>
  </si>
  <si>
    <t>施工前分包商需提交有效之勞工保險及第三者保險文件副本予本司存檔。</t>
    <phoneticPr fontId="2" type="noConversion"/>
  </si>
  <si>
    <t>C)</t>
    <phoneticPr fontId="2" type="noConversion"/>
  </si>
  <si>
    <t>工程進行中，分包商應與本司負責是項工程同事直接溝通及聯絡為首要原則。</t>
    <phoneticPr fontId="2" type="noConversion"/>
  </si>
  <si>
    <t>D)</t>
    <phoneticPr fontId="2" type="noConversion"/>
  </si>
  <si>
    <t>分包商凡向本司發出工程發票之同時，必須夾附已由發判商及分包商雙方已簽署之</t>
    <phoneticPr fontId="2" type="noConversion"/>
  </si>
  <si>
    <t>或 i. 文件/或 ii. 證書/或 iii. 單據(如適用)，否則發判商將會通知分包商跟進，敬請留意。</t>
    <phoneticPr fontId="2" type="noConversion"/>
  </si>
  <si>
    <t>工 程 資 料</t>
    <phoneticPr fontId="2" type="noConversion"/>
  </si>
  <si>
    <r>
      <t xml:space="preserve">Sub-Contractor Contract Award Notice
</t>
    </r>
    <r>
      <rPr>
        <b/>
        <u/>
        <sz val="18"/>
        <rFont val="細明體"/>
        <family val="3"/>
        <charset val="136"/>
      </rPr>
      <t>分包商合約授予通知</t>
    </r>
    <phoneticPr fontId="2" type="noConversion"/>
  </si>
  <si>
    <t>E)</t>
    <phoneticPr fontId="2" type="noConversion"/>
  </si>
  <si>
    <t>電郵</t>
  </si>
  <si>
    <t>分包商需注意事項</t>
    <phoneticPr fontId="2" type="noConversion"/>
  </si>
  <si>
    <t>敬請勿直接向工程客戶提出任何建議或私下承諾工程客戶，可建議客戶聯絡本司負責工程之同事。</t>
    <phoneticPr fontId="2" type="noConversion"/>
  </si>
  <si>
    <t>「分包商合約授予通知」副本、由工程客戶已簽署確認之完工紙及相關所需之施工照片</t>
    <phoneticPr fontId="2" type="noConversion"/>
  </si>
  <si>
    <t>詳細資料根據本司附上之報價單或客戶授予文件內容為準。</t>
    <phoneticPr fontId="27" type="noConversion"/>
  </si>
  <si>
    <t>工作地點   ：</t>
    <phoneticPr fontId="27" type="noConversion"/>
  </si>
  <si>
    <t>工作內容   ︰</t>
    <phoneticPr fontId="27" type="noConversion"/>
  </si>
  <si>
    <t xml:space="preserve">完工日期   ︰ </t>
    <phoneticPr fontId="27" type="noConversion"/>
  </si>
  <si>
    <t>備註       ︰</t>
    <phoneticPr fontId="27" type="noConversion"/>
  </si>
  <si>
    <t>客戶名稱    ：</t>
    <phoneticPr fontId="27" type="noConversion"/>
  </si>
  <si>
    <t>聯絡電話    ︰</t>
    <phoneticPr fontId="27" type="noConversion"/>
  </si>
  <si>
    <t>管理處地址  ︰</t>
    <phoneticPr fontId="27" type="noConversion"/>
  </si>
  <si>
    <t>確認上述工程滿意完成</t>
    <phoneticPr fontId="27" type="noConversion"/>
  </si>
  <si>
    <t>確認上述工程已完成</t>
    <phoneticPr fontId="27" type="noConversion"/>
  </si>
  <si>
    <t>09)</t>
    <phoneticPr fontId="2" type="noConversion"/>
  </si>
  <si>
    <r>
      <rPr>
        <sz val="14"/>
        <rFont val="細明體"/>
        <family val="3"/>
        <charset val="136"/>
      </rPr>
      <t>敬請盡快</t>
    </r>
    <r>
      <rPr>
        <sz val="14"/>
        <rFont val="Times New Roman"/>
        <family val="1"/>
      </rPr>
      <t xml:space="preserve"> / </t>
    </r>
    <r>
      <rPr>
        <sz val="14"/>
        <rFont val="細明體"/>
        <family val="3"/>
        <charset val="136"/>
      </rPr>
      <t>或於下述指明日期前，以傳真或電郵形式回傳予本司，謝謝。</t>
    </r>
    <phoneticPr fontId="2" type="noConversion"/>
  </si>
  <si>
    <r>
      <t xml:space="preserve"> Invitation for Tender
</t>
    </r>
    <r>
      <rPr>
        <b/>
        <u/>
        <sz val="18"/>
        <rFont val="細明體"/>
        <family val="3"/>
        <charset val="136"/>
      </rPr>
      <t>邀請分包商報價函</t>
    </r>
    <phoneticPr fontId="2" type="noConversion"/>
  </si>
  <si>
    <r>
      <rPr>
        <sz val="16"/>
        <color theme="1"/>
        <rFont val="細明體"/>
        <family val="3"/>
        <charset val="136"/>
      </rPr>
      <t>報</t>
    </r>
    <r>
      <rPr>
        <sz val="16"/>
        <color theme="1"/>
        <rFont val="Times New Roman"/>
        <family val="1"/>
      </rPr>
      <t xml:space="preserve"> </t>
    </r>
    <r>
      <rPr>
        <sz val="16"/>
        <color theme="1"/>
        <rFont val="細明體"/>
        <family val="3"/>
        <charset val="136"/>
      </rPr>
      <t>價</t>
    </r>
    <r>
      <rPr>
        <sz val="16"/>
        <color theme="1"/>
        <rFont val="Times New Roman"/>
        <family val="1"/>
      </rPr>
      <t xml:space="preserve"> </t>
    </r>
    <r>
      <rPr>
        <sz val="16"/>
        <color theme="1"/>
        <rFont val="細明體"/>
        <family val="3"/>
        <charset val="136"/>
      </rPr>
      <t>工</t>
    </r>
    <r>
      <rPr>
        <sz val="16"/>
        <color theme="1"/>
        <rFont val="Times New Roman"/>
        <family val="1"/>
      </rPr>
      <t xml:space="preserve"> </t>
    </r>
    <r>
      <rPr>
        <sz val="16"/>
        <color theme="1"/>
        <rFont val="細明體"/>
        <family val="3"/>
        <charset val="136"/>
      </rPr>
      <t>程</t>
    </r>
    <r>
      <rPr>
        <sz val="16"/>
        <color theme="1"/>
        <rFont val="Times New Roman"/>
        <family val="1"/>
      </rPr>
      <t xml:space="preserve"> </t>
    </r>
    <r>
      <rPr>
        <sz val="16"/>
        <color theme="1"/>
        <rFont val="細明體"/>
        <family val="3"/>
        <charset val="136"/>
      </rPr>
      <t>資</t>
    </r>
    <r>
      <rPr>
        <sz val="16"/>
        <color theme="1"/>
        <rFont val="Times New Roman"/>
        <family val="1"/>
      </rPr>
      <t xml:space="preserve"> </t>
    </r>
    <r>
      <rPr>
        <sz val="16"/>
        <color theme="1"/>
        <rFont val="細明體"/>
        <family val="3"/>
        <charset val="136"/>
      </rPr>
      <t>料</t>
    </r>
    <phoneticPr fontId="2" type="noConversion"/>
  </si>
  <si>
    <t>工程單編號︰</t>
    <phoneticPr fontId="27" type="noConversion"/>
  </si>
  <si>
    <t>施工分判商名稱︰</t>
    <phoneticPr fontId="27" type="noConversion"/>
  </si>
  <si>
    <t>分判商報價資料︰</t>
    <phoneticPr fontId="27" type="noConversion"/>
  </si>
  <si>
    <t>中標日期：</t>
    <phoneticPr fontId="2" type="noConversion"/>
  </si>
  <si>
    <t>2340 1174</t>
    <phoneticPr fontId="2" type="noConversion"/>
  </si>
  <si>
    <t>是</t>
  </si>
  <si>
    <t>C0037</t>
  </si>
  <si>
    <t>丁本物業管理有限公司</t>
  </si>
  <si>
    <t>T C Property Management Company Limited</t>
  </si>
  <si>
    <t>綜建測試有限公司</t>
    <phoneticPr fontId="2" type="noConversion"/>
  </si>
  <si>
    <t>樂富工程有限公司</t>
    <phoneticPr fontId="2" type="noConversion"/>
  </si>
  <si>
    <t>Global Tests Limited</t>
    <phoneticPr fontId="2" type="noConversion"/>
  </si>
  <si>
    <t>3179 4600</t>
    <phoneticPr fontId="2" type="noConversion"/>
  </si>
  <si>
    <t>3179 4601</t>
    <phoneticPr fontId="2" type="noConversion"/>
  </si>
  <si>
    <t>Rm.1106, 11/F, Hopeful Factory Centre, No.10-16 Wo Shing Road, Fotan, N.T.</t>
    <phoneticPr fontId="2" type="noConversion"/>
  </si>
  <si>
    <t>FAX</t>
    <phoneticPr fontId="27" type="noConversion"/>
  </si>
  <si>
    <t>TEL</t>
    <phoneticPr fontId="27" type="noConversion"/>
  </si>
  <si>
    <t>ENGLISH</t>
    <phoneticPr fontId="2" type="noConversion"/>
  </si>
  <si>
    <t>ADDRESS</t>
    <phoneticPr fontId="2" type="noConversion"/>
  </si>
  <si>
    <t>工程負責人：</t>
    <phoneticPr fontId="2" type="noConversion"/>
  </si>
  <si>
    <t>/ 如此項為「是」，請填寫下一項 (07)</t>
    <phoneticPr fontId="2" type="noConversion"/>
  </si>
  <si>
    <r>
      <rPr>
        <sz val="14"/>
        <rFont val="細明體"/>
        <family val="3"/>
        <charset val="136"/>
      </rPr>
      <t>致</t>
    </r>
    <r>
      <rPr>
        <sz val="12"/>
        <rFont val="Times New Roman"/>
        <family val="1"/>
      </rPr>
      <t/>
    </r>
    <phoneticPr fontId="27" type="noConversion"/>
  </si>
  <si>
    <r>
      <rPr>
        <sz val="14"/>
        <rFont val="細明體"/>
        <family val="3"/>
        <charset val="136"/>
      </rPr>
      <t>：</t>
    </r>
    <phoneticPr fontId="2" type="noConversion"/>
  </si>
  <si>
    <r>
      <t>(</t>
    </r>
    <r>
      <rPr>
        <sz val="14"/>
        <rFont val="細明體"/>
        <family val="3"/>
        <charset val="136"/>
      </rPr>
      <t>分包商名稱</t>
    </r>
    <r>
      <rPr>
        <sz val="14"/>
        <rFont val="Times New Roman"/>
        <family val="1"/>
      </rPr>
      <t xml:space="preserve">) - </t>
    </r>
    <phoneticPr fontId="2" type="noConversion"/>
  </si>
  <si>
    <r>
      <t>致</t>
    </r>
    <r>
      <rPr>
        <sz val="12"/>
        <rFont val="Times New Roman"/>
        <family val="1"/>
      </rPr>
      <t/>
    </r>
    <phoneticPr fontId="27" type="noConversion"/>
  </si>
  <si>
    <t xml:space="preserve">(分包商名稱) - </t>
    <phoneticPr fontId="2" type="noConversion"/>
  </si>
  <si>
    <t>(如適用)</t>
    <phoneticPr fontId="2" type="noConversion"/>
  </si>
  <si>
    <t>本司現發出此知書以邀請 貴司為下述工程提供報價，所需資料載於「工程資料」及相關附件。</t>
    <phoneticPr fontId="2" type="noConversion"/>
  </si>
  <si>
    <r>
      <t>(</t>
    </r>
    <r>
      <rPr>
        <sz val="14"/>
        <rFont val="細明體"/>
        <family val="3"/>
        <charset val="136"/>
      </rPr>
      <t>請填上工作天數量</t>
    </r>
    <r>
      <rPr>
        <sz val="14"/>
        <rFont val="Times New Roman"/>
        <family val="1"/>
      </rPr>
      <t>)</t>
    </r>
    <phoneticPr fontId="2" type="noConversion"/>
  </si>
  <si>
    <r>
      <rPr>
        <sz val="14"/>
        <rFont val="細明體"/>
        <family val="3"/>
        <charset val="136"/>
      </rPr>
      <t>工程編號</t>
    </r>
    <phoneticPr fontId="2" type="noConversion"/>
  </si>
  <si>
    <r>
      <rPr>
        <sz val="14"/>
        <rFont val="細明體"/>
        <family val="3"/>
        <charset val="136"/>
      </rPr>
      <t>工程地點</t>
    </r>
    <phoneticPr fontId="2" type="noConversion"/>
  </si>
  <si>
    <r>
      <rPr>
        <sz val="14"/>
        <rFont val="細明體"/>
        <family val="3"/>
        <charset val="136"/>
      </rPr>
      <t>工程主旨</t>
    </r>
    <phoneticPr fontId="2" type="noConversion"/>
  </si>
  <si>
    <r>
      <rPr>
        <sz val="14"/>
        <rFont val="細明體"/>
        <family val="3"/>
        <charset val="136"/>
      </rPr>
      <t>報價資料附件</t>
    </r>
    <phoneticPr fontId="2" type="noConversion"/>
  </si>
  <si>
    <r>
      <rPr>
        <sz val="14"/>
        <rFont val="細明體"/>
        <family val="3"/>
        <charset val="136"/>
      </rPr>
      <t>回傳報價期限</t>
    </r>
    <phoneticPr fontId="2" type="noConversion"/>
  </si>
  <si>
    <r>
      <rPr>
        <sz val="14"/>
        <rFont val="細明體"/>
        <family val="3"/>
        <charset val="136"/>
      </rPr>
      <t>工程是否屬於小型工程</t>
    </r>
    <phoneticPr fontId="2" type="noConversion"/>
  </si>
  <si>
    <r>
      <rPr>
        <sz val="14"/>
        <rFont val="細明體"/>
        <family val="3"/>
        <charset val="136"/>
      </rPr>
      <t>小型工程級別項目及編號</t>
    </r>
    <phoneticPr fontId="2" type="noConversion"/>
  </si>
  <si>
    <r>
      <rPr>
        <sz val="14"/>
        <rFont val="細明體"/>
        <family val="3"/>
        <charset val="136"/>
      </rPr>
      <t>預計所需施工期</t>
    </r>
    <phoneticPr fontId="2" type="noConversion"/>
  </si>
  <si>
    <r>
      <rPr>
        <sz val="14"/>
        <rFont val="細明體"/>
        <family val="3"/>
        <charset val="136"/>
      </rPr>
      <t>發判商備註</t>
    </r>
    <r>
      <rPr>
        <sz val="14"/>
        <rFont val="Times New Roman"/>
        <family val="1"/>
      </rPr>
      <t>(</t>
    </r>
    <r>
      <rPr>
        <sz val="14"/>
        <rFont val="細明體"/>
        <family val="3"/>
        <charset val="136"/>
      </rPr>
      <t>如有</t>
    </r>
    <r>
      <rPr>
        <sz val="14"/>
        <rFont val="Times New Roman"/>
        <family val="1"/>
      </rPr>
      <t>)</t>
    </r>
  </si>
  <si>
    <r>
      <rPr>
        <sz val="14"/>
        <rFont val="細明體"/>
        <family val="3"/>
        <charset val="136"/>
      </rPr>
      <t>分包商備註</t>
    </r>
    <r>
      <rPr>
        <sz val="14"/>
        <rFont val="Times New Roman"/>
        <family val="1"/>
      </rPr>
      <t>(</t>
    </r>
    <r>
      <rPr>
        <sz val="14"/>
        <rFont val="細明體"/>
        <family val="3"/>
        <charset val="136"/>
      </rPr>
      <t>如有</t>
    </r>
    <r>
      <rPr>
        <sz val="14"/>
        <rFont val="Times New Roman"/>
        <family val="1"/>
      </rPr>
      <t>)</t>
    </r>
  </si>
  <si>
    <r>
      <rPr>
        <sz val="14"/>
        <rFont val="細明體"/>
        <family val="3"/>
        <charset val="136"/>
      </rPr>
      <t>發出日期</t>
    </r>
    <phoneticPr fontId="27" type="noConversion"/>
  </si>
  <si>
    <r>
      <rPr>
        <sz val="14"/>
        <rFont val="細明體"/>
        <family val="3"/>
        <charset val="136"/>
      </rPr>
      <t>發送方法</t>
    </r>
    <phoneticPr fontId="2" type="noConversion"/>
  </si>
  <si>
    <t>加簽確認</t>
    <phoneticPr fontId="2" type="noConversion"/>
  </si>
  <si>
    <t>工程負責同事</t>
    <phoneticPr fontId="2" type="noConversion"/>
  </si>
  <si>
    <t>簽署確認</t>
    <phoneticPr fontId="2" type="noConversion"/>
  </si>
  <si>
    <t>(分包商)  -  公司蓋章及簽署確認</t>
    <phoneticPr fontId="2" type="noConversion"/>
  </si>
  <si>
    <r>
      <rPr>
        <sz val="14"/>
        <rFont val="細明體"/>
        <family val="3"/>
        <charset val="136"/>
      </rPr>
      <t>本司現發出此知書以委託</t>
    </r>
    <r>
      <rPr>
        <sz val="14"/>
        <rFont val="Times New Roman"/>
        <family val="1"/>
      </rPr>
      <t xml:space="preserve">  </t>
    </r>
    <r>
      <rPr>
        <sz val="14"/>
        <rFont val="細明體"/>
        <family val="3"/>
        <charset val="136"/>
      </rPr>
      <t>貴司為下述工程施工，見「工程資料」，敬請貴司確認下述工程資料</t>
    </r>
    <phoneticPr fontId="2" type="noConversion"/>
  </si>
  <si>
    <t>並填寫「工程資料」內的小型工程資料、開工日期及完工日期，</t>
    <phoneticPr fontId="2" type="noConversion"/>
  </si>
  <si>
    <t>及提交有關工程時間表及相關所需各項文件(如適用)。敬請盡快以傳真或電郵形式回傳予本司。</t>
    <phoneticPr fontId="2" type="noConversion"/>
  </si>
  <si>
    <r>
      <t>(</t>
    </r>
    <r>
      <rPr>
        <sz val="14"/>
        <rFont val="細明體"/>
        <family val="3"/>
        <charset val="136"/>
      </rPr>
      <t>發判商</t>
    </r>
    <r>
      <rPr>
        <sz val="14"/>
        <rFont val="Times New Roman"/>
        <family val="1"/>
      </rPr>
      <t xml:space="preserve">)  -  </t>
    </r>
    <r>
      <rPr>
        <sz val="14"/>
        <rFont val="細明體"/>
        <family val="3"/>
        <charset val="136"/>
      </rPr>
      <t>環衛工程有限公司</t>
    </r>
    <phoneticPr fontId="2" type="noConversion"/>
  </si>
  <si>
    <r>
      <t>(</t>
    </r>
    <r>
      <rPr>
        <sz val="14"/>
        <rFont val="細明體"/>
        <family val="3"/>
        <charset val="136"/>
      </rPr>
      <t>分包商</t>
    </r>
    <r>
      <rPr>
        <sz val="14"/>
        <rFont val="Times New Roman"/>
        <family val="1"/>
      </rPr>
      <t xml:space="preserve">)  -  </t>
    </r>
    <r>
      <rPr>
        <sz val="14"/>
        <rFont val="細明體"/>
        <family val="3"/>
        <charset val="136"/>
      </rPr>
      <t>簽署日期</t>
    </r>
    <phoneticPr fontId="2" type="noConversion"/>
  </si>
  <si>
    <r>
      <rPr>
        <sz val="14"/>
        <rFont val="Times New Roman"/>
        <family val="1"/>
      </rPr>
      <t xml:space="preserve">/ </t>
    </r>
    <r>
      <rPr>
        <sz val="14"/>
        <rFont val="細明體"/>
        <family val="3"/>
        <charset val="136"/>
      </rPr>
      <t>如此項為「是」，請填寫下一項</t>
    </r>
    <r>
      <rPr>
        <sz val="14"/>
        <rFont val="Times New Roman"/>
        <family val="1"/>
      </rPr>
      <t xml:space="preserve"> (07)</t>
    </r>
    <phoneticPr fontId="2" type="noConversion"/>
  </si>
  <si>
    <t>3621 0343</t>
    <phoneticPr fontId="2" type="noConversion"/>
  </si>
  <si>
    <t>C0031</t>
  </si>
  <si>
    <t>Sino Estates Management Limited</t>
  </si>
  <si>
    <t>C0052</t>
  </si>
  <si>
    <t>Tonwell Property Management Limited</t>
  </si>
  <si>
    <t>C0024</t>
  </si>
  <si>
    <t>Vineberg Property Management Limited </t>
  </si>
  <si>
    <t>華利工程公司</t>
    <phoneticPr fontId="2" type="noConversion"/>
  </si>
  <si>
    <t>C0034</t>
  </si>
  <si>
    <t>Country House Property Management Limited </t>
  </si>
  <si>
    <t>Progen Design &amp; Engineering Group Limited</t>
    <phoneticPr fontId="2" type="noConversion"/>
  </si>
  <si>
    <t>開工日期：</t>
    <phoneticPr fontId="2" type="noConversion"/>
  </si>
  <si>
    <t>完工日期：</t>
    <phoneticPr fontId="2" type="noConversion"/>
  </si>
  <si>
    <t>齊文件上單</t>
    <phoneticPr fontId="2" type="noConversion"/>
  </si>
  <si>
    <r>
      <rPr>
        <sz val="16"/>
        <color theme="1"/>
        <rFont val="細明體"/>
        <family val="3"/>
        <charset val="136"/>
      </rPr>
      <t>共</t>
    </r>
    <phoneticPr fontId="2" type="noConversion"/>
  </si>
  <si>
    <r>
      <rPr>
        <sz val="16"/>
        <rFont val="細明體"/>
        <family val="3"/>
        <charset val="136"/>
      </rPr>
      <t>敬請於</t>
    </r>
    <phoneticPr fontId="2" type="noConversion"/>
  </si>
  <si>
    <t>C0020</t>
  </si>
  <si>
    <t>C0009</t>
  </si>
  <si>
    <t>ISS EastPoint Property Management Limited</t>
  </si>
  <si>
    <t>C0006</t>
  </si>
  <si>
    <t>Urban Property Management Limited </t>
  </si>
  <si>
    <t>C0029</t>
  </si>
  <si>
    <t>Easy Living Consultant Limited </t>
  </si>
  <si>
    <t>C0009A</t>
  </si>
  <si>
    <t>EastPoint Properties Limited </t>
  </si>
  <si>
    <t>D</t>
    <phoneticPr fontId="27" type="noConversion"/>
  </si>
  <si>
    <t>(JH)</t>
    <phoneticPr fontId="27" type="noConversion"/>
  </si>
  <si>
    <t>EESP-0518-16275(JH)</t>
  </si>
  <si>
    <t>EE-0318-16136(MAK)</t>
  </si>
  <si>
    <t>A(i)</t>
    <phoneticPr fontId="27" type="noConversion"/>
  </si>
  <si>
    <t>A(ii)</t>
    <phoneticPr fontId="27" type="noConversion"/>
  </si>
  <si>
    <t>A(iii)</t>
    <phoneticPr fontId="27" type="noConversion"/>
  </si>
  <si>
    <t>B(i)</t>
    <phoneticPr fontId="27" type="noConversion"/>
  </si>
  <si>
    <t>B(ii)</t>
    <phoneticPr fontId="27" type="noConversion"/>
  </si>
  <si>
    <t>B(iii)</t>
    <phoneticPr fontId="27" type="noConversion"/>
  </si>
  <si>
    <t>C(i)</t>
    <phoneticPr fontId="27" type="noConversion"/>
  </si>
  <si>
    <t>C(ii)</t>
    <phoneticPr fontId="27" type="noConversion"/>
  </si>
  <si>
    <t>C(iii)</t>
    <phoneticPr fontId="27" type="noConversion"/>
  </si>
  <si>
    <r>
      <rPr>
        <sz val="8"/>
        <rFont val="細明體"/>
        <family val="3"/>
        <charset val="136"/>
      </rPr>
      <t>一級小型工程</t>
    </r>
    <phoneticPr fontId="27" type="noConversion"/>
  </si>
  <si>
    <r>
      <rPr>
        <sz val="8"/>
        <rFont val="細明體"/>
        <family val="3"/>
        <charset val="136"/>
      </rPr>
      <t>窗簷滲漏</t>
    </r>
    <r>
      <rPr>
        <sz val="8"/>
        <rFont val="Times New Roman"/>
        <family val="1"/>
      </rPr>
      <t xml:space="preserve"> (</t>
    </r>
    <r>
      <rPr>
        <sz val="8"/>
        <rFont val="細明體"/>
        <family val="3"/>
        <charset val="136"/>
      </rPr>
      <t>每次最低收費</t>
    </r>
    <r>
      <rPr>
        <sz val="8"/>
        <rFont val="Times New Roman"/>
        <family val="1"/>
      </rPr>
      <t>10</t>
    </r>
    <r>
      <rPr>
        <sz val="8"/>
        <rFont val="細明體"/>
        <family val="3"/>
        <charset val="136"/>
      </rPr>
      <t>直呎</t>
    </r>
    <r>
      <rPr>
        <sz val="8"/>
        <rFont val="Times New Roman"/>
        <family val="1"/>
      </rPr>
      <t>)</t>
    </r>
    <phoneticPr fontId="27" type="noConversion"/>
  </si>
  <si>
    <t>B</t>
    <phoneticPr fontId="27" type="noConversion"/>
  </si>
  <si>
    <r>
      <rPr>
        <sz val="8"/>
        <rFont val="細明體"/>
        <family val="3"/>
        <charset val="136"/>
      </rPr>
      <t>窗邊滲漏</t>
    </r>
    <r>
      <rPr>
        <sz val="8"/>
        <rFont val="Times New Roman"/>
        <family val="1"/>
      </rPr>
      <t xml:space="preserve"> (</t>
    </r>
    <r>
      <rPr>
        <sz val="8"/>
        <rFont val="細明體"/>
        <family val="3"/>
        <charset val="136"/>
      </rPr>
      <t>每次最低收費</t>
    </r>
    <r>
      <rPr>
        <sz val="8"/>
        <rFont val="Times New Roman"/>
        <family val="1"/>
      </rPr>
      <t>10</t>
    </r>
    <r>
      <rPr>
        <sz val="8"/>
        <rFont val="細明體"/>
        <family val="3"/>
        <charset val="136"/>
      </rPr>
      <t>直呎</t>
    </r>
    <r>
      <rPr>
        <sz val="8"/>
        <rFont val="Times New Roman"/>
        <family val="1"/>
      </rPr>
      <t>)</t>
    </r>
    <phoneticPr fontId="27" type="noConversion"/>
  </si>
  <si>
    <t>C</t>
    <phoneticPr fontId="27" type="noConversion"/>
  </si>
  <si>
    <r>
      <rPr>
        <sz val="8"/>
        <rFont val="細明體"/>
        <family val="3"/>
        <charset val="136"/>
      </rPr>
      <t>外牆滲漏</t>
    </r>
    <r>
      <rPr>
        <sz val="8"/>
        <rFont val="Times New Roman"/>
        <family val="1"/>
      </rPr>
      <t xml:space="preserve"> (</t>
    </r>
    <r>
      <rPr>
        <sz val="8"/>
        <rFont val="細明體"/>
        <family val="3"/>
        <charset val="136"/>
      </rPr>
      <t>每次最低收費</t>
    </r>
    <r>
      <rPr>
        <sz val="8"/>
        <rFont val="Times New Roman"/>
        <family val="1"/>
      </rPr>
      <t>10</t>
    </r>
    <r>
      <rPr>
        <sz val="8"/>
        <rFont val="細明體"/>
        <family val="3"/>
        <charset val="136"/>
      </rPr>
      <t>直呎</t>
    </r>
    <r>
      <rPr>
        <sz val="8"/>
        <rFont val="Times New Roman"/>
        <family val="1"/>
      </rPr>
      <t>)</t>
    </r>
    <phoneticPr fontId="27" type="noConversion"/>
  </si>
  <si>
    <r>
      <rPr>
        <sz val="8"/>
        <rFont val="細明體"/>
        <family val="3"/>
        <charset val="136"/>
      </rPr>
      <t>棚架</t>
    </r>
    <r>
      <rPr>
        <sz val="8"/>
        <rFont val="Times New Roman"/>
        <family val="1"/>
      </rPr>
      <t xml:space="preserve"> 8</t>
    </r>
    <r>
      <rPr>
        <sz val="8"/>
        <rFont val="細明體"/>
        <family val="3"/>
        <charset val="136"/>
      </rPr>
      <t>呎</t>
    </r>
    <r>
      <rPr>
        <sz val="8"/>
        <rFont val="Times New Roman"/>
        <family val="1"/>
      </rPr>
      <t xml:space="preserve"> X 8</t>
    </r>
    <r>
      <rPr>
        <sz val="8"/>
        <rFont val="細明體"/>
        <family val="3"/>
        <charset val="136"/>
      </rPr>
      <t>呎</t>
    </r>
    <phoneticPr fontId="27" type="noConversion"/>
  </si>
  <si>
    <t>E</t>
    <phoneticPr fontId="27" type="noConversion"/>
  </si>
  <si>
    <r>
      <rPr>
        <sz val="8"/>
        <rFont val="細明體"/>
        <family val="3"/>
        <charset val="136"/>
      </rPr>
      <t>棚架</t>
    </r>
    <r>
      <rPr>
        <sz val="8"/>
        <rFont val="Times New Roman"/>
        <family val="1"/>
      </rPr>
      <t xml:space="preserve"> 10</t>
    </r>
    <r>
      <rPr>
        <sz val="8"/>
        <rFont val="細明體"/>
        <family val="3"/>
        <charset val="136"/>
      </rPr>
      <t>呎</t>
    </r>
    <r>
      <rPr>
        <sz val="8"/>
        <rFont val="Times New Roman"/>
        <family val="1"/>
      </rPr>
      <t xml:space="preserve"> X 8</t>
    </r>
    <r>
      <rPr>
        <sz val="8"/>
        <rFont val="細明體"/>
        <family val="3"/>
        <charset val="136"/>
      </rPr>
      <t>呎</t>
    </r>
    <phoneticPr fontId="27" type="noConversion"/>
  </si>
  <si>
    <r>
      <rPr>
        <sz val="8"/>
        <rFont val="細明體"/>
        <family val="3"/>
        <charset val="136"/>
      </rPr>
      <t>棚架</t>
    </r>
    <r>
      <rPr>
        <sz val="8"/>
        <rFont val="Times New Roman"/>
        <family val="1"/>
      </rPr>
      <t xml:space="preserve"> 14</t>
    </r>
    <r>
      <rPr>
        <sz val="8"/>
        <rFont val="細明體"/>
        <family val="3"/>
        <charset val="136"/>
      </rPr>
      <t>呎</t>
    </r>
    <r>
      <rPr>
        <sz val="8"/>
        <rFont val="Times New Roman"/>
        <family val="1"/>
      </rPr>
      <t xml:space="preserve"> X 8</t>
    </r>
    <r>
      <rPr>
        <sz val="8"/>
        <rFont val="細明體"/>
        <family val="3"/>
        <charset val="136"/>
      </rPr>
      <t>呎</t>
    </r>
    <phoneticPr fontId="27" type="noConversion"/>
  </si>
  <si>
    <r>
      <rPr>
        <sz val="8"/>
        <rFont val="細明體"/>
        <family val="3"/>
        <charset val="136"/>
      </rPr>
      <t>雙層梯棚</t>
    </r>
    <phoneticPr fontId="27" type="noConversion"/>
  </si>
  <si>
    <t>-</t>
  </si>
  <si>
    <t>C0004</t>
  </si>
  <si>
    <t>Guardian Property Management Limited </t>
  </si>
  <si>
    <t>07/F, Cityplaza One, 1111 King's Rd, Taikoo Shing, H.K.</t>
  </si>
  <si>
    <t>2512 1838</t>
  </si>
  <si>
    <t>C0005A</t>
  </si>
  <si>
    <t>Guardian Management Service Limited</t>
  </si>
  <si>
    <t>C0007</t>
  </si>
  <si>
    <t>C0008</t>
  </si>
  <si>
    <t>5/F &amp; 6/F, Dorset House, Taikoo Place, 979 King's Road, Quarry Bay, H.K.</t>
  </si>
  <si>
    <t>2263 4142</t>
  </si>
  <si>
    <t>C0010</t>
  </si>
  <si>
    <t>Well Born Real Estate Management Limited </t>
  </si>
  <si>
    <t>C0012A</t>
  </si>
  <si>
    <t>Henderson Sunlight Property Management Limited </t>
  </si>
  <si>
    <t>Rm 3101, 31/F, Sunlight Tower, 248 Queen's Road East, Wan Chai, H.K.</t>
  </si>
  <si>
    <t>3669 2788</t>
  </si>
  <si>
    <t>C0012B</t>
  </si>
  <si>
    <t>Hang Lung Real Estate Agency Limited </t>
  </si>
  <si>
    <t>Rm 2501, 25/F, Gala Place, 56 Dundas Street, Mongkok, Kln</t>
  </si>
  <si>
    <t>2879 6288</t>
  </si>
  <si>
    <t>C0012C</t>
  </si>
  <si>
    <t>Hang Lung Property Management Limited </t>
  </si>
  <si>
    <t>C0013</t>
  </si>
  <si>
    <t>Hang On Estate Management Limited</t>
  </si>
  <si>
    <t>C0015A</t>
  </si>
  <si>
    <t>Savills Taiping Property Management Limited</t>
  </si>
  <si>
    <t>C0016</t>
  </si>
  <si>
    <t>Jones Lang LaSalle Management Services Limited </t>
  </si>
  <si>
    <t>C0017</t>
  </si>
  <si>
    <t>Kai Shing Management Services Limited </t>
  </si>
  <si>
    <t>C0018</t>
  </si>
  <si>
    <t>Hong Yip Service Company Limited </t>
  </si>
  <si>
    <t>C0019</t>
  </si>
  <si>
    <t>Synergis Property Management Limited </t>
  </si>
  <si>
    <t>C0019A</t>
  </si>
  <si>
    <t>Synergis Facility Management Limited </t>
  </si>
  <si>
    <t>4/F and 8/F, KT336, 334-336 Kwun Tong Road, Kln</t>
  </si>
  <si>
    <t>3610 2340</t>
  </si>
  <si>
    <t>C0019B</t>
  </si>
  <si>
    <t>2579 8313</t>
  </si>
  <si>
    <t>Hong Kong Housing Society </t>
  </si>
  <si>
    <t>C0021</t>
  </si>
  <si>
    <t>家利物業管理有限公司</t>
  </si>
  <si>
    <t>Cayley Property Management Limited</t>
  </si>
  <si>
    <t>C0022</t>
  </si>
  <si>
    <t>Hon Hing Enterprises Limited</t>
  </si>
  <si>
    <t>C0023</t>
  </si>
  <si>
    <t>民亮發展有限公司</t>
  </si>
  <si>
    <t>Main Shine Development Limited</t>
  </si>
  <si>
    <t>C0026</t>
  </si>
  <si>
    <t>Curtaman Property Management Limited </t>
  </si>
  <si>
    <t>C0027</t>
  </si>
  <si>
    <t>黃埔物業管理有限公司</t>
  </si>
  <si>
    <t>Whampoa Property Management Limited</t>
  </si>
  <si>
    <t>C0028</t>
  </si>
  <si>
    <t>黃埔花園管理有限公司</t>
  </si>
  <si>
    <t>Whampoa Garden Management Limited</t>
  </si>
  <si>
    <t>C0030</t>
  </si>
  <si>
    <t>Cheung Kong Center Property Management Limited </t>
  </si>
  <si>
    <t>C0031A</t>
  </si>
  <si>
    <t>Sino Parking Services Limited</t>
  </si>
  <si>
    <t>C0032</t>
  </si>
  <si>
    <t>Covic International Limited </t>
  </si>
  <si>
    <t>C0033</t>
  </si>
  <si>
    <t>Stronger Property Management Limited </t>
  </si>
  <si>
    <t>C0036</t>
  </si>
  <si>
    <t>Yue Xiu Property Management Limited </t>
  </si>
  <si>
    <t>C0036A</t>
  </si>
  <si>
    <t>Yue Xiu APT Parking Limited </t>
  </si>
  <si>
    <t>C0038</t>
  </si>
  <si>
    <t>New Gem Property Management &amp; Agency Limited </t>
  </si>
  <si>
    <t>C0040</t>
  </si>
  <si>
    <t>CBRE Property Services Limited </t>
  </si>
  <si>
    <t>C0041</t>
  </si>
  <si>
    <t>PP Management Consultants Company Limited </t>
  </si>
  <si>
    <t>C0042</t>
  </si>
  <si>
    <t>The Best Property Management Limited </t>
  </si>
  <si>
    <t>C0044</t>
  </si>
  <si>
    <t>Tai Cheung Management Company Limited </t>
  </si>
  <si>
    <t>C0045</t>
  </si>
  <si>
    <t>CP Property Services Limited </t>
  </si>
  <si>
    <t>C0046</t>
  </si>
  <si>
    <t>Taikoo Shing (Management) Limited </t>
  </si>
  <si>
    <t>C0047</t>
  </si>
  <si>
    <t>Beverly Hill (Estate Management) Limited</t>
  </si>
  <si>
    <t>C0048</t>
  </si>
  <si>
    <t>Winland Property Management Limited </t>
  </si>
  <si>
    <t>C0049</t>
  </si>
  <si>
    <t>Hopewell Centre Management Limited </t>
  </si>
  <si>
    <t>C0050</t>
  </si>
  <si>
    <t>Hopewell Property Management Company Limited </t>
  </si>
  <si>
    <t>C0051</t>
  </si>
  <si>
    <t>Uniworld Property Management Limited </t>
  </si>
  <si>
    <t>C0053</t>
  </si>
  <si>
    <t>Kanic Property Management Limited</t>
  </si>
  <si>
    <t>C0054</t>
  </si>
  <si>
    <t>Gallant Management Services Limited </t>
  </si>
  <si>
    <t>C0054A</t>
  </si>
  <si>
    <t>Good System Management Limited </t>
  </si>
  <si>
    <t>Rm 906, 9/F, Two Chinachem Exchange Square, 338 King's Road, North Point, H.K.</t>
  </si>
  <si>
    <t>2815 3165</t>
  </si>
  <si>
    <t>C0055</t>
  </si>
  <si>
    <t>Good Excel Property Consultants Limited </t>
  </si>
  <si>
    <t>C0056</t>
  </si>
  <si>
    <t>Hutchison Property Management Company Limited </t>
  </si>
  <si>
    <t>C0057</t>
  </si>
  <si>
    <t>松柏花園業主立案法團</t>
  </si>
  <si>
    <t>The Incorporated Owners of Evergreen Garden</t>
  </si>
  <si>
    <t>C0058</t>
  </si>
  <si>
    <t>Austria Property Management Limited </t>
  </si>
  <si>
    <t>C0059</t>
  </si>
  <si>
    <t>Property Services Limited </t>
  </si>
  <si>
    <t>C0060</t>
  </si>
  <si>
    <t>Shun Tak Property Management Limited </t>
  </si>
  <si>
    <t>C0060A</t>
  </si>
  <si>
    <t>Shun Tak Group Property Management Division</t>
  </si>
  <si>
    <t>C0061</t>
  </si>
  <si>
    <t>南聯物業管理有限公司</t>
  </si>
  <si>
    <t>Winsor Estate Management Limited</t>
  </si>
  <si>
    <t>C0062</t>
  </si>
  <si>
    <t>Citi-Pro Property Services Company Limited </t>
  </si>
  <si>
    <t>C0063</t>
  </si>
  <si>
    <t>康德物業有限公司</t>
  </si>
  <si>
    <t>Hong Tak Property Investment Limited</t>
  </si>
  <si>
    <t>C0064</t>
  </si>
  <si>
    <t>The Coronation Estates Management Limited</t>
  </si>
  <si>
    <t>C0065</t>
  </si>
  <si>
    <t>富豪花園管理有限公司</t>
  </si>
  <si>
    <t>Belair Garden Management Company Limited</t>
  </si>
  <si>
    <t>Quartey Properties Limited</t>
  </si>
  <si>
    <t>International Property Management Limited </t>
  </si>
  <si>
    <t>KSH Guardian Property Management Limited</t>
  </si>
  <si>
    <t>Kenda Services Limited</t>
  </si>
  <si>
    <t>2016S</t>
  </si>
  <si>
    <t>偉景花園</t>
  </si>
  <si>
    <t>榮裕閣</t>
  </si>
  <si>
    <t>星光</t>
  </si>
  <si>
    <t>53)
COUNTIF
(ESS)
(EE)
(EGP)</t>
    <phoneticPr fontId="2" type="noConversion"/>
  </si>
  <si>
    <t>李建業</t>
    <phoneticPr fontId="2" type="noConversion"/>
  </si>
  <si>
    <t>3)</t>
  </si>
  <si>
    <t>4)</t>
  </si>
  <si>
    <t>邀請判頭報價：</t>
    <phoneticPr fontId="2" type="noConversion"/>
  </si>
  <si>
    <r>
      <t xml:space="preserve">7)
ES
</t>
    </r>
    <r>
      <rPr>
        <sz val="8"/>
        <color theme="1"/>
        <rFont val="細明體"/>
        <family val="3"/>
        <charset val="136"/>
      </rPr>
      <t>中標日期</t>
    </r>
    <phoneticPr fontId="2" type="noConversion"/>
  </si>
  <si>
    <r>
      <t xml:space="preserve">8)
ES
</t>
    </r>
    <r>
      <rPr>
        <sz val="8"/>
        <color theme="1"/>
        <rFont val="細明體"/>
        <family val="3"/>
        <charset val="136"/>
      </rPr>
      <t>中標價錢</t>
    </r>
    <phoneticPr fontId="2" type="noConversion"/>
  </si>
  <si>
    <t>NEW DEVICE</t>
    <phoneticPr fontId="2" type="noConversion"/>
  </si>
  <si>
    <t>BILL TO</t>
    <phoneticPr fontId="2" type="noConversion"/>
  </si>
  <si>
    <t>SITE location</t>
    <phoneticPr fontId="2" type="noConversion"/>
  </si>
  <si>
    <t xml:space="preserve"> </t>
    <phoneticPr fontId="2" type="noConversion"/>
  </si>
  <si>
    <r>
      <t xml:space="preserve">23)
</t>
    </r>
    <r>
      <rPr>
        <sz val="8"/>
        <color theme="1"/>
        <rFont val="細明體"/>
        <family val="3"/>
        <charset val="136"/>
      </rPr>
      <t>分判
中標
價錢</t>
    </r>
    <phoneticPr fontId="2" type="noConversion"/>
  </si>
  <si>
    <r>
      <t xml:space="preserve">26)
</t>
    </r>
    <r>
      <rPr>
        <sz val="8"/>
        <color theme="1"/>
        <rFont val="細明體"/>
        <family val="3"/>
        <charset val="136"/>
      </rPr>
      <t>完工
日期</t>
    </r>
    <phoneticPr fontId="2" type="noConversion"/>
  </si>
  <si>
    <r>
      <t xml:space="preserve">32)
</t>
    </r>
    <r>
      <rPr>
        <sz val="8"/>
        <color theme="1"/>
        <rFont val="細明體"/>
        <family val="3"/>
        <charset val="136"/>
      </rPr>
      <t xml:space="preserve">客戶聯絡電話
</t>
    </r>
    <r>
      <rPr>
        <sz val="8"/>
        <color theme="1"/>
        <rFont val="Times New Roman"/>
        <family val="1"/>
      </rPr>
      <t>(CT)
Client Telephone</t>
    </r>
    <phoneticPr fontId="2" type="noConversion"/>
  </si>
  <si>
    <r>
      <t xml:space="preserve">33)
</t>
    </r>
    <r>
      <rPr>
        <sz val="8"/>
        <color theme="1"/>
        <rFont val="細明體"/>
        <family val="3"/>
        <charset val="136"/>
      </rPr>
      <t xml:space="preserve">客戶傳真號碼
</t>
    </r>
    <r>
      <rPr>
        <sz val="8"/>
        <color theme="1"/>
        <rFont val="Times New Roman"/>
        <family val="1"/>
      </rPr>
      <t>(CF)
Client FAX</t>
    </r>
    <phoneticPr fontId="2" type="noConversion"/>
  </si>
  <si>
    <r>
      <t xml:space="preserve">35)
</t>
    </r>
    <r>
      <rPr>
        <sz val="8"/>
        <color theme="1"/>
        <rFont val="細明體"/>
        <family val="3"/>
        <charset val="136"/>
      </rPr>
      <t xml:space="preserve">客戶聯絡人
</t>
    </r>
    <r>
      <rPr>
        <sz val="8"/>
        <color theme="1"/>
        <rFont val="Times New Roman"/>
        <family val="1"/>
      </rPr>
      <t>(CCP)
Client Contact Person</t>
    </r>
    <phoneticPr fontId="2" type="noConversion"/>
  </si>
  <si>
    <r>
      <t xml:space="preserve">30)
</t>
    </r>
    <r>
      <rPr>
        <sz val="8"/>
        <color theme="1"/>
        <rFont val="細明體"/>
        <family val="3"/>
        <charset val="136"/>
      </rPr>
      <t>備註</t>
    </r>
    <phoneticPr fontId="2" type="noConversion"/>
  </si>
  <si>
    <r>
      <t xml:space="preserve">48)
</t>
    </r>
    <r>
      <rPr>
        <sz val="8"/>
        <color theme="1"/>
        <rFont val="細明體"/>
        <family val="3"/>
        <charset val="136"/>
      </rPr>
      <t>年份</t>
    </r>
    <phoneticPr fontId="2" type="noConversion"/>
  </si>
  <si>
    <r>
      <t xml:space="preserve">49)
</t>
    </r>
    <r>
      <rPr>
        <sz val="8"/>
        <color theme="1"/>
        <rFont val="細明體"/>
        <family val="3"/>
        <charset val="136"/>
      </rPr>
      <t>是否重覆</t>
    </r>
    <phoneticPr fontId="2" type="noConversion"/>
  </si>
  <si>
    <r>
      <t xml:space="preserve">51)
</t>
    </r>
    <r>
      <rPr>
        <sz val="8"/>
        <color rgb="FFFF0000"/>
        <rFont val="細明體"/>
        <family val="3"/>
        <charset val="136"/>
      </rPr>
      <t>負責人</t>
    </r>
    <phoneticPr fontId="2" type="noConversion"/>
  </si>
  <si>
    <r>
      <t xml:space="preserve">4)
</t>
    </r>
    <r>
      <rPr>
        <sz val="8"/>
        <color theme="1"/>
        <rFont val="新細明體"/>
        <family val="1"/>
        <charset val="136"/>
      </rPr>
      <t>負責
同事</t>
    </r>
    <phoneticPr fontId="2" type="noConversion"/>
  </si>
  <si>
    <r>
      <t xml:space="preserve">7)
</t>
    </r>
    <r>
      <rPr>
        <sz val="8"/>
        <color theme="1"/>
        <rFont val="細明體"/>
        <family val="3"/>
        <charset val="136"/>
      </rPr>
      <t>工程地點</t>
    </r>
    <phoneticPr fontId="2" type="noConversion"/>
  </si>
  <si>
    <r>
      <t xml:space="preserve">11)
</t>
    </r>
    <r>
      <rPr>
        <sz val="8"/>
        <color theme="1"/>
        <rFont val="細明體"/>
        <family val="3"/>
        <charset val="136"/>
      </rPr>
      <t>截標
時間</t>
    </r>
    <phoneticPr fontId="2" type="noConversion"/>
  </si>
  <si>
    <r>
      <t xml:space="preserve">13)
</t>
    </r>
    <r>
      <rPr>
        <sz val="8"/>
        <color theme="1"/>
        <rFont val="細明體"/>
        <family val="3"/>
        <charset val="136"/>
      </rPr>
      <t>交標
方法</t>
    </r>
    <phoneticPr fontId="2" type="noConversion"/>
  </si>
  <si>
    <r>
      <t xml:space="preserve">14)
</t>
    </r>
    <r>
      <rPr>
        <sz val="8"/>
        <color theme="1"/>
        <rFont val="細明體"/>
        <family val="3"/>
        <charset val="136"/>
      </rPr>
      <t>出標
價錢</t>
    </r>
    <phoneticPr fontId="2" type="noConversion"/>
  </si>
  <si>
    <r>
      <t xml:space="preserve">3)
</t>
    </r>
    <r>
      <rPr>
        <sz val="8"/>
        <color theme="1"/>
        <rFont val="細明體"/>
        <family val="3"/>
        <charset val="136"/>
      </rPr>
      <t>工程
地址
短寫</t>
    </r>
    <phoneticPr fontId="2" type="noConversion"/>
  </si>
  <si>
    <r>
      <t xml:space="preserve">6)
</t>
    </r>
    <r>
      <rPr>
        <sz val="8"/>
        <color theme="1"/>
        <rFont val="新細明體"/>
        <family val="1"/>
        <charset val="136"/>
      </rPr>
      <t>客戶</t>
    </r>
    <phoneticPr fontId="2" type="noConversion"/>
  </si>
  <si>
    <r>
      <t xml:space="preserve">9)
</t>
    </r>
    <r>
      <rPr>
        <sz val="8"/>
        <color theme="1"/>
        <rFont val="新細明體"/>
        <family val="1"/>
        <charset val="136"/>
      </rPr>
      <t>被邀請
報價日期</t>
    </r>
    <phoneticPr fontId="2" type="noConversion"/>
  </si>
  <si>
    <r>
      <t xml:space="preserve">10)
</t>
    </r>
    <r>
      <rPr>
        <sz val="8"/>
        <color theme="1"/>
        <rFont val="細明體"/>
        <family val="3"/>
        <charset val="136"/>
      </rPr>
      <t>截標
日期</t>
    </r>
    <phoneticPr fontId="2" type="noConversion"/>
  </si>
  <si>
    <r>
      <t xml:space="preserve">16)
</t>
    </r>
    <r>
      <rPr>
        <sz val="8"/>
        <color theme="1"/>
        <rFont val="細明體"/>
        <family val="3"/>
        <charset val="136"/>
      </rPr>
      <t>接收
中標
日期</t>
    </r>
    <phoneticPr fontId="2" type="noConversion"/>
  </si>
  <si>
    <r>
      <t xml:space="preserve">19)
</t>
    </r>
    <r>
      <rPr>
        <sz val="8"/>
        <color theme="1"/>
        <rFont val="細明體"/>
        <family val="3"/>
        <charset val="136"/>
      </rPr>
      <t>分判
報價
金額</t>
    </r>
    <phoneticPr fontId="2" type="noConversion"/>
  </si>
  <si>
    <r>
      <t xml:space="preserve">20)
</t>
    </r>
    <r>
      <rPr>
        <sz val="8"/>
        <color theme="1"/>
        <rFont val="細明體"/>
        <family val="3"/>
        <charset val="136"/>
      </rPr>
      <t>報價單編號
或
呈報日期</t>
    </r>
    <phoneticPr fontId="2" type="noConversion"/>
  </si>
  <si>
    <r>
      <t xml:space="preserve">21)
</t>
    </r>
    <r>
      <rPr>
        <sz val="8"/>
        <color theme="1"/>
        <rFont val="細明體"/>
        <family val="3"/>
        <charset val="136"/>
      </rPr>
      <t>中標
分判
名稱</t>
    </r>
    <phoneticPr fontId="2" type="noConversion"/>
  </si>
  <si>
    <r>
      <t xml:space="preserve">24)
</t>
    </r>
    <r>
      <rPr>
        <sz val="8"/>
        <color theme="1"/>
        <rFont val="細明體"/>
        <family val="3"/>
        <charset val="136"/>
      </rPr>
      <t>分判
中標
編號</t>
    </r>
    <phoneticPr fontId="2" type="noConversion"/>
  </si>
  <si>
    <r>
      <t xml:space="preserve">27)
</t>
    </r>
    <r>
      <rPr>
        <sz val="8"/>
        <color theme="1"/>
        <rFont val="細明體"/>
        <family val="3"/>
        <charset val="136"/>
      </rPr>
      <t>是否
需要
小型
工程</t>
    </r>
    <phoneticPr fontId="2" type="noConversion"/>
  </si>
  <si>
    <r>
      <t xml:space="preserve">28)
</t>
    </r>
    <r>
      <rPr>
        <sz val="8"/>
        <color theme="1"/>
        <rFont val="細明體"/>
        <family val="3"/>
        <charset val="136"/>
      </rPr>
      <t xml:space="preserve">申報
記錄
</t>
    </r>
    <r>
      <rPr>
        <sz val="8"/>
        <color theme="1"/>
        <rFont val="Times New Roman"/>
        <family val="1"/>
      </rPr>
      <t>BW</t>
    </r>
    <r>
      <rPr>
        <sz val="8"/>
        <color theme="1"/>
        <rFont val="細明體"/>
        <family val="3"/>
        <charset val="136"/>
      </rPr>
      <t>編號</t>
    </r>
    <phoneticPr fontId="2" type="noConversion"/>
  </si>
  <si>
    <r>
      <t xml:space="preserve">29)
</t>
    </r>
    <r>
      <rPr>
        <sz val="8"/>
        <color theme="1"/>
        <rFont val="細明體"/>
        <family val="3"/>
        <charset val="136"/>
      </rPr>
      <t>投標書
付款
條款</t>
    </r>
    <phoneticPr fontId="2" type="noConversion"/>
  </si>
  <si>
    <r>
      <t xml:space="preserve">50)
</t>
    </r>
    <r>
      <rPr>
        <sz val="8"/>
        <color theme="1"/>
        <rFont val="細明體"/>
        <family val="3"/>
        <charset val="136"/>
      </rPr>
      <t>原始排序</t>
    </r>
    <phoneticPr fontId="2" type="noConversion"/>
  </si>
  <si>
    <r>
      <t xml:space="preserve">17)
</t>
    </r>
    <r>
      <rPr>
        <sz val="8"/>
        <color theme="1"/>
        <rFont val="細明體"/>
        <family val="3"/>
        <charset val="136"/>
      </rPr>
      <t>中標
價錢</t>
    </r>
    <phoneticPr fontId="2" type="noConversion"/>
  </si>
  <si>
    <r>
      <t xml:space="preserve">18)
</t>
    </r>
    <r>
      <rPr>
        <sz val="8"/>
        <color theme="1"/>
        <rFont val="細明體"/>
        <family val="3"/>
        <charset val="136"/>
      </rPr>
      <t>報價
分判
名稱</t>
    </r>
    <phoneticPr fontId="2" type="noConversion"/>
  </si>
  <si>
    <r>
      <t xml:space="preserve">2)
</t>
    </r>
    <r>
      <rPr>
        <sz val="8"/>
        <color theme="1"/>
        <rFont val="新細明體"/>
        <family val="2"/>
        <charset val="136"/>
      </rPr>
      <t>工程單
編號</t>
    </r>
    <phoneticPr fontId="2" type="noConversion"/>
  </si>
  <si>
    <r>
      <t xml:space="preserve">5)
</t>
    </r>
    <r>
      <rPr>
        <sz val="8"/>
        <color theme="1"/>
        <rFont val="新細明體"/>
        <family val="1"/>
        <charset val="136"/>
      </rPr>
      <t>客戶
編碼</t>
    </r>
    <phoneticPr fontId="2" type="noConversion"/>
  </si>
  <si>
    <r>
      <t xml:space="preserve">15)
</t>
    </r>
    <r>
      <rPr>
        <sz val="8"/>
        <color theme="1"/>
        <rFont val="細明體"/>
        <family val="3"/>
        <charset val="136"/>
      </rPr>
      <t>是否
中標</t>
    </r>
    <phoneticPr fontId="2" type="noConversion"/>
  </si>
  <si>
    <r>
      <t xml:space="preserve">22)
</t>
    </r>
    <r>
      <rPr>
        <sz val="8"/>
        <color theme="1"/>
        <rFont val="細明體"/>
        <family val="3"/>
        <charset val="136"/>
      </rPr>
      <t>接收
中標
日期</t>
    </r>
    <phoneticPr fontId="2" type="noConversion"/>
  </si>
  <si>
    <r>
      <t xml:space="preserve">25)
</t>
    </r>
    <r>
      <rPr>
        <sz val="8"/>
        <color theme="1"/>
        <rFont val="細明體"/>
        <family val="3"/>
        <charset val="136"/>
      </rPr>
      <t>開工
日期</t>
    </r>
    <phoneticPr fontId="2" type="noConversion"/>
  </si>
  <si>
    <r>
      <rPr>
        <sz val="8"/>
        <rFont val="細明體"/>
        <family val="3"/>
        <charset val="136"/>
      </rPr>
      <t>梯棚</t>
    </r>
    <phoneticPr fontId="27" type="noConversion"/>
  </si>
  <si>
    <r>
      <rPr>
        <sz val="8"/>
        <rFont val="Arial"/>
        <family val="2"/>
      </rPr>
      <t>富寧物業管理有限公司</t>
    </r>
    <r>
      <rPr>
        <sz val="8"/>
        <rFont val="Times New Roman"/>
        <family val="1"/>
      </rPr>
      <t> </t>
    </r>
  </si>
  <si>
    <r>
      <rPr>
        <sz val="8"/>
        <rFont val="Arial"/>
        <family val="2"/>
      </rPr>
      <t>誠明物業管理有限公司</t>
    </r>
    <r>
      <rPr>
        <sz val="8"/>
        <rFont val="Times New Roman"/>
        <family val="1"/>
      </rPr>
      <t> </t>
    </r>
  </si>
  <si>
    <r>
      <rPr>
        <sz val="8"/>
        <rFont val="Arial"/>
        <family val="2"/>
      </rPr>
      <t>置邦物業管理有限公司</t>
    </r>
    <r>
      <rPr>
        <sz val="8"/>
        <rFont val="Times New Roman"/>
        <family val="1"/>
      </rPr>
      <t> </t>
    </r>
  </si>
  <si>
    <r>
      <rPr>
        <sz val="8"/>
        <rFont val="Arial"/>
        <family val="2"/>
      </rPr>
      <t>富城物業管理有限公司</t>
    </r>
    <r>
      <rPr>
        <sz val="8"/>
        <rFont val="Times New Roman"/>
        <family val="1"/>
      </rPr>
      <t> </t>
    </r>
  </si>
  <si>
    <r>
      <rPr>
        <sz val="8"/>
        <rFont val="細明體"/>
        <family val="3"/>
        <charset val="136"/>
      </rPr>
      <t>豪景花園管理有限公司</t>
    </r>
    <r>
      <rPr>
        <sz val="8"/>
        <rFont val="Times New Roman"/>
        <family val="1"/>
      </rPr>
      <t> </t>
    </r>
  </si>
  <si>
    <r>
      <rPr>
        <sz val="8"/>
        <rFont val="Arial"/>
        <family val="2"/>
      </rPr>
      <t>置邦興業有限公司</t>
    </r>
    <r>
      <rPr>
        <sz val="8"/>
        <rFont val="Times New Roman"/>
        <family val="1"/>
      </rPr>
      <t> </t>
    </r>
  </si>
  <si>
    <r>
      <rPr>
        <sz val="8"/>
        <rFont val="Arial"/>
        <family val="2"/>
      </rPr>
      <t>偉邦物業管理有限公司</t>
    </r>
    <r>
      <rPr>
        <sz val="8"/>
        <rFont val="Times New Roman"/>
        <family val="1"/>
      </rPr>
      <t> </t>
    </r>
  </si>
  <si>
    <r>
      <rPr>
        <sz val="8"/>
        <rFont val="Arial"/>
        <family val="2"/>
      </rPr>
      <t>恒益物業管理有限公司</t>
    </r>
    <r>
      <rPr>
        <sz val="8"/>
        <rFont val="Times New Roman"/>
        <family val="1"/>
      </rPr>
      <t> </t>
    </r>
  </si>
  <si>
    <r>
      <rPr>
        <sz val="8"/>
        <rFont val="Arial"/>
        <family val="2"/>
      </rPr>
      <t>其士富居物業管理有限公司</t>
    </r>
    <r>
      <rPr>
        <sz val="8"/>
        <rFont val="Times New Roman"/>
        <family val="1"/>
      </rPr>
      <t> </t>
    </r>
  </si>
  <si>
    <r>
      <rPr>
        <sz val="8"/>
        <rFont val="Arial"/>
        <family val="2"/>
      </rPr>
      <t>第一太平戴維斯物業管理有限公司</t>
    </r>
    <r>
      <rPr>
        <sz val="8"/>
        <rFont val="Times New Roman"/>
        <family val="1"/>
      </rPr>
      <t> </t>
    </r>
  </si>
  <si>
    <r>
      <rPr>
        <sz val="8"/>
        <rFont val="Arial"/>
        <family val="2"/>
      </rPr>
      <t>仲量聯行物業管理有限公司</t>
    </r>
    <r>
      <rPr>
        <sz val="8"/>
        <rFont val="Times New Roman"/>
        <family val="1"/>
      </rPr>
      <t> </t>
    </r>
  </si>
  <si>
    <r>
      <rPr>
        <sz val="8"/>
        <rFont val="Arial"/>
        <family val="2"/>
      </rPr>
      <t>啟勝管理服務有限公司</t>
    </r>
    <r>
      <rPr>
        <sz val="8"/>
        <rFont val="Times New Roman"/>
        <family val="1"/>
      </rPr>
      <t> </t>
    </r>
  </si>
  <si>
    <r>
      <rPr>
        <sz val="8"/>
        <rFont val="Arial"/>
        <family val="2"/>
      </rPr>
      <t>康業服務有限公司</t>
    </r>
    <r>
      <rPr>
        <sz val="8"/>
        <rFont val="Times New Roman"/>
        <family val="1"/>
      </rPr>
      <t> </t>
    </r>
  </si>
  <si>
    <r>
      <rPr>
        <sz val="8"/>
        <rFont val="Arial"/>
        <family val="2"/>
      </rPr>
      <t>昇捷管理服務有限公司</t>
    </r>
    <r>
      <rPr>
        <sz val="8"/>
        <rFont val="Times New Roman"/>
        <family val="1"/>
      </rPr>
      <t> </t>
    </r>
  </si>
  <si>
    <r>
      <rPr>
        <sz val="8"/>
        <rFont val="Arial"/>
        <family val="2"/>
      </rPr>
      <t>香港房屋協會</t>
    </r>
    <r>
      <rPr>
        <sz val="8"/>
        <rFont val="Times New Roman"/>
        <family val="1"/>
      </rPr>
      <t> </t>
    </r>
  </si>
  <si>
    <r>
      <rPr>
        <sz val="8"/>
        <rFont val="Arial"/>
        <family val="2"/>
      </rPr>
      <t>萬寶物業管理有限公司</t>
    </r>
    <r>
      <rPr>
        <sz val="8"/>
        <rFont val="Times New Roman"/>
        <family val="1"/>
      </rPr>
      <t> </t>
    </r>
  </si>
  <si>
    <r>
      <rPr>
        <sz val="8"/>
        <rFont val="Arial"/>
        <family val="2"/>
      </rPr>
      <t>新卓管理有限公司</t>
    </r>
    <r>
      <rPr>
        <sz val="8"/>
        <rFont val="Times New Roman"/>
        <family val="1"/>
      </rPr>
      <t> </t>
    </r>
  </si>
  <si>
    <r>
      <rPr>
        <sz val="8"/>
        <rFont val="Arial"/>
        <family val="2"/>
      </rPr>
      <t>祈德仁物業管理有限公司</t>
    </r>
    <r>
      <rPr>
        <sz val="8"/>
        <rFont val="Times New Roman"/>
        <family val="1"/>
      </rPr>
      <t> </t>
    </r>
  </si>
  <si>
    <r>
      <rPr>
        <sz val="8"/>
        <rFont val="Arial"/>
        <family val="2"/>
      </rPr>
      <t>宜居顧問服務有限公司</t>
    </r>
    <r>
      <rPr>
        <sz val="8"/>
        <rFont val="Times New Roman"/>
        <family val="1"/>
      </rPr>
      <t> </t>
    </r>
  </si>
  <si>
    <r>
      <rPr>
        <sz val="8"/>
        <rFont val="Arial"/>
        <family val="2"/>
      </rPr>
      <t>康居物業管理有限公司</t>
    </r>
    <r>
      <rPr>
        <sz val="8"/>
        <rFont val="Times New Roman"/>
        <family val="1"/>
      </rPr>
      <t> </t>
    </r>
  </si>
  <si>
    <r>
      <rPr>
        <sz val="8"/>
        <rFont val="Arial"/>
        <family val="2"/>
      </rPr>
      <t>創毅物業服務顧問有限公司</t>
    </r>
    <r>
      <rPr>
        <sz val="8"/>
        <rFont val="Times New Roman"/>
        <family val="1"/>
      </rPr>
      <t> </t>
    </r>
  </si>
  <si>
    <r>
      <rPr>
        <sz val="8"/>
        <rFont val="Arial"/>
        <family val="2"/>
      </rPr>
      <t>九源物業顧問有限公司</t>
    </r>
    <r>
      <rPr>
        <sz val="8"/>
        <rFont val="Times New Roman"/>
        <family val="1"/>
      </rPr>
      <t> </t>
    </r>
  </si>
  <si>
    <r>
      <rPr>
        <sz val="8"/>
        <rFont val="Arial"/>
        <family val="2"/>
      </rPr>
      <t>加康物業管理顧問有限公司</t>
    </r>
    <r>
      <rPr>
        <sz val="8"/>
        <rFont val="Times New Roman"/>
        <family val="1"/>
      </rPr>
      <t> </t>
    </r>
  </si>
  <si>
    <r>
      <rPr>
        <sz val="8"/>
        <rFont val="Arial"/>
        <family val="2"/>
      </rPr>
      <t>戴德梁行物業管理有限公司</t>
    </r>
    <r>
      <rPr>
        <sz val="8"/>
        <rFont val="Times New Roman"/>
        <family val="1"/>
      </rPr>
      <t> </t>
    </r>
  </si>
  <si>
    <r>
      <rPr>
        <sz val="8"/>
        <rFont val="Arial"/>
        <family val="2"/>
      </rPr>
      <t>佳信管理有限公司</t>
    </r>
    <r>
      <rPr>
        <sz val="8"/>
        <rFont val="Times New Roman"/>
        <family val="1"/>
      </rPr>
      <t> </t>
    </r>
  </si>
  <si>
    <r>
      <rPr>
        <sz val="8"/>
        <rFont val="Arial"/>
        <family val="2"/>
      </rPr>
      <t>信德物業管理有限公司</t>
    </r>
    <r>
      <rPr>
        <sz val="8"/>
        <rFont val="Times New Roman"/>
        <family val="1"/>
      </rPr>
      <t> </t>
    </r>
  </si>
  <si>
    <r>
      <rPr>
        <sz val="8"/>
        <rFont val="Arial"/>
        <family val="2"/>
      </rPr>
      <t>港基物業管理有限公司</t>
    </r>
    <r>
      <rPr>
        <sz val="8"/>
        <rFont val="Times New Roman"/>
        <family val="1"/>
      </rPr>
      <t> </t>
    </r>
  </si>
  <si>
    <r>
      <rPr>
        <sz val="8"/>
        <rFont val="Arial"/>
        <family val="2"/>
      </rPr>
      <t>恒基陽光物業管理有限公司</t>
    </r>
    <r>
      <rPr>
        <sz val="8"/>
        <rFont val="Times New Roman"/>
        <family val="1"/>
      </rPr>
      <t> </t>
    </r>
  </si>
  <si>
    <r>
      <rPr>
        <sz val="8"/>
        <rFont val="Arial"/>
        <family val="2"/>
      </rPr>
      <t>恒隆地產代理有限公司</t>
    </r>
    <r>
      <rPr>
        <sz val="8"/>
        <rFont val="Times New Roman"/>
        <family val="1"/>
      </rPr>
      <t> </t>
    </r>
  </si>
  <si>
    <r>
      <rPr>
        <sz val="8"/>
        <rFont val="Arial"/>
        <family val="2"/>
      </rPr>
      <t>恒隆物業管理有限公司</t>
    </r>
    <r>
      <rPr>
        <sz val="8"/>
        <rFont val="Times New Roman"/>
        <family val="1"/>
      </rPr>
      <t> </t>
    </r>
  </si>
  <si>
    <r>
      <rPr>
        <sz val="8"/>
        <rFont val="Arial"/>
        <family val="2"/>
      </rPr>
      <t>昇捷物業管理有限公司</t>
    </r>
    <r>
      <rPr>
        <sz val="8"/>
        <rFont val="Times New Roman"/>
        <family val="1"/>
      </rPr>
      <t> </t>
    </r>
  </si>
  <si>
    <r>
      <rPr>
        <sz val="8"/>
        <rFont val="Arial"/>
        <family val="2"/>
      </rPr>
      <t>昇捷設施管理有限公司</t>
    </r>
    <r>
      <rPr>
        <sz val="8"/>
        <rFont val="Times New Roman"/>
        <family val="1"/>
      </rPr>
      <t> </t>
    </r>
  </si>
  <si>
    <r>
      <rPr>
        <sz val="8"/>
        <rFont val="Arial"/>
        <family val="2"/>
      </rPr>
      <t>長江集團中心物業管理有限公司</t>
    </r>
    <r>
      <rPr>
        <sz val="8"/>
        <rFont val="Times New Roman"/>
        <family val="1"/>
      </rPr>
      <t> </t>
    </r>
  </si>
  <si>
    <r>
      <rPr>
        <sz val="8"/>
        <rFont val="Arial"/>
        <family val="2"/>
      </rPr>
      <t>康宏國際有限公司</t>
    </r>
    <r>
      <rPr>
        <sz val="8"/>
        <rFont val="Times New Roman"/>
        <family val="1"/>
      </rPr>
      <t> </t>
    </r>
  </si>
  <si>
    <r>
      <rPr>
        <sz val="8"/>
        <rFont val="Arial"/>
        <family val="2"/>
      </rPr>
      <t>康佳物業管理有限公司</t>
    </r>
    <r>
      <rPr>
        <sz val="8"/>
        <rFont val="Times New Roman"/>
        <family val="1"/>
      </rPr>
      <t> </t>
    </r>
  </si>
  <si>
    <r>
      <rPr>
        <sz val="8"/>
        <rFont val="Arial"/>
        <family val="2"/>
      </rPr>
      <t>越秀物業管理有限公司</t>
    </r>
    <r>
      <rPr>
        <sz val="8"/>
        <rFont val="Times New Roman"/>
        <family val="1"/>
      </rPr>
      <t> </t>
    </r>
  </si>
  <si>
    <r>
      <rPr>
        <sz val="8"/>
        <rFont val="Arial"/>
        <family val="2"/>
      </rPr>
      <t>越秀亞通停車場有限公司</t>
    </r>
    <r>
      <rPr>
        <sz val="8"/>
        <rFont val="Times New Roman"/>
        <family val="1"/>
      </rPr>
      <t> </t>
    </r>
  </si>
  <si>
    <r>
      <rPr>
        <sz val="8"/>
        <rFont val="Arial"/>
        <family val="2"/>
      </rPr>
      <t>新豪物業管理及代理有限公司</t>
    </r>
    <r>
      <rPr>
        <sz val="8"/>
        <rFont val="Times New Roman"/>
        <family val="1"/>
      </rPr>
      <t> </t>
    </r>
  </si>
  <si>
    <r>
      <rPr>
        <sz val="8"/>
        <rFont val="Arial"/>
        <family val="2"/>
      </rPr>
      <t>世邦魏理仕物業服務有限公司</t>
    </r>
    <r>
      <rPr>
        <sz val="8"/>
        <rFont val="Times New Roman"/>
        <family val="1"/>
      </rPr>
      <t> </t>
    </r>
  </si>
  <si>
    <r>
      <rPr>
        <sz val="8"/>
        <rFont val="Arial"/>
        <family val="2"/>
      </rPr>
      <t>永佳物業管理有限公司</t>
    </r>
    <r>
      <rPr>
        <sz val="8"/>
        <rFont val="Times New Roman"/>
        <family val="1"/>
      </rPr>
      <t> </t>
    </r>
  </si>
  <si>
    <r>
      <rPr>
        <sz val="8"/>
        <rFont val="Arial"/>
        <family val="2"/>
      </rPr>
      <t>大昌物業管理有限公司</t>
    </r>
    <r>
      <rPr>
        <sz val="8"/>
        <rFont val="Times New Roman"/>
        <family val="1"/>
      </rPr>
      <t> </t>
    </r>
  </si>
  <si>
    <r>
      <rPr>
        <sz val="8"/>
        <rFont val="細明體"/>
        <family val="3"/>
        <charset val="136"/>
      </rPr>
      <t>中怡物業服務有限公司</t>
    </r>
    <r>
      <rPr>
        <sz val="8"/>
        <rFont val="Times New Roman"/>
        <family val="1"/>
      </rPr>
      <t> </t>
    </r>
  </si>
  <si>
    <r>
      <rPr>
        <sz val="8"/>
        <rFont val="Arial"/>
        <family val="2"/>
      </rPr>
      <t>太古城物業管理有限公司</t>
    </r>
    <r>
      <rPr>
        <sz val="8"/>
        <rFont val="Times New Roman"/>
        <family val="1"/>
      </rPr>
      <t> </t>
    </r>
  </si>
  <si>
    <r>
      <rPr>
        <sz val="8"/>
        <rFont val="細明體"/>
        <family val="3"/>
        <charset val="136"/>
      </rPr>
      <t>永達利物業管理有限公司</t>
    </r>
    <r>
      <rPr>
        <sz val="8"/>
        <rFont val="Times New Roman"/>
        <family val="1"/>
      </rPr>
      <t> </t>
    </r>
  </si>
  <si>
    <r>
      <rPr>
        <sz val="8"/>
        <rFont val="Arial"/>
        <family val="2"/>
      </rPr>
      <t>合和中心管理有限公司</t>
    </r>
    <r>
      <rPr>
        <sz val="8"/>
        <rFont val="Times New Roman"/>
        <family val="1"/>
      </rPr>
      <t> </t>
    </r>
  </si>
  <si>
    <r>
      <rPr>
        <sz val="8"/>
        <rFont val="Arial"/>
        <family val="2"/>
      </rPr>
      <t>合和物業管理有限公司</t>
    </r>
    <r>
      <rPr>
        <sz val="8"/>
        <rFont val="Times New Roman"/>
        <family val="1"/>
      </rPr>
      <t> </t>
    </r>
  </si>
  <si>
    <r>
      <rPr>
        <sz val="8"/>
        <rFont val="Arial"/>
        <family val="2"/>
      </rPr>
      <t>宇宙物業服務有限公司</t>
    </r>
    <r>
      <rPr>
        <sz val="8"/>
        <rFont val="Times New Roman"/>
        <family val="1"/>
      </rPr>
      <t> </t>
    </r>
  </si>
  <si>
    <r>
      <rPr>
        <sz val="8"/>
        <rFont val="Arial"/>
        <family val="2"/>
      </rPr>
      <t>佳信管理服務有限公司</t>
    </r>
    <r>
      <rPr>
        <sz val="8"/>
        <rFont val="Times New Roman"/>
        <family val="1"/>
      </rPr>
      <t> </t>
    </r>
  </si>
  <si>
    <r>
      <rPr>
        <sz val="8"/>
        <rFont val="Arial"/>
        <family val="2"/>
      </rPr>
      <t>卓安物業顧問有限公司</t>
    </r>
    <r>
      <rPr>
        <sz val="8"/>
        <rFont val="Times New Roman"/>
        <family val="1"/>
      </rPr>
      <t> </t>
    </r>
  </si>
  <si>
    <r>
      <rPr>
        <sz val="8"/>
        <rFont val="Arial"/>
        <family val="2"/>
      </rPr>
      <t>和記物業管理有限公司</t>
    </r>
    <r>
      <rPr>
        <sz val="8"/>
        <rFont val="Times New Roman"/>
        <family val="1"/>
      </rPr>
      <t> </t>
    </r>
  </si>
  <si>
    <r>
      <rPr>
        <sz val="8"/>
        <rFont val="Arial"/>
        <family val="2"/>
      </rPr>
      <t>澳大利物業管理有限公司</t>
    </r>
    <r>
      <rPr>
        <sz val="8"/>
        <rFont val="Times New Roman"/>
        <family val="1"/>
      </rPr>
      <t> </t>
    </r>
  </si>
  <si>
    <r>
      <rPr>
        <sz val="8"/>
        <rFont val="Arial"/>
        <family val="2"/>
      </rPr>
      <t>社團物業服務有限公司</t>
    </r>
    <r>
      <rPr>
        <sz val="8"/>
        <rFont val="Times New Roman"/>
        <family val="1"/>
      </rPr>
      <t> </t>
    </r>
  </si>
  <si>
    <r>
      <rPr>
        <sz val="8"/>
        <rFont val="細明體"/>
        <family val="3"/>
        <charset val="136"/>
      </rPr>
      <t>城寶物業服務管理有限公司</t>
    </r>
    <r>
      <rPr>
        <sz val="8"/>
        <rFont val="Times New Roman"/>
        <family val="1"/>
      </rPr>
      <t> </t>
    </r>
  </si>
  <si>
    <r>
      <rPr>
        <sz val="8"/>
        <rFont val="Arial"/>
        <family val="2"/>
      </rPr>
      <t>國際物業管理有限公司</t>
    </r>
    <r>
      <rPr>
        <sz val="8"/>
        <rFont val="Times New Roman"/>
        <family val="1"/>
      </rPr>
      <t> </t>
    </r>
  </si>
  <si>
    <r>
      <rPr>
        <sz val="8"/>
        <color indexed="8"/>
        <rFont val="Times New Roman"/>
        <family val="1"/>
      </rPr>
      <t xml:space="preserve">2)
</t>
    </r>
    <r>
      <rPr>
        <sz val="8"/>
        <color indexed="8"/>
        <rFont val="新細明體"/>
        <family val="1"/>
        <charset val="136"/>
      </rPr>
      <t xml:space="preserve">施工地點
英文名稱
</t>
    </r>
    <r>
      <rPr>
        <sz val="8"/>
        <color indexed="8"/>
        <rFont val="Times New Roman"/>
        <family val="1"/>
      </rPr>
      <t>(LE)
Location English</t>
    </r>
  </si>
  <si>
    <r>
      <rPr>
        <sz val="8"/>
        <color indexed="8"/>
        <rFont val="Times New Roman"/>
        <family val="1"/>
      </rPr>
      <t xml:space="preserve">3)
</t>
    </r>
    <r>
      <rPr>
        <sz val="8"/>
        <color indexed="8"/>
        <rFont val="新細明體"/>
        <family val="1"/>
        <charset val="136"/>
      </rPr>
      <t xml:space="preserve">地點序號
</t>
    </r>
    <r>
      <rPr>
        <sz val="8"/>
        <color indexed="8"/>
        <rFont val="Times New Roman"/>
        <family val="1"/>
      </rPr>
      <t>(LSN)
Location
Serial Number</t>
    </r>
  </si>
  <si>
    <r>
      <rPr>
        <sz val="8"/>
        <color indexed="8"/>
        <rFont val="Times New Roman"/>
        <family val="1"/>
      </rPr>
      <t xml:space="preserve">4)
</t>
    </r>
    <r>
      <rPr>
        <sz val="8"/>
        <color indexed="8"/>
        <rFont val="新細明體"/>
        <family val="1"/>
        <charset val="136"/>
      </rPr>
      <t xml:space="preserve">銷售人員
英文簡稱
</t>
    </r>
    <r>
      <rPr>
        <sz val="8"/>
        <color indexed="8"/>
        <rFont val="Times New Roman"/>
        <family val="1"/>
      </rPr>
      <t>Sales Code</t>
    </r>
  </si>
  <si>
    <r>
      <rPr>
        <sz val="8"/>
        <color indexed="8"/>
        <rFont val="Times New Roman"/>
        <family val="1"/>
      </rPr>
      <t xml:space="preserve">5)
</t>
    </r>
    <r>
      <rPr>
        <sz val="8"/>
        <color indexed="8"/>
        <rFont val="新細明體"/>
        <family val="1"/>
        <charset val="136"/>
      </rPr>
      <t xml:space="preserve">客戶序號
</t>
    </r>
    <r>
      <rPr>
        <sz val="8"/>
        <color indexed="8"/>
        <rFont val="Times New Roman"/>
        <family val="1"/>
      </rPr>
      <t>(CSN)
Client
Serial Number</t>
    </r>
  </si>
  <si>
    <r>
      <rPr>
        <sz val="8"/>
        <color indexed="8"/>
        <rFont val="Times New Roman"/>
        <family val="1"/>
      </rPr>
      <t xml:space="preserve">6)
</t>
    </r>
    <r>
      <rPr>
        <sz val="8"/>
        <color indexed="8"/>
        <rFont val="新細明體"/>
        <family val="1"/>
        <charset val="136"/>
      </rPr>
      <t xml:space="preserve">客戶中文名稱
</t>
    </r>
    <r>
      <rPr>
        <sz val="8"/>
        <color indexed="8"/>
        <rFont val="Times New Roman"/>
        <family val="1"/>
      </rPr>
      <t>(CCN)
Client Chinese Name</t>
    </r>
  </si>
  <si>
    <r>
      <rPr>
        <sz val="8"/>
        <color indexed="8"/>
        <rFont val="新細明體"/>
        <family val="1"/>
        <charset val="136"/>
      </rPr>
      <t xml:space="preserve">7)
客戶英文名稱
</t>
    </r>
    <r>
      <rPr>
        <sz val="8"/>
        <color indexed="8"/>
        <rFont val="Times New Roman"/>
        <family val="1"/>
      </rPr>
      <t>(CEN)
Client English Name</t>
    </r>
  </si>
  <si>
    <t>8)
工程區域</t>
  </si>
  <si>
    <r>
      <rPr>
        <sz val="8"/>
        <color indexed="8"/>
        <rFont val="細明體"/>
        <family val="3"/>
        <charset val="136"/>
      </rPr>
      <t xml:space="preserve">9)
工程中文地址
</t>
    </r>
    <r>
      <rPr>
        <sz val="8"/>
        <color indexed="8"/>
        <rFont val="Times New Roman"/>
        <family val="1"/>
      </rPr>
      <t>(JCA)
Job Chinese Address</t>
    </r>
  </si>
  <si>
    <r>
      <rPr>
        <sz val="8"/>
        <color theme="1"/>
        <rFont val="細明體"/>
        <family val="3"/>
        <charset val="136"/>
      </rPr>
      <t xml:space="preserve">10)
發票送呈地址
(BT)
</t>
    </r>
    <r>
      <rPr>
        <sz val="8"/>
        <color theme="1"/>
        <rFont val="Times New Roman"/>
        <family val="1"/>
      </rPr>
      <t>BILL TO</t>
    </r>
  </si>
  <si>
    <r>
      <t xml:space="preserve">11)
</t>
    </r>
    <r>
      <rPr>
        <sz val="8"/>
        <color indexed="8"/>
        <rFont val="細明體"/>
        <family val="3"/>
        <charset val="136"/>
      </rPr>
      <t xml:space="preserve">客戶聯絡電話
</t>
    </r>
    <r>
      <rPr>
        <sz val="8"/>
        <color indexed="8"/>
        <rFont val="Times New Roman"/>
        <family val="1"/>
      </rPr>
      <t>(CT)
Client Telephone</t>
    </r>
    <phoneticPr fontId="2" type="noConversion"/>
  </si>
  <si>
    <r>
      <t xml:space="preserve">12)
</t>
    </r>
    <r>
      <rPr>
        <sz val="8"/>
        <color indexed="8"/>
        <rFont val="細明體"/>
        <family val="3"/>
        <charset val="136"/>
      </rPr>
      <t xml:space="preserve">客戶傳真號碼
</t>
    </r>
    <r>
      <rPr>
        <sz val="8"/>
        <color indexed="8"/>
        <rFont val="Times New Roman"/>
        <family val="1"/>
      </rPr>
      <t>(CF)
Client FAX</t>
    </r>
    <phoneticPr fontId="2" type="noConversion"/>
  </si>
  <si>
    <r>
      <t xml:space="preserve">13)
</t>
    </r>
    <r>
      <rPr>
        <sz val="8"/>
        <color indexed="8"/>
        <rFont val="細明體"/>
        <family val="3"/>
        <charset val="136"/>
      </rPr>
      <t xml:space="preserve">客戶電郵
</t>
    </r>
    <r>
      <rPr>
        <sz val="8"/>
        <color indexed="8"/>
        <rFont val="Times New Roman"/>
        <family val="1"/>
      </rPr>
      <t>(CE)
Client Email</t>
    </r>
    <phoneticPr fontId="2" type="noConversion"/>
  </si>
  <si>
    <r>
      <t xml:space="preserve">14)
</t>
    </r>
    <r>
      <rPr>
        <sz val="8"/>
        <color indexed="8"/>
        <rFont val="細明體"/>
        <family val="3"/>
        <charset val="136"/>
      </rPr>
      <t xml:space="preserve">客戶聯絡人
</t>
    </r>
    <r>
      <rPr>
        <sz val="8"/>
        <color indexed="8"/>
        <rFont val="Times New Roman"/>
        <family val="1"/>
      </rPr>
      <t>(CCP)
Client Contact Person</t>
    </r>
    <phoneticPr fontId="2" type="noConversion"/>
  </si>
  <si>
    <r>
      <rPr>
        <sz val="8"/>
        <color indexed="8"/>
        <rFont val="細明體"/>
        <family val="3"/>
        <charset val="136"/>
      </rPr>
      <t>埃華街</t>
    </r>
    <r>
      <rPr>
        <sz val="8"/>
        <color indexed="8"/>
        <rFont val="Times New Roman"/>
        <family val="1"/>
      </rPr>
      <t>96</t>
    </r>
    <r>
      <rPr>
        <sz val="8"/>
        <color indexed="8"/>
        <rFont val="細明體"/>
        <family val="3"/>
        <charset val="136"/>
      </rPr>
      <t/>
    </r>
    <phoneticPr fontId="27" type="noConversion"/>
  </si>
  <si>
    <r>
      <rPr>
        <sz val="8"/>
        <color indexed="8"/>
        <rFont val="細明體"/>
        <family val="3"/>
        <charset val="136"/>
      </rPr>
      <t>大南街</t>
    </r>
    <r>
      <rPr>
        <sz val="8"/>
        <color indexed="8"/>
        <rFont val="Times New Roman"/>
        <family val="1"/>
      </rPr>
      <t>123</t>
    </r>
  </si>
  <si>
    <r>
      <rPr>
        <sz val="8"/>
        <rFont val="細明體"/>
        <family val="3"/>
        <charset val="136"/>
      </rPr>
      <t>佳定物業管理有限公司</t>
    </r>
    <r>
      <rPr>
        <sz val="8"/>
        <rFont val="Times New Roman"/>
        <family val="1"/>
      </rPr>
      <t> </t>
    </r>
  </si>
  <si>
    <r>
      <rPr>
        <sz val="8"/>
        <rFont val="Arial"/>
        <family val="2"/>
      </rPr>
      <t>高</t>
    </r>
    <r>
      <rPr>
        <sz val="8"/>
        <rFont val="Times New Roman"/>
        <family val="1"/>
      </rPr>
      <t></t>
    </r>
    <r>
      <rPr>
        <sz val="8"/>
        <rFont val="Arial"/>
        <family val="2"/>
      </rPr>
      <t>物業管理有限公司</t>
    </r>
    <r>
      <rPr>
        <sz val="8"/>
        <rFont val="Times New Roman"/>
        <family val="1"/>
      </rPr>
      <t> </t>
    </r>
  </si>
  <si>
    <r>
      <rPr>
        <sz val="8"/>
        <rFont val="細明體"/>
        <family val="3"/>
        <charset val="136"/>
      </rPr>
      <t>第一太平戴維斯物業管理有限公司</t>
    </r>
    <r>
      <rPr>
        <sz val="8"/>
        <rFont val="Times New Roman"/>
        <family val="1"/>
      </rPr>
      <t> </t>
    </r>
  </si>
  <si>
    <t>Village Gardens</t>
    <phoneticPr fontId="27" type="noConversion"/>
  </si>
  <si>
    <r>
      <rPr>
        <sz val="8"/>
        <rFont val="細明體"/>
        <family val="3"/>
        <charset val="136"/>
      </rPr>
      <t>又一村花園</t>
    </r>
    <phoneticPr fontId="27" type="noConversion"/>
  </si>
  <si>
    <r>
      <rPr>
        <sz val="8"/>
        <color indexed="8"/>
        <rFont val="新細明體"/>
        <family val="1"/>
        <charset val="136"/>
      </rPr>
      <t>漢興企業有限公司</t>
    </r>
    <r>
      <rPr>
        <sz val="8"/>
        <color indexed="8"/>
        <rFont val="Times New Roman"/>
        <family val="1"/>
      </rPr>
      <t xml:space="preserve"> </t>
    </r>
  </si>
  <si>
    <r>
      <rPr>
        <sz val="8"/>
        <color indexed="8"/>
        <rFont val="新細明體"/>
        <family val="1"/>
        <charset val="136"/>
      </rPr>
      <t>信和物業管理有限公司</t>
    </r>
    <r>
      <rPr>
        <sz val="8"/>
        <color indexed="8"/>
        <rFont val="Times New Roman"/>
        <family val="1"/>
      </rPr>
      <t xml:space="preserve"> </t>
    </r>
  </si>
  <si>
    <r>
      <rPr>
        <sz val="8"/>
        <color indexed="8"/>
        <rFont val="新細明體"/>
        <family val="1"/>
        <charset val="136"/>
      </rPr>
      <t>比華利山（物業管理）有限公司</t>
    </r>
    <r>
      <rPr>
        <sz val="8"/>
        <color indexed="8"/>
        <rFont val="Times New Roman"/>
        <family val="1"/>
      </rPr>
      <t xml:space="preserve"> </t>
    </r>
  </si>
  <si>
    <r>
      <rPr>
        <sz val="8"/>
        <color indexed="8"/>
        <rFont val="細明體"/>
        <family val="3"/>
        <charset val="136"/>
      </rPr>
      <t>通宏物業管理有限公司</t>
    </r>
  </si>
  <si>
    <t>C0056B</t>
    <phoneticPr fontId="2" type="noConversion"/>
  </si>
  <si>
    <t>黃埔物業管理有限公司</t>
    <phoneticPr fontId="2" type="noConversion"/>
  </si>
  <si>
    <t>Whampoa Property Management Limited</t>
    <phoneticPr fontId="2" type="noConversion"/>
  </si>
  <si>
    <t>C0056C</t>
    <phoneticPr fontId="2" type="noConversion"/>
  </si>
  <si>
    <t>和黃物流中心管理有限公司</t>
    <phoneticPr fontId="2" type="noConversion"/>
  </si>
  <si>
    <t>Hutchison Logistics Centre Management Limited</t>
    <phoneticPr fontId="2" type="noConversion"/>
  </si>
  <si>
    <r>
      <rPr>
        <sz val="8"/>
        <color indexed="8"/>
        <rFont val="新細明體"/>
        <family val="1"/>
        <charset val="136"/>
      </rPr>
      <t>信德集團物業管理部</t>
    </r>
    <r>
      <rPr>
        <sz val="8"/>
        <color indexed="8"/>
        <rFont val="Times New Roman"/>
        <family val="1"/>
      </rPr>
      <t xml:space="preserve"> </t>
    </r>
  </si>
  <si>
    <r>
      <rPr>
        <sz val="8"/>
        <color indexed="8"/>
        <rFont val="新細明體"/>
        <family val="1"/>
        <charset val="136"/>
      </rPr>
      <t>御金‧國峯物業管理有限公司</t>
    </r>
    <r>
      <rPr>
        <sz val="8"/>
        <color indexed="8"/>
        <rFont val="Times New Roman"/>
        <family val="1"/>
      </rPr>
      <t xml:space="preserve"> </t>
    </r>
  </si>
  <si>
    <r>
      <rPr>
        <sz val="8"/>
        <color indexed="8"/>
        <rFont val="新細明體"/>
        <family val="1"/>
        <charset val="136"/>
      </rPr>
      <t>恒鞍物業管理有限公司</t>
    </r>
    <r>
      <rPr>
        <sz val="8"/>
        <color indexed="8"/>
        <rFont val="Times New Roman"/>
        <family val="1"/>
      </rPr>
      <t xml:space="preserve"> </t>
    </r>
  </si>
  <si>
    <r>
      <rPr>
        <sz val="8"/>
        <color indexed="8"/>
        <rFont val="Times New Roman"/>
        <family val="1"/>
      </rPr>
      <t xml:space="preserve">1)
</t>
    </r>
    <r>
      <rPr>
        <sz val="8"/>
        <color indexed="8"/>
        <rFont val="新細明體"/>
        <family val="1"/>
        <charset val="136"/>
      </rPr>
      <t xml:space="preserve">施工地點
中文名稱
</t>
    </r>
    <r>
      <rPr>
        <sz val="8"/>
        <color indexed="8"/>
        <rFont val="Times New Roman"/>
        <family val="1"/>
      </rPr>
      <t>(LC)
Location Chinese</t>
    </r>
  </si>
  <si>
    <r>
      <rPr>
        <sz val="8"/>
        <color indexed="8"/>
        <rFont val="新細明體"/>
        <family val="1"/>
        <charset val="136"/>
      </rPr>
      <t>佳定管理服務有限公司</t>
    </r>
    <r>
      <rPr>
        <sz val="8"/>
        <color indexed="8"/>
        <rFont val="Times New Roman"/>
        <family val="1"/>
      </rPr>
      <t xml:space="preserve"> </t>
    </r>
  </si>
  <si>
    <t>C0005B</t>
  </si>
  <si>
    <r>
      <rPr>
        <sz val="8"/>
        <color indexed="8"/>
        <rFont val="新細明體"/>
        <family val="1"/>
        <charset val="136"/>
      </rPr>
      <t>佳恆物業管理有限公司</t>
    </r>
  </si>
  <si>
    <t>C0005C</t>
  </si>
  <si>
    <t>C0005D</t>
  </si>
  <si>
    <r>
      <rPr>
        <sz val="8"/>
        <rFont val="細明體"/>
        <family val="3"/>
        <charset val="136"/>
      </rPr>
      <t>廣佳物業管理有限公司</t>
    </r>
  </si>
  <si>
    <t>第一太平戴維斯太平物業管理有限公司</t>
  </si>
  <si>
    <r>
      <rPr>
        <sz val="8"/>
        <color indexed="8"/>
        <rFont val="新細明體"/>
        <family val="1"/>
        <charset val="136"/>
      </rPr>
      <t>信和停車場管理有限公司</t>
    </r>
    <r>
      <rPr>
        <sz val="8"/>
        <color indexed="8"/>
        <rFont val="Times New Roman"/>
        <family val="1"/>
      </rPr>
      <t xml:space="preserve"> </t>
    </r>
  </si>
  <si>
    <r>
      <rPr>
        <sz val="8"/>
        <color indexed="8"/>
        <rFont val="細明體"/>
        <family val="3"/>
        <charset val="136"/>
      </rPr>
      <t>佳力物業管理有限公司</t>
    </r>
  </si>
  <si>
    <t>不報標(不需回)</t>
    <phoneticPr fontId="2" type="noConversion"/>
  </si>
  <si>
    <t>不報標(已出回條)</t>
    <phoneticPr fontId="2" type="noConversion"/>
  </si>
  <si>
    <t>6)</t>
    <phoneticPr fontId="2" type="noConversion"/>
  </si>
  <si>
    <t>出空白「完工紙」</t>
    <phoneticPr fontId="2" type="noConversion"/>
  </si>
  <si>
    <t>已發送「合約授予通知」及「空白完工紙」予中標分判</t>
    <phoneticPr fontId="2" type="noConversion"/>
  </si>
  <si>
    <t>中午前回覆</t>
    <phoneticPr fontId="2" type="noConversion"/>
  </si>
  <si>
    <t>34)
客戶電郵
(CE)
Client Email</t>
  </si>
  <si>
    <t>Email</t>
    <phoneticPr fontId="2" type="noConversion"/>
  </si>
  <si>
    <t>東華三院物業科</t>
    <phoneticPr fontId="2" type="noConversion"/>
  </si>
  <si>
    <t>5)</t>
    <phoneticPr fontId="2" type="noConversion"/>
  </si>
  <si>
    <t>9781 0966</t>
    <phoneticPr fontId="2" type="noConversion"/>
  </si>
  <si>
    <t>2709 3179</t>
    <phoneticPr fontId="2" type="noConversion"/>
  </si>
  <si>
    <r>
      <t xml:space="preserve">1)
</t>
    </r>
    <r>
      <rPr>
        <sz val="8"/>
        <rFont val="細明體"/>
        <family val="3"/>
        <charset val="136"/>
      </rPr>
      <t>編號</t>
    </r>
    <phoneticPr fontId="2" type="noConversion"/>
  </si>
  <si>
    <r>
      <t xml:space="preserve">4)
</t>
    </r>
    <r>
      <rPr>
        <sz val="8"/>
        <color theme="1"/>
        <rFont val="細明體"/>
        <family val="3"/>
        <charset val="136"/>
      </rPr>
      <t>客戶</t>
    </r>
    <phoneticPr fontId="2" type="noConversion"/>
  </si>
  <si>
    <r>
      <t xml:space="preserve">5)
</t>
    </r>
    <r>
      <rPr>
        <sz val="8"/>
        <color theme="1"/>
        <rFont val="細明體"/>
        <family val="3"/>
        <charset val="136"/>
      </rPr>
      <t>工程地點</t>
    </r>
    <phoneticPr fontId="2" type="noConversion"/>
  </si>
  <si>
    <r>
      <t xml:space="preserve">6)
</t>
    </r>
    <r>
      <rPr>
        <sz val="8"/>
        <color theme="1"/>
        <rFont val="細明體"/>
        <family val="3"/>
        <charset val="136"/>
      </rPr>
      <t>工程標題</t>
    </r>
    <phoneticPr fontId="2" type="noConversion"/>
  </si>
  <si>
    <r>
      <t xml:space="preserve">10)
</t>
    </r>
    <r>
      <rPr>
        <sz val="8"/>
        <color theme="1"/>
        <rFont val="細明體"/>
        <family val="3"/>
        <charset val="136"/>
      </rPr>
      <t>接收
中標日期</t>
    </r>
    <phoneticPr fontId="2" type="noConversion"/>
  </si>
  <si>
    <r>
      <t xml:space="preserve">11)
</t>
    </r>
    <r>
      <rPr>
        <sz val="8"/>
        <color theme="1"/>
        <rFont val="細明體"/>
        <family val="3"/>
        <charset val="136"/>
      </rPr>
      <t>中標
分判價錢</t>
    </r>
    <phoneticPr fontId="2" type="noConversion"/>
  </si>
  <si>
    <r>
      <t xml:space="preserve">12)
</t>
    </r>
    <r>
      <rPr>
        <sz val="8"/>
        <color theme="1"/>
        <rFont val="細明體"/>
        <family val="3"/>
        <charset val="136"/>
      </rPr>
      <t>分判
中標編號</t>
    </r>
    <phoneticPr fontId="2" type="noConversion"/>
  </si>
  <si>
    <r>
      <rPr>
        <sz val="8"/>
        <color theme="1"/>
        <rFont val="細明體"/>
        <family val="3"/>
        <charset val="136"/>
      </rPr>
      <t>利潤</t>
    </r>
    <phoneticPr fontId="2" type="noConversion"/>
  </si>
  <si>
    <r>
      <rPr>
        <sz val="8"/>
        <color rgb="FFFF0000"/>
        <rFont val="細明體"/>
        <family val="3"/>
        <charset val="136"/>
      </rPr>
      <t>梯棚</t>
    </r>
    <phoneticPr fontId="27" type="noConversion"/>
  </si>
  <si>
    <r>
      <rPr>
        <sz val="8"/>
        <color rgb="FFFF0000"/>
        <rFont val="細明體"/>
        <family val="3"/>
        <charset val="136"/>
      </rPr>
      <t>雙層梯棚</t>
    </r>
    <phoneticPr fontId="27" type="noConversion"/>
  </si>
  <si>
    <r>
      <rPr>
        <sz val="8"/>
        <color rgb="FFFF0000"/>
        <rFont val="細明體"/>
        <family val="3"/>
        <charset val="136"/>
      </rPr>
      <t>棚架</t>
    </r>
    <r>
      <rPr>
        <sz val="8"/>
        <color rgb="FFFF0000"/>
        <rFont val="Times New Roman"/>
        <family val="1"/>
      </rPr>
      <t xml:space="preserve"> 14</t>
    </r>
    <r>
      <rPr>
        <sz val="8"/>
        <color rgb="FFFF0000"/>
        <rFont val="細明體"/>
        <family val="3"/>
        <charset val="136"/>
      </rPr>
      <t>呎</t>
    </r>
    <r>
      <rPr>
        <sz val="8"/>
        <color rgb="FFFF0000"/>
        <rFont val="Times New Roman"/>
        <family val="1"/>
      </rPr>
      <t xml:space="preserve"> X 8</t>
    </r>
    <r>
      <rPr>
        <sz val="8"/>
        <color rgb="FFFF0000"/>
        <rFont val="細明體"/>
        <family val="3"/>
        <charset val="136"/>
      </rPr>
      <t>呎</t>
    </r>
    <phoneticPr fontId="27" type="noConversion"/>
  </si>
  <si>
    <r>
      <rPr>
        <sz val="8"/>
        <color rgb="FFFF0000"/>
        <rFont val="細明體"/>
        <family val="3"/>
        <charset val="136"/>
      </rPr>
      <t>棚架</t>
    </r>
    <r>
      <rPr>
        <sz val="8"/>
        <color rgb="FFFF0000"/>
        <rFont val="Times New Roman"/>
        <family val="1"/>
      </rPr>
      <t xml:space="preserve"> 10</t>
    </r>
    <r>
      <rPr>
        <sz val="8"/>
        <color rgb="FFFF0000"/>
        <rFont val="細明體"/>
        <family val="3"/>
        <charset val="136"/>
      </rPr>
      <t>呎</t>
    </r>
    <r>
      <rPr>
        <sz val="8"/>
        <color rgb="FFFF0000"/>
        <rFont val="Times New Roman"/>
        <family val="1"/>
      </rPr>
      <t xml:space="preserve"> X 8</t>
    </r>
    <r>
      <rPr>
        <sz val="8"/>
        <color rgb="FFFF0000"/>
        <rFont val="細明體"/>
        <family val="3"/>
        <charset val="136"/>
      </rPr>
      <t>呎</t>
    </r>
    <phoneticPr fontId="27" type="noConversion"/>
  </si>
  <si>
    <r>
      <rPr>
        <sz val="8"/>
        <color rgb="FFFF0000"/>
        <rFont val="細明體"/>
        <family val="3"/>
        <charset val="136"/>
      </rPr>
      <t>棚架</t>
    </r>
    <r>
      <rPr>
        <sz val="8"/>
        <color rgb="FFFF0000"/>
        <rFont val="Times New Roman"/>
        <family val="1"/>
      </rPr>
      <t xml:space="preserve"> 8</t>
    </r>
    <r>
      <rPr>
        <sz val="8"/>
        <color rgb="FFFF0000"/>
        <rFont val="細明體"/>
        <family val="3"/>
        <charset val="136"/>
      </rPr>
      <t>呎</t>
    </r>
    <r>
      <rPr>
        <sz val="8"/>
        <color rgb="FFFF0000"/>
        <rFont val="Times New Roman"/>
        <family val="1"/>
      </rPr>
      <t xml:space="preserve"> X 8</t>
    </r>
    <r>
      <rPr>
        <sz val="8"/>
        <color rgb="FFFF0000"/>
        <rFont val="細明體"/>
        <family val="3"/>
        <charset val="136"/>
      </rPr>
      <t>呎</t>
    </r>
    <phoneticPr fontId="27" type="noConversion"/>
  </si>
  <si>
    <r>
      <rPr>
        <sz val="8"/>
        <color rgb="FFFF0000"/>
        <rFont val="細明體"/>
        <family val="3"/>
        <charset val="136"/>
      </rPr>
      <t>外牆滲漏</t>
    </r>
    <r>
      <rPr>
        <sz val="8"/>
        <color rgb="FFFF0000"/>
        <rFont val="Times New Roman"/>
        <family val="1"/>
      </rPr>
      <t xml:space="preserve"> (</t>
    </r>
    <r>
      <rPr>
        <sz val="8"/>
        <color rgb="FFFF0000"/>
        <rFont val="細明體"/>
        <family val="3"/>
        <charset val="136"/>
      </rPr>
      <t>每次最低收費</t>
    </r>
    <r>
      <rPr>
        <sz val="8"/>
        <color rgb="FFFF0000"/>
        <rFont val="Times New Roman"/>
        <family val="1"/>
      </rPr>
      <t>10</t>
    </r>
    <r>
      <rPr>
        <sz val="8"/>
        <color rgb="FFFF0000"/>
        <rFont val="細明體"/>
        <family val="3"/>
        <charset val="136"/>
      </rPr>
      <t>直呎</t>
    </r>
    <r>
      <rPr>
        <sz val="8"/>
        <color rgb="FFFF0000"/>
        <rFont val="Times New Roman"/>
        <family val="1"/>
      </rPr>
      <t>)</t>
    </r>
    <phoneticPr fontId="27" type="noConversion"/>
  </si>
  <si>
    <r>
      <rPr>
        <sz val="8"/>
        <color rgb="FFFF0000"/>
        <rFont val="細明體"/>
        <family val="3"/>
        <charset val="136"/>
      </rPr>
      <t>窗邊滲漏</t>
    </r>
    <r>
      <rPr>
        <sz val="8"/>
        <color rgb="FFFF0000"/>
        <rFont val="Times New Roman"/>
        <family val="1"/>
      </rPr>
      <t xml:space="preserve"> (</t>
    </r>
    <r>
      <rPr>
        <sz val="8"/>
        <color rgb="FFFF0000"/>
        <rFont val="細明體"/>
        <family val="3"/>
        <charset val="136"/>
      </rPr>
      <t>每次最低收費</t>
    </r>
    <r>
      <rPr>
        <sz val="8"/>
        <color rgb="FFFF0000"/>
        <rFont val="Times New Roman"/>
        <family val="1"/>
      </rPr>
      <t>10</t>
    </r>
    <r>
      <rPr>
        <sz val="8"/>
        <color rgb="FFFF0000"/>
        <rFont val="細明體"/>
        <family val="3"/>
        <charset val="136"/>
      </rPr>
      <t>直呎</t>
    </r>
    <r>
      <rPr>
        <sz val="8"/>
        <color rgb="FFFF0000"/>
        <rFont val="Times New Roman"/>
        <family val="1"/>
      </rPr>
      <t>)</t>
    </r>
    <phoneticPr fontId="27" type="noConversion"/>
  </si>
  <si>
    <r>
      <rPr>
        <sz val="8"/>
        <color rgb="FFFF0000"/>
        <rFont val="細明體"/>
        <family val="3"/>
        <charset val="136"/>
      </rPr>
      <t>窗簷滲漏</t>
    </r>
    <r>
      <rPr>
        <sz val="8"/>
        <color rgb="FFFF0000"/>
        <rFont val="Times New Roman"/>
        <family val="1"/>
      </rPr>
      <t xml:space="preserve"> (</t>
    </r>
    <r>
      <rPr>
        <sz val="8"/>
        <color rgb="FFFF0000"/>
        <rFont val="細明體"/>
        <family val="3"/>
        <charset val="136"/>
      </rPr>
      <t>每次最低收費</t>
    </r>
    <r>
      <rPr>
        <sz val="8"/>
        <color rgb="FFFF0000"/>
        <rFont val="Times New Roman"/>
        <family val="1"/>
      </rPr>
      <t>10</t>
    </r>
    <r>
      <rPr>
        <sz val="8"/>
        <color rgb="FFFF0000"/>
        <rFont val="細明體"/>
        <family val="3"/>
        <charset val="136"/>
      </rPr>
      <t>直呎</t>
    </r>
    <r>
      <rPr>
        <sz val="8"/>
        <color rgb="FFFF0000"/>
        <rFont val="Times New Roman"/>
        <family val="1"/>
      </rPr>
      <t>)</t>
    </r>
    <phoneticPr fontId="27" type="noConversion"/>
  </si>
  <si>
    <r>
      <rPr>
        <sz val="8"/>
        <color rgb="FFFF0000"/>
        <rFont val="細明體"/>
        <family val="3"/>
        <charset val="136"/>
      </rPr>
      <t>每單</t>
    </r>
    <phoneticPr fontId="27" type="noConversion"/>
  </si>
  <si>
    <r>
      <rPr>
        <sz val="8"/>
        <color rgb="FFFF0000"/>
        <rFont val="細明體"/>
        <family val="3"/>
        <charset val="136"/>
      </rPr>
      <t>一級小型工程</t>
    </r>
    <phoneticPr fontId="27" type="noConversion"/>
  </si>
  <si>
    <r>
      <rPr>
        <sz val="8"/>
        <color rgb="FFFF0000"/>
        <rFont val="細明體"/>
        <family val="3"/>
        <charset val="136"/>
      </rPr>
      <t>冷氣機台</t>
    </r>
    <r>
      <rPr>
        <sz val="8"/>
        <color rgb="FFFF0000"/>
        <rFont val="Times New Roman"/>
        <family val="1"/>
      </rPr>
      <t xml:space="preserve"> </t>
    </r>
    <r>
      <rPr>
        <sz val="8"/>
        <color rgb="FFFF0000"/>
        <rFont val="細明體"/>
        <family val="3"/>
        <charset val="136"/>
      </rPr>
      <t>下台</t>
    </r>
    <phoneticPr fontId="27" type="noConversion"/>
  </si>
  <si>
    <r>
      <rPr>
        <sz val="8"/>
        <color rgb="FFFF0000"/>
        <rFont val="細明體"/>
        <family val="3"/>
        <charset val="136"/>
      </rPr>
      <t>冷氣機台</t>
    </r>
    <r>
      <rPr>
        <sz val="8"/>
        <color rgb="FFFF0000"/>
        <rFont val="Times New Roman"/>
        <family val="1"/>
      </rPr>
      <t xml:space="preserve"> </t>
    </r>
    <r>
      <rPr>
        <sz val="8"/>
        <color rgb="FFFF0000"/>
        <rFont val="細明體"/>
        <family val="3"/>
        <charset val="136"/>
      </rPr>
      <t>上台</t>
    </r>
    <phoneticPr fontId="27" type="noConversion"/>
  </si>
  <si>
    <r>
      <rPr>
        <sz val="8"/>
        <color rgb="FFFF0000"/>
        <rFont val="細明體"/>
        <family val="3"/>
        <charset val="136"/>
      </rPr>
      <t>冷氣機台</t>
    </r>
    <r>
      <rPr>
        <sz val="8"/>
        <color rgb="FFFF0000"/>
        <rFont val="Times New Roman"/>
        <family val="1"/>
      </rPr>
      <t xml:space="preserve"> 1</t>
    </r>
    <r>
      <rPr>
        <sz val="8"/>
        <color rgb="FFFF0000"/>
        <rFont val="細明體"/>
        <family val="3"/>
        <charset val="136"/>
      </rPr>
      <t>套</t>
    </r>
    <r>
      <rPr>
        <sz val="8"/>
        <color rgb="FFFF0000"/>
        <rFont val="Times New Roman"/>
        <family val="1"/>
      </rPr>
      <t>(</t>
    </r>
    <r>
      <rPr>
        <sz val="8"/>
        <color rgb="FFFF0000"/>
        <rFont val="細明體"/>
        <family val="3"/>
        <charset val="136"/>
      </rPr>
      <t>上下台</t>
    </r>
    <r>
      <rPr>
        <sz val="8"/>
        <color rgb="FFFF0000"/>
        <rFont val="Times New Roman"/>
        <family val="1"/>
      </rPr>
      <t>)</t>
    </r>
    <phoneticPr fontId="27" type="noConversion"/>
  </si>
  <si>
    <r>
      <t xml:space="preserve">7)
ES
</t>
    </r>
    <r>
      <rPr>
        <sz val="8"/>
        <color theme="1"/>
        <rFont val="細明體"/>
        <family val="3"/>
        <charset val="136"/>
      </rPr>
      <t>工程金額</t>
    </r>
    <phoneticPr fontId="2" type="noConversion"/>
  </si>
  <si>
    <t>COMMERCIAL INVOICE</t>
  </si>
  <si>
    <t>To</t>
    <phoneticPr fontId="2" type="noConversion"/>
  </si>
  <si>
    <t>:</t>
    <phoneticPr fontId="2" type="noConversion"/>
  </si>
  <si>
    <t>Date</t>
    <phoneticPr fontId="2" type="noConversion"/>
  </si>
  <si>
    <t>Invoice No.</t>
    <phoneticPr fontId="2" type="noConversion"/>
  </si>
  <si>
    <t>Tel. No.</t>
    <phoneticPr fontId="2" type="noConversion"/>
  </si>
  <si>
    <t>Fax No.</t>
    <phoneticPr fontId="2" type="noConversion"/>
  </si>
  <si>
    <t>Attn.</t>
    <phoneticPr fontId="2" type="noConversion"/>
  </si>
  <si>
    <t>Service Site</t>
    <phoneticPr fontId="2" type="noConversion"/>
  </si>
  <si>
    <t>Description</t>
    <phoneticPr fontId="2" type="noConversion"/>
  </si>
  <si>
    <t xml:space="preserve">Amount (HK$)   </t>
    <phoneticPr fontId="2" type="noConversion"/>
  </si>
  <si>
    <t>Job No.</t>
    <phoneticPr fontId="2" type="noConversion"/>
  </si>
  <si>
    <t>Content</t>
    <phoneticPr fontId="2" type="noConversion"/>
  </si>
  <si>
    <t>Contract Sum Amount</t>
    <phoneticPr fontId="2" type="noConversion"/>
  </si>
  <si>
    <t>% of contract sum</t>
    <phoneticPr fontId="2" type="noConversion"/>
  </si>
  <si>
    <t>Total</t>
    <phoneticPr fontId="2" type="noConversion"/>
  </si>
  <si>
    <t>改英文$$$$$$$$$$$</t>
    <phoneticPr fontId="2" type="noConversion"/>
  </si>
  <si>
    <t xml:space="preserve"> </t>
  </si>
  <si>
    <r>
      <t>And by crossed cheque to “</t>
    </r>
    <r>
      <rPr>
        <b/>
        <i/>
        <sz val="11"/>
        <color theme="1"/>
        <rFont val="Times New Roman"/>
        <family val="1"/>
      </rPr>
      <t>e Solution Engineering Limited</t>
    </r>
    <r>
      <rPr>
        <i/>
        <sz val="11"/>
        <color theme="1"/>
        <rFont val="Times New Roman"/>
        <family val="1"/>
      </rPr>
      <t>”</t>
    </r>
    <phoneticPr fontId="2" type="noConversion"/>
  </si>
  <si>
    <t>An interest 3% P.M. will be charged after due date.</t>
  </si>
  <si>
    <t xml:space="preserve">For and on behalf of </t>
  </si>
  <si>
    <t>e Solution Engineering Ltd.</t>
  </si>
  <si>
    <t>Authorized Signature</t>
  </si>
  <si>
    <t>Summary</t>
    <phoneticPr fontId="2" type="noConversion"/>
  </si>
  <si>
    <t>Unit price</t>
    <phoneticPr fontId="2" type="noConversion"/>
  </si>
  <si>
    <t>Qty.</t>
    <phoneticPr fontId="2" type="noConversion"/>
  </si>
  <si>
    <r>
      <rPr>
        <sz val="8"/>
        <rFont val="細明體"/>
        <family val="3"/>
        <charset val="136"/>
      </rPr>
      <t>冷氣機台</t>
    </r>
    <r>
      <rPr>
        <sz val="8"/>
        <rFont val="Times New Roman"/>
        <family val="1"/>
      </rPr>
      <t xml:space="preserve"> 1</t>
    </r>
    <r>
      <rPr>
        <sz val="8"/>
        <rFont val="細明體"/>
        <family val="3"/>
        <charset val="136"/>
      </rPr>
      <t>套</t>
    </r>
    <r>
      <rPr>
        <sz val="8"/>
        <rFont val="Times New Roman"/>
        <family val="1"/>
      </rPr>
      <t>(</t>
    </r>
    <r>
      <rPr>
        <sz val="8"/>
        <rFont val="細明體"/>
        <family val="3"/>
        <charset val="136"/>
      </rPr>
      <t>上下台</t>
    </r>
    <r>
      <rPr>
        <sz val="8"/>
        <rFont val="Times New Roman"/>
        <family val="1"/>
      </rPr>
      <t>)</t>
    </r>
    <r>
      <rPr>
        <sz val="8"/>
        <rFont val="細明體"/>
        <family val="3"/>
        <charset val="136"/>
      </rPr>
      <t>石矢修葺</t>
    </r>
    <phoneticPr fontId="27" type="noConversion"/>
  </si>
  <si>
    <t>廁所</t>
    <phoneticPr fontId="2" type="noConversion"/>
  </si>
  <si>
    <r>
      <rPr>
        <sz val="8"/>
        <rFont val="細明體"/>
        <family val="3"/>
        <charset val="136"/>
      </rPr>
      <t>冷氣機台</t>
    </r>
    <r>
      <rPr>
        <sz val="8"/>
        <rFont val="Times New Roman"/>
        <family val="1"/>
      </rPr>
      <t xml:space="preserve"> </t>
    </r>
    <r>
      <rPr>
        <sz val="8"/>
        <rFont val="細明體"/>
        <family val="3"/>
        <charset val="136"/>
      </rPr>
      <t>上台石矢修葺</t>
    </r>
    <phoneticPr fontId="27" type="noConversion"/>
  </si>
  <si>
    <t>E(ii)</t>
    <phoneticPr fontId="27" type="noConversion"/>
  </si>
  <si>
    <r>
      <rPr>
        <sz val="8"/>
        <rFont val="細明體"/>
        <family val="3"/>
        <charset val="136"/>
      </rPr>
      <t>冷氣機台</t>
    </r>
    <r>
      <rPr>
        <sz val="8"/>
        <rFont val="Times New Roman"/>
        <family val="1"/>
      </rPr>
      <t xml:space="preserve"> </t>
    </r>
    <r>
      <rPr>
        <sz val="8"/>
        <rFont val="細明體"/>
        <family val="3"/>
        <charset val="136"/>
      </rPr>
      <t>下台石矢修葺</t>
    </r>
    <phoneticPr fontId="27" type="noConversion"/>
  </si>
  <si>
    <t>E(vii)</t>
    <phoneticPr fontId="27" type="noConversion"/>
  </si>
  <si>
    <r>
      <rPr>
        <sz val="8"/>
        <color theme="1"/>
        <rFont val="細明體"/>
        <family val="3"/>
        <charset val="136"/>
      </rPr>
      <t>每單</t>
    </r>
    <phoneticPr fontId="27" type="noConversion"/>
  </si>
  <si>
    <t>E(i)</t>
    <phoneticPr fontId="27" type="noConversion"/>
  </si>
  <si>
    <t>E(iii)</t>
    <phoneticPr fontId="27" type="noConversion"/>
  </si>
  <si>
    <t>E(iv)</t>
    <phoneticPr fontId="27" type="noConversion"/>
  </si>
  <si>
    <r>
      <rPr>
        <sz val="8"/>
        <rFont val="細明體"/>
        <family val="3"/>
        <charset val="136"/>
      </rPr>
      <t>棚架</t>
    </r>
    <r>
      <rPr>
        <sz val="8"/>
        <rFont val="Times New Roman"/>
        <family val="1"/>
      </rPr>
      <t xml:space="preserve"> 16</t>
    </r>
    <r>
      <rPr>
        <sz val="8"/>
        <rFont val="細明體"/>
        <family val="3"/>
        <charset val="136"/>
      </rPr>
      <t>呎</t>
    </r>
    <r>
      <rPr>
        <sz val="8"/>
        <rFont val="Times New Roman"/>
        <family val="1"/>
      </rPr>
      <t xml:space="preserve"> X 8</t>
    </r>
    <r>
      <rPr>
        <sz val="8"/>
        <rFont val="細明體"/>
        <family val="3"/>
        <charset val="136"/>
      </rPr>
      <t>呎</t>
    </r>
    <phoneticPr fontId="27" type="noConversion"/>
  </si>
  <si>
    <t>Payment Term</t>
    <phoneticPr fontId="2" type="noConversion"/>
  </si>
  <si>
    <t>E(v)</t>
    <phoneticPr fontId="27" type="noConversion"/>
  </si>
  <si>
    <t xml:space="preserve">90% of total amount pay for </t>
    <phoneticPr fontId="2" type="noConversion"/>
  </si>
  <si>
    <t xml:space="preserve">on or before </t>
    <phoneticPr fontId="2" type="noConversion"/>
  </si>
  <si>
    <t>E(vi)</t>
    <phoneticPr fontId="27" type="noConversion"/>
  </si>
  <si>
    <t xml:space="preserve">10% of total amount pay for </t>
    <phoneticPr fontId="2" type="noConversion"/>
  </si>
  <si>
    <t>棚架-共用</t>
    <phoneticPr fontId="27" type="noConversion"/>
  </si>
  <si>
    <t>Job Details</t>
    <phoneticPr fontId="2" type="noConversion"/>
  </si>
  <si>
    <t>Inovice No.</t>
    <phoneticPr fontId="2" type="noConversion"/>
  </si>
  <si>
    <t>Amount</t>
    <phoneticPr fontId="2" type="noConversion"/>
  </si>
  <si>
    <t>Please be advised that the invoices as above were outstanding in our records. Kindly advise whether the payment has been effected. If so, please provide us your payment proof for our reference. 
Thank you for your cooperation and attention.</t>
    <phoneticPr fontId="2" type="noConversion"/>
  </si>
  <si>
    <r>
      <t>By crossed cheque to “</t>
    </r>
    <r>
      <rPr>
        <b/>
        <i/>
        <sz val="11"/>
        <color theme="1"/>
        <rFont val="Times New Roman"/>
        <family val="1"/>
      </rPr>
      <t>e Solution Engineering Limited</t>
    </r>
    <r>
      <rPr>
        <i/>
        <sz val="11"/>
        <color theme="1"/>
        <rFont val="Times New Roman"/>
        <family val="1"/>
      </rPr>
      <t>”</t>
    </r>
    <phoneticPr fontId="2" type="noConversion"/>
  </si>
  <si>
    <t>INV-EE16275-03</t>
    <phoneticPr fontId="83" type="noConversion"/>
  </si>
  <si>
    <t>INV-EE16275-04</t>
    <phoneticPr fontId="83" type="noConversion"/>
  </si>
  <si>
    <t>Payment to be made within 30 days from date of invoice</t>
    <phoneticPr fontId="2" type="noConversion"/>
  </si>
  <si>
    <r>
      <t xml:space="preserve">1)
</t>
    </r>
    <r>
      <rPr>
        <sz val="8"/>
        <color theme="1"/>
        <rFont val="細明體"/>
        <family val="3"/>
        <charset val="136"/>
      </rPr>
      <t>中標資料
編號</t>
    </r>
  </si>
  <si>
    <r>
      <t xml:space="preserve">2)
</t>
    </r>
    <r>
      <rPr>
        <sz val="8"/>
        <color theme="1"/>
        <rFont val="細明體"/>
        <family val="3"/>
        <charset val="136"/>
      </rPr>
      <t>負責
同事</t>
    </r>
  </si>
  <si>
    <r>
      <t xml:space="preserve">4)
</t>
    </r>
    <r>
      <rPr>
        <sz val="8"/>
        <color theme="1"/>
        <rFont val="新細明體"/>
        <family val="1"/>
        <charset val="136"/>
      </rPr>
      <t>客戶</t>
    </r>
    <phoneticPr fontId="83" type="noConversion"/>
  </si>
  <si>
    <r>
      <t xml:space="preserve">26)
</t>
    </r>
    <r>
      <rPr>
        <sz val="8"/>
        <color theme="1"/>
        <rFont val="細明體"/>
        <family val="3"/>
        <charset val="136"/>
      </rPr>
      <t>分判
折扣
優惠</t>
    </r>
    <phoneticPr fontId="2" type="noConversion"/>
  </si>
  <si>
    <t>Andy HO</t>
    <phoneticPr fontId="2" type="noConversion"/>
  </si>
  <si>
    <r>
      <rPr>
        <sz val="8"/>
        <rFont val="細明體"/>
        <family val="3"/>
        <charset val="136"/>
      </rPr>
      <t>新界荃灣海盛路</t>
    </r>
    <r>
      <rPr>
        <sz val="8"/>
        <rFont val="Times New Roman"/>
        <family val="1"/>
      </rPr>
      <t>3</t>
    </r>
    <r>
      <rPr>
        <sz val="8"/>
        <rFont val="細明體"/>
        <family val="3"/>
        <charset val="136"/>
      </rPr>
      <t xml:space="preserve">號
</t>
    </r>
    <r>
      <rPr>
        <sz val="8"/>
        <rFont val="Times New Roman"/>
        <family val="1"/>
      </rPr>
      <t>TML</t>
    </r>
    <r>
      <rPr>
        <sz val="8"/>
        <rFont val="細明體"/>
        <family val="3"/>
        <charset val="136"/>
      </rPr>
      <t>廣場</t>
    </r>
    <r>
      <rPr>
        <sz val="8"/>
        <rFont val="Times New Roman"/>
        <family val="1"/>
      </rPr>
      <t>17</t>
    </r>
    <r>
      <rPr>
        <sz val="8"/>
        <rFont val="細明體"/>
        <family val="3"/>
        <charset val="136"/>
      </rPr>
      <t>樓</t>
    </r>
    <r>
      <rPr>
        <sz val="8"/>
        <rFont val="Times New Roman"/>
        <family val="1"/>
      </rPr>
      <t>B2</t>
    </r>
    <r>
      <rPr>
        <sz val="8"/>
        <rFont val="細明體"/>
        <family val="3"/>
        <charset val="136"/>
      </rPr>
      <t>室</t>
    </r>
    <phoneticPr fontId="2" type="noConversion"/>
  </si>
  <si>
    <r>
      <rPr>
        <sz val="8"/>
        <color indexed="8"/>
        <rFont val="新細明體"/>
        <family val="1"/>
        <charset val="136"/>
      </rPr>
      <t>大全樓P座十樓8室</t>
    </r>
  </si>
  <si>
    <r>
      <rPr>
        <sz val="8"/>
        <color indexed="8"/>
        <rFont val="新細明體"/>
        <family val="1"/>
        <charset val="136"/>
      </rPr>
      <t>大南街123號地下</t>
    </r>
  </si>
  <si>
    <t>又一村花園</t>
    <phoneticPr fontId="27" type="noConversion"/>
  </si>
  <si>
    <r>
      <t>18</t>
    </r>
    <r>
      <rPr>
        <sz val="8"/>
        <color rgb="FFFF0000"/>
        <rFont val="細明體"/>
        <family val="3"/>
        <charset val="136"/>
      </rPr>
      <t>年</t>
    </r>
    <r>
      <rPr>
        <sz val="8"/>
        <color rgb="FFFF0000"/>
        <rFont val="Times New Roman"/>
        <family val="1"/>
      </rPr>
      <t>3</t>
    </r>
    <r>
      <rPr>
        <sz val="8"/>
        <color rgb="FFFF0000"/>
        <rFont val="細明體"/>
        <family val="3"/>
        <charset val="136"/>
      </rPr>
      <t>月報價</t>
    </r>
    <phoneticPr fontId="2" type="noConversion"/>
  </si>
  <si>
    <r>
      <t xml:space="preserve">2)
</t>
    </r>
    <r>
      <rPr>
        <sz val="8"/>
        <color theme="1"/>
        <rFont val="細明體"/>
        <family val="3"/>
        <charset val="136"/>
      </rPr>
      <t>負責
同事</t>
    </r>
    <phoneticPr fontId="2" type="noConversion"/>
  </si>
  <si>
    <t>3)
工程單編號</t>
    <phoneticPr fontId="2" type="noConversion"/>
  </si>
  <si>
    <t>-8</t>
  </si>
  <si>
    <t>-9</t>
  </si>
  <si>
    <t>-10</t>
  </si>
  <si>
    <r>
      <rPr>
        <sz val="14"/>
        <color theme="1"/>
        <rFont val="細明體"/>
        <family val="3"/>
        <charset val="136"/>
      </rPr>
      <t>建鏘工程有限公司</t>
    </r>
    <phoneticPr fontId="2" type="noConversion"/>
  </si>
  <si>
    <t>-11</t>
  </si>
  <si>
    <t>-12</t>
  </si>
  <si>
    <t>-13</t>
  </si>
  <si>
    <r>
      <rPr>
        <sz val="14"/>
        <color theme="1"/>
        <rFont val="細明體"/>
        <family val="3"/>
        <charset val="136"/>
      </rPr>
      <t>榮基</t>
    </r>
    <r>
      <rPr>
        <sz val="14"/>
        <color theme="1"/>
        <rFont val="Times New Roman"/>
        <family val="1"/>
      </rPr>
      <t>(</t>
    </r>
    <r>
      <rPr>
        <sz val="14"/>
        <color theme="1"/>
        <rFont val="細明體"/>
        <family val="3"/>
        <charset val="136"/>
      </rPr>
      <t>香港</t>
    </r>
    <r>
      <rPr>
        <sz val="14"/>
        <color theme="1"/>
        <rFont val="Times New Roman"/>
        <family val="1"/>
      </rPr>
      <t>)</t>
    </r>
    <r>
      <rPr>
        <sz val="14"/>
        <color theme="1"/>
        <rFont val="細明體"/>
        <family val="3"/>
        <charset val="136"/>
      </rPr>
      <t>工程有限公司</t>
    </r>
    <phoneticPr fontId="2" type="noConversion"/>
  </si>
  <si>
    <t>-14</t>
  </si>
  <si>
    <r>
      <rPr>
        <sz val="14"/>
        <color theme="1"/>
        <rFont val="細明體"/>
        <family val="3"/>
        <charset val="136"/>
      </rPr>
      <t>天正工程公司</t>
    </r>
    <phoneticPr fontId="2" type="noConversion"/>
  </si>
  <si>
    <t>-15</t>
  </si>
  <si>
    <t>3179 4601</t>
  </si>
  <si>
    <t>3179 4600</t>
    <phoneticPr fontId="106" type="noConversion"/>
  </si>
  <si>
    <t>-16</t>
  </si>
  <si>
    <r>
      <rPr>
        <sz val="14"/>
        <color theme="1"/>
        <rFont val="細明體"/>
        <family val="3"/>
        <charset val="136"/>
      </rPr>
      <t>科技工程公司</t>
    </r>
    <phoneticPr fontId="2" type="noConversion"/>
  </si>
  <si>
    <t>-17</t>
  </si>
  <si>
    <t>-18</t>
  </si>
  <si>
    <t>-19</t>
  </si>
  <si>
    <t>-20</t>
  </si>
  <si>
    <r>
      <rPr>
        <sz val="14"/>
        <color theme="1"/>
        <rFont val="細明體"/>
        <family val="3"/>
        <charset val="136"/>
      </rPr>
      <t>富滿集團</t>
    </r>
    <r>
      <rPr>
        <sz val="14"/>
        <color theme="1"/>
        <rFont val="Times New Roman"/>
        <family val="1"/>
      </rPr>
      <t>(</t>
    </r>
    <r>
      <rPr>
        <sz val="14"/>
        <color theme="1"/>
        <rFont val="細明體"/>
        <family val="3"/>
        <charset val="136"/>
      </rPr>
      <t>香港</t>
    </r>
    <r>
      <rPr>
        <sz val="14"/>
        <color theme="1"/>
        <rFont val="Times New Roman"/>
        <family val="1"/>
      </rPr>
      <t>)</t>
    </r>
    <r>
      <rPr>
        <sz val="14"/>
        <color theme="1"/>
        <rFont val="細明體"/>
        <family val="3"/>
        <charset val="136"/>
      </rPr>
      <t>有限公司</t>
    </r>
    <phoneticPr fontId="2" type="noConversion"/>
  </si>
  <si>
    <t>-21</t>
  </si>
  <si>
    <r>
      <rPr>
        <sz val="14"/>
        <color theme="1"/>
        <rFont val="細明體"/>
        <family val="3"/>
        <charset val="136"/>
      </rPr>
      <t>景鋒鋁鋼工程</t>
    </r>
    <r>
      <rPr>
        <sz val="14"/>
        <color theme="1"/>
        <rFont val="Times New Roman"/>
        <family val="1"/>
      </rPr>
      <t>(</t>
    </r>
    <r>
      <rPr>
        <sz val="14"/>
        <color theme="1"/>
        <rFont val="細明體"/>
        <family val="3"/>
        <charset val="136"/>
      </rPr>
      <t>香港</t>
    </r>
    <r>
      <rPr>
        <sz val="14"/>
        <color theme="1"/>
        <rFont val="Times New Roman"/>
        <family val="1"/>
      </rPr>
      <t>)</t>
    </r>
    <r>
      <rPr>
        <sz val="14"/>
        <color theme="1"/>
        <rFont val="細明體"/>
        <family val="3"/>
        <charset val="136"/>
      </rPr>
      <t>有限公司</t>
    </r>
    <phoneticPr fontId="2" type="noConversion"/>
  </si>
  <si>
    <t>-22</t>
  </si>
  <si>
    <r>
      <rPr>
        <sz val="14"/>
        <color theme="1"/>
        <rFont val="細明體"/>
        <family val="3"/>
        <charset val="136"/>
      </rPr>
      <t>得寶</t>
    </r>
    <r>
      <rPr>
        <sz val="14"/>
        <color theme="1"/>
        <rFont val="Times New Roman"/>
        <family val="1"/>
      </rPr>
      <t>(</t>
    </r>
    <r>
      <rPr>
        <sz val="14"/>
        <color theme="1"/>
        <rFont val="細明體"/>
        <family val="3"/>
        <charset val="136"/>
      </rPr>
      <t>水務</t>
    </r>
    <r>
      <rPr>
        <sz val="14"/>
        <color theme="1"/>
        <rFont val="Times New Roman"/>
        <family val="1"/>
      </rPr>
      <t>)</t>
    </r>
    <r>
      <rPr>
        <sz val="14"/>
        <color theme="1"/>
        <rFont val="細明體"/>
        <family val="3"/>
        <charset val="136"/>
      </rPr>
      <t>工程公司</t>
    </r>
    <phoneticPr fontId="2" type="noConversion"/>
  </si>
  <si>
    <t>-23</t>
  </si>
  <si>
    <t>-24</t>
  </si>
  <si>
    <r>
      <rPr>
        <sz val="14"/>
        <color theme="1"/>
        <rFont val="細明體"/>
        <family val="3"/>
        <charset val="136"/>
      </rPr>
      <t>宏卓</t>
    </r>
    <r>
      <rPr>
        <sz val="14"/>
        <color theme="1"/>
        <rFont val="Times New Roman"/>
        <family val="1"/>
      </rPr>
      <t>(</t>
    </r>
    <r>
      <rPr>
        <sz val="14"/>
        <color theme="1"/>
        <rFont val="細明體"/>
        <family val="3"/>
        <charset val="136"/>
      </rPr>
      <t>水喉渠務工程</t>
    </r>
    <r>
      <rPr>
        <sz val="14"/>
        <color theme="1"/>
        <rFont val="Times New Roman"/>
        <family val="1"/>
      </rPr>
      <t>)</t>
    </r>
    <r>
      <rPr>
        <sz val="14"/>
        <color theme="1"/>
        <rFont val="細明體"/>
        <family val="3"/>
        <charset val="136"/>
      </rPr>
      <t>公司</t>
    </r>
    <phoneticPr fontId="2" type="noConversion"/>
  </si>
  <si>
    <t>-25</t>
  </si>
  <si>
    <t>-26</t>
  </si>
  <si>
    <t>-27</t>
  </si>
  <si>
    <t>-28</t>
  </si>
  <si>
    <t>-29</t>
  </si>
  <si>
    <t>-30</t>
  </si>
  <si>
    <t>-31</t>
  </si>
  <si>
    <r>
      <rPr>
        <sz val="14"/>
        <color theme="1"/>
        <rFont val="細明體"/>
        <family val="3"/>
        <charset val="136"/>
      </rPr>
      <t>華豐工程</t>
    </r>
    <r>
      <rPr>
        <sz val="14"/>
        <color theme="1"/>
        <rFont val="Times New Roman"/>
        <family val="1"/>
      </rPr>
      <t>(</t>
    </r>
    <r>
      <rPr>
        <sz val="14"/>
        <color theme="1"/>
        <rFont val="細明體"/>
        <family val="3"/>
        <charset val="136"/>
      </rPr>
      <t>服務</t>
    </r>
    <r>
      <rPr>
        <sz val="14"/>
        <color theme="1"/>
        <rFont val="Times New Roman"/>
        <family val="1"/>
      </rPr>
      <t>)</t>
    </r>
    <r>
      <rPr>
        <sz val="14"/>
        <color theme="1"/>
        <rFont val="細明體"/>
        <family val="3"/>
        <charset val="136"/>
      </rPr>
      <t>有限公司</t>
    </r>
    <phoneticPr fontId="2" type="noConversion"/>
  </si>
  <si>
    <t>-32</t>
  </si>
  <si>
    <t>新基環保服務有限公司</t>
    <phoneticPr fontId="2" type="noConversion"/>
  </si>
  <si>
    <t>-33</t>
  </si>
  <si>
    <t>-34</t>
  </si>
  <si>
    <t>-35</t>
  </si>
  <si>
    <t>-36</t>
  </si>
  <si>
    <t>-37</t>
  </si>
  <si>
    <t>-38</t>
  </si>
  <si>
    <t>-39</t>
  </si>
  <si>
    <t>-40</t>
  </si>
  <si>
    <t>X</t>
    <phoneticPr fontId="106" type="noConversion"/>
  </si>
  <si>
    <t xml:space="preserve">27)
ES
支付金額
</t>
  </si>
  <si>
    <r>
      <rPr>
        <sz val="8"/>
        <color rgb="FFFF0000"/>
        <rFont val="細明體"/>
        <family val="3"/>
        <charset val="136"/>
      </rPr>
      <t>未上</t>
    </r>
    <phoneticPr fontId="2" type="noConversion"/>
  </si>
  <si>
    <t>-41</t>
    <phoneticPr fontId="2" type="noConversion"/>
  </si>
  <si>
    <t>Grandy Environmental Technology Limited</t>
    <phoneticPr fontId="2" type="noConversion"/>
  </si>
  <si>
    <t>有利工程有限公司</t>
    <phoneticPr fontId="2" type="noConversion"/>
  </si>
  <si>
    <r>
      <t xml:space="preserve">3)
</t>
    </r>
    <r>
      <rPr>
        <sz val="8"/>
        <color theme="1"/>
        <rFont val="細明體"/>
        <family val="3"/>
        <charset val="136"/>
      </rPr>
      <t>工程單編號</t>
    </r>
    <phoneticPr fontId="83" type="noConversion"/>
  </si>
  <si>
    <r>
      <t xml:space="preserve">8) 
</t>
    </r>
    <r>
      <rPr>
        <sz val="8"/>
        <color theme="1"/>
        <rFont val="細明體"/>
        <family val="3"/>
        <charset val="136"/>
      </rPr>
      <t>狀態</t>
    </r>
    <phoneticPr fontId="2" type="noConversion"/>
  </si>
  <si>
    <r>
      <t xml:space="preserve">9)
ES
</t>
    </r>
    <r>
      <rPr>
        <sz val="8"/>
        <color theme="1"/>
        <rFont val="細明體"/>
        <family val="3"/>
        <charset val="136"/>
      </rPr>
      <t>發票號碼</t>
    </r>
    <phoneticPr fontId="2" type="noConversion"/>
  </si>
  <si>
    <r>
      <t xml:space="preserve">10)
ES
</t>
    </r>
    <r>
      <rPr>
        <sz val="8"/>
        <color theme="1"/>
        <rFont val="細明體"/>
        <family val="3"/>
        <charset val="136"/>
      </rPr>
      <t xml:space="preserve">上單日期
</t>
    </r>
    <phoneticPr fontId="2" type="noConversion"/>
  </si>
  <si>
    <r>
      <t xml:space="preserve">11)
</t>
    </r>
    <r>
      <rPr>
        <sz val="8"/>
        <color theme="1"/>
        <rFont val="細明體"/>
        <family val="3"/>
        <charset val="136"/>
      </rPr>
      <t>百
份
比
註
釋</t>
    </r>
    <phoneticPr fontId="2" type="noConversion"/>
  </si>
  <si>
    <r>
      <t xml:space="preserve">12)
ES
</t>
    </r>
    <r>
      <rPr>
        <sz val="8"/>
        <color theme="1"/>
        <rFont val="新細明體"/>
        <family val="1"/>
        <charset val="136"/>
      </rPr>
      <t xml:space="preserve">上單金額
</t>
    </r>
    <phoneticPr fontId="2" type="noConversion"/>
  </si>
  <si>
    <r>
      <t xml:space="preserve">13)
ES
</t>
    </r>
    <r>
      <rPr>
        <sz val="8"/>
        <color theme="1"/>
        <rFont val="細明體"/>
        <family val="3"/>
        <charset val="136"/>
      </rPr>
      <t xml:space="preserve">收款日期
</t>
    </r>
    <phoneticPr fontId="2" type="noConversion"/>
  </si>
  <si>
    <r>
      <t xml:space="preserve">14)
ES
</t>
    </r>
    <r>
      <rPr>
        <sz val="8"/>
        <color theme="1"/>
        <rFont val="新細明體"/>
        <family val="1"/>
        <charset val="136"/>
      </rPr>
      <t>收款方式
支票</t>
    </r>
    <r>
      <rPr>
        <sz val="8"/>
        <color theme="1"/>
        <rFont val="Times New Roman"/>
        <family val="1"/>
      </rPr>
      <t>-</t>
    </r>
    <r>
      <rPr>
        <sz val="8"/>
        <color theme="1"/>
        <rFont val="新細明體"/>
        <family val="1"/>
        <charset val="136"/>
      </rPr>
      <t>號碼
入帳</t>
    </r>
    <r>
      <rPr>
        <sz val="8"/>
        <color theme="1"/>
        <rFont val="Times New Roman"/>
        <family val="1"/>
      </rPr>
      <t>-</t>
    </r>
    <r>
      <rPr>
        <sz val="8"/>
        <color theme="1"/>
        <rFont val="新細明體"/>
        <family val="1"/>
        <charset val="136"/>
      </rPr>
      <t xml:space="preserve">資料
</t>
    </r>
    <phoneticPr fontId="2" type="noConversion"/>
  </si>
  <si>
    <r>
      <t xml:space="preserve">15)
ES
</t>
    </r>
    <r>
      <rPr>
        <sz val="8"/>
        <color theme="1"/>
        <rFont val="新細明體"/>
        <family val="1"/>
        <charset val="136"/>
      </rPr>
      <t xml:space="preserve">收款金額
</t>
    </r>
    <phoneticPr fontId="2" type="noConversion"/>
  </si>
  <si>
    <r>
      <t xml:space="preserve">16)
</t>
    </r>
    <r>
      <rPr>
        <sz val="8"/>
        <color theme="1"/>
        <rFont val="細明體"/>
        <family val="3"/>
        <charset val="136"/>
      </rPr>
      <t>客戶
尚未支付
餘額
自動計算</t>
    </r>
    <phoneticPr fontId="2" type="noConversion"/>
  </si>
  <si>
    <r>
      <t xml:space="preserve">17)
</t>
    </r>
    <r>
      <rPr>
        <sz val="8"/>
        <color theme="1"/>
        <rFont val="新細明體"/>
        <family val="2"/>
        <charset val="136"/>
      </rPr>
      <t>分
水
嶺</t>
    </r>
    <phoneticPr fontId="2" type="noConversion"/>
  </si>
  <si>
    <r>
      <t xml:space="preserve">18)
</t>
    </r>
    <r>
      <rPr>
        <sz val="8"/>
        <color theme="1"/>
        <rFont val="新細明體"/>
        <family val="1"/>
        <charset val="136"/>
      </rPr>
      <t>中標
分判
名稱</t>
    </r>
    <phoneticPr fontId="2" type="noConversion"/>
  </si>
  <si>
    <r>
      <t xml:space="preserve">20)
</t>
    </r>
    <r>
      <rPr>
        <sz val="8"/>
        <color theme="1"/>
        <rFont val="細明體"/>
        <family val="3"/>
        <charset val="136"/>
      </rPr>
      <t xml:space="preserve">分判
上單日期
</t>
    </r>
    <phoneticPr fontId="2" type="noConversion"/>
  </si>
  <si>
    <r>
      <t xml:space="preserve">21)
</t>
    </r>
    <r>
      <rPr>
        <sz val="8"/>
        <color theme="1"/>
        <rFont val="新細明體"/>
        <family val="1"/>
        <charset val="136"/>
      </rPr>
      <t xml:space="preserve">分判
發票號碼
</t>
    </r>
    <phoneticPr fontId="2" type="noConversion"/>
  </si>
  <si>
    <r>
      <t xml:space="preserve">22)
</t>
    </r>
    <r>
      <rPr>
        <sz val="8"/>
        <color theme="1"/>
        <rFont val="新細明體"/>
        <family val="1"/>
        <charset val="136"/>
      </rPr>
      <t xml:space="preserve">分判
上單金額
</t>
    </r>
    <phoneticPr fontId="2" type="noConversion"/>
  </si>
  <si>
    <r>
      <t xml:space="preserve">24)
</t>
    </r>
    <r>
      <rPr>
        <sz val="8"/>
        <color theme="1"/>
        <rFont val="細明體"/>
        <family val="3"/>
        <charset val="136"/>
      </rPr>
      <t xml:space="preserve">分判
收款日期
</t>
    </r>
    <phoneticPr fontId="2" type="noConversion"/>
  </si>
  <si>
    <r>
      <t xml:space="preserve">28)
</t>
    </r>
    <r>
      <rPr>
        <sz val="8"/>
        <color theme="1"/>
        <rFont val="細明體"/>
        <family val="3"/>
        <charset val="136"/>
      </rPr>
      <t>支付記錄
編號</t>
    </r>
    <phoneticPr fontId="2" type="noConversion"/>
  </si>
  <si>
    <r>
      <t xml:space="preserve">29)
ES
</t>
    </r>
    <r>
      <rPr>
        <sz val="8"/>
        <color theme="1"/>
        <rFont val="細明體"/>
        <family val="3"/>
        <charset val="136"/>
      </rPr>
      <t>尚未支付
餘額
自動計算</t>
    </r>
    <phoneticPr fontId="2" type="noConversion"/>
  </si>
  <si>
    <r>
      <t xml:space="preserve">1/6/2018-31/5/2019
</t>
    </r>
    <r>
      <rPr>
        <sz val="8"/>
        <color theme="1"/>
        <rFont val="細明體"/>
        <family val="3"/>
        <charset val="136"/>
      </rPr>
      <t>清洗食水缸及廁水缸工程</t>
    </r>
    <r>
      <rPr>
        <sz val="8"/>
        <color theme="1"/>
        <rFont val="Times New Roman"/>
        <family val="1"/>
      </rPr>
      <t>-03 (</t>
    </r>
    <r>
      <rPr>
        <sz val="8"/>
        <color theme="1"/>
        <rFont val="細明體"/>
        <family val="3"/>
        <charset val="136"/>
      </rPr>
      <t>共</t>
    </r>
    <r>
      <rPr>
        <sz val="8"/>
        <color theme="1"/>
        <rFont val="Times New Roman"/>
        <family val="1"/>
      </rPr>
      <t>4</t>
    </r>
    <r>
      <rPr>
        <sz val="8"/>
        <color theme="1"/>
        <rFont val="細明體"/>
        <family val="3"/>
        <charset val="136"/>
      </rPr>
      <t>個</t>
    </r>
    <r>
      <rPr>
        <sz val="8"/>
        <color theme="1"/>
        <rFont val="Times New Roman"/>
        <family val="1"/>
      </rPr>
      <t>)</t>
    </r>
    <phoneticPr fontId="83" type="noConversion"/>
  </si>
  <si>
    <r>
      <t xml:space="preserve">25)
ES
</t>
    </r>
    <r>
      <rPr>
        <sz val="8"/>
        <color theme="1"/>
        <rFont val="細明體"/>
        <family val="3"/>
        <charset val="136"/>
      </rPr>
      <t>支付方式
支票</t>
    </r>
    <r>
      <rPr>
        <sz val="8"/>
        <color theme="1"/>
        <rFont val="Times New Roman"/>
        <family val="1"/>
      </rPr>
      <t>-</t>
    </r>
    <r>
      <rPr>
        <sz val="8"/>
        <color theme="1"/>
        <rFont val="細明體"/>
        <family val="3"/>
        <charset val="136"/>
      </rPr>
      <t>號碼
入帳</t>
    </r>
    <r>
      <rPr>
        <sz val="8"/>
        <color theme="1"/>
        <rFont val="Times New Roman"/>
        <family val="1"/>
      </rPr>
      <t>-</t>
    </r>
    <r>
      <rPr>
        <sz val="8"/>
        <color theme="1"/>
        <rFont val="細明體"/>
        <family val="3"/>
        <charset val="136"/>
      </rPr>
      <t xml:space="preserve">資料
</t>
    </r>
    <phoneticPr fontId="2" type="noConversion"/>
  </si>
  <si>
    <r>
      <t xml:space="preserve">23)
</t>
    </r>
    <r>
      <rPr>
        <sz val="8"/>
        <color theme="1"/>
        <rFont val="細明體"/>
        <family val="3"/>
        <charset val="136"/>
      </rPr>
      <t>百
份
比
註
釋</t>
    </r>
    <phoneticPr fontId="2" type="noConversion"/>
  </si>
  <si>
    <r>
      <t xml:space="preserve">31)
</t>
    </r>
    <r>
      <rPr>
        <sz val="8"/>
        <color theme="1"/>
        <rFont val="新細明體"/>
        <family val="1"/>
        <charset val="136"/>
      </rPr>
      <t>分判
中標
通知書
編號</t>
    </r>
    <phoneticPr fontId="2" type="noConversion"/>
  </si>
  <si>
    <r>
      <t xml:space="preserve">5)
</t>
    </r>
    <r>
      <rPr>
        <sz val="8"/>
        <color theme="1"/>
        <rFont val="新細明體"/>
        <family val="1"/>
        <charset val="136"/>
      </rPr>
      <t>工程地點</t>
    </r>
    <phoneticPr fontId="2" type="noConversion"/>
  </si>
  <si>
    <r>
      <t>(</t>
    </r>
    <r>
      <rPr>
        <sz val="14"/>
        <rFont val="細明體"/>
        <family val="3"/>
        <charset val="136"/>
      </rPr>
      <t>天</t>
    </r>
    <phoneticPr fontId="2" type="noConversion"/>
  </si>
  <si>
    <t>)</t>
    <phoneticPr fontId="2" type="noConversion"/>
  </si>
  <si>
    <t>過期未報</t>
    <phoneticPr fontId="2" type="noConversion"/>
  </si>
  <si>
    <t>一次性工程</t>
    <phoneticPr fontId="2" type="noConversion"/>
  </si>
  <si>
    <t>年度合約</t>
    <phoneticPr fontId="2" type="noConversion"/>
  </si>
  <si>
    <t>BD呈報編號：</t>
    <phoneticPr fontId="2" type="noConversion"/>
  </si>
  <si>
    <t>弘豐建築工程有限公司</t>
    <phoneticPr fontId="2" type="noConversion"/>
  </si>
  <si>
    <t>1)</t>
    <phoneticPr fontId="2" type="noConversion"/>
  </si>
  <si>
    <t>2)</t>
    <phoneticPr fontId="2" type="noConversion"/>
  </si>
  <si>
    <t>6124 2367</t>
    <phoneticPr fontId="2" type="noConversion"/>
  </si>
  <si>
    <t>-42</t>
  </si>
  <si>
    <t>-43</t>
  </si>
  <si>
    <t>Good Year Professional</t>
    <phoneticPr fontId="2" type="noConversion"/>
  </si>
  <si>
    <t>gyprofessional@yahoo.com.hk</t>
    <phoneticPr fontId="2" type="noConversion"/>
  </si>
  <si>
    <t>德輝工程有限公司</t>
    <phoneticPr fontId="2" type="noConversion"/>
  </si>
  <si>
    <t>zero@techflex.com.hk</t>
    <phoneticPr fontId="2" type="noConversion"/>
  </si>
  <si>
    <t>2332 8169</t>
    <phoneticPr fontId="2" type="noConversion"/>
  </si>
  <si>
    <t>-44</t>
  </si>
  <si>
    <t>廁側房</t>
    <phoneticPr fontId="2" type="noConversion"/>
  </si>
  <si>
    <t>廳</t>
    <phoneticPr fontId="2" type="noConversion"/>
  </si>
  <si>
    <t>廁對房</t>
    <phoneticPr fontId="2" type="noConversion"/>
  </si>
  <si>
    <t>房側房</t>
    <phoneticPr fontId="2" type="noConversion"/>
  </si>
  <si>
    <t>廁斜對房</t>
    <phoneticPr fontId="2" type="noConversion"/>
  </si>
  <si>
    <t>廁所上面</t>
    <phoneticPr fontId="2" type="noConversion"/>
  </si>
  <si>
    <t>城寶科技有限公司</t>
    <phoneticPr fontId="2" type="noConversion"/>
  </si>
  <si>
    <r>
      <t xml:space="preserve">30)
</t>
    </r>
    <r>
      <rPr>
        <sz val="8"/>
        <rFont val="新細明體"/>
        <family val="1"/>
        <charset val="136"/>
      </rPr>
      <t>分判
中標
日期</t>
    </r>
    <phoneticPr fontId="2" type="noConversion"/>
  </si>
  <si>
    <t>高盛環保衛生有限公司</t>
    <phoneticPr fontId="2" type="noConversion"/>
  </si>
  <si>
    <t>萬成清潔服務有限公司</t>
    <phoneticPr fontId="2" type="noConversion"/>
  </si>
  <si>
    <t>香港組合屋工程公司</t>
    <phoneticPr fontId="2" type="noConversion"/>
  </si>
  <si>
    <t>堅城工程有限公司</t>
    <phoneticPr fontId="2" type="noConversion"/>
  </si>
  <si>
    <t>偉嘉工程集團有限公司</t>
    <phoneticPr fontId="2" type="noConversion"/>
  </si>
  <si>
    <t>捷成保安系統有限公司</t>
    <phoneticPr fontId="2" type="noConversion"/>
  </si>
  <si>
    <t>盛昌水電工程公司</t>
    <phoneticPr fontId="2" type="noConversion"/>
  </si>
  <si>
    <t>新地標工程有限公司</t>
    <phoneticPr fontId="2" type="noConversion"/>
  </si>
  <si>
    <t>栢岐工程有限公司</t>
    <phoneticPr fontId="2" type="noConversion"/>
  </si>
  <si>
    <t>3621 0344</t>
    <phoneticPr fontId="2" type="noConversion"/>
  </si>
  <si>
    <t>盛昌</t>
    <phoneticPr fontId="2" type="noConversion"/>
  </si>
  <si>
    <t>冷氣城器材有限公司</t>
    <phoneticPr fontId="2" type="noConversion"/>
  </si>
  <si>
    <t>C0006A</t>
    <phoneticPr fontId="2" type="noConversion"/>
  </si>
  <si>
    <t>EMAIL</t>
  </si>
  <si>
    <r>
      <t xml:space="preserve">12)
</t>
    </r>
    <r>
      <rPr>
        <sz val="8"/>
        <color theme="1"/>
        <rFont val="細明體"/>
        <family val="3"/>
        <charset val="136"/>
      </rPr>
      <t>交標
日期</t>
    </r>
    <phoneticPr fontId="2" type="noConversion"/>
  </si>
  <si>
    <r>
      <rPr>
        <sz val="14"/>
        <rFont val="新細明體"/>
        <family val="2"/>
        <charset val="136"/>
      </rPr>
      <t>致</t>
    </r>
  </si>
  <si>
    <r>
      <rPr>
        <sz val="14"/>
        <rFont val="新細明體"/>
        <family val="2"/>
        <charset val="136"/>
      </rPr>
      <t>：</t>
    </r>
    <phoneticPr fontId="2" type="noConversion"/>
  </si>
  <si>
    <r>
      <rPr>
        <sz val="14"/>
        <rFont val="新細明體"/>
        <family val="2"/>
        <charset val="136"/>
      </rPr>
      <t>送呈</t>
    </r>
  </si>
  <si>
    <r>
      <rPr>
        <sz val="14"/>
        <rFont val="新細明體"/>
        <family val="2"/>
        <charset val="136"/>
      </rPr>
      <t>寄</t>
    </r>
  </si>
  <si>
    <r>
      <rPr>
        <sz val="14"/>
        <rFont val="新細明體"/>
        <family val="2"/>
        <charset val="136"/>
      </rPr>
      <t>有關︰</t>
    </r>
    <phoneticPr fontId="2" type="noConversion"/>
  </si>
  <si>
    <r>
      <t xml:space="preserve">9)
</t>
    </r>
    <r>
      <rPr>
        <sz val="8"/>
        <color theme="1"/>
        <rFont val="細明體"/>
        <family val="3"/>
        <charset val="136"/>
      </rPr>
      <t>中標
分判
名稱</t>
    </r>
    <phoneticPr fontId="2" type="noConversion"/>
  </si>
  <si>
    <t>置富</t>
    <phoneticPr fontId="2" type="noConversion"/>
  </si>
  <si>
    <r>
      <rPr>
        <sz val="8"/>
        <color indexed="8"/>
        <rFont val="Times New Roman"/>
        <family val="1"/>
      </rPr>
      <t xml:space="preserve">2)
</t>
    </r>
    <r>
      <rPr>
        <sz val="8"/>
        <color indexed="8"/>
        <rFont val="新細明體"/>
        <family val="1"/>
        <charset val="136"/>
      </rPr>
      <t xml:space="preserve">施工地點
英文名稱
</t>
    </r>
    <r>
      <rPr>
        <sz val="8"/>
        <color indexed="8"/>
        <rFont val="Times New Roman"/>
        <family val="1"/>
      </rPr>
      <t>(LE)
Location English</t>
    </r>
    <phoneticPr fontId="2" type="noConversion"/>
  </si>
  <si>
    <t>1)
施工地點
中文名稱
(LC)
Location Chinese</t>
    <phoneticPr fontId="2" type="noConversion"/>
  </si>
  <si>
    <r>
      <t xml:space="preserve">19)
</t>
    </r>
    <r>
      <rPr>
        <sz val="8"/>
        <color theme="1"/>
        <rFont val="細明體"/>
        <family val="3"/>
        <charset val="136"/>
      </rPr>
      <t>分判
中標
價錢</t>
    </r>
    <phoneticPr fontId="2" type="noConversion"/>
  </si>
  <si>
    <t>項目</t>
    <phoneticPr fontId="27" type="noConversion"/>
  </si>
  <si>
    <t>數量</t>
    <phoneticPr fontId="27" type="noConversion"/>
  </si>
  <si>
    <t>單價</t>
    <phoneticPr fontId="27" type="noConversion"/>
  </si>
  <si>
    <t>單位</t>
    <phoneticPr fontId="2" type="noConversion"/>
  </si>
  <si>
    <t>單</t>
    <phoneticPr fontId="2" type="noConversion"/>
  </si>
  <si>
    <r>
      <rPr>
        <b/>
        <u/>
        <sz val="16"/>
        <color theme="1"/>
        <rFont val="細明體"/>
        <family val="3"/>
        <charset val="136"/>
      </rPr>
      <t>報</t>
    </r>
    <r>
      <rPr>
        <b/>
        <u/>
        <sz val="16"/>
        <color theme="1"/>
        <rFont val="Times New Roman"/>
        <family val="1"/>
      </rPr>
      <t xml:space="preserve"> </t>
    </r>
    <r>
      <rPr>
        <b/>
        <u/>
        <sz val="16"/>
        <color theme="1"/>
        <rFont val="細明體"/>
        <family val="3"/>
        <charset val="136"/>
      </rPr>
      <t>價</t>
    </r>
    <r>
      <rPr>
        <b/>
        <u/>
        <sz val="16"/>
        <color theme="1"/>
        <rFont val="Times New Roman"/>
        <family val="1"/>
      </rPr>
      <t xml:space="preserve"> </t>
    </r>
    <r>
      <rPr>
        <b/>
        <u/>
        <sz val="16"/>
        <color theme="1"/>
        <rFont val="細明體"/>
        <family val="3"/>
        <charset val="136"/>
      </rPr>
      <t>單</t>
    </r>
    <phoneticPr fontId="2" type="noConversion"/>
  </si>
  <si>
    <t>致</t>
    <phoneticPr fontId="2" type="noConversion"/>
  </si>
  <si>
    <t>編號</t>
    <phoneticPr fontId="2" type="noConversion"/>
  </si>
  <si>
    <t>送呈</t>
    <phoneticPr fontId="2" type="noConversion"/>
  </si>
  <si>
    <t>主旨</t>
    <phoneticPr fontId="2" type="noConversion"/>
  </si>
  <si>
    <t>日期</t>
    <phoneticPr fontId="2" type="noConversion"/>
  </si>
  <si>
    <t>電話</t>
    <phoneticPr fontId="2" type="noConversion"/>
  </si>
  <si>
    <t>傳真</t>
    <phoneticPr fontId="2" type="noConversion"/>
  </si>
  <si>
    <t>電郵</t>
    <phoneticPr fontId="2" type="noConversion"/>
  </si>
  <si>
    <r>
      <t>1.</t>
    </r>
    <r>
      <rPr>
        <sz val="11"/>
        <rFont val="細明體"/>
        <family val="3"/>
        <charset val="136"/>
      </rPr>
      <t>除上述報價內容外，工程如有加改，則另作報價。</t>
    </r>
    <phoneticPr fontId="27" type="noConversion"/>
  </si>
  <si>
    <r>
      <rPr>
        <sz val="11"/>
        <rFont val="新細明體"/>
        <family val="1"/>
        <charset val="136"/>
      </rPr>
      <t>環衛工程有限公司</t>
    </r>
    <phoneticPr fontId="27" type="noConversion"/>
  </si>
  <si>
    <r>
      <rPr>
        <sz val="11"/>
        <rFont val="新細明體"/>
        <family val="1"/>
        <charset val="136"/>
      </rPr>
      <t>授權人簽署及蓋印</t>
    </r>
    <phoneticPr fontId="27" type="noConversion"/>
  </si>
  <si>
    <t>工程描述</t>
    <phoneticPr fontId="2" type="noConversion"/>
  </si>
  <si>
    <t>金額</t>
    <phoneticPr fontId="2" type="noConversion"/>
  </si>
  <si>
    <t>日期：</t>
    <phoneticPr fontId="27" type="noConversion"/>
  </si>
  <si>
    <t>客戶授權人簽署及蓋印確認報價</t>
    <phoneticPr fontId="27" type="noConversion"/>
  </si>
  <si>
    <r>
      <rPr>
        <sz val="11"/>
        <rFont val="新細明體"/>
        <family val="1"/>
        <charset val="136"/>
      </rPr>
      <t>總金額</t>
    </r>
    <r>
      <rPr>
        <sz val="11"/>
        <rFont val="Times New Roman"/>
        <family val="1"/>
      </rPr>
      <t>:</t>
    </r>
    <phoneticPr fontId="27" type="noConversion"/>
  </si>
  <si>
    <r>
      <rPr>
        <sz val="11"/>
        <rFont val="細明體"/>
        <family val="3"/>
        <charset val="136"/>
      </rPr>
      <t>首先多謝</t>
    </r>
    <r>
      <rPr>
        <sz val="11"/>
        <rFont val="Times New Roman"/>
        <family val="1"/>
      </rPr>
      <t xml:space="preserve"> </t>
    </r>
    <r>
      <rPr>
        <sz val="11"/>
        <rFont val="細明體"/>
        <family val="3"/>
        <charset val="136"/>
      </rPr>
      <t>貴司邀請上述工程報價，由於本司工程現階段未能提供相關工程之人力資源，因此未能為</t>
    </r>
    <r>
      <rPr>
        <sz val="11"/>
        <rFont val="Times New Roman"/>
        <family val="1"/>
      </rPr>
      <t xml:space="preserve">  </t>
    </r>
    <r>
      <rPr>
        <sz val="11"/>
        <rFont val="細明體"/>
        <family val="3"/>
        <charset val="136"/>
      </rPr>
      <t>貴司提供上述之報價服務，不便之處，敬請原諒﹗</t>
    </r>
    <phoneticPr fontId="2" type="noConversion"/>
  </si>
  <si>
    <r>
      <rPr>
        <sz val="12"/>
        <rFont val="細明體"/>
        <family val="3"/>
        <charset val="136"/>
      </rPr>
      <t>有附件請參閱電郵
傳真</t>
    </r>
    <r>
      <rPr>
        <sz val="12"/>
        <rFont val="Times New Roman"/>
        <family val="1"/>
      </rPr>
      <t xml:space="preserve"> 2340 1174</t>
    </r>
    <phoneticPr fontId="2" type="noConversion"/>
  </si>
  <si>
    <r>
      <t>2.</t>
    </r>
    <r>
      <rPr>
        <sz val="11"/>
        <rFont val="新細明體"/>
        <family val="1"/>
        <charset val="136"/>
      </rPr>
      <t>付款方法</t>
    </r>
    <r>
      <rPr>
        <sz val="11"/>
        <rFont val="Times New Roman"/>
        <family val="1"/>
      </rPr>
      <t xml:space="preserve"> : </t>
    </r>
    <r>
      <rPr>
        <sz val="11"/>
        <rFont val="新細明體"/>
        <family val="1"/>
        <charset val="136"/>
      </rPr>
      <t>確認報價支付</t>
    </r>
    <r>
      <rPr>
        <sz val="11"/>
        <rFont val="Times New Roman"/>
        <family val="1"/>
      </rPr>
      <t>50%</t>
    </r>
    <r>
      <rPr>
        <sz val="11"/>
        <rFont val="新細明體"/>
        <family val="1"/>
        <charset val="136"/>
      </rPr>
      <t>訂，完成工程後</t>
    </r>
    <r>
      <rPr>
        <sz val="11"/>
        <rFont val="Times New Roman"/>
        <family val="1"/>
      </rPr>
      <t>7</t>
    </r>
    <r>
      <rPr>
        <sz val="11"/>
        <rFont val="新細明體"/>
        <family val="1"/>
        <charset val="136"/>
      </rPr>
      <t>天內支付</t>
    </r>
    <r>
      <rPr>
        <sz val="11"/>
        <rFont val="Times New Roman"/>
        <family val="1"/>
      </rPr>
      <t>50%</t>
    </r>
    <r>
      <rPr>
        <sz val="11"/>
        <rFont val="新細明體"/>
        <family val="1"/>
        <charset val="136"/>
      </rPr>
      <t>餘額</t>
    </r>
    <r>
      <rPr>
        <sz val="11"/>
        <rFont val="新細明體"/>
        <family val="1"/>
        <charset val="136"/>
      </rPr>
      <t>。</t>
    </r>
    <phoneticPr fontId="27" type="noConversion"/>
  </si>
  <si>
    <t>(BW)</t>
    <phoneticPr fontId="27" type="noConversion"/>
  </si>
  <si>
    <t>寶高工程有限公司</t>
    <phoneticPr fontId="2" type="noConversion"/>
  </si>
  <si>
    <t>2個附件</t>
    <phoneticPr fontId="2" type="noConversion"/>
  </si>
  <si>
    <r>
      <t>3.</t>
    </r>
    <r>
      <rPr>
        <sz val="11"/>
        <rFont val="新細明體"/>
        <family val="1"/>
        <charset val="136"/>
      </rPr>
      <t>報價單有效期</t>
    </r>
    <r>
      <rPr>
        <sz val="11"/>
        <rFont val="Times New Roman"/>
        <family val="1"/>
      </rPr>
      <t xml:space="preserve"> : </t>
    </r>
    <r>
      <rPr>
        <sz val="11"/>
        <rFont val="新細明體"/>
        <family val="1"/>
        <charset val="136"/>
      </rPr>
      <t>三十天。如確認工程，請簽署後以電郵或傳真回傳本司，以便跟進。</t>
    </r>
    <phoneticPr fontId="27" type="noConversion"/>
  </si>
  <si>
    <r>
      <rPr>
        <sz val="11"/>
        <rFont val="新細明體"/>
        <family val="1"/>
        <charset val="136"/>
      </rPr>
      <t>如有任何疑問，請聯絡何先生電話︰</t>
    </r>
    <r>
      <rPr>
        <sz val="11"/>
        <rFont val="Times New Roman"/>
        <family val="1"/>
      </rPr>
      <t>9207 2127</t>
    </r>
    <r>
      <rPr>
        <sz val="11"/>
        <rFont val="新細明體"/>
        <family val="1"/>
        <charset val="136"/>
      </rPr>
      <t>，或公司電話︰</t>
    </r>
    <r>
      <rPr>
        <sz val="11"/>
        <rFont val="Times New Roman"/>
        <family val="1"/>
      </rPr>
      <t>2794 9271</t>
    </r>
    <r>
      <rPr>
        <sz val="11"/>
        <rFont val="新細明體"/>
        <family val="1"/>
        <charset val="136"/>
      </rPr>
      <t>。</t>
    </r>
    <phoneticPr fontId="27" type="noConversion"/>
  </si>
  <si>
    <t>Andy MAK</t>
  </si>
  <si>
    <t>麥先生，電話︰5548 8070。</t>
  </si>
  <si>
    <t>Statement of Account</t>
    <phoneticPr fontId="2" type="noConversion"/>
  </si>
  <si>
    <t>限期前最少15分鐘填好表交JOEL網上呈報</t>
    <phoneticPr fontId="2" type="noConversion"/>
  </si>
  <si>
    <t>更妙數碼噴繪工程</t>
    <phoneticPr fontId="2" type="noConversion"/>
  </si>
  <si>
    <t>寄送地址</t>
    <phoneticPr fontId="2" type="noConversion"/>
  </si>
  <si>
    <t>恒生銀行</t>
    <phoneticPr fontId="2" type="noConversion"/>
  </si>
  <si>
    <t>773-465125-883</t>
    <phoneticPr fontId="2" type="noConversion"/>
  </si>
  <si>
    <t>e Solution Engineering Limited</t>
    <phoneticPr fontId="2" type="noConversion"/>
  </si>
  <si>
    <t>電郵： info@eshk.com</t>
    <phoneticPr fontId="2" type="noConversion"/>
  </si>
  <si>
    <t>請以電郵或傳真方式回傳入帳記錄單以便本司跟進發出正式收據</t>
    <phoneticPr fontId="2" type="noConversion"/>
  </si>
  <si>
    <t>使用郵寄支票方式支付款項</t>
    <phoneticPr fontId="2" type="noConversion"/>
  </si>
  <si>
    <t>香港九龍新蒲崗七寶街7號利中工業大廈9樓A1室</t>
    <phoneticPr fontId="2" type="noConversion"/>
  </si>
  <si>
    <t>寄：</t>
    <phoneticPr fontId="2" type="noConversion"/>
  </si>
  <si>
    <t>環衛工程有限公司-會計部</t>
    <phoneticPr fontId="2" type="noConversion"/>
  </si>
  <si>
    <t>致：</t>
    <phoneticPr fontId="2" type="noConversion"/>
  </si>
  <si>
    <t>有關：</t>
    <phoneticPr fontId="2" type="noConversion"/>
  </si>
  <si>
    <t>編號：</t>
    <phoneticPr fontId="2" type="noConversion"/>
  </si>
  <si>
    <t>或
使用支票存入方式支付款項</t>
    <phoneticPr fontId="2" type="noConversion"/>
  </si>
  <si>
    <t>傳真： 3583 0722</t>
    <phoneticPr fontId="2" type="noConversion"/>
  </si>
  <si>
    <t>支票抬頭：e Solution Engineering Limited</t>
    <phoneticPr fontId="2" type="noConversion"/>
  </si>
  <si>
    <r>
      <t xml:space="preserve">6)
</t>
    </r>
    <r>
      <rPr>
        <sz val="8"/>
        <color rgb="FFFF0000"/>
        <rFont val="細明體"/>
        <family val="3"/>
        <charset val="136"/>
      </rPr>
      <t>工程標題</t>
    </r>
  </si>
  <si>
    <r>
      <t xml:space="preserve">1/6/2018-31/5/2019
</t>
    </r>
    <r>
      <rPr>
        <sz val="8"/>
        <rFont val="細明體"/>
        <family val="3"/>
        <charset val="136"/>
      </rPr>
      <t>清洗食水缸及廁水缸工程</t>
    </r>
    <r>
      <rPr>
        <sz val="8"/>
        <rFont val="Times New Roman"/>
        <family val="1"/>
      </rPr>
      <t>-04 (</t>
    </r>
    <r>
      <rPr>
        <sz val="8"/>
        <rFont val="細明體"/>
        <family val="3"/>
        <charset val="136"/>
      </rPr>
      <t>共2個)12/7/2019完工</t>
    </r>
    <phoneticPr fontId="83" type="noConversion"/>
  </si>
  <si>
    <t>用公司信紙-已打好EXCEL-寄北角聯合</t>
    <phoneticPr fontId="2" type="noConversion"/>
  </si>
  <si>
    <t>fax (3148-1248) or by email yoyi.tse@wingtaiproperties.com</t>
  </si>
  <si>
    <t>已打好EXCEL待出價</t>
    <phoneticPr fontId="2" type="noConversion"/>
  </si>
  <si>
    <r>
      <t xml:space="preserve">1) 
</t>
    </r>
    <r>
      <rPr>
        <sz val="8"/>
        <color theme="1"/>
        <rFont val="細明體"/>
        <family val="3"/>
        <charset val="136"/>
      </rPr>
      <t>排序</t>
    </r>
    <phoneticPr fontId="2" type="noConversion"/>
  </si>
  <si>
    <t>Say Hong Kong Dollars Thirteen Thousand, Nine Hundred Only</t>
    <phoneticPr fontId="2" type="noConversion"/>
  </si>
  <si>
    <t>置富裝飾工程有限公司</t>
    <phoneticPr fontId="2" type="noConversion"/>
  </si>
  <si>
    <t>解令先做</t>
    <phoneticPr fontId="2" type="noConversion"/>
  </si>
  <si>
    <t>俊海工程有限公司</t>
    <phoneticPr fontId="2" type="noConversion"/>
  </si>
  <si>
    <t>22/7/2019-EMAIL</t>
    <phoneticPr fontId="2" type="noConversion"/>
  </si>
  <si>
    <t>Jay HO</t>
  </si>
  <si>
    <t>建鏘</t>
    <phoneticPr fontId="2" type="noConversion"/>
  </si>
  <si>
    <t>何先生，電話︰9207 2127。</t>
  </si>
  <si>
    <t>only for register client name and head office information for "Client DATA" reference</t>
    <phoneticPr fontId="2" type="noConversion"/>
  </si>
  <si>
    <t>register different JOB SITE LOCATION and relevant information for "P-Master" use</t>
    <phoneticPr fontId="2" type="noConversion"/>
  </si>
  <si>
    <t>register different "JOB SITE NAME" and relevant information for other sheets use</t>
    <phoneticPr fontId="2" type="noConversion"/>
  </si>
  <si>
    <r>
      <t xml:space="preserve">8)
</t>
    </r>
    <r>
      <rPr>
        <sz val="8"/>
        <color theme="1"/>
        <rFont val="細明體"/>
        <family val="3"/>
        <charset val="136"/>
      </rPr>
      <t xml:space="preserve">工程標題
</t>
    </r>
    <r>
      <rPr>
        <sz val="30"/>
        <color theme="1"/>
        <rFont val="Times New Roman"/>
        <family val="1"/>
      </rPr>
      <t>input manual</t>
    </r>
    <phoneticPr fontId="2" type="noConversion"/>
  </si>
  <si>
    <t>relevant sheet auto refer the information</t>
    <phoneticPr fontId="2" type="noConversion"/>
  </si>
  <si>
    <t>pumping</t>
    <phoneticPr fontId="2" type="noConversion"/>
  </si>
  <si>
    <t>sing sing</t>
    <phoneticPr fontId="2" type="noConversion"/>
  </si>
  <si>
    <t>sing sing
lion</t>
    <phoneticPr fontId="2" type="noConversion"/>
  </si>
  <si>
    <t>45000
41500</t>
    <phoneticPr fontId="2" type="noConversion"/>
  </si>
  <si>
    <t>30/8/2000-EMAIL
3/9/2000-FAX</t>
    <phoneticPr fontId="2" type="noConversion"/>
  </si>
  <si>
    <t>MW190907654</t>
    <phoneticPr fontId="2" type="noConversion"/>
  </si>
  <si>
    <t>50/50</t>
    <phoneticPr fontId="2" type="noConversion"/>
  </si>
  <si>
    <t>新界屯門海瑞路79號東華大樓14樓物業科</t>
    <phoneticPr fontId="2" type="noConversion"/>
  </si>
  <si>
    <t>abc@tungwah.com</t>
    <phoneticPr fontId="2" type="noConversion"/>
  </si>
  <si>
    <t>MS ABC</t>
    <phoneticPr fontId="2" type="noConversion"/>
  </si>
  <si>
    <t>九龍大南街123號地下</t>
    <phoneticPr fontId="2" type="noConversion"/>
  </si>
  <si>
    <t>relevant sheet auto refer the information and then input other information to issue / "INV" use</t>
    <phoneticPr fontId="2" type="noConversion"/>
  </si>
  <si>
    <t>relevant sheet auto refer parts of information</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</si>
</sst>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6" formatCode="&quot;HK$&quot;#,##0_);[Red]\(&quot;HK$&quot;#,##0\)"/>
    <numFmt numFmtId="176" formatCode="[$-F800]dddd\,\ mmmm\ dd\,\ yyyy"/>
    <numFmt numFmtId="177" formatCode="[$-F400]h:mm:ss\ AM/PM"/>
    <numFmt numFmtId="179" formatCode="[$$-404]#,##0_);[Red]\([$$-404]#,##0\)"/>
    <numFmt numFmtId="180" formatCode="dd\-mmm\-yy"/>
    <numFmt numFmtId="181" formatCode="[$$-404]#,##0.00_);[Red]\([$$-404]#,##0.00\)"/>
    <numFmt numFmtId="182" formatCode="[$$-404]#,##0.00"/>
    <numFmt numFmtId="183" formatCode="[$-409]d\-mmm\-yy;@"/>
    <numFmt numFmtId="184" formatCode="[$-409]dd\-mmm\-yy;@"/>
    <numFmt numFmtId="185" formatCode="&quot;HK$&quot;#,##0.00"/>
    <numFmt numFmtId="186" formatCode="d/m/yyyy;@"/>
    <numFmt numFmtId="187" formatCode="d/m/yy;@"/>
    <numFmt numFmtId="188" formatCode="dd/mm/yyyy;@"/>
    <numFmt numFmtId="189" formatCode="&quot;$&quot;#,##0.00_);[Red]\(&quot;$&quot;#,##0.00\)"/>
    <numFmt numFmtId="190" formatCode="h:mm;@"/>
    <numFmt numFmtId="193" formatCode="_-* #,##0.00_-;\-* #,##0.00_-;_-* &quot;-&quot;??_-;_-@_-"/>
    <numFmt numFmtId="194" formatCode="_-&quot;$&quot;* #,##0_-;\-&quot;$&quot;* #,##0_-;_-&quot;$&quot;* &quot;-&quot;_-;_-@_-"/>
    <numFmt numFmtId="195" formatCode="_-&quot;HK$&quot;* #,##0.00_-;\-&quot;HK$&quot;* #,##0.00_-;_-&quot;HK$&quot;* &quot;-&quot;??_-;_-@_-"/>
    <numFmt numFmtId="198" formatCode="dd\-mmm\-yyyy"/>
    <numFmt numFmtId="199" formatCode="000000"/>
    <numFmt numFmtId="204" formatCode="d/m/yy"/>
    <numFmt numFmtId="205" formatCode="d/mm/yy"/>
  </numFmts>
  <fonts count="145">
    <font>
      <sz val="12"/>
      <color theme="1"/>
      <name val="新細明體"/>
      <family val="2"/>
      <charset val="136"/>
      <scheme val="minor"/>
    </font>
    <font>
      <sz val="12"/>
      <color theme="1"/>
      <name val="新細明體"/>
      <family val="2"/>
      <charset val="136"/>
      <scheme val="minor"/>
    </font>
    <font>
      <sz val="9"/>
      <name val="新細明體"/>
      <family val="2"/>
      <charset val="136"/>
      <scheme val="minor"/>
    </font>
    <font>
      <sz val="12"/>
      <color theme="1"/>
      <name val="新細明體"/>
      <family val="1"/>
      <charset val="136"/>
      <scheme val="minor"/>
    </font>
    <font>
      <sz val="12"/>
      <color theme="0"/>
      <name val="新細明體"/>
      <family val="1"/>
      <charset val="136"/>
      <scheme val="minor"/>
    </font>
    <font>
      <sz val="12"/>
      <name val="新細明體"/>
      <family val="1"/>
      <charset val="136"/>
    </font>
    <font>
      <sz val="12"/>
      <name val="Courier"/>
      <family val="3"/>
    </font>
    <font>
      <sz val="12"/>
      <color indexed="8"/>
      <name val="新細明體"/>
      <family val="1"/>
      <charset val="136"/>
    </font>
    <font>
      <u/>
      <sz val="12"/>
      <color theme="10"/>
      <name val="新細明體"/>
      <family val="1"/>
      <charset val="136"/>
    </font>
    <font>
      <sz val="8"/>
      <color theme="1"/>
      <name val="Times New Roman"/>
      <family val="1"/>
    </font>
    <font>
      <sz val="8"/>
      <color theme="1"/>
      <name val="細明體"/>
      <family val="3"/>
      <charset val="136"/>
    </font>
    <font>
      <sz val="8"/>
      <name val="Times New Roman"/>
      <family val="1"/>
    </font>
    <font>
      <sz val="8"/>
      <name val="細明體"/>
      <family val="3"/>
      <charset val="136"/>
    </font>
    <font>
      <sz val="8"/>
      <name val="新細明體"/>
      <family val="1"/>
      <charset val="136"/>
    </font>
    <font>
      <sz val="11"/>
      <name val="Times New Roman"/>
      <family val="1"/>
    </font>
    <font>
      <sz val="8"/>
      <color indexed="8"/>
      <name val="Times New Roman"/>
      <family val="1"/>
    </font>
    <font>
      <sz val="8"/>
      <color theme="1"/>
      <name val="新細明體"/>
      <family val="1"/>
      <charset val="136"/>
    </font>
    <font>
      <sz val="8"/>
      <color theme="1"/>
      <name val="新細明體"/>
      <family val="2"/>
      <charset val="136"/>
    </font>
    <font>
      <sz val="8"/>
      <name val="Arial"/>
      <family val="2"/>
    </font>
    <font>
      <sz val="12"/>
      <color theme="1"/>
      <name val="Webdings"/>
      <family val="1"/>
      <charset val="2"/>
    </font>
    <font>
      <sz val="12"/>
      <name val="Times New Roman"/>
      <family val="1"/>
    </font>
    <font>
      <sz val="12"/>
      <name val="細明體"/>
      <family val="3"/>
      <charset val="136"/>
    </font>
    <font>
      <sz val="11"/>
      <name val="細明體"/>
      <family val="3"/>
      <charset val="136"/>
    </font>
    <font>
      <sz val="11"/>
      <name val="新細明體"/>
      <family val="1"/>
      <charset val="136"/>
    </font>
    <font>
      <sz val="14"/>
      <color theme="1"/>
      <name val="新細明體"/>
      <family val="2"/>
      <charset val="136"/>
      <scheme val="minor"/>
    </font>
    <font>
      <sz val="14"/>
      <color theme="1"/>
      <name val="新細明體"/>
      <family val="1"/>
      <charset val="136"/>
      <scheme val="minor"/>
    </font>
    <font>
      <sz val="16"/>
      <color theme="1"/>
      <name val="新細明體"/>
      <family val="2"/>
      <charset val="136"/>
      <scheme val="minor"/>
    </font>
    <font>
      <sz val="9"/>
      <name val="新細明體"/>
      <family val="1"/>
      <charset val="136"/>
    </font>
    <font>
      <sz val="12"/>
      <color theme="1"/>
      <name val="Times New Roman"/>
      <family val="1"/>
    </font>
    <font>
      <sz val="12"/>
      <color rgb="FFFF0000"/>
      <name val="Times New Roman"/>
      <family val="1"/>
    </font>
    <font>
      <sz val="10"/>
      <name val="Times New Roman"/>
      <family val="1"/>
    </font>
    <font>
      <sz val="12"/>
      <color theme="1"/>
      <name val="細明體"/>
      <family val="3"/>
      <charset val="136"/>
    </font>
    <font>
      <b/>
      <i/>
      <u/>
      <sz val="12"/>
      <color theme="1"/>
      <name val="Times New Roman"/>
      <family val="1"/>
    </font>
    <font>
      <b/>
      <sz val="20"/>
      <color theme="1"/>
      <name val="Times New Roman"/>
      <family val="1"/>
    </font>
    <font>
      <sz val="12"/>
      <color indexed="8"/>
      <name val="細明體"/>
      <family val="3"/>
      <charset val="136"/>
    </font>
    <font>
      <sz val="12"/>
      <color indexed="8"/>
      <name val="Times New Roman"/>
      <family val="1"/>
    </font>
    <font>
      <b/>
      <u/>
      <sz val="18"/>
      <color theme="1"/>
      <name val="Times New Roman"/>
      <family val="1"/>
    </font>
    <font>
      <b/>
      <u/>
      <sz val="22"/>
      <name val="標楷體"/>
      <family val="4"/>
      <charset val="136"/>
    </font>
    <font>
      <sz val="12"/>
      <name val="標楷體"/>
      <family val="4"/>
      <charset val="136"/>
    </font>
    <font>
      <sz val="14"/>
      <name val="標楷體"/>
      <family val="4"/>
      <charset val="136"/>
    </font>
    <font>
      <sz val="14"/>
      <color theme="1"/>
      <name val="標楷體"/>
      <family val="4"/>
      <charset val="136"/>
    </font>
    <font>
      <b/>
      <i/>
      <sz val="14"/>
      <name val="標楷體"/>
      <family val="4"/>
      <charset val="136"/>
    </font>
    <font>
      <sz val="16"/>
      <name val="標楷體"/>
      <family val="4"/>
      <charset val="136"/>
    </font>
    <font>
      <sz val="16"/>
      <name val="新細明體"/>
      <family val="1"/>
      <charset val="136"/>
    </font>
    <font>
      <sz val="16"/>
      <color theme="1"/>
      <name val="細明體"/>
      <family val="3"/>
      <charset val="136"/>
    </font>
    <font>
      <sz val="12"/>
      <color theme="0"/>
      <name val="Times New Roman"/>
      <family val="1"/>
    </font>
    <font>
      <u/>
      <sz val="12"/>
      <color theme="10"/>
      <name val="新細明體"/>
      <family val="2"/>
      <charset val="136"/>
      <scheme val="minor"/>
    </font>
    <font>
      <sz val="12"/>
      <color theme="1"/>
      <name val="Times New Roman"/>
      <family val="3"/>
      <charset val="136"/>
    </font>
    <font>
      <sz val="8"/>
      <color rgb="FFFF0000"/>
      <name val="細明體"/>
      <family val="3"/>
      <charset val="136"/>
    </font>
    <font>
      <sz val="8"/>
      <color rgb="FFFF0000"/>
      <name val="Times New Roman"/>
      <family val="1"/>
    </font>
    <font>
      <u/>
      <sz val="8"/>
      <color theme="10"/>
      <name val="Times New Roman"/>
      <family val="1"/>
    </font>
    <font>
      <sz val="12"/>
      <color rgb="FF000000"/>
      <name val="Times New Roman"/>
      <family val="1"/>
    </font>
    <font>
      <sz val="14"/>
      <name val="細明體"/>
      <family val="3"/>
      <charset val="136"/>
    </font>
    <font>
      <b/>
      <u/>
      <sz val="18"/>
      <name val="Times New Roman"/>
      <family val="1"/>
    </font>
    <font>
      <b/>
      <u/>
      <sz val="18"/>
      <name val="細明體"/>
      <family val="3"/>
      <charset val="136"/>
    </font>
    <font>
      <sz val="14"/>
      <color theme="1"/>
      <name val="Times New Roman"/>
      <family val="1"/>
    </font>
    <font>
      <sz val="16"/>
      <color theme="1"/>
      <name val="Times New Roman"/>
      <family val="1"/>
    </font>
    <font>
      <sz val="20"/>
      <color theme="1"/>
      <name val="Times New Roman"/>
      <family val="1"/>
    </font>
    <font>
      <sz val="20"/>
      <color theme="0"/>
      <name val="Times New Roman"/>
      <family val="1"/>
    </font>
    <font>
      <sz val="14"/>
      <name val="Times New Roman"/>
      <family val="1"/>
    </font>
    <font>
      <sz val="14"/>
      <name val="新細明體"/>
      <family val="1"/>
      <charset val="136"/>
    </font>
    <font>
      <u/>
      <sz val="14"/>
      <name val="Times New Roman"/>
      <family val="1"/>
    </font>
    <font>
      <sz val="14"/>
      <color theme="1"/>
      <name val="細明體"/>
      <family val="3"/>
      <charset val="136"/>
    </font>
    <font>
      <sz val="14"/>
      <name val="Webdings"/>
      <family val="1"/>
      <charset val="2"/>
    </font>
    <font>
      <sz val="14"/>
      <name val="Times New Roman"/>
      <family val="3"/>
      <charset val="136"/>
    </font>
    <font>
      <sz val="14"/>
      <name val="細明體"/>
      <family val="1"/>
      <charset val="136"/>
    </font>
    <font>
      <sz val="12"/>
      <name val="新細明體"/>
      <family val="2"/>
      <charset val="136"/>
      <scheme val="minor"/>
    </font>
    <font>
      <sz val="12"/>
      <color theme="1"/>
      <name val="新細明體"/>
      <family val="2"/>
      <charset val="136"/>
      <scheme val="minor"/>
    </font>
    <font>
      <sz val="12"/>
      <name val="Times New Roman"/>
      <family val="3"/>
      <charset val="136"/>
    </font>
    <font>
      <sz val="16"/>
      <name val="Times New Roman"/>
      <family val="1"/>
    </font>
    <font>
      <sz val="16"/>
      <name val="細明體"/>
      <family val="3"/>
      <charset val="136"/>
    </font>
    <font>
      <sz val="12"/>
      <color theme="0"/>
      <name val="新細明體"/>
      <family val="2"/>
      <charset val="136"/>
      <scheme val="minor"/>
    </font>
    <font>
      <sz val="8"/>
      <color theme="0"/>
      <name val="Times New Roman"/>
      <family val="1"/>
    </font>
    <font>
      <sz val="8"/>
      <color indexed="8"/>
      <name val="細明體"/>
      <family val="3"/>
      <charset val="136"/>
    </font>
    <font>
      <sz val="8"/>
      <color theme="3"/>
      <name val="Times New Roman"/>
      <family val="1"/>
    </font>
    <font>
      <sz val="8"/>
      <name val="Times New Roman"/>
      <family val="3"/>
      <charset val="136"/>
    </font>
    <font>
      <b/>
      <sz val="9"/>
      <color indexed="81"/>
      <name val="細明體"/>
      <family val="3"/>
      <charset val="136"/>
    </font>
    <font>
      <sz val="8"/>
      <color indexed="8"/>
      <name val="新細明體"/>
      <family val="1"/>
      <charset val="136"/>
    </font>
    <font>
      <sz val="12"/>
      <name val="Webdings"/>
      <family val="1"/>
      <charset val="2"/>
    </font>
    <font>
      <sz val="12"/>
      <name val="新細明體"/>
      <family val="1"/>
      <charset val="136"/>
      <scheme val="minor"/>
    </font>
    <font>
      <sz val="16"/>
      <name val="新細明體"/>
      <family val="2"/>
      <charset val="136"/>
      <scheme val="minor"/>
    </font>
    <font>
      <sz val="10"/>
      <color theme="1"/>
      <name val="Times New Roman"/>
      <family val="1"/>
    </font>
    <font>
      <b/>
      <sz val="18"/>
      <color theme="1"/>
      <name val="新細明體"/>
      <family val="1"/>
      <charset val="136"/>
      <scheme val="minor"/>
    </font>
    <font>
      <sz val="9"/>
      <name val="細明體"/>
      <family val="3"/>
      <charset val="136"/>
    </font>
    <font>
      <sz val="22"/>
      <color theme="1"/>
      <name val="新細明體"/>
      <family val="2"/>
      <charset val="136"/>
      <scheme val="minor"/>
    </font>
    <font>
      <sz val="14"/>
      <color theme="1"/>
      <name val="Arial"/>
      <family val="2"/>
    </font>
    <font>
      <sz val="14"/>
      <name val="新細明體"/>
      <family val="1"/>
      <charset val="136"/>
      <scheme val="minor"/>
    </font>
    <font>
      <b/>
      <sz val="12"/>
      <color theme="1"/>
      <name val="新細明體"/>
      <family val="2"/>
      <charset val="136"/>
      <scheme val="minor"/>
    </font>
    <font>
      <b/>
      <sz val="14"/>
      <name val="Times New Roman"/>
      <family val="1"/>
    </font>
    <font>
      <sz val="8"/>
      <color theme="1"/>
      <name val="新細明體"/>
      <family val="2"/>
      <charset val="136"/>
      <scheme val="minor"/>
    </font>
    <font>
      <b/>
      <u/>
      <sz val="16"/>
      <color theme="1"/>
      <name val="Times New Roman"/>
      <family val="1"/>
    </font>
    <font>
      <sz val="11"/>
      <color theme="1"/>
      <name val="Times New Roman"/>
      <family val="1"/>
    </font>
    <font>
      <sz val="11"/>
      <color theme="0"/>
      <name val="Times New Roman"/>
      <family val="1"/>
    </font>
    <font>
      <b/>
      <sz val="11"/>
      <color theme="1"/>
      <name val="Times New Roman"/>
      <family val="1"/>
    </font>
    <font>
      <b/>
      <i/>
      <sz val="11"/>
      <color theme="1"/>
      <name val="Times New Roman"/>
      <family val="1"/>
    </font>
    <font>
      <b/>
      <i/>
      <sz val="11"/>
      <color theme="1"/>
      <name val="細明體"/>
      <family val="3"/>
      <charset val="136"/>
    </font>
    <font>
      <i/>
      <sz val="11"/>
      <color theme="1"/>
      <name val="Times New Roman"/>
      <family val="1"/>
    </font>
    <font>
      <sz val="10"/>
      <color theme="1"/>
      <name val="新細明體"/>
      <family val="2"/>
      <charset val="136"/>
      <scheme val="minor"/>
    </font>
    <font>
      <sz val="11"/>
      <color theme="1"/>
      <name val="新細明體"/>
      <family val="2"/>
      <charset val="136"/>
      <scheme val="minor"/>
    </font>
    <font>
      <b/>
      <i/>
      <sz val="11"/>
      <color theme="1"/>
      <name val="新細明體"/>
      <family val="2"/>
      <charset val="136"/>
      <scheme val="minor"/>
    </font>
    <font>
      <sz val="11"/>
      <color theme="1"/>
      <name val="細明體"/>
      <family val="3"/>
      <charset val="136"/>
    </font>
    <font>
      <sz val="9"/>
      <color theme="1"/>
      <name val="Times New Roman"/>
      <family val="1"/>
    </font>
    <font>
      <sz val="9"/>
      <color theme="1"/>
      <name val="新細明體"/>
      <family val="2"/>
      <charset val="136"/>
      <scheme val="minor"/>
    </font>
    <font>
      <b/>
      <i/>
      <sz val="10"/>
      <color theme="1"/>
      <name val="Times New Roman"/>
      <family val="1"/>
    </font>
    <font>
      <sz val="13"/>
      <name val="細明體"/>
      <family val="3"/>
      <charset val="136"/>
    </font>
    <font>
      <sz val="13"/>
      <color theme="1"/>
      <name val="細明體"/>
      <family val="3"/>
      <charset val="136"/>
    </font>
    <font>
      <sz val="9"/>
      <name val="標楷體"/>
      <family val="2"/>
      <charset val="136"/>
    </font>
    <font>
      <sz val="12"/>
      <color rgb="FF000000"/>
      <name val="PMingLiu"/>
      <family val="1"/>
      <charset val="136"/>
    </font>
    <font>
      <b/>
      <sz val="9"/>
      <color indexed="81"/>
      <name val="Tahoma"/>
      <family val="2"/>
    </font>
    <font>
      <sz val="20"/>
      <name val="Times New Roman"/>
      <family val="1"/>
    </font>
    <font>
      <sz val="16"/>
      <color theme="1"/>
      <name val="標楷體"/>
      <family val="2"/>
      <charset val="136"/>
    </font>
    <font>
      <sz val="13"/>
      <name val="Times New Roman"/>
      <family val="1"/>
    </font>
    <font>
      <sz val="20"/>
      <color theme="1"/>
      <name val="Webdings"/>
      <family val="1"/>
      <charset val="2"/>
    </font>
    <font>
      <sz val="14"/>
      <name val="新細明體"/>
      <family val="2"/>
      <charset val="136"/>
      <scheme val="minor"/>
    </font>
    <font>
      <sz val="16"/>
      <name val="新細明體"/>
      <family val="1"/>
      <charset val="136"/>
      <scheme val="minor"/>
    </font>
    <font>
      <sz val="10.5"/>
      <color theme="1"/>
      <name val="Times New Roman"/>
      <family val="1"/>
    </font>
    <font>
      <sz val="18"/>
      <name val="Times New Roman"/>
      <family val="3"/>
      <charset val="136"/>
    </font>
    <font>
      <sz val="14"/>
      <color theme="1"/>
      <name val="Times New Roman"/>
      <family val="3"/>
      <charset val="136"/>
    </font>
    <font>
      <sz val="18"/>
      <color theme="1"/>
      <name val="新細明體"/>
      <family val="1"/>
      <charset val="136"/>
      <scheme val="minor"/>
    </font>
    <font>
      <sz val="14"/>
      <name val="新細明體"/>
      <family val="2"/>
      <charset val="136"/>
    </font>
    <font>
      <sz val="12"/>
      <color theme="1"/>
      <name val="標楷體"/>
      <family val="2"/>
      <charset val="136"/>
    </font>
    <font>
      <sz val="14"/>
      <color theme="0"/>
      <name val="Times New Roman"/>
      <family val="1"/>
    </font>
    <font>
      <b/>
      <u/>
      <sz val="16"/>
      <color theme="1"/>
      <name val="細明體"/>
      <family val="3"/>
      <charset val="136"/>
    </font>
    <font>
      <b/>
      <sz val="11"/>
      <color theme="1"/>
      <name val="細明體"/>
      <family val="3"/>
      <charset val="136"/>
    </font>
    <font>
      <b/>
      <sz val="11"/>
      <name val="Times New Roman"/>
      <family val="1"/>
    </font>
    <font>
      <u/>
      <sz val="11"/>
      <name val="細明體"/>
      <family val="3"/>
      <charset val="136"/>
    </font>
    <font>
      <sz val="10"/>
      <color theme="0"/>
      <name val="Times New Roman"/>
      <family val="1"/>
    </font>
    <font>
      <sz val="10"/>
      <name val="細明體"/>
      <family val="3"/>
      <charset val="136"/>
    </font>
    <font>
      <sz val="11"/>
      <name val="Times New Roman"/>
      <family val="3"/>
      <charset val="136"/>
    </font>
    <font>
      <sz val="12"/>
      <color theme="1"/>
      <name val="Wingdings"/>
      <charset val="2"/>
    </font>
    <font>
      <sz val="12"/>
      <color theme="1"/>
      <name val="Wingdings 2"/>
      <family val="1"/>
      <charset val="2"/>
    </font>
    <font>
      <sz val="12"/>
      <color theme="1"/>
      <name val="Wingdings 3"/>
      <family val="1"/>
      <charset val="2"/>
    </font>
    <font>
      <sz val="26"/>
      <name val="細明體"/>
      <family val="3"/>
      <charset val="136"/>
    </font>
    <font>
      <sz val="12"/>
      <color theme="0"/>
      <name val="Webdings"/>
      <family val="1"/>
      <charset val="2"/>
    </font>
    <font>
      <sz val="26"/>
      <name val="Times New Roman"/>
      <family val="1"/>
    </font>
    <font>
      <sz val="11"/>
      <name val="Times New Roman"/>
      <family val="1"/>
      <charset val="136"/>
    </font>
    <font>
      <b/>
      <sz val="10.5"/>
      <color theme="1"/>
      <name val="Times New Roman"/>
      <family val="1"/>
    </font>
    <font>
      <sz val="10"/>
      <name val="Times New Roman"/>
      <family val="3"/>
      <charset val="136"/>
    </font>
    <font>
      <sz val="9"/>
      <name val="Times New Roman"/>
      <family val="1"/>
    </font>
    <font>
      <sz val="16"/>
      <color theme="1"/>
      <name val="新細明體"/>
      <family val="1"/>
      <charset val="136"/>
      <scheme val="minor"/>
    </font>
    <font>
      <sz val="20"/>
      <color theme="1"/>
      <name val="新細明體"/>
      <family val="1"/>
      <charset val="136"/>
      <scheme val="minor"/>
    </font>
    <font>
      <sz val="20"/>
      <color theme="0"/>
      <name val="新細明體"/>
      <family val="1"/>
      <charset val="136"/>
      <scheme val="minor"/>
    </font>
    <font>
      <sz val="20"/>
      <color theme="1"/>
      <name val="新細明體"/>
      <family val="2"/>
      <charset val="136"/>
      <scheme val="minor"/>
    </font>
    <font>
      <sz val="26"/>
      <color theme="1"/>
      <name val="新細明體"/>
      <family val="1"/>
      <charset val="136"/>
      <scheme val="minor"/>
    </font>
    <font>
      <sz val="30"/>
      <color theme="1"/>
      <name val="Times New Roman"/>
      <family val="1"/>
    </font>
  </fonts>
  <fills count="26">
    <fill>
      <patternFill patternType="none"/>
    </fill>
    <fill>
      <patternFill patternType="gray125"/>
    </fill>
    <fill>
      <patternFill patternType="solid">
        <fgColor rgb="FFFFFFCC"/>
      </patternFill>
    </fill>
    <fill>
      <patternFill patternType="solid">
        <fgColor rgb="FFFFFF0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11"/>
      </patternFill>
    </fill>
    <fill>
      <patternFill patternType="solid">
        <fgColor indexed="36"/>
      </patternFill>
    </fill>
    <fill>
      <patternFill patternType="solid">
        <fgColor indexed="52"/>
      </patternFill>
    </fill>
    <fill>
      <patternFill patternType="solid">
        <fgColor theme="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0"/>
        <bgColor rgb="FFFFFFFF"/>
      </patternFill>
    </fill>
    <fill>
      <patternFill patternType="solid">
        <fgColor rgb="FF00FF00"/>
        <bgColor indexed="64"/>
      </patternFill>
    </fill>
    <fill>
      <patternFill patternType="solid">
        <fgColor theme="3" tint="0.79998168889431442"/>
        <bgColor indexed="64"/>
      </patternFill>
    </fill>
    <fill>
      <patternFill patternType="solid">
        <fgColor rgb="FFFFFF00"/>
        <bgColor rgb="FFFFFFFF"/>
      </patternFill>
    </fill>
    <fill>
      <patternFill patternType="solid">
        <fgColor rgb="FF66FF66"/>
        <bgColor indexed="64"/>
      </patternFill>
    </fill>
    <fill>
      <patternFill patternType="solid">
        <fgColor rgb="FFFFFF00"/>
        <bgColor rgb="FFE2EFD9"/>
      </patternFill>
    </fill>
    <fill>
      <patternFill patternType="solid">
        <fgColor theme="8" tint="0.79998168889431442"/>
        <bgColor rgb="FFC8C8C8"/>
      </patternFill>
    </fill>
    <fill>
      <patternFill patternType="solid">
        <fgColor theme="6" tint="0.59999389629810485"/>
        <bgColor indexed="64"/>
      </patternFill>
    </fill>
    <fill>
      <patternFill patternType="solid">
        <fgColor rgb="FFFFC000"/>
        <bgColor indexed="64"/>
      </patternFill>
    </fill>
  </fills>
  <borders count="29">
    <border>
      <left/>
      <right/>
      <top/>
      <bottom/>
      <diagonal/>
    </border>
    <border>
      <left style="thin">
        <color rgb="FFB2B2B2"/>
      </left>
      <right style="thin">
        <color rgb="FFB2B2B2"/>
      </right>
      <top style="thin">
        <color rgb="FFB2B2B2"/>
      </top>
      <bottom style="thin">
        <color rgb="FFB2B2B2"/>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64"/>
      </left>
      <right style="thin">
        <color indexed="64"/>
      </right>
      <top/>
      <bottom style="thin">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right/>
      <top style="thin">
        <color auto="1"/>
      </top>
      <bottom style="thin">
        <color auto="1"/>
      </bottom>
      <diagonal/>
    </border>
    <border>
      <left style="medium">
        <color auto="1"/>
      </left>
      <right/>
      <top/>
      <bottom/>
      <diagonal/>
    </border>
    <border>
      <left/>
      <right style="medium">
        <color auto="1"/>
      </right>
      <top/>
      <bottom/>
      <diagonal/>
    </border>
    <border>
      <left/>
      <right style="medium">
        <color auto="1"/>
      </right>
      <top/>
      <bottom style="thin">
        <color auto="1"/>
      </bottom>
      <diagonal/>
    </border>
    <border>
      <left/>
      <right style="medium">
        <color auto="1"/>
      </right>
      <top style="thin">
        <color auto="1"/>
      </top>
      <bottom style="thin">
        <color auto="1"/>
      </bottom>
      <diagonal/>
    </border>
    <border>
      <left/>
      <right style="medium">
        <color auto="1"/>
      </right>
      <top style="thin">
        <color auto="1"/>
      </top>
      <bottom/>
      <diagonal/>
    </border>
    <border>
      <left/>
      <right/>
      <top/>
      <bottom style="double">
        <color auto="1"/>
      </bottom>
      <diagonal/>
    </border>
    <border>
      <left style="medium">
        <color rgb="FF000000"/>
      </left>
      <right style="medium">
        <color rgb="FF000000"/>
      </right>
      <top style="medium">
        <color rgb="FF000000"/>
      </top>
      <bottom style="medium">
        <color rgb="FF000000"/>
      </bottom>
      <diagonal/>
    </border>
  </borders>
  <cellStyleXfs count="35">
    <xf numFmtId="0" fontId="0" fillId="0" borderId="0">
      <alignment vertical="center"/>
    </xf>
    <xf numFmtId="0" fontId="3" fillId="6" borderId="0" applyNumberFormat="0" applyBorder="0" applyAlignment="0" applyProtection="0">
      <alignment vertical="center"/>
    </xf>
    <xf numFmtId="0" fontId="3" fillId="7" borderId="0" applyNumberFormat="0" applyBorder="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4" fillId="10" borderId="0" applyNumberFormat="0" applyBorder="0" applyAlignment="0" applyProtection="0">
      <alignment vertical="center"/>
    </xf>
    <xf numFmtId="0" fontId="4" fillId="11" borderId="0" applyNumberFormat="0" applyBorder="0" applyAlignment="0" applyProtection="0">
      <alignment vertical="center"/>
    </xf>
    <xf numFmtId="0" fontId="4" fillId="12" borderId="0" applyNumberFormat="0" applyBorder="0" applyAlignment="0" applyProtection="0">
      <alignment vertical="center"/>
    </xf>
    <xf numFmtId="0" fontId="3" fillId="0" borderId="0">
      <alignment vertical="center"/>
    </xf>
    <xf numFmtId="0" fontId="5" fillId="0" borderId="0"/>
    <xf numFmtId="0" fontId="5" fillId="0" borderId="0"/>
    <xf numFmtId="0" fontId="5" fillId="0" borderId="0">
      <alignment vertical="center"/>
    </xf>
    <xf numFmtId="0" fontId="5" fillId="0" borderId="0"/>
    <xf numFmtId="0" fontId="6" fillId="0" borderId="0"/>
    <xf numFmtId="0" fontId="7" fillId="2" borderId="1" applyNumberFormat="0" applyFont="0" applyAlignment="0" applyProtection="0">
      <alignment vertical="center"/>
    </xf>
    <xf numFmtId="0" fontId="8" fillId="0" borderId="0" applyNumberFormat="0" applyFill="0" applyBorder="0" applyAlignment="0" applyProtection="0">
      <alignment vertical="top"/>
      <protection locked="0"/>
    </xf>
    <xf numFmtId="0" fontId="46" fillId="0" borderId="0" applyNumberFormat="0" applyFill="0" applyBorder="0" applyAlignment="0" applyProtection="0">
      <alignment vertical="center"/>
    </xf>
    <xf numFmtId="0" fontId="67" fillId="0" borderId="0">
      <alignment vertical="center"/>
    </xf>
    <xf numFmtId="0" fontId="67" fillId="0" borderId="0">
      <alignment vertical="center"/>
    </xf>
    <xf numFmtId="0" fontId="5" fillId="0" borderId="0"/>
    <xf numFmtId="193" fontId="5" fillId="0" borderId="0" applyFont="0" applyFill="0" applyBorder="0" applyAlignment="0" applyProtection="0"/>
    <xf numFmtId="9" fontId="5" fillId="0" borderId="0" applyFont="0" applyFill="0" applyBorder="0" applyAlignment="0" applyProtection="0"/>
    <xf numFmtId="194" fontId="5" fillId="0" borderId="0" applyFont="0" applyFill="0" applyBorder="0" applyAlignment="0" applyProtection="0"/>
    <xf numFmtId="195" fontId="5" fillId="0" borderId="0" applyFont="0" applyFill="0" applyBorder="0" applyAlignment="0" applyProtection="0">
      <alignment vertical="center"/>
    </xf>
    <xf numFmtId="0" fontId="1" fillId="0" borderId="0">
      <alignment vertical="center"/>
    </xf>
    <xf numFmtId="0" fontId="1" fillId="0" borderId="0">
      <alignment vertical="center"/>
    </xf>
    <xf numFmtId="0" fontId="3" fillId="0" borderId="0">
      <alignment vertical="center"/>
    </xf>
    <xf numFmtId="0" fontId="3" fillId="0" borderId="0">
      <alignment vertical="center"/>
    </xf>
    <xf numFmtId="0" fontId="1" fillId="0" borderId="0">
      <alignment vertical="center"/>
    </xf>
    <xf numFmtId="0" fontId="46" fillId="0" borderId="0" applyNumberFormat="0" applyFill="0" applyBorder="0" applyAlignment="0" applyProtection="0">
      <alignment vertical="center"/>
    </xf>
    <xf numFmtId="0" fontId="107" fillId="0" borderId="0"/>
    <xf numFmtId="0" fontId="1" fillId="0" borderId="0">
      <alignment vertical="center"/>
    </xf>
    <xf numFmtId="0" fontId="5" fillId="0" borderId="0"/>
    <xf numFmtId="0" fontId="120" fillId="0" borderId="0">
      <alignment vertical="center"/>
    </xf>
  </cellStyleXfs>
  <cellXfs count="976">
    <xf numFmtId="0" fontId="0" fillId="0" borderId="0" xfId="0">
      <alignment vertical="center"/>
    </xf>
    <xf numFmtId="0" fontId="32" fillId="0" borderId="0" xfId="9" applyFont="1">
      <alignment vertical="center"/>
    </xf>
    <xf numFmtId="0" fontId="28" fillId="3" borderId="0" xfId="9" applyFont="1" applyFill="1">
      <alignment vertical="center"/>
    </xf>
    <xf numFmtId="0" fontId="31" fillId="0" borderId="0" xfId="9" applyFont="1">
      <alignment vertical="center"/>
    </xf>
    <xf numFmtId="0" fontId="28" fillId="0" borderId="0" xfId="9" applyFont="1" applyProtection="1">
      <alignment vertical="center"/>
      <protection locked="0"/>
    </xf>
    <xf numFmtId="0" fontId="38" fillId="0" borderId="0" xfId="11" applyFont="1" applyProtection="1">
      <protection locked="0"/>
    </xf>
    <xf numFmtId="0" fontId="5" fillId="0" borderId="0" xfId="11" applyProtection="1">
      <protection locked="0"/>
    </xf>
    <xf numFmtId="0" fontId="38" fillId="0" borderId="13" xfId="11" applyFont="1" applyBorder="1" applyProtection="1">
      <protection locked="0"/>
    </xf>
    <xf numFmtId="0" fontId="38" fillId="0" borderId="15" xfId="11" applyFont="1" applyBorder="1" applyProtection="1">
      <protection locked="0"/>
    </xf>
    <xf numFmtId="0" fontId="38" fillId="0" borderId="14" xfId="11" applyFont="1" applyBorder="1" applyProtection="1">
      <protection locked="0"/>
    </xf>
    <xf numFmtId="0" fontId="39" fillId="0" borderId="20" xfId="11" applyFont="1" applyBorder="1" applyProtection="1">
      <protection locked="0"/>
    </xf>
    <xf numFmtId="0" fontId="39" fillId="0" borderId="0" xfId="11" applyFont="1" applyProtection="1">
      <protection locked="0"/>
    </xf>
    <xf numFmtId="0" fontId="39" fillId="0" borderId="16" xfId="11" applyFont="1" applyBorder="1" applyProtection="1">
      <protection locked="0"/>
    </xf>
    <xf numFmtId="0" fontId="39" fillId="0" borderId="17" xfId="11" applyFont="1" applyBorder="1" applyProtection="1">
      <protection locked="0"/>
    </xf>
    <xf numFmtId="0" fontId="39" fillId="0" borderId="17" xfId="11" applyFont="1" applyBorder="1" applyAlignment="1" applyProtection="1">
      <alignment horizontal="right"/>
      <protection locked="0"/>
    </xf>
    <xf numFmtId="0" fontId="39" fillId="0" borderId="18" xfId="11" applyFont="1" applyBorder="1" applyProtection="1">
      <protection locked="0"/>
    </xf>
    <xf numFmtId="0" fontId="39" fillId="0" borderId="13" xfId="11" applyFont="1" applyBorder="1" applyProtection="1">
      <protection locked="0"/>
    </xf>
    <xf numFmtId="0" fontId="39" fillId="0" borderId="15" xfId="11" applyFont="1" applyBorder="1" applyProtection="1">
      <protection locked="0"/>
    </xf>
    <xf numFmtId="0" fontId="39" fillId="0" borderId="14" xfId="11" applyFont="1" applyBorder="1" applyProtection="1">
      <protection locked="0"/>
    </xf>
    <xf numFmtId="0" fontId="41" fillId="0" borderId="0" xfId="11" applyFont="1" applyProtection="1">
      <protection locked="0"/>
    </xf>
    <xf numFmtId="0" fontId="42" fillId="0" borderId="0" xfId="11" applyFont="1" applyProtection="1">
      <protection locked="0"/>
    </xf>
    <xf numFmtId="0" fontId="43" fillId="0" borderId="0" xfId="11" applyFont="1" applyProtection="1">
      <protection locked="0"/>
    </xf>
    <xf numFmtId="0" fontId="31" fillId="0" borderId="0" xfId="9" applyFont="1" applyProtection="1">
      <alignment vertical="center"/>
      <protection locked="0"/>
    </xf>
    <xf numFmtId="0" fontId="20" fillId="0" borderId="0" xfId="12" applyFont="1" applyAlignment="1" applyProtection="1">
      <alignment horizontal="left" vertical="center"/>
      <protection locked="0"/>
    </xf>
    <xf numFmtId="0" fontId="38" fillId="3" borderId="0" xfId="11" applyFont="1" applyFill="1" applyProtection="1">
      <protection locked="0"/>
    </xf>
    <xf numFmtId="0" fontId="37" fillId="3" borderId="0" xfId="11" applyFont="1" applyFill="1" applyAlignment="1" applyProtection="1">
      <alignment horizontal="center"/>
      <protection locked="0"/>
    </xf>
    <xf numFmtId="0" fontId="42" fillId="3" borderId="0" xfId="11" applyFont="1" applyFill="1" applyProtection="1">
      <protection locked="0"/>
    </xf>
    <xf numFmtId="182" fontId="31" fillId="0" borderId="17" xfId="9" applyNumberFormat="1" applyFont="1" applyBorder="1" applyAlignment="1">
      <alignment horizontal="right" vertical="center"/>
    </xf>
    <xf numFmtId="0" fontId="0" fillId="0" borderId="0" xfId="0" applyAlignment="1">
      <alignment vertical="top"/>
    </xf>
    <xf numFmtId="0" fontId="9" fillId="0" borderId="8" xfId="0" applyFont="1" applyBorder="1" applyAlignment="1">
      <alignment horizontal="left" vertical="top"/>
    </xf>
    <xf numFmtId="0" fontId="9" fillId="3" borderId="9" xfId="9" applyFont="1" applyFill="1" applyBorder="1" applyAlignment="1">
      <alignment horizontal="left" vertical="top" wrapText="1"/>
    </xf>
    <xf numFmtId="49" fontId="11" fillId="13" borderId="8" xfId="10" applyNumberFormat="1" applyFont="1" applyFill="1" applyBorder="1" applyAlignment="1">
      <alignment horizontal="left" vertical="center"/>
    </xf>
    <xf numFmtId="0" fontId="9" fillId="0" borderId="0" xfId="0" applyFont="1" applyAlignment="1">
      <alignment horizontal="left" vertical="center"/>
    </xf>
    <xf numFmtId="49" fontId="11" fillId="0" borderId="8" xfId="20" applyNumberFormat="1" applyFont="1" applyBorder="1" applyAlignment="1">
      <alignment horizontal="left" vertical="center"/>
    </xf>
    <xf numFmtId="49" fontId="11" fillId="13" borderId="8" xfId="19" applyNumberFormat="1" applyFont="1" applyFill="1" applyBorder="1" applyAlignment="1">
      <alignment horizontal="left" vertical="center"/>
    </xf>
    <xf numFmtId="0" fontId="9" fillId="0" borderId="8" xfId="9" applyFont="1" applyBorder="1" applyAlignment="1">
      <alignment horizontal="left" vertical="center"/>
    </xf>
    <xf numFmtId="49" fontId="9" fillId="0" borderId="8" xfId="9" applyNumberFormat="1" applyFont="1" applyBorder="1" applyAlignment="1">
      <alignment horizontal="left" vertical="center"/>
    </xf>
    <xf numFmtId="0" fontId="37" fillId="0" borderId="0" xfId="11" applyFont="1" applyAlignment="1" applyProtection="1">
      <alignment horizontal="center"/>
      <protection locked="0"/>
    </xf>
    <xf numFmtId="0" fontId="39" fillId="0" borderId="19" xfId="11" applyFont="1" applyBorder="1" applyProtection="1">
      <protection locked="0"/>
    </xf>
    <xf numFmtId="0" fontId="28" fillId="0" borderId="0" xfId="9" applyFont="1">
      <alignment vertical="center"/>
    </xf>
    <xf numFmtId="182" fontId="28" fillId="0" borderId="17" xfId="9" applyNumberFormat="1" applyFont="1" applyBorder="1" applyAlignment="1">
      <alignment horizontal="left" vertical="center"/>
    </xf>
    <xf numFmtId="0" fontId="31" fillId="0" borderId="17" xfId="9" applyFont="1" applyBorder="1" applyAlignment="1" applyProtection="1">
      <alignment horizontal="left" vertical="center"/>
      <protection locked="0"/>
    </xf>
    <xf numFmtId="0" fontId="28" fillId="0" borderId="17" xfId="9" applyFont="1" applyBorder="1" applyAlignment="1" applyProtection="1">
      <alignment horizontal="left" vertical="center"/>
      <protection locked="0"/>
    </xf>
    <xf numFmtId="0" fontId="28" fillId="0" borderId="17" xfId="9" applyFont="1" applyBorder="1" applyProtection="1">
      <alignment vertical="center"/>
      <protection locked="0"/>
    </xf>
    <xf numFmtId="0" fontId="36" fillId="0" borderId="0" xfId="9" applyFont="1" applyAlignment="1">
      <alignment horizontal="center" vertical="center"/>
    </xf>
    <xf numFmtId="0" fontId="9" fillId="4" borderId="9" xfId="9" applyFont="1" applyFill="1" applyBorder="1" applyAlignment="1">
      <alignment horizontal="left" vertical="top" wrapText="1"/>
    </xf>
    <xf numFmtId="0" fontId="9" fillId="5" borderId="9" xfId="9" applyFont="1" applyFill="1" applyBorder="1" applyAlignment="1">
      <alignment horizontal="left" vertical="top" wrapText="1"/>
    </xf>
    <xf numFmtId="0" fontId="9" fillId="3" borderId="9" xfId="9" applyFont="1" applyFill="1" applyBorder="1" applyAlignment="1">
      <alignment horizontal="left" vertical="top" wrapText="1" shrinkToFit="1"/>
    </xf>
    <xf numFmtId="49" fontId="11" fillId="13" borderId="8" xfId="10" applyNumberFormat="1" applyFont="1" applyFill="1" applyBorder="1" applyAlignment="1">
      <alignment horizontal="left" vertical="center" shrinkToFit="1"/>
    </xf>
    <xf numFmtId="0" fontId="9" fillId="13" borderId="8" xfId="0" applyFont="1" applyFill="1" applyBorder="1" applyAlignment="1">
      <alignment horizontal="left" vertical="center" shrinkToFit="1"/>
    </xf>
    <xf numFmtId="0" fontId="9" fillId="13" borderId="0" xfId="0" applyFont="1" applyFill="1" applyAlignment="1">
      <alignment horizontal="left" vertical="center" shrinkToFit="1"/>
    </xf>
    <xf numFmtId="0" fontId="9" fillId="0" borderId="0" xfId="0" applyFont="1" applyAlignment="1">
      <alignment horizontal="left" vertical="center" shrinkToFit="1"/>
    </xf>
    <xf numFmtId="49" fontId="11" fillId="13" borderId="8" xfId="10" quotePrefix="1" applyNumberFormat="1" applyFont="1" applyFill="1" applyBorder="1" applyAlignment="1">
      <alignment horizontal="left" vertical="center" shrinkToFit="1"/>
    </xf>
    <xf numFmtId="49" fontId="9" fillId="13" borderId="8" xfId="10" applyNumberFormat="1" applyFont="1" applyFill="1" applyBorder="1" applyAlignment="1">
      <alignment horizontal="left" vertical="center" shrinkToFit="1"/>
    </xf>
    <xf numFmtId="49" fontId="11" fillId="13" borderId="8" xfId="0" applyNumberFormat="1" applyFont="1" applyFill="1" applyBorder="1" applyAlignment="1">
      <alignment horizontal="left" vertical="center" shrinkToFit="1"/>
    </xf>
    <xf numFmtId="0" fontId="15" fillId="13" borderId="8" xfId="0" applyFont="1" applyFill="1" applyBorder="1" applyAlignment="1">
      <alignment horizontal="left" vertical="center" shrinkToFit="1"/>
    </xf>
    <xf numFmtId="0" fontId="10" fillId="13" borderId="8" xfId="0" applyFont="1" applyFill="1" applyBorder="1" applyAlignment="1">
      <alignment horizontal="left" vertical="center" shrinkToFit="1"/>
    </xf>
    <xf numFmtId="49" fontId="9" fillId="3" borderId="8" xfId="19" applyNumberFormat="1" applyFont="1" applyFill="1" applyBorder="1" applyAlignment="1">
      <alignment horizontal="left" vertical="center" shrinkToFit="1"/>
    </xf>
    <xf numFmtId="49" fontId="11" fillId="13" borderId="8" xfId="19" applyNumberFormat="1" applyFont="1" applyFill="1" applyBorder="1" applyAlignment="1">
      <alignment horizontal="left" vertical="center" shrinkToFit="1"/>
    </xf>
    <xf numFmtId="0" fontId="11" fillId="13" borderId="8" xfId="14" applyFont="1" applyFill="1" applyBorder="1" applyAlignment="1">
      <alignment horizontal="left" vertical="center" shrinkToFit="1"/>
    </xf>
    <xf numFmtId="49" fontId="9" fillId="13" borderId="8" xfId="9" applyNumberFormat="1" applyFont="1" applyFill="1" applyBorder="1" applyAlignment="1">
      <alignment horizontal="left" vertical="center" shrinkToFit="1"/>
    </xf>
    <xf numFmtId="49" fontId="9" fillId="13" borderId="8" xfId="0" applyNumberFormat="1" applyFont="1" applyFill="1" applyBorder="1" applyAlignment="1">
      <alignment horizontal="left" vertical="center" shrinkToFit="1"/>
    </xf>
    <xf numFmtId="49" fontId="9" fillId="13" borderId="8" xfId="19" applyNumberFormat="1" applyFont="1" applyFill="1" applyBorder="1" applyAlignment="1">
      <alignment horizontal="left" vertical="center" shrinkToFit="1"/>
    </xf>
    <xf numFmtId="49" fontId="50" fillId="13" borderId="8" xfId="17" applyNumberFormat="1" applyFont="1" applyFill="1" applyBorder="1" applyAlignment="1">
      <alignment horizontal="left" vertical="center" shrinkToFit="1"/>
    </xf>
    <xf numFmtId="0" fontId="9" fillId="0" borderId="8" xfId="9" applyFont="1" applyBorder="1" applyAlignment="1">
      <alignment horizontal="left" vertical="center" shrinkToFit="1"/>
    </xf>
    <xf numFmtId="0" fontId="3" fillId="0" borderId="0" xfId="9">
      <alignment vertical="center"/>
    </xf>
    <xf numFmtId="0" fontId="15" fillId="0" borderId="8" xfId="9" applyFont="1" applyBorder="1" applyAlignment="1">
      <alignment horizontal="left" vertical="center" shrinkToFit="1"/>
    </xf>
    <xf numFmtId="49" fontId="9" fillId="0" borderId="8" xfId="27" applyNumberFormat="1" applyFont="1" applyBorder="1" applyAlignment="1">
      <alignment vertical="center" shrinkToFit="1"/>
    </xf>
    <xf numFmtId="49" fontId="9" fillId="3" borderId="8" xfId="27" applyNumberFormat="1" applyFont="1" applyFill="1" applyBorder="1" applyAlignment="1">
      <alignment horizontal="left" vertical="center" shrinkToFit="1"/>
    </xf>
    <xf numFmtId="49" fontId="9" fillId="0" borderId="8" xfId="27" applyNumberFormat="1" applyFont="1" applyBorder="1">
      <alignment vertical="center"/>
    </xf>
    <xf numFmtId="49" fontId="11" fillId="0" borderId="8" xfId="27" applyNumberFormat="1" applyFont="1" applyBorder="1" applyAlignment="1">
      <alignment horizontal="left" vertical="center" shrinkToFit="1"/>
    </xf>
    <xf numFmtId="49" fontId="11" fillId="0" borderId="8" xfId="27" applyNumberFormat="1" applyFont="1" applyBorder="1" applyAlignment="1">
      <alignment horizontal="left" vertical="center"/>
    </xf>
    <xf numFmtId="49" fontId="9" fillId="0" borderId="8" xfId="27" applyNumberFormat="1" applyFont="1" applyBorder="1" applyAlignment="1">
      <alignment horizontal="left" vertical="center" shrinkToFit="1"/>
    </xf>
    <xf numFmtId="49" fontId="9" fillId="0" borderId="8" xfId="27" applyNumberFormat="1" applyFont="1" applyBorder="1" applyAlignment="1">
      <alignment horizontal="left" vertical="center"/>
    </xf>
    <xf numFmtId="49" fontId="11" fillId="0" borderId="8" xfId="9" applyNumberFormat="1" applyFont="1" applyBorder="1" applyAlignment="1">
      <alignment horizontal="left" vertical="center" shrinkToFit="1"/>
    </xf>
    <xf numFmtId="49" fontId="11" fillId="0" borderId="8" xfId="9" applyNumberFormat="1" applyFont="1" applyBorder="1" applyAlignment="1">
      <alignment horizontal="left" vertical="center"/>
    </xf>
    <xf numFmtId="49" fontId="9" fillId="3" borderId="8" xfId="27" applyNumberFormat="1" applyFont="1" applyFill="1" applyBorder="1" applyAlignment="1">
      <alignment vertical="center" shrinkToFit="1"/>
    </xf>
    <xf numFmtId="0" fontId="3" fillId="0" borderId="8" xfId="9" applyBorder="1">
      <alignment vertical="center"/>
    </xf>
    <xf numFmtId="49" fontId="9" fillId="0" borderId="8" xfId="9" applyNumberFormat="1" applyFont="1" applyBorder="1" applyAlignment="1">
      <alignment horizontal="left" vertical="center" shrinkToFit="1"/>
    </xf>
    <xf numFmtId="49" fontId="11" fillId="0" borderId="8" xfId="20" applyNumberFormat="1" applyFont="1" applyBorder="1" applyAlignment="1">
      <alignment horizontal="left" vertical="center" shrinkToFit="1"/>
    </xf>
    <xf numFmtId="49" fontId="15" fillId="0" borderId="8" xfId="27" applyNumberFormat="1" applyFont="1" applyBorder="1" applyAlignment="1">
      <alignment horizontal="left" vertical="center" shrinkToFit="1"/>
    </xf>
    <xf numFmtId="49" fontId="10" fillId="0" borderId="8" xfId="9" applyNumberFormat="1" applyFont="1" applyBorder="1" applyAlignment="1">
      <alignment horizontal="left" vertical="center" shrinkToFit="1"/>
    </xf>
    <xf numFmtId="49" fontId="9" fillId="0" borderId="19" xfId="27" applyNumberFormat="1" applyFont="1" applyBorder="1" applyAlignment="1">
      <alignment vertical="center" shrinkToFit="1"/>
    </xf>
    <xf numFmtId="0" fontId="1" fillId="0" borderId="0" xfId="29" applyAlignment="1" applyProtection="1">
      <alignment horizontal="left" vertical="center"/>
    </xf>
    <xf numFmtId="0" fontId="1" fillId="0" borderId="0" xfId="29" applyAlignment="1" applyProtection="1">
      <alignment horizontal="right" vertical="center"/>
    </xf>
    <xf numFmtId="0" fontId="84" fillId="0" borderId="0" xfId="29" applyFont="1" applyAlignment="1" applyProtection="1">
      <alignment horizontal="left" vertical="center"/>
    </xf>
    <xf numFmtId="0" fontId="1" fillId="0" borderId="0" xfId="29" applyAlignment="1" applyProtection="1">
      <alignment horizontal="left" vertical="center"/>
      <protection locked="0"/>
    </xf>
    <xf numFmtId="0" fontId="1" fillId="3" borderId="0" xfId="29" applyFill="1" applyAlignment="1" applyProtection="1">
      <alignment horizontal="left" vertical="center"/>
      <protection locked="0"/>
    </xf>
    <xf numFmtId="0" fontId="1" fillId="0" borderId="0" xfId="29" applyBorder="1" applyAlignment="1" applyProtection="1">
      <alignment horizontal="left" vertical="center" shrinkToFit="1"/>
      <protection locked="0"/>
    </xf>
    <xf numFmtId="0" fontId="1" fillId="0" borderId="11" xfId="29" applyBorder="1" applyAlignment="1" applyProtection="1">
      <alignment horizontal="left" vertical="center"/>
    </xf>
    <xf numFmtId="0" fontId="19" fillId="0" borderId="21" xfId="29" applyFont="1" applyBorder="1" applyAlignment="1" applyProtection="1">
      <alignment horizontal="right" vertical="center"/>
    </xf>
    <xf numFmtId="0" fontId="1" fillId="0" borderId="21" xfId="29" applyBorder="1" applyAlignment="1" applyProtection="1">
      <alignment horizontal="left" vertical="center"/>
    </xf>
    <xf numFmtId="0" fontId="1" fillId="0" borderId="12" xfId="29" applyBorder="1" applyAlignment="1" applyProtection="1">
      <alignment horizontal="left" vertical="center"/>
    </xf>
    <xf numFmtId="0" fontId="20" fillId="0" borderId="0" xfId="29" applyFont="1" applyBorder="1" applyAlignment="1" applyProtection="1">
      <alignment horizontal="center" vertical="center" shrinkToFit="1"/>
      <protection locked="0"/>
    </xf>
    <xf numFmtId="0" fontId="21" fillId="0" borderId="0" xfId="29" applyFont="1" applyFill="1" applyBorder="1" applyAlignment="1" applyProtection="1">
      <alignment horizontal="center" vertical="center" shrinkToFit="1"/>
      <protection locked="0"/>
    </xf>
    <xf numFmtId="0" fontId="21" fillId="0" borderId="0" xfId="29" applyFont="1" applyBorder="1" applyAlignment="1" applyProtection="1">
      <alignment horizontal="center" vertical="center" shrinkToFit="1"/>
      <protection locked="0"/>
    </xf>
    <xf numFmtId="0" fontId="22" fillId="0" borderId="0" xfId="29" applyFont="1" applyBorder="1" applyAlignment="1" applyProtection="1">
      <alignment horizontal="center" vertical="center" shrinkToFit="1"/>
      <protection locked="0"/>
    </xf>
    <xf numFmtId="180" fontId="20" fillId="0" borderId="0" xfId="29" applyNumberFormat="1" applyFont="1" applyFill="1" applyBorder="1" applyAlignment="1" applyProtection="1">
      <alignment horizontal="center" vertical="center" shrinkToFit="1"/>
      <protection locked="0"/>
    </xf>
    <xf numFmtId="180" fontId="20" fillId="0" borderId="0" xfId="29" quotePrefix="1" applyNumberFormat="1" applyFont="1" applyFill="1" applyBorder="1" applyAlignment="1" applyProtection="1">
      <alignment horizontal="center" vertical="center" shrinkToFit="1"/>
      <protection locked="0"/>
    </xf>
    <xf numFmtId="20" fontId="20" fillId="0" borderId="0" xfId="29" quotePrefix="1" applyNumberFormat="1" applyFont="1" applyBorder="1" applyAlignment="1" applyProtection="1">
      <alignment horizontal="center" vertical="center" shrinkToFit="1"/>
      <protection locked="0"/>
    </xf>
    <xf numFmtId="0" fontId="19" fillId="0" borderId="0" xfId="29" applyFont="1" applyAlignment="1" applyProtection="1">
      <alignment horizontal="right" vertical="center"/>
    </xf>
    <xf numFmtId="0" fontId="45" fillId="14" borderId="0" xfId="29" applyFont="1" applyFill="1" applyBorder="1" applyAlignment="1" applyProtection="1">
      <alignment horizontal="center" vertical="center" shrinkToFit="1"/>
      <protection locked="0"/>
    </xf>
    <xf numFmtId="0" fontId="1" fillId="0" borderId="0" xfId="29" applyBorder="1" applyAlignment="1" applyProtection="1">
      <alignment horizontal="center" vertical="center" shrinkToFit="1"/>
      <protection locked="0"/>
    </xf>
    <xf numFmtId="0" fontId="1" fillId="0" borderId="0" xfId="29" applyBorder="1" applyAlignment="1" applyProtection="1">
      <alignment vertical="center" shrinkToFit="1"/>
      <protection locked="0"/>
    </xf>
    <xf numFmtId="0" fontId="1" fillId="0" borderId="13" xfId="29" applyBorder="1" applyAlignment="1" applyProtection="1">
      <alignment horizontal="left" vertical="center"/>
    </xf>
    <xf numFmtId="0" fontId="1" fillId="0" borderId="15" xfId="29" applyBorder="1" applyAlignment="1" applyProtection="1">
      <alignment horizontal="left" vertical="center"/>
    </xf>
    <xf numFmtId="0" fontId="1" fillId="0" borderId="15" xfId="29" applyBorder="1" applyAlignment="1" applyProtection="1">
      <alignment horizontal="right" vertical="center"/>
    </xf>
    <xf numFmtId="0" fontId="19" fillId="0" borderId="15" xfId="29" applyFont="1" applyBorder="1" applyAlignment="1" applyProtection="1">
      <alignment horizontal="right" vertical="center"/>
    </xf>
    <xf numFmtId="0" fontId="1" fillId="0" borderId="14" xfId="29" applyBorder="1" applyAlignment="1" applyProtection="1">
      <alignment horizontal="left" vertical="center"/>
    </xf>
    <xf numFmtId="184" fontId="1" fillId="0" borderId="0" xfId="29" applyNumberFormat="1" applyBorder="1" applyAlignment="1" applyProtection="1">
      <alignment horizontal="left" vertical="center" shrinkToFit="1"/>
      <protection locked="0"/>
    </xf>
    <xf numFmtId="177" fontId="1" fillId="0" borderId="0" xfId="29" applyNumberFormat="1" applyBorder="1" applyAlignment="1" applyProtection="1">
      <alignment horizontal="left" vertical="center" shrinkToFit="1"/>
      <protection locked="0"/>
    </xf>
    <xf numFmtId="0" fontId="1" fillId="0" borderId="19" xfId="29" applyBorder="1" applyAlignment="1" applyProtection="1">
      <alignment horizontal="left" vertical="center"/>
    </xf>
    <xf numFmtId="0" fontId="1" fillId="0" borderId="0" xfId="29" applyBorder="1" applyAlignment="1" applyProtection="1">
      <alignment horizontal="left" vertical="center"/>
    </xf>
    <xf numFmtId="0" fontId="1" fillId="0" borderId="0" xfId="29" applyBorder="1" applyAlignment="1" applyProtection="1">
      <alignment horizontal="right" vertical="center"/>
    </xf>
    <xf numFmtId="0" fontId="85" fillId="0" borderId="0" xfId="29" applyFont="1" applyBorder="1" applyAlignment="1" applyProtection="1">
      <alignment horizontal="left" vertical="center"/>
    </xf>
    <xf numFmtId="0" fontId="25" fillId="0" borderId="0" xfId="29" applyFont="1" applyAlignment="1" applyProtection="1">
      <alignment horizontal="left" vertical="center"/>
    </xf>
    <xf numFmtId="0" fontId="25" fillId="0" borderId="20" xfId="29" applyFont="1" applyBorder="1" applyAlignment="1" applyProtection="1">
      <alignment horizontal="left" vertical="center"/>
    </xf>
    <xf numFmtId="0" fontId="1" fillId="0" borderId="0" xfId="29" applyFont="1" applyBorder="1" applyAlignment="1" applyProtection="1">
      <alignment horizontal="left" vertical="center"/>
    </xf>
    <xf numFmtId="0" fontId="1" fillId="0" borderId="17" xfId="29" applyBorder="1" applyAlignment="1" applyProtection="1">
      <alignment horizontal="left" vertical="center"/>
    </xf>
    <xf numFmtId="0" fontId="19" fillId="0" borderId="17" xfId="29" applyFont="1" applyBorder="1" applyAlignment="1" applyProtection="1">
      <alignment horizontal="right" vertical="center"/>
    </xf>
    <xf numFmtId="0" fontId="1" fillId="0" borderId="18" xfId="29" applyBorder="1" applyAlignment="1" applyProtection="1">
      <alignment horizontal="left" vertical="center"/>
    </xf>
    <xf numFmtId="0" fontId="66" fillId="0" borderId="13" xfId="29" applyFont="1" applyBorder="1" applyAlignment="1" applyProtection="1">
      <alignment horizontal="left" vertical="center"/>
    </xf>
    <xf numFmtId="0" fontId="66" fillId="0" borderId="15" xfId="29" applyFont="1" applyBorder="1" applyAlignment="1" applyProtection="1">
      <alignment horizontal="left" vertical="center"/>
    </xf>
    <xf numFmtId="0" fontId="66" fillId="0" borderId="15" xfId="29" applyFont="1" applyBorder="1" applyAlignment="1" applyProtection="1">
      <alignment horizontal="right" vertical="center"/>
    </xf>
    <xf numFmtId="0" fontId="78" fillId="0" borderId="15" xfId="29" applyFont="1" applyBorder="1" applyAlignment="1" applyProtection="1">
      <alignment horizontal="right" vertical="center"/>
    </xf>
    <xf numFmtId="0" fontId="66" fillId="0" borderId="15" xfId="29" applyFont="1" applyBorder="1" applyAlignment="1" applyProtection="1">
      <alignment vertical="center"/>
    </xf>
    <xf numFmtId="0" fontId="79" fillId="0" borderId="15" xfId="29" applyFont="1" applyBorder="1" applyAlignment="1" applyProtection="1">
      <alignment horizontal="left" vertical="center"/>
      <protection locked="0"/>
    </xf>
    <xf numFmtId="0" fontId="66" fillId="0" borderId="15" xfId="29" applyFont="1" applyBorder="1" applyAlignment="1" applyProtection="1">
      <alignment horizontal="left" vertical="center"/>
      <protection locked="0"/>
    </xf>
    <xf numFmtId="0" fontId="66" fillId="0" borderId="19" xfId="29" applyFont="1" applyBorder="1" applyAlignment="1" applyProtection="1">
      <alignment horizontal="left" vertical="center"/>
    </xf>
    <xf numFmtId="0" fontId="79" fillId="0" borderId="0" xfId="29" applyFont="1" applyBorder="1" applyAlignment="1" applyProtection="1">
      <alignment horizontal="left" vertical="center"/>
    </xf>
    <xf numFmtId="0" fontId="66" fillId="0" borderId="19" xfId="29" applyFont="1" applyBorder="1" applyAlignment="1" applyProtection="1">
      <alignment horizontal="left" vertical="center"/>
      <protection locked="0"/>
    </xf>
    <xf numFmtId="0" fontId="78" fillId="0" borderId="11" xfId="29" applyFont="1" applyBorder="1" applyAlignment="1" applyProtection="1">
      <alignment horizontal="right" vertical="center"/>
    </xf>
    <xf numFmtId="0" fontId="66" fillId="0" borderId="21" xfId="29" applyFont="1" applyBorder="1" applyAlignment="1" applyProtection="1">
      <alignment horizontal="left" vertical="center"/>
    </xf>
    <xf numFmtId="0" fontId="66" fillId="0" borderId="12" xfId="29" applyFont="1" applyBorder="1" applyAlignment="1" applyProtection="1">
      <alignment horizontal="left" vertical="center"/>
    </xf>
    <xf numFmtId="0" fontId="78" fillId="0" borderId="12" xfId="29" applyFont="1" applyBorder="1" applyAlignment="1" applyProtection="1">
      <alignment horizontal="right" vertical="center"/>
    </xf>
    <xf numFmtId="0" fontId="66" fillId="0" borderId="0" xfId="29" applyFont="1" applyBorder="1" applyAlignment="1" applyProtection="1">
      <alignment horizontal="left" vertical="center"/>
    </xf>
    <xf numFmtId="0" fontId="66" fillId="0" borderId="20" xfId="29" applyFont="1" applyBorder="1" applyAlignment="1" applyProtection="1">
      <alignment vertical="center"/>
    </xf>
    <xf numFmtId="0" fontId="66" fillId="0" borderId="19" xfId="29" quotePrefix="1" applyFont="1" applyBorder="1" applyAlignment="1" applyProtection="1">
      <alignment horizontal="left" vertical="center"/>
    </xf>
    <xf numFmtId="0" fontId="1" fillId="0" borderId="20" xfId="29" applyBorder="1" applyAlignment="1" applyProtection="1">
      <alignment vertical="center"/>
    </xf>
    <xf numFmtId="0" fontId="66" fillId="0" borderId="16" xfId="29" applyFont="1" applyBorder="1" applyAlignment="1" applyProtection="1">
      <alignment horizontal="left" vertical="center"/>
    </xf>
    <xf numFmtId="0" fontId="78" fillId="0" borderId="17" xfId="29" applyFont="1" applyBorder="1" applyAlignment="1" applyProtection="1">
      <alignment horizontal="right" vertical="center"/>
    </xf>
    <xf numFmtId="0" fontId="66" fillId="0" borderId="17" xfId="29" applyFont="1" applyBorder="1" applyAlignment="1" applyProtection="1">
      <alignment horizontal="left" vertical="center"/>
    </xf>
    <xf numFmtId="0" fontId="66" fillId="0" borderId="0" xfId="29" applyFont="1" applyAlignment="1" applyProtection="1">
      <alignment horizontal="left" vertical="center"/>
    </xf>
    <xf numFmtId="0" fontId="66" fillId="0" borderId="0" xfId="29" applyFont="1" applyAlignment="1" applyProtection="1">
      <alignment horizontal="right" vertical="center"/>
    </xf>
    <xf numFmtId="0" fontId="78" fillId="0" borderId="13" xfId="29" applyFont="1" applyBorder="1" applyAlignment="1" applyProtection="1">
      <alignment horizontal="right" vertical="center"/>
    </xf>
    <xf numFmtId="0" fontId="78" fillId="0" borderId="19" xfId="29" applyFont="1" applyBorder="1" applyAlignment="1" applyProtection="1">
      <alignment horizontal="right" vertical="center"/>
    </xf>
    <xf numFmtId="0" fontId="78" fillId="0" borderId="0" xfId="29" applyFont="1" applyBorder="1" applyAlignment="1" applyProtection="1">
      <alignment horizontal="right" vertical="center"/>
    </xf>
    <xf numFmtId="0" fontId="66" fillId="0" borderId="0" xfId="29" applyFont="1" applyBorder="1" applyAlignment="1" applyProtection="1">
      <alignment horizontal="right" vertical="center"/>
    </xf>
    <xf numFmtId="0" fontId="1" fillId="0" borderId="20" xfId="29" applyBorder="1" applyAlignment="1" applyProtection="1">
      <alignment horizontal="left" vertical="center"/>
    </xf>
    <xf numFmtId="0" fontId="1" fillId="0" borderId="20" xfId="29" applyBorder="1" applyAlignment="1" applyProtection="1">
      <alignment horizontal="left" vertical="center"/>
      <protection locked="0"/>
    </xf>
    <xf numFmtId="0" fontId="66" fillId="0" borderId="0" xfId="29" applyFont="1" applyAlignment="1" applyProtection="1">
      <alignment horizontal="left" vertical="center"/>
      <protection locked="0"/>
    </xf>
    <xf numFmtId="0" fontId="66" fillId="0" borderId="17" xfId="29" applyFont="1" applyBorder="1" applyAlignment="1" applyProtection="1">
      <alignment horizontal="left" vertical="center"/>
      <protection locked="0"/>
    </xf>
    <xf numFmtId="0" fontId="66" fillId="0" borderId="0" xfId="29" applyFont="1" applyBorder="1" applyAlignment="1" applyProtection="1">
      <alignment horizontal="left" vertical="center"/>
      <protection locked="0"/>
    </xf>
    <xf numFmtId="0" fontId="78" fillId="0" borderId="16" xfId="29" applyFont="1" applyBorder="1" applyAlignment="1" applyProtection="1">
      <alignment horizontal="right" vertical="center"/>
    </xf>
    <xf numFmtId="0" fontId="66" fillId="0" borderId="17" xfId="29" applyFont="1" applyBorder="1" applyAlignment="1" applyProtection="1">
      <alignment horizontal="right" vertical="center"/>
    </xf>
    <xf numFmtId="0" fontId="80" fillId="0" borderId="0" xfId="29" applyFont="1" applyAlignment="1" applyProtection="1">
      <alignment horizontal="left" vertical="center"/>
    </xf>
    <xf numFmtId="0" fontId="79" fillId="0" borderId="13" xfId="29" applyFont="1" applyBorder="1" applyAlignment="1" applyProtection="1">
      <alignment horizontal="left" vertical="center"/>
    </xf>
    <xf numFmtId="0" fontId="79" fillId="0" borderId="15" xfId="29" applyFont="1" applyBorder="1" applyAlignment="1" applyProtection="1">
      <alignment horizontal="left" vertical="center"/>
    </xf>
    <xf numFmtId="14" fontId="1" fillId="0" borderId="15" xfId="29" applyNumberFormat="1" applyBorder="1" applyAlignment="1" applyProtection="1">
      <alignment horizontal="left" vertical="center"/>
    </xf>
    <xf numFmtId="0" fontId="1" fillId="0" borderId="15" xfId="29" quotePrefix="1" applyBorder="1" applyAlignment="1" applyProtection="1">
      <alignment horizontal="left" vertical="center"/>
    </xf>
    <xf numFmtId="0" fontId="19" fillId="0" borderId="16" xfId="29" applyFont="1" applyBorder="1" applyAlignment="1" applyProtection="1">
      <alignment horizontal="right" vertical="center"/>
    </xf>
    <xf numFmtId="0" fontId="1" fillId="0" borderId="0" xfId="29" applyAlignment="1" applyProtection="1">
      <alignment horizontal="right" vertical="center"/>
      <protection locked="0"/>
    </xf>
    <xf numFmtId="0" fontId="20" fillId="0" borderId="0" xfId="12" applyFont="1" applyBorder="1" applyAlignment="1" applyProtection="1">
      <alignment horizontal="left" vertical="center"/>
    </xf>
    <xf numFmtId="0" fontId="59" fillId="0" borderId="0" xfId="12" applyFont="1" applyBorder="1" applyAlignment="1" applyProtection="1">
      <alignment horizontal="left" vertical="center"/>
    </xf>
    <xf numFmtId="0" fontId="59" fillId="0" borderId="0" xfId="12" applyFont="1" applyBorder="1" applyAlignment="1" applyProtection="1">
      <alignment horizontal="right" vertical="center"/>
    </xf>
    <xf numFmtId="0" fontId="20" fillId="3" borderId="0" xfId="12" applyFont="1" applyFill="1" applyBorder="1" applyAlignment="1" applyProtection="1">
      <alignment horizontal="left" vertical="center"/>
    </xf>
    <xf numFmtId="0" fontId="57" fillId="0" borderId="0" xfId="29" applyFont="1" applyBorder="1" applyAlignment="1" applyProtection="1">
      <alignment horizontal="left" vertical="center"/>
    </xf>
    <xf numFmtId="0" fontId="28" fillId="0" borderId="0" xfId="29" applyFont="1" applyBorder="1" applyAlignment="1" applyProtection="1">
      <alignment horizontal="left" vertical="center"/>
    </xf>
    <xf numFmtId="0" fontId="57" fillId="0" borderId="0" xfId="29" applyFont="1" applyBorder="1" applyAlignment="1">
      <alignment horizontal="left" vertical="center"/>
    </xf>
    <xf numFmtId="0" fontId="20" fillId="0" borderId="0" xfId="29" applyFont="1" applyFill="1" applyBorder="1" applyAlignment="1" applyProtection="1">
      <alignment horizontal="left" vertical="center"/>
    </xf>
    <xf numFmtId="0" fontId="20" fillId="0" borderId="0" xfId="29" applyFont="1" applyBorder="1" applyAlignment="1" applyProtection="1">
      <alignment horizontal="left" vertical="center"/>
    </xf>
    <xf numFmtId="180" fontId="20" fillId="0" borderId="0" xfId="29" applyNumberFormat="1" applyFont="1" applyFill="1" applyBorder="1" applyAlignment="1" applyProtection="1">
      <alignment horizontal="left" vertical="center"/>
    </xf>
    <xf numFmtId="180" fontId="20" fillId="0" borderId="0" xfId="29" quotePrefix="1" applyNumberFormat="1" applyFont="1" applyFill="1" applyBorder="1" applyAlignment="1" applyProtection="1">
      <alignment horizontal="left" vertical="center"/>
    </xf>
    <xf numFmtId="0" fontId="31" fillId="0" borderId="0" xfId="29" applyFont="1" applyBorder="1" applyAlignment="1" applyProtection="1">
      <alignment horizontal="left" vertical="center"/>
    </xf>
    <xf numFmtId="185" fontId="28" fillId="0" borderId="0" xfId="29" applyNumberFormat="1" applyFont="1" applyBorder="1" applyAlignment="1" applyProtection="1">
      <alignment horizontal="left" vertical="center"/>
    </xf>
    <xf numFmtId="0" fontId="57" fillId="13" borderId="0" xfId="29" applyFont="1" applyFill="1" applyBorder="1" applyAlignment="1" applyProtection="1">
      <alignment horizontal="left" vertical="center"/>
    </xf>
    <xf numFmtId="0" fontId="28" fillId="13" borderId="0" xfId="29" applyFont="1" applyFill="1" applyBorder="1" applyAlignment="1" applyProtection="1">
      <alignment horizontal="left" vertical="center"/>
    </xf>
    <xf numFmtId="0" fontId="57" fillId="3" borderId="0" xfId="29" applyFont="1" applyFill="1" applyBorder="1" applyAlignment="1" applyProtection="1">
      <alignment horizontal="left" vertical="center"/>
    </xf>
    <xf numFmtId="0" fontId="28" fillId="3" borderId="0" xfId="29" applyFont="1" applyFill="1" applyBorder="1" applyAlignment="1" applyProtection="1">
      <alignment horizontal="left" vertical="center"/>
    </xf>
    <xf numFmtId="20" fontId="29" fillId="0" borderId="0" xfId="29" applyNumberFormat="1" applyFont="1" applyBorder="1" applyAlignment="1" applyProtection="1">
      <alignment horizontal="left" vertical="center"/>
    </xf>
    <xf numFmtId="0" fontId="47" fillId="0" borderId="0" xfId="9" applyFont="1" applyAlignment="1" applyProtection="1">
      <alignment vertical="center"/>
      <protection locked="0"/>
    </xf>
    <xf numFmtId="0" fontId="30" fillId="0" borderId="0" xfId="29" applyFont="1" applyBorder="1" applyAlignment="1" applyProtection="1">
      <alignment horizontal="left" vertical="center"/>
      <protection locked="0"/>
    </xf>
    <xf numFmtId="0" fontId="28" fillId="0" borderId="0" xfId="9" applyFont="1" applyAlignment="1" applyProtection="1">
      <alignment vertical="center"/>
      <protection locked="0"/>
    </xf>
    <xf numFmtId="0" fontId="59" fillId="0" borderId="22" xfId="12" quotePrefix="1" applyFont="1" applyBorder="1" applyAlignment="1" applyProtection="1">
      <alignment horizontal="left" vertical="center"/>
    </xf>
    <xf numFmtId="0" fontId="20" fillId="0" borderId="17" xfId="12" applyFont="1" applyBorder="1" applyAlignment="1" applyProtection="1">
      <alignment horizontal="left" vertical="center"/>
    </xf>
    <xf numFmtId="0" fontId="21" fillId="0" borderId="17" xfId="12" applyFont="1" applyBorder="1" applyAlignment="1" applyProtection="1">
      <alignment horizontal="right" vertical="center"/>
    </xf>
    <xf numFmtId="0" fontId="20" fillId="0" borderId="24" xfId="12" applyFont="1" applyBorder="1" applyAlignment="1" applyProtection="1">
      <alignment horizontal="left" vertical="center"/>
    </xf>
    <xf numFmtId="0" fontId="61" fillId="0" borderId="0" xfId="12" applyFont="1" applyBorder="1" applyAlignment="1" applyProtection="1">
      <alignment horizontal="left" vertical="center"/>
    </xf>
    <xf numFmtId="0" fontId="55" fillId="0" borderId="21" xfId="29" applyFont="1" applyBorder="1" applyAlignment="1" applyProtection="1">
      <alignment horizontal="left" vertical="center"/>
    </xf>
    <xf numFmtId="0" fontId="59" fillId="0" borderId="21" xfId="12" quotePrefix="1" applyFont="1" applyBorder="1" applyAlignment="1" applyProtection="1">
      <alignment horizontal="left" vertical="center"/>
    </xf>
    <xf numFmtId="0" fontId="30" fillId="0" borderId="0" xfId="29" applyFont="1" applyAlignment="1" applyProtection="1">
      <alignment horizontal="left" vertical="center"/>
      <protection locked="0"/>
    </xf>
    <xf numFmtId="0" fontId="59" fillId="0" borderId="0" xfId="12" applyFont="1" applyBorder="1" applyAlignment="1" applyProtection="1">
      <alignment horizontal="left" vertical="center"/>
      <protection locked="0"/>
    </xf>
    <xf numFmtId="0" fontId="63" fillId="0" borderId="0" xfId="12" applyFont="1" applyBorder="1" applyAlignment="1" applyProtection="1">
      <alignment horizontal="left" vertical="center"/>
      <protection locked="0"/>
    </xf>
    <xf numFmtId="0" fontId="52" fillId="0" borderId="0" xfId="12" applyFont="1" applyBorder="1" applyAlignment="1" applyProtection="1">
      <alignment horizontal="left" vertical="center"/>
    </xf>
    <xf numFmtId="0" fontId="52" fillId="0" borderId="0" xfId="12" applyFont="1" applyBorder="1" applyAlignment="1" applyProtection="1">
      <alignment horizontal="left" vertical="center"/>
      <protection locked="0"/>
    </xf>
    <xf numFmtId="0" fontId="59" fillId="0" borderId="23" xfId="12" applyFont="1" applyBorder="1" applyAlignment="1" applyProtection="1">
      <alignment horizontal="left" vertical="center"/>
    </xf>
    <xf numFmtId="0" fontId="20" fillId="0" borderId="0" xfId="12" applyFont="1" applyBorder="1" applyAlignment="1" applyProtection="1">
      <alignment horizontal="left" vertical="center"/>
      <protection locked="0"/>
    </xf>
    <xf numFmtId="0" fontId="59" fillId="0" borderId="17" xfId="12" applyFont="1" applyBorder="1" applyAlignment="1" applyProtection="1">
      <alignment horizontal="left" vertical="center"/>
    </xf>
    <xf numFmtId="0" fontId="20" fillId="0" borderId="0" xfId="12" applyFont="1" applyAlignment="1" applyProtection="1">
      <alignment vertical="center"/>
      <protection locked="0"/>
    </xf>
    <xf numFmtId="0" fontId="28" fillId="0" borderId="0" xfId="29" applyFont="1" applyBorder="1" applyAlignment="1" applyProtection="1">
      <alignment horizontal="left" vertical="center"/>
      <protection locked="0"/>
    </xf>
    <xf numFmtId="0" fontId="59" fillId="0" borderId="21" xfId="12" applyFont="1" applyBorder="1" applyAlignment="1" applyProtection="1">
      <alignment horizontal="left" vertical="center"/>
    </xf>
    <xf numFmtId="0" fontId="59" fillId="0" borderId="15" xfId="12" applyFont="1" applyBorder="1" applyAlignment="1" applyProtection="1">
      <alignment horizontal="left" vertical="center"/>
    </xf>
    <xf numFmtId="0" fontId="20" fillId="0" borderId="5" xfId="12" quotePrefix="1" applyFont="1" applyBorder="1" applyAlignment="1" applyProtection="1">
      <alignment horizontal="left" vertical="center"/>
    </xf>
    <xf numFmtId="0" fontId="20" fillId="0" borderId="6" xfId="12" applyFont="1" applyBorder="1" applyAlignment="1" applyProtection="1">
      <alignment horizontal="left" vertical="center"/>
    </xf>
    <xf numFmtId="0" fontId="20" fillId="0" borderId="7" xfId="12" applyFont="1" applyBorder="1" applyAlignment="1" applyProtection="1">
      <alignment horizontal="left" vertical="center"/>
    </xf>
    <xf numFmtId="0" fontId="20" fillId="0" borderId="0" xfId="12" quotePrefix="1" applyFont="1" applyBorder="1" applyAlignment="1" applyProtection="1">
      <alignment horizontal="left" vertical="center"/>
    </xf>
    <xf numFmtId="0" fontId="28" fillId="0" borderId="0" xfId="9" applyFont="1" applyBorder="1" applyAlignment="1" applyProtection="1">
      <alignment horizontal="left" vertical="center"/>
      <protection locked="0"/>
    </xf>
    <xf numFmtId="0" fontId="57" fillId="0" borderId="0" xfId="29" applyFont="1" applyBorder="1" applyAlignment="1" applyProtection="1">
      <alignment horizontal="left" vertical="center"/>
      <protection locked="0"/>
    </xf>
    <xf numFmtId="0" fontId="52" fillId="0" borderId="0" xfId="12" applyFont="1" applyBorder="1" applyAlignment="1" applyProtection="1">
      <alignment horizontal="right" vertical="center"/>
    </xf>
    <xf numFmtId="0" fontId="51" fillId="0" borderId="0" xfId="12" applyFont="1" applyBorder="1" applyAlignment="1" applyProtection="1">
      <alignment horizontal="left" vertical="center"/>
    </xf>
    <xf numFmtId="0" fontId="28" fillId="0" borderId="0" xfId="29" applyNumberFormat="1" applyFont="1" applyBorder="1" applyAlignment="1" applyProtection="1">
      <alignment horizontal="left" vertical="center"/>
    </xf>
    <xf numFmtId="0" fontId="52" fillId="0" borderId="0" xfId="12" applyFont="1" applyBorder="1" applyAlignment="1" applyProtection="1">
      <alignment horizontal="right" vertical="center"/>
      <protection locked="0"/>
    </xf>
    <xf numFmtId="0" fontId="24" fillId="0" borderId="17" xfId="29" applyFont="1" applyBorder="1" applyAlignment="1">
      <alignment horizontal="left" vertical="center"/>
    </xf>
    <xf numFmtId="0" fontId="64" fillId="0" borderId="0" xfId="12" applyFont="1" applyBorder="1" applyAlignment="1" applyProtection="1">
      <alignment horizontal="left" vertical="center"/>
    </xf>
    <xf numFmtId="0" fontId="59" fillId="0" borderId="3" xfId="12" applyFont="1" applyBorder="1" applyAlignment="1" applyProtection="1">
      <alignment horizontal="left" vertical="center"/>
    </xf>
    <xf numFmtId="0" fontId="59" fillId="0" borderId="2" xfId="12" applyFont="1" applyBorder="1" applyAlignment="1" applyProtection="1">
      <alignment horizontal="left" vertical="center"/>
    </xf>
    <xf numFmtId="0" fontId="24" fillId="0" borderId="2" xfId="29" applyFont="1" applyBorder="1" applyAlignment="1">
      <alignment horizontal="center" vertical="center"/>
    </xf>
    <xf numFmtId="0" fontId="52" fillId="0" borderId="2" xfId="12" applyFont="1" applyBorder="1" applyAlignment="1" applyProtection="1">
      <alignment horizontal="center" vertical="center"/>
    </xf>
    <xf numFmtId="0" fontId="24" fillId="0" borderId="4" xfId="29" applyFont="1" applyBorder="1" applyAlignment="1">
      <alignment horizontal="center" vertical="center"/>
    </xf>
    <xf numFmtId="0" fontId="59" fillId="0" borderId="22" xfId="12" applyFont="1" applyBorder="1" applyAlignment="1" applyProtection="1">
      <alignment horizontal="left" vertical="center"/>
    </xf>
    <xf numFmtId="0" fontId="24" fillId="0" borderId="17" xfId="29" quotePrefix="1" applyFont="1" applyBorder="1" applyAlignment="1">
      <alignment horizontal="left" vertical="center"/>
    </xf>
    <xf numFmtId="0" fontId="24" fillId="0" borderId="21" xfId="29" applyFont="1" applyBorder="1" applyAlignment="1">
      <alignment horizontal="left" vertical="center"/>
    </xf>
    <xf numFmtId="0" fontId="24" fillId="0" borderId="21" xfId="29" quotePrefix="1" applyFont="1" applyBorder="1" applyAlignment="1">
      <alignment horizontal="left" vertical="center"/>
    </xf>
    <xf numFmtId="0" fontId="82" fillId="0" borderId="21" xfId="29" applyFont="1" applyBorder="1" applyAlignment="1">
      <alignment horizontal="left" vertical="center"/>
    </xf>
    <xf numFmtId="0" fontId="24" fillId="0" borderId="25" xfId="29" applyFont="1" applyBorder="1" applyAlignment="1">
      <alignment horizontal="left" vertical="center"/>
    </xf>
    <xf numFmtId="0" fontId="57" fillId="0" borderId="0" xfId="9" applyFont="1" applyBorder="1" applyAlignment="1" applyProtection="1">
      <alignment horizontal="left" vertical="center"/>
      <protection locked="0"/>
    </xf>
    <xf numFmtId="0" fontId="65" fillId="0" borderId="0" xfId="12" applyFont="1" applyBorder="1" applyAlignment="1" applyProtection="1">
      <alignment horizontal="left" vertical="center"/>
      <protection locked="0"/>
    </xf>
    <xf numFmtId="0" fontId="24" fillId="0" borderId="24" xfId="29" applyFont="1" applyBorder="1" applyAlignment="1">
      <alignment horizontal="left" vertical="center"/>
    </xf>
    <xf numFmtId="0" fontId="52" fillId="0" borderId="21" xfId="12" applyFont="1" applyBorder="1" applyAlignment="1" applyProtection="1">
      <alignment horizontal="left" vertical="center"/>
    </xf>
    <xf numFmtId="0" fontId="59" fillId="0" borderId="25" xfId="12" applyFont="1" applyBorder="1" applyAlignment="1" applyProtection="1">
      <alignment horizontal="left" vertical="center"/>
    </xf>
    <xf numFmtId="0" fontId="55" fillId="0" borderId="0" xfId="29" applyFont="1" applyBorder="1" applyAlignment="1" applyProtection="1">
      <alignment horizontal="left" vertical="center"/>
    </xf>
    <xf numFmtId="0" fontId="59" fillId="3" borderId="0" xfId="12" applyFont="1" applyFill="1" applyBorder="1" applyAlignment="1" applyProtection="1">
      <alignment horizontal="left" vertical="center"/>
    </xf>
    <xf numFmtId="0" fontId="55" fillId="0" borderId="0" xfId="29" applyFont="1" applyBorder="1" applyAlignment="1" applyProtection="1">
      <alignment horizontal="left" vertical="center"/>
      <protection locked="0"/>
    </xf>
    <xf numFmtId="0" fontId="59" fillId="0" borderId="0" xfId="12" quotePrefix="1" applyFont="1" applyBorder="1" applyAlignment="1" applyProtection="1">
      <alignment horizontal="left" vertical="center"/>
    </xf>
    <xf numFmtId="181" fontId="59" fillId="0" borderId="0" xfId="12" applyNumberFormat="1" applyFont="1" applyBorder="1" applyAlignment="1" applyProtection="1">
      <alignment horizontal="left" vertical="center"/>
      <protection locked="0"/>
    </xf>
    <xf numFmtId="0" fontId="55" fillId="3" borderId="0" xfId="29" applyFont="1" applyFill="1" applyBorder="1" applyAlignment="1" applyProtection="1">
      <alignment horizontal="left" vertical="center"/>
      <protection locked="0"/>
    </xf>
    <xf numFmtId="0" fontId="55" fillId="0" borderId="0" xfId="9" applyFont="1" applyBorder="1" applyAlignment="1" applyProtection="1">
      <alignment horizontal="left" vertical="center"/>
      <protection locked="0"/>
    </xf>
    <xf numFmtId="0" fontId="59" fillId="0" borderId="0" xfId="29" applyFont="1" applyFill="1" applyBorder="1" applyAlignment="1" applyProtection="1">
      <alignment horizontal="left" vertical="center"/>
      <protection locked="0"/>
    </xf>
    <xf numFmtId="0" fontId="52" fillId="0" borderId="15" xfId="12" applyFont="1" applyBorder="1" applyAlignment="1" applyProtection="1">
      <alignment horizontal="left" vertical="center"/>
    </xf>
    <xf numFmtId="0" fontId="24" fillId="0" borderId="15" xfId="29" applyFont="1" applyBorder="1" applyAlignment="1">
      <alignment horizontal="center" vertical="center"/>
    </xf>
    <xf numFmtId="0" fontId="24" fillId="0" borderId="0" xfId="29" applyFont="1" applyAlignment="1">
      <alignment horizontal="center" vertical="center"/>
    </xf>
    <xf numFmtId="0" fontId="20" fillId="0" borderId="0" xfId="12" applyFont="1" applyAlignment="1" applyProtection="1">
      <alignment vertical="center"/>
    </xf>
    <xf numFmtId="0" fontId="30" fillId="0" borderId="0" xfId="29" applyFont="1" applyAlignment="1" applyProtection="1">
      <alignment vertical="center"/>
      <protection locked="0"/>
    </xf>
    <xf numFmtId="0" fontId="20" fillId="0" borderId="0" xfId="12" applyFont="1" applyProtection="1">
      <alignment vertical="center"/>
    </xf>
    <xf numFmtId="0" fontId="20" fillId="0" borderId="0" xfId="12" applyFont="1" applyBorder="1" applyProtection="1">
      <alignment vertical="center"/>
    </xf>
    <xf numFmtId="0" fontId="23" fillId="0" borderId="0" xfId="29" applyFont="1" applyBorder="1" applyAlignment="1" applyProtection="1">
      <alignment horizontal="center" vertical="center" shrinkToFit="1"/>
    </xf>
    <xf numFmtId="0" fontId="1" fillId="0" borderId="0" xfId="29" applyBorder="1" applyAlignment="1" applyProtection="1">
      <alignment vertical="center" shrinkToFit="1"/>
    </xf>
    <xf numFmtId="0" fontId="1" fillId="0" borderId="0" xfId="29" applyBorder="1" applyAlignment="1" applyProtection="1">
      <alignment horizontal="left" vertical="center" shrinkToFit="1"/>
    </xf>
    <xf numFmtId="185" fontId="1" fillId="0" borderId="0" xfId="29" applyNumberFormat="1" applyBorder="1" applyAlignment="1" applyProtection="1">
      <alignment horizontal="left" vertical="center" shrinkToFit="1"/>
      <protection locked="0"/>
    </xf>
    <xf numFmtId="0" fontId="1" fillId="0" borderId="0" xfId="29" applyNumberFormat="1" applyBorder="1" applyAlignment="1" applyProtection="1">
      <alignment horizontal="left" vertical="center" shrinkToFit="1"/>
      <protection locked="0"/>
    </xf>
    <xf numFmtId="0" fontId="20" fillId="0" borderId="0" xfId="29" applyFont="1" applyBorder="1" applyAlignment="1" applyProtection="1">
      <alignment vertical="center"/>
      <protection locked="0"/>
    </xf>
    <xf numFmtId="0" fontId="1" fillId="13" borderId="0" xfId="29" applyFill="1" applyBorder="1" applyAlignment="1" applyProtection="1">
      <alignment horizontal="left" vertical="center" shrinkToFit="1"/>
      <protection locked="0"/>
    </xf>
    <xf numFmtId="0" fontId="38" fillId="3" borderId="0" xfId="11" applyFont="1" applyFill="1" applyBorder="1" applyProtection="1">
      <protection locked="0"/>
    </xf>
    <xf numFmtId="0" fontId="39" fillId="0" borderId="0" xfId="11" applyFont="1" applyBorder="1" applyAlignment="1" applyProtection="1">
      <alignment horizontal="right"/>
      <protection locked="0"/>
    </xf>
    <xf numFmtId="0" fontId="39" fillId="3" borderId="0" xfId="11" applyFont="1" applyFill="1" applyBorder="1" applyProtection="1">
      <protection locked="0"/>
    </xf>
    <xf numFmtId="0" fontId="39" fillId="0" borderId="0" xfId="11" applyFont="1" applyBorder="1" applyProtection="1">
      <protection locked="0"/>
    </xf>
    <xf numFmtId="0" fontId="30" fillId="0" borderId="0" xfId="29" applyFont="1" applyAlignment="1" applyProtection="1">
      <alignment horizontal="right" vertical="center"/>
      <protection locked="0"/>
    </xf>
    <xf numFmtId="0" fontId="30" fillId="0" borderId="0" xfId="29" applyFont="1" applyBorder="1" applyProtection="1">
      <alignment vertical="center"/>
      <protection locked="0"/>
    </xf>
    <xf numFmtId="0" fontId="39" fillId="0" borderId="0" xfId="29" applyFont="1" applyAlignment="1" applyProtection="1">
      <protection locked="0"/>
    </xf>
    <xf numFmtId="0" fontId="39" fillId="0" borderId="0" xfId="29" applyFont="1" applyBorder="1" applyAlignment="1" applyProtection="1">
      <alignment horizontal="right"/>
      <protection locked="0"/>
    </xf>
    <xf numFmtId="0" fontId="39" fillId="0" borderId="20" xfId="29" applyFont="1" applyBorder="1" applyAlignment="1" applyProtection="1">
      <protection locked="0"/>
    </xf>
    <xf numFmtId="0" fontId="39" fillId="3" borderId="0" xfId="29" applyFont="1" applyFill="1" applyBorder="1" applyAlignment="1" applyProtection="1">
      <protection locked="0"/>
    </xf>
    <xf numFmtId="0" fontId="39" fillId="0" borderId="19" xfId="29" applyFont="1" applyBorder="1" applyAlignment="1" applyProtection="1">
      <protection locked="0"/>
    </xf>
    <xf numFmtId="0" fontId="39" fillId="0" borderId="0" xfId="29" applyFont="1" applyBorder="1" applyAlignment="1" applyProtection="1">
      <protection locked="0"/>
    </xf>
    <xf numFmtId="0" fontId="40" fillId="0" borderId="0" xfId="29" applyFont="1" applyAlignment="1" applyProtection="1">
      <protection locked="0"/>
    </xf>
    <xf numFmtId="0" fontId="39" fillId="0" borderId="17" xfId="29" applyFont="1" applyBorder="1" applyAlignment="1" applyProtection="1">
      <protection locked="0"/>
    </xf>
    <xf numFmtId="0" fontId="40" fillId="0" borderId="17" xfId="29" applyFont="1" applyBorder="1" applyAlignment="1" applyProtection="1">
      <protection locked="0"/>
    </xf>
    <xf numFmtId="0" fontId="39" fillId="0" borderId="16" xfId="29" applyFont="1" applyBorder="1" applyAlignment="1" applyProtection="1">
      <protection locked="0"/>
    </xf>
    <xf numFmtId="0" fontId="39" fillId="0" borderId="18" xfId="29" applyFont="1" applyBorder="1" applyAlignment="1" applyProtection="1">
      <protection locked="0"/>
    </xf>
    <xf numFmtId="0" fontId="39" fillId="0" borderId="17" xfId="11" applyFont="1" applyBorder="1" applyAlignment="1" applyProtection="1">
      <protection locked="0"/>
    </xf>
    <xf numFmtId="0" fontId="14" fillId="0" borderId="0" xfId="29" applyFont="1" applyFill="1" applyBorder="1" applyAlignment="1" applyProtection="1">
      <alignment vertical="center"/>
      <protection locked="0"/>
    </xf>
    <xf numFmtId="0" fontId="20" fillId="0" borderId="0" xfId="12" applyFont="1" applyBorder="1" applyAlignment="1" applyProtection="1">
      <alignment vertical="center"/>
      <protection locked="0"/>
    </xf>
    <xf numFmtId="0" fontId="21" fillId="0" borderId="0" xfId="29" applyFont="1" applyFill="1" applyBorder="1" applyAlignment="1" applyProtection="1">
      <alignment horizontal="center" vertical="center" shrinkToFit="1"/>
    </xf>
    <xf numFmtId="0" fontId="21" fillId="0" borderId="0" xfId="29" applyFont="1" applyBorder="1" applyAlignment="1" applyProtection="1">
      <alignment horizontal="center" vertical="center" shrinkToFit="1"/>
    </xf>
    <xf numFmtId="0" fontId="22" fillId="0" borderId="0" xfId="29" applyFont="1" applyBorder="1" applyAlignment="1" applyProtection="1">
      <alignment horizontal="center" vertical="center" shrinkToFit="1"/>
    </xf>
    <xf numFmtId="180" fontId="20" fillId="0" borderId="0" xfId="29" applyNumberFormat="1" applyFont="1" applyFill="1" applyBorder="1" applyAlignment="1" applyProtection="1">
      <alignment horizontal="center" vertical="center" shrinkToFit="1"/>
    </xf>
    <xf numFmtId="180" fontId="20" fillId="0" borderId="0" xfId="29" quotePrefix="1" applyNumberFormat="1" applyFont="1" applyFill="1" applyBorder="1" applyAlignment="1" applyProtection="1">
      <alignment horizontal="center" vertical="center" shrinkToFit="1"/>
    </xf>
    <xf numFmtId="185" fontId="1" fillId="0" borderId="0" xfId="29" applyNumberFormat="1" applyBorder="1" applyAlignment="1" applyProtection="1">
      <alignment horizontal="left" vertical="center" shrinkToFit="1"/>
    </xf>
    <xf numFmtId="0" fontId="1" fillId="0" borderId="0" xfId="29" applyNumberFormat="1" applyBorder="1" applyAlignment="1" applyProtection="1">
      <alignment horizontal="left" vertical="center" shrinkToFit="1"/>
    </xf>
    <xf numFmtId="0" fontId="20" fillId="0" borderId="0" xfId="29" applyFont="1" applyBorder="1" applyAlignment="1" applyProtection="1">
      <alignment vertical="center"/>
    </xf>
    <xf numFmtId="0" fontId="1" fillId="13" borderId="0" xfId="29" applyFill="1" applyBorder="1" applyAlignment="1" applyProtection="1">
      <alignment horizontal="left" vertical="center" shrinkToFit="1"/>
    </xf>
    <xf numFmtId="0" fontId="1" fillId="0" borderId="17" xfId="29" applyBorder="1" applyAlignment="1">
      <alignment vertical="center"/>
    </xf>
    <xf numFmtId="0" fontId="1" fillId="0" borderId="17" xfId="29" quotePrefix="1" applyBorder="1" applyAlignment="1">
      <alignment vertical="center"/>
    </xf>
    <xf numFmtId="0" fontId="28" fillId="0" borderId="0" xfId="9" applyFont="1" applyBorder="1">
      <alignment vertical="center"/>
    </xf>
    <xf numFmtId="0" fontId="1" fillId="0" borderId="17" xfId="11" applyFont="1" applyBorder="1" applyAlignment="1">
      <alignment horizontal="right" vertical="center"/>
    </xf>
    <xf numFmtId="0" fontId="1" fillId="0" borderId="17" xfId="11" applyFont="1" applyBorder="1" applyAlignment="1">
      <alignment vertical="center"/>
    </xf>
    <xf numFmtId="0" fontId="31" fillId="0" borderId="0" xfId="9" applyFont="1" applyBorder="1" applyAlignment="1">
      <alignment horizontal="left" vertical="center"/>
    </xf>
    <xf numFmtId="0" fontId="28" fillId="0" borderId="0" xfId="9" applyFont="1" applyBorder="1" applyAlignment="1">
      <alignment horizontal="left" vertical="center"/>
    </xf>
    <xf numFmtId="0" fontId="1" fillId="0" borderId="0" xfId="29" applyBorder="1" applyAlignment="1">
      <alignment horizontal="left" vertical="center"/>
    </xf>
    <xf numFmtId="0" fontId="1" fillId="0" borderId="0" xfId="11" applyFont="1" applyBorder="1" applyAlignment="1">
      <alignment horizontal="left" vertical="center"/>
    </xf>
    <xf numFmtId="0" fontId="1" fillId="0" borderId="0" xfId="11" applyFont="1" applyBorder="1" applyAlignment="1">
      <alignment horizontal="right" vertical="center"/>
    </xf>
    <xf numFmtId="0" fontId="1" fillId="0" borderId="17" xfId="11" applyNumberFormat="1" applyFont="1" applyBorder="1" applyAlignment="1">
      <alignment horizontal="left" vertical="center"/>
    </xf>
    <xf numFmtId="0" fontId="28" fillId="0" borderId="0" xfId="9" applyFont="1" applyAlignment="1">
      <alignment vertical="center"/>
    </xf>
    <xf numFmtId="0" fontId="1" fillId="0" borderId="17" xfId="29" applyBorder="1" applyAlignment="1" applyProtection="1">
      <alignment horizontal="left" vertical="center"/>
      <protection locked="0"/>
    </xf>
    <xf numFmtId="0" fontId="1" fillId="0" borderId="17" xfId="11" applyFont="1" applyBorder="1" applyAlignment="1" applyProtection="1">
      <alignment horizontal="left" vertical="center"/>
      <protection locked="0"/>
    </xf>
    <xf numFmtId="0" fontId="9" fillId="13" borderId="0" xfId="0" applyFont="1" applyFill="1" applyAlignment="1">
      <alignment horizontal="left" vertical="center"/>
    </xf>
    <xf numFmtId="0" fontId="46" fillId="13" borderId="8" xfId="17" applyFill="1" applyBorder="1" applyAlignment="1">
      <alignment horizontal="left" vertical="center" shrinkToFit="1"/>
    </xf>
    <xf numFmtId="49" fontId="9" fillId="13" borderId="8" xfId="0" applyNumberFormat="1" applyFont="1" applyFill="1" applyBorder="1" applyAlignment="1">
      <alignment horizontal="left" vertical="top" wrapText="1"/>
    </xf>
    <xf numFmtId="0" fontId="49" fillId="13" borderId="8" xfId="0" applyFont="1" applyFill="1" applyBorder="1" applyAlignment="1">
      <alignment horizontal="left" vertical="top"/>
    </xf>
    <xf numFmtId="0" fontId="49" fillId="13" borderId="8" xfId="0" applyFont="1" applyFill="1" applyBorder="1" applyAlignment="1">
      <alignment horizontal="left" vertical="top" shrinkToFit="1"/>
    </xf>
    <xf numFmtId="0" fontId="49" fillId="13" borderId="8" xfId="10" applyFont="1" applyFill="1" applyBorder="1" applyAlignment="1" applyProtection="1">
      <alignment horizontal="left" vertical="top"/>
    </xf>
    <xf numFmtId="0" fontId="9" fillId="13" borderId="8" xfId="0" applyFont="1" applyFill="1" applyBorder="1" applyAlignment="1" applyProtection="1">
      <alignment horizontal="left" vertical="top" wrapText="1"/>
    </xf>
    <xf numFmtId="0" fontId="0" fillId="13" borderId="0" xfId="0" applyFill="1" applyAlignment="1">
      <alignment horizontal="left" vertical="center" shrinkToFit="1"/>
    </xf>
    <xf numFmtId="0" fontId="9" fillId="13" borderId="9" xfId="9" applyFont="1" applyFill="1" applyBorder="1" applyAlignment="1">
      <alignment horizontal="left" vertical="top" wrapText="1"/>
    </xf>
    <xf numFmtId="49" fontId="9" fillId="13" borderId="8" xfId="27" applyNumberFormat="1" applyFont="1" applyFill="1" applyBorder="1" applyAlignment="1">
      <alignment vertical="center" shrinkToFit="1"/>
    </xf>
    <xf numFmtId="49" fontId="11" fillId="13" borderId="8" xfId="27" applyNumberFormat="1" applyFont="1" applyFill="1" applyBorder="1" applyAlignment="1">
      <alignment horizontal="left" vertical="center" shrinkToFit="1"/>
    </xf>
    <xf numFmtId="49" fontId="9" fillId="13" borderId="8" xfId="27" applyNumberFormat="1" applyFont="1" applyFill="1" applyBorder="1" applyAlignment="1">
      <alignment horizontal="left" vertical="center" shrinkToFit="1"/>
    </xf>
    <xf numFmtId="0" fontId="3" fillId="13" borderId="0" xfId="9" applyFill="1">
      <alignment vertical="center"/>
    </xf>
    <xf numFmtId="0" fontId="77" fillId="13" borderId="8" xfId="0" applyFont="1" applyFill="1" applyBorder="1" applyAlignment="1">
      <alignment horizontal="left" vertical="center" shrinkToFit="1"/>
    </xf>
    <xf numFmtId="0" fontId="28" fillId="0" borderId="0" xfId="29" applyFont="1" applyAlignment="1">
      <alignment horizontal="left" vertical="top"/>
    </xf>
    <xf numFmtId="0" fontId="90" fillId="0" borderId="0" xfId="29" applyFont="1" applyAlignment="1">
      <alignment horizontal="left" vertical="top"/>
    </xf>
    <xf numFmtId="0" fontId="91" fillId="0" borderId="0" xfId="29" applyFont="1" applyAlignment="1">
      <alignment horizontal="left" vertical="top"/>
    </xf>
    <xf numFmtId="198" fontId="91" fillId="0" borderId="0" xfId="29" applyNumberFormat="1" applyFont="1" applyAlignment="1">
      <alignment horizontal="left" vertical="top"/>
    </xf>
    <xf numFmtId="0" fontId="92" fillId="14" borderId="0" xfId="29" applyFont="1" applyFill="1" applyAlignment="1">
      <alignment horizontal="left" vertical="top"/>
    </xf>
    <xf numFmtId="0" fontId="92" fillId="13" borderId="0" xfId="29" applyFont="1" applyFill="1" applyAlignment="1">
      <alignment horizontal="left" vertical="top"/>
    </xf>
    <xf numFmtId="0" fontId="91" fillId="0" borderId="21" xfId="29" applyFont="1" applyBorder="1" applyAlignment="1">
      <alignment horizontal="left" vertical="center"/>
    </xf>
    <xf numFmtId="0" fontId="93" fillId="0" borderId="21" xfId="29" applyFont="1" applyBorder="1" applyAlignment="1">
      <alignment horizontal="left" vertical="center"/>
    </xf>
    <xf numFmtId="0" fontId="93" fillId="0" borderId="21" xfId="29" applyFont="1" applyBorder="1" applyAlignment="1">
      <alignment horizontal="right" vertical="center"/>
    </xf>
    <xf numFmtId="0" fontId="91" fillId="0" borderId="0" xfId="29" applyFont="1" applyAlignment="1">
      <alignment horizontal="left" vertical="center"/>
    </xf>
    <xf numFmtId="0" fontId="91" fillId="0" borderId="17" xfId="29" applyFont="1" applyBorder="1" applyAlignment="1">
      <alignment horizontal="left" vertical="top"/>
    </xf>
    <xf numFmtId="0" fontId="93" fillId="0" borderId="0" xfId="29" applyFont="1" applyAlignment="1">
      <alignment horizontal="left" vertical="top"/>
    </xf>
    <xf numFmtId="0" fontId="93" fillId="0" borderId="0" xfId="29" quotePrefix="1" applyFont="1" applyAlignment="1">
      <alignment horizontal="left" vertical="top"/>
    </xf>
    <xf numFmtId="0" fontId="93" fillId="0" borderId="0" xfId="29" applyFont="1" applyAlignment="1">
      <alignment horizontal="right" vertical="top"/>
    </xf>
    <xf numFmtId="4" fontId="93" fillId="0" borderId="0" xfId="29" applyNumberFormat="1" applyFont="1" applyBorder="1" applyAlignment="1">
      <alignment vertical="top"/>
    </xf>
    <xf numFmtId="0" fontId="94" fillId="0" borderId="0" xfId="29" applyFont="1" applyAlignment="1">
      <alignment horizontal="left" vertical="top"/>
    </xf>
    <xf numFmtId="0" fontId="96" fillId="0" borderId="0" xfId="29" applyFont="1" applyAlignment="1">
      <alignment horizontal="left" vertical="top"/>
    </xf>
    <xf numFmtId="0" fontId="1" fillId="0" borderId="0" xfId="29">
      <alignment vertical="center"/>
    </xf>
    <xf numFmtId="0" fontId="1" fillId="13" borderId="0" xfId="29" applyFill="1">
      <alignment vertical="center"/>
    </xf>
    <xf numFmtId="0" fontId="97" fillId="13" borderId="0" xfId="29" applyFont="1" applyFill="1">
      <alignment vertical="center"/>
    </xf>
    <xf numFmtId="0" fontId="1" fillId="13" borderId="0" xfId="29" applyFill="1" applyAlignment="1">
      <alignment vertical="center"/>
    </xf>
    <xf numFmtId="0" fontId="93" fillId="0" borderId="21" xfId="29" applyFont="1" applyBorder="1" applyAlignment="1">
      <alignment horizontal="left" vertical="top"/>
    </xf>
    <xf numFmtId="0" fontId="1" fillId="19" borderId="0" xfId="29" applyFill="1" applyAlignment="1">
      <alignment vertical="center"/>
    </xf>
    <xf numFmtId="0" fontId="91" fillId="19" borderId="0" xfId="29" applyFont="1" applyFill="1" applyAlignment="1">
      <alignment horizontal="left" vertical="center"/>
    </xf>
    <xf numFmtId="0" fontId="1" fillId="19" borderId="0" xfId="29" applyFill="1">
      <alignment vertical="center"/>
    </xf>
    <xf numFmtId="0" fontId="89" fillId="0" borderId="0" xfId="29" applyFont="1" applyAlignment="1">
      <alignment vertical="center"/>
    </xf>
    <xf numFmtId="20" fontId="9" fillId="13" borderId="0" xfId="10" applyNumberFormat="1" applyFont="1" applyFill="1" applyBorder="1" applyAlignment="1" applyProtection="1">
      <alignment horizontal="left" vertical="center"/>
    </xf>
    <xf numFmtId="20" fontId="74" fillId="13" borderId="0" xfId="10" applyNumberFormat="1" applyFont="1" applyFill="1" applyBorder="1" applyAlignment="1" applyProtection="1">
      <alignment horizontal="left" vertical="center"/>
    </xf>
    <xf numFmtId="0" fontId="75" fillId="13" borderId="0" xfId="10" applyFont="1" applyFill="1" applyBorder="1" applyAlignment="1" applyProtection="1">
      <alignment horizontal="left" vertical="center"/>
    </xf>
    <xf numFmtId="0" fontId="11" fillId="13" borderId="0" xfId="10" applyFont="1" applyFill="1" applyBorder="1" applyAlignment="1" applyProtection="1">
      <alignment horizontal="left" vertical="center"/>
    </xf>
    <xf numFmtId="0" fontId="1" fillId="0" borderId="0" xfId="29" applyAlignment="1">
      <alignment vertical="center"/>
    </xf>
    <xf numFmtId="0" fontId="81" fillId="0" borderId="0" xfId="29" applyFont="1" applyAlignment="1">
      <alignment horizontal="left" vertical="center"/>
    </xf>
    <xf numFmtId="0" fontId="97" fillId="13" borderId="0" xfId="29" applyFont="1" applyFill="1" applyAlignment="1">
      <alignment vertical="center"/>
    </xf>
    <xf numFmtId="0" fontId="97" fillId="0" borderId="0" xfId="29" applyFont="1" applyAlignment="1">
      <alignment horizontal="left" vertical="center"/>
    </xf>
    <xf numFmtId="182" fontId="81" fillId="0" borderId="0" xfId="29" applyNumberFormat="1" applyFont="1" applyAlignment="1">
      <alignment horizontal="right" vertical="center"/>
    </xf>
    <xf numFmtId="182" fontId="81" fillId="0" borderId="0" xfId="29" applyNumberFormat="1" applyFont="1" applyAlignment="1">
      <alignment horizontal="left" vertical="center"/>
    </xf>
    <xf numFmtId="182" fontId="97" fillId="0" borderId="0" xfId="29" applyNumberFormat="1" applyFont="1" applyAlignment="1">
      <alignment horizontal="left" vertical="center"/>
    </xf>
    <xf numFmtId="182" fontId="97" fillId="0" borderId="0" xfId="29" applyNumberFormat="1" applyFont="1" applyAlignment="1">
      <alignment horizontal="right" vertical="center"/>
    </xf>
    <xf numFmtId="0" fontId="1" fillId="0" borderId="0" xfId="29" applyFont="1" applyAlignment="1">
      <alignment vertical="center"/>
    </xf>
    <xf numFmtId="0" fontId="94" fillId="0" borderId="0" xfId="29" applyFont="1" applyAlignment="1">
      <alignment horizontal="left" vertical="center"/>
    </xf>
    <xf numFmtId="0" fontId="91" fillId="0" borderId="0" xfId="29" applyFont="1" applyBorder="1" applyAlignment="1">
      <alignment horizontal="left" vertical="top"/>
    </xf>
    <xf numFmtId="0" fontId="12" fillId="13" borderId="0" xfId="10" applyFont="1" applyFill="1" applyBorder="1" applyAlignment="1" applyProtection="1">
      <alignment horizontal="left" vertical="center"/>
    </xf>
    <xf numFmtId="181" fontId="97" fillId="13" borderId="0" xfId="29" applyNumberFormat="1" applyFont="1" applyFill="1">
      <alignment vertical="center"/>
    </xf>
    <xf numFmtId="0" fontId="28" fillId="0" borderId="0" xfId="29" applyFont="1" applyBorder="1" applyAlignment="1">
      <alignment horizontal="left" vertical="top"/>
    </xf>
    <xf numFmtId="0" fontId="1" fillId="0" borderId="0" xfId="29" applyBorder="1" applyAlignment="1">
      <alignment vertical="center"/>
    </xf>
    <xf numFmtId="0" fontId="28" fillId="0" borderId="0" xfId="0" applyFont="1" applyAlignment="1">
      <alignment horizontal="left" vertical="top"/>
    </xf>
    <xf numFmtId="0" fontId="91" fillId="0" borderId="0" xfId="0" applyFont="1" applyAlignment="1">
      <alignment horizontal="left" vertical="top"/>
    </xf>
    <xf numFmtId="198" fontId="91" fillId="0" borderId="0" xfId="0" applyNumberFormat="1" applyFont="1" applyAlignment="1">
      <alignment horizontal="left" vertical="top"/>
    </xf>
    <xf numFmtId="0" fontId="0" fillId="0" borderId="0" xfId="0" applyAlignment="1">
      <alignment horizontal="left" vertical="top"/>
    </xf>
    <xf numFmtId="0" fontId="92" fillId="14" borderId="0" xfId="0" applyFont="1" applyFill="1" applyAlignment="1">
      <alignment horizontal="left" vertical="top"/>
    </xf>
    <xf numFmtId="0" fontId="92" fillId="13" borderId="0" xfId="0" applyFont="1" applyFill="1" applyAlignment="1">
      <alignment horizontal="left" vertical="top"/>
    </xf>
    <xf numFmtId="0" fontId="81" fillId="0" borderId="0" xfId="0" applyFont="1" applyAlignment="1">
      <alignment horizontal="left" vertical="top"/>
    </xf>
    <xf numFmtId="0" fontId="101" fillId="0" borderId="0" xfId="0" applyFont="1" applyAlignment="1">
      <alignment horizontal="left" vertical="center"/>
    </xf>
    <xf numFmtId="0" fontId="91" fillId="0" borderId="21" xfId="0" applyFont="1" applyBorder="1" applyAlignment="1">
      <alignment horizontal="left" vertical="center"/>
    </xf>
    <xf numFmtId="0" fontId="93" fillId="0" borderId="21" xfId="0" applyFont="1" applyBorder="1" applyAlignment="1">
      <alignment horizontal="right" vertical="center"/>
    </xf>
    <xf numFmtId="0" fontId="91" fillId="0" borderId="0" xfId="0" applyFont="1" applyAlignment="1">
      <alignment horizontal="left" vertical="center"/>
    </xf>
    <xf numFmtId="0" fontId="12" fillId="13" borderId="0" xfId="0" applyFont="1" applyFill="1" applyBorder="1" applyAlignment="1">
      <alignment horizontal="left" vertical="top"/>
    </xf>
    <xf numFmtId="0" fontId="14" fillId="13" borderId="0" xfId="0" applyFont="1" applyFill="1" applyBorder="1" applyAlignment="1">
      <alignment horizontal="left" vertical="top"/>
    </xf>
    <xf numFmtId="0" fontId="11" fillId="13" borderId="0" xfId="0" applyFont="1" applyFill="1" applyBorder="1" applyAlignment="1">
      <alignment horizontal="left" vertical="top"/>
    </xf>
    <xf numFmtId="0" fontId="14" fillId="13" borderId="0" xfId="0" applyFont="1" applyFill="1" applyAlignment="1">
      <alignment horizontal="left" vertical="top"/>
    </xf>
    <xf numFmtId="0" fontId="101" fillId="0" borderId="0" xfId="0" applyFont="1" applyAlignment="1">
      <alignment horizontal="left" vertical="top"/>
    </xf>
    <xf numFmtId="182" fontId="91" fillId="0" borderId="0" xfId="0" applyNumberFormat="1" applyFont="1" applyAlignment="1">
      <alignment horizontal="left" vertical="top"/>
    </xf>
    <xf numFmtId="0" fontId="96" fillId="0" borderId="0" xfId="0" applyFont="1" applyAlignment="1">
      <alignment horizontal="left" vertical="top"/>
    </xf>
    <xf numFmtId="182" fontId="96" fillId="0" borderId="0" xfId="0" applyNumberFormat="1" applyFont="1" applyAlignment="1">
      <alignment horizontal="left" vertical="top"/>
    </xf>
    <xf numFmtId="0" fontId="91" fillId="0" borderId="17" xfId="0" applyFont="1" applyBorder="1" applyAlignment="1">
      <alignment horizontal="left" vertical="top"/>
    </xf>
    <xf numFmtId="0" fontId="93" fillId="0" borderId="0" xfId="0" applyFont="1" applyAlignment="1">
      <alignment horizontal="left" vertical="top"/>
    </xf>
    <xf numFmtId="0" fontId="93" fillId="0" borderId="0" xfId="0" quotePrefix="1" applyFont="1" applyAlignment="1">
      <alignment horizontal="left" vertical="top"/>
    </xf>
    <xf numFmtId="0" fontId="93" fillId="0" borderId="0" xfId="0" applyFont="1" applyAlignment="1">
      <alignment horizontal="right" vertical="top"/>
    </xf>
    <xf numFmtId="4" fontId="93" fillId="0" borderId="0" xfId="0" applyNumberFormat="1" applyFont="1" applyBorder="1" applyAlignment="1">
      <alignment vertical="top"/>
    </xf>
    <xf numFmtId="0" fontId="97" fillId="0" borderId="0" xfId="0" applyFont="1" applyAlignment="1">
      <alignment horizontal="left" vertical="top"/>
    </xf>
    <xf numFmtId="0" fontId="94" fillId="0" borderId="0" xfId="0" applyFont="1" applyAlignment="1">
      <alignment horizontal="left" vertical="top"/>
    </xf>
    <xf numFmtId="0" fontId="49" fillId="13" borderId="8" xfId="0" applyNumberFormat="1" applyFont="1" applyFill="1" applyBorder="1" applyAlignment="1" applyProtection="1">
      <alignment horizontal="left" vertical="top" wrapText="1"/>
      <protection locked="0"/>
    </xf>
    <xf numFmtId="179" fontId="49" fillId="13" borderId="8" xfId="0" applyNumberFormat="1" applyFont="1" applyFill="1" applyBorder="1" applyAlignment="1" applyProtection="1">
      <alignment horizontal="left" vertical="top"/>
      <protection locked="0"/>
    </xf>
    <xf numFmtId="181" fontId="49" fillId="13" borderId="8" xfId="0" applyNumberFormat="1" applyFont="1" applyFill="1" applyBorder="1" applyAlignment="1" applyProtection="1">
      <alignment horizontal="left" vertical="top"/>
      <protection locked="0"/>
    </xf>
    <xf numFmtId="0" fontId="49" fillId="13" borderId="8" xfId="0" applyFont="1" applyFill="1" applyBorder="1" applyAlignment="1" applyProtection="1">
      <alignment vertical="top"/>
      <protection locked="0"/>
    </xf>
    <xf numFmtId="0" fontId="49" fillId="13" borderId="8" xfId="0" applyFont="1" applyFill="1" applyBorder="1" applyAlignment="1" applyProtection="1">
      <alignment horizontal="left" vertical="top"/>
      <protection locked="0"/>
    </xf>
    <xf numFmtId="179" fontId="49" fillId="13" borderId="8" xfId="0" applyNumberFormat="1" applyFont="1" applyFill="1" applyBorder="1" applyAlignment="1" applyProtection="1">
      <alignment horizontal="left" vertical="top" wrapText="1"/>
      <protection locked="0"/>
    </xf>
    <xf numFmtId="0" fontId="49" fillId="13" borderId="8" xfId="10" applyFont="1" applyFill="1" applyBorder="1" applyAlignment="1" applyProtection="1">
      <alignment horizontal="left" vertical="top"/>
      <protection locked="0"/>
    </xf>
    <xf numFmtId="186" fontId="49" fillId="13" borderId="8" xfId="0" applyNumberFormat="1" applyFont="1" applyFill="1" applyBorder="1" applyAlignment="1" applyProtection="1">
      <alignment horizontal="left" vertical="top"/>
      <protection locked="0"/>
    </xf>
    <xf numFmtId="49" fontId="49" fillId="13" borderId="8" xfId="0" applyNumberFormat="1" applyFont="1" applyFill="1" applyBorder="1" applyAlignment="1" applyProtection="1">
      <alignment horizontal="left" vertical="top" shrinkToFit="1"/>
      <protection locked="0"/>
    </xf>
    <xf numFmtId="190" fontId="49" fillId="13" borderId="8" xfId="10" applyNumberFormat="1" applyFont="1" applyFill="1" applyBorder="1" applyAlignment="1" applyProtection="1">
      <alignment horizontal="left" vertical="top"/>
      <protection locked="0"/>
    </xf>
    <xf numFmtId="181" fontId="49" fillId="13" borderId="8" xfId="10" applyNumberFormat="1" applyFont="1" applyFill="1" applyBorder="1" applyAlignment="1" applyProtection="1">
      <alignment horizontal="left" vertical="top"/>
      <protection locked="0"/>
    </xf>
    <xf numFmtId="190" fontId="49" fillId="13" borderId="8" xfId="10" quotePrefix="1" applyNumberFormat="1" applyFont="1" applyFill="1" applyBorder="1" applyAlignment="1" applyProtection="1">
      <alignment horizontal="left" vertical="top"/>
      <protection locked="0"/>
    </xf>
    <xf numFmtId="186" fontId="49" fillId="13" borderId="8" xfId="0" quotePrefix="1" applyNumberFormat="1" applyFont="1" applyFill="1" applyBorder="1" applyAlignment="1" applyProtection="1">
      <alignment horizontal="left" vertical="top"/>
      <protection locked="0"/>
    </xf>
    <xf numFmtId="190" fontId="49" fillId="13" borderId="8" xfId="0" quotePrefix="1" applyNumberFormat="1" applyFont="1" applyFill="1" applyBorder="1" applyAlignment="1" applyProtection="1">
      <alignment horizontal="left" vertical="top"/>
      <protection locked="0"/>
    </xf>
    <xf numFmtId="0" fontId="49" fillId="13" borderId="0" xfId="0" applyFont="1" applyFill="1" applyAlignment="1" applyProtection="1">
      <alignment vertical="top"/>
      <protection locked="0"/>
    </xf>
    <xf numFmtId="0" fontId="9" fillId="13" borderId="8" xfId="0" applyFont="1" applyFill="1" applyBorder="1" applyAlignment="1" applyProtection="1">
      <alignment horizontal="left" vertical="top" wrapText="1"/>
      <protection locked="0"/>
    </xf>
    <xf numFmtId="49" fontId="49" fillId="13" borderId="8" xfId="0" applyNumberFormat="1" applyFont="1" applyFill="1" applyBorder="1" applyAlignment="1" applyProtection="1">
      <alignment horizontal="left" vertical="top"/>
      <protection locked="0"/>
    </xf>
    <xf numFmtId="186" fontId="49" fillId="13" borderId="8" xfId="0" applyNumberFormat="1" applyFont="1" applyFill="1" applyBorder="1" applyAlignment="1" applyProtection="1">
      <alignment vertical="top" shrinkToFit="1"/>
      <protection locked="0"/>
    </xf>
    <xf numFmtId="0" fontId="49" fillId="13" borderId="8" xfId="0" applyFont="1" applyFill="1" applyBorder="1" applyAlignment="1" applyProtection="1">
      <alignment vertical="top" shrinkToFit="1"/>
      <protection locked="0"/>
    </xf>
    <xf numFmtId="0" fontId="104" fillId="0" borderId="0" xfId="12" applyFont="1" applyBorder="1" applyAlignment="1" applyProtection="1">
      <alignment horizontal="left" vertical="center"/>
    </xf>
    <xf numFmtId="0" fontId="105" fillId="0" borderId="0" xfId="29" applyFont="1" applyBorder="1" applyAlignment="1" applyProtection="1">
      <alignment horizontal="left" vertical="center"/>
    </xf>
    <xf numFmtId="0" fontId="11" fillId="0" borderId="8" xfId="0" applyFont="1" applyBorder="1" applyAlignment="1">
      <alignment horizontal="left" vertical="top"/>
    </xf>
    <xf numFmtId="0" fontId="49" fillId="0" borderId="8" xfId="0" applyFont="1" applyBorder="1" applyAlignment="1">
      <alignment horizontal="left" vertical="top"/>
    </xf>
    <xf numFmtId="181" fontId="49" fillId="0" borderId="8" xfId="0" applyNumberFormat="1" applyFont="1" applyBorder="1" applyAlignment="1" applyProtection="1">
      <alignment vertical="top"/>
      <protection locked="0"/>
    </xf>
    <xf numFmtId="49" fontId="49" fillId="0" borderId="8" xfId="0" applyNumberFormat="1" applyFont="1" applyBorder="1" applyAlignment="1" applyProtection="1">
      <alignment horizontal="center" vertical="top"/>
      <protection locked="0"/>
    </xf>
    <xf numFmtId="0" fontId="49" fillId="0" borderId="8" xfId="0" applyFont="1" applyBorder="1" applyAlignment="1">
      <alignment horizontal="left" vertical="top" wrapText="1"/>
    </xf>
    <xf numFmtId="0" fontId="100" fillId="0" borderId="0" xfId="29" applyFont="1" applyAlignment="1">
      <alignment horizontal="left" vertical="top"/>
    </xf>
    <xf numFmtId="0" fontId="0" fillId="3" borderId="0" xfId="0" applyFill="1" applyAlignment="1">
      <alignment vertical="top"/>
    </xf>
    <xf numFmtId="0" fontId="0" fillId="0" borderId="0" xfId="0" applyAlignment="1">
      <alignment horizontal="left" vertical="top"/>
    </xf>
    <xf numFmtId="0" fontId="71" fillId="3" borderId="0" xfId="0" applyFont="1" applyFill="1" applyAlignment="1">
      <alignment vertical="top"/>
    </xf>
    <xf numFmtId="0" fontId="71" fillId="0" borderId="0" xfId="0" applyFont="1" applyAlignment="1">
      <alignment vertical="top"/>
    </xf>
    <xf numFmtId="0" fontId="49" fillId="13" borderId="8" xfId="0" applyFont="1" applyFill="1" applyBorder="1" applyAlignment="1">
      <alignment horizontal="left" vertical="top" wrapText="1"/>
    </xf>
    <xf numFmtId="0" fontId="16" fillId="4" borderId="9" xfId="9" applyFont="1" applyFill="1" applyBorder="1" applyAlignment="1">
      <alignment horizontal="left" vertical="top" wrapText="1"/>
    </xf>
    <xf numFmtId="49" fontId="16" fillId="13" borderId="8" xfId="10" applyNumberFormat="1" applyFont="1" applyFill="1" applyBorder="1" applyAlignment="1">
      <alignment horizontal="left" vertical="center" shrinkToFit="1"/>
    </xf>
    <xf numFmtId="49" fontId="13" fillId="13" borderId="8" xfId="10" applyNumberFormat="1" applyFont="1" applyFill="1" applyBorder="1" applyAlignment="1">
      <alignment horizontal="left" vertical="center" shrinkToFit="1"/>
    </xf>
    <xf numFmtId="0" fontId="16" fillId="13" borderId="8" xfId="0" applyFont="1" applyFill="1" applyBorder="1" applyAlignment="1">
      <alignment horizontal="left" vertical="center" shrinkToFit="1"/>
    </xf>
    <xf numFmtId="49" fontId="13" fillId="13" borderId="8" xfId="19" applyNumberFormat="1" applyFont="1" applyFill="1" applyBorder="1" applyAlignment="1">
      <alignment horizontal="left" vertical="center" shrinkToFit="1"/>
    </xf>
    <xf numFmtId="0" fontId="16" fillId="0" borderId="0" xfId="0" applyFont="1" applyAlignment="1">
      <alignment horizontal="left" vertical="center" shrinkToFit="1"/>
    </xf>
    <xf numFmtId="49" fontId="11" fillId="13" borderId="8" xfId="0" quotePrefix="1" applyNumberFormat="1" applyFont="1" applyFill="1" applyBorder="1" applyAlignment="1" applyProtection="1">
      <alignment horizontal="left" vertical="top" wrapText="1" shrinkToFit="1"/>
      <protection locked="0"/>
    </xf>
    <xf numFmtId="0" fontId="49" fillId="13" borderId="8" xfId="10" applyNumberFormat="1" applyFont="1" applyFill="1" applyBorder="1" applyAlignment="1" applyProtection="1">
      <alignment horizontal="left" vertical="top"/>
      <protection locked="0"/>
    </xf>
    <xf numFmtId="0" fontId="49" fillId="13" borderId="8" xfId="0" applyFont="1" applyFill="1" applyBorder="1" applyAlignment="1" applyProtection="1">
      <alignment horizontal="center" vertical="top"/>
      <protection locked="0"/>
    </xf>
    <xf numFmtId="181" fontId="49" fillId="0" borderId="8" xfId="0" applyNumberFormat="1" applyFont="1" applyBorder="1" applyAlignment="1">
      <alignment horizontal="right" vertical="top"/>
    </xf>
    <xf numFmtId="181" fontId="49" fillId="13" borderId="8" xfId="0" applyNumberFormat="1" applyFont="1" applyFill="1" applyBorder="1" applyAlignment="1" applyProtection="1">
      <alignment horizontal="right" vertical="top"/>
      <protection locked="0"/>
    </xf>
    <xf numFmtId="181" fontId="49" fillId="0" borderId="8" xfId="0" applyNumberFormat="1" applyFont="1" applyBorder="1" applyAlignment="1" applyProtection="1">
      <alignment horizontal="center" vertical="top"/>
      <protection locked="0"/>
    </xf>
    <xf numFmtId="0" fontId="109" fillId="13" borderId="0" xfId="12" applyFont="1" applyFill="1" applyAlignment="1">
      <alignment horizontal="left" vertical="center"/>
    </xf>
    <xf numFmtId="0" fontId="58" fillId="14" borderId="0" xfId="29" applyFont="1" applyFill="1" applyAlignment="1" applyProtection="1">
      <alignment horizontal="left" vertical="center"/>
      <protection locked="0"/>
    </xf>
    <xf numFmtId="0" fontId="57" fillId="13" borderId="0" xfId="29" applyFont="1" applyFill="1" applyAlignment="1">
      <alignment horizontal="left" vertical="center"/>
    </xf>
    <xf numFmtId="0" fontId="28" fillId="13" borderId="0" xfId="29" applyFont="1" applyFill="1" applyAlignment="1">
      <alignment horizontal="left" vertical="center"/>
    </xf>
    <xf numFmtId="0" fontId="28" fillId="13" borderId="0" xfId="29" applyFont="1" applyFill="1" applyAlignment="1" applyProtection="1">
      <alignment horizontal="left" vertical="center"/>
      <protection locked="0"/>
    </xf>
    <xf numFmtId="0" fontId="49" fillId="21" borderId="8" xfId="0" applyFont="1" applyFill="1" applyBorder="1" applyAlignment="1">
      <alignment vertical="top"/>
    </xf>
    <xf numFmtId="0" fontId="28" fillId="0" borderId="0" xfId="0" applyFont="1" applyAlignment="1">
      <alignment vertical="center" wrapText="1"/>
    </xf>
    <xf numFmtId="0" fontId="28" fillId="0" borderId="0" xfId="0" applyFont="1" applyAlignment="1">
      <alignment vertical="center"/>
    </xf>
    <xf numFmtId="0" fontId="28" fillId="0" borderId="0" xfId="0" applyFont="1">
      <alignment vertical="center"/>
    </xf>
    <xf numFmtId="180" fontId="49" fillId="13" borderId="8" xfId="0" quotePrefix="1" applyNumberFormat="1" applyFont="1" applyFill="1" applyBorder="1" applyAlignment="1">
      <alignment horizontal="right" vertical="top"/>
    </xf>
    <xf numFmtId="0" fontId="29" fillId="0" borderId="0" xfId="0" applyFont="1" applyAlignment="1">
      <alignment vertical="center"/>
    </xf>
    <xf numFmtId="0" fontId="29" fillId="0" borderId="0" xfId="0" applyFont="1">
      <alignment vertical="center"/>
    </xf>
    <xf numFmtId="0" fontId="20" fillId="0" borderId="0" xfId="0" applyFont="1" applyAlignment="1">
      <alignment vertical="center"/>
    </xf>
    <xf numFmtId="181" fontId="28" fillId="0" borderId="0" xfId="0" applyNumberFormat="1" applyFont="1" applyAlignment="1">
      <alignment vertical="center"/>
    </xf>
    <xf numFmtId="15" fontId="28" fillId="0" borderId="0" xfId="0" applyNumberFormat="1" applyFont="1" applyAlignment="1">
      <alignment horizontal="right" vertical="center"/>
    </xf>
    <xf numFmtId="0" fontId="28" fillId="0" borderId="0" xfId="0" applyFont="1" applyAlignment="1">
      <alignment horizontal="center" vertical="center"/>
    </xf>
    <xf numFmtId="205" fontId="28" fillId="0" borderId="0" xfId="0" applyNumberFormat="1" applyFont="1" applyAlignment="1">
      <alignment vertical="center"/>
    </xf>
    <xf numFmtId="181" fontId="28" fillId="0" borderId="0" xfId="0" applyNumberFormat="1" applyFont="1" applyAlignment="1">
      <alignment horizontal="right" vertical="center"/>
    </xf>
    <xf numFmtId="49" fontId="28" fillId="0" borderId="0" xfId="0" applyNumberFormat="1" applyFont="1" applyAlignment="1">
      <alignment vertical="center"/>
    </xf>
    <xf numFmtId="0" fontId="28" fillId="0" borderId="0" xfId="0" applyFont="1" applyAlignment="1">
      <alignment horizontal="right" vertical="center"/>
    </xf>
    <xf numFmtId="181" fontId="49" fillId="13" borderId="8" xfId="0" quotePrefix="1" applyNumberFormat="1" applyFont="1" applyFill="1" applyBorder="1" applyAlignment="1">
      <alignment horizontal="right" vertical="top"/>
    </xf>
    <xf numFmtId="0" fontId="0" fillId="0" borderId="16" xfId="29" quotePrefix="1" applyFont="1" applyBorder="1" applyAlignment="1" applyProtection="1">
      <alignment horizontal="left" vertical="center"/>
    </xf>
    <xf numFmtId="0" fontId="24" fillId="0" borderId="0" xfId="29" quotePrefix="1" applyFont="1" applyAlignment="1" applyProtection="1">
      <alignment horizontal="left" vertical="center"/>
    </xf>
    <xf numFmtId="0" fontId="59" fillId="0" borderId="0" xfId="12" applyFont="1" applyBorder="1" applyAlignment="1" applyProtection="1">
      <alignment horizontal="left" vertical="center"/>
    </xf>
    <xf numFmtId="0" fontId="49" fillId="13" borderId="8" xfId="0" applyFont="1" applyFill="1" applyBorder="1" applyAlignment="1" applyProtection="1">
      <alignment vertical="top" wrapText="1"/>
      <protection locked="0"/>
    </xf>
    <xf numFmtId="0" fontId="49" fillId="13" borderId="8" xfId="0" applyFont="1" applyFill="1" applyBorder="1" applyAlignment="1" applyProtection="1">
      <alignment horizontal="center" vertical="top" wrapText="1"/>
      <protection locked="0"/>
    </xf>
    <xf numFmtId="181" fontId="49" fillId="0" borderId="8" xfId="0" applyNumberFormat="1" applyFont="1" applyBorder="1" applyAlignment="1" applyProtection="1">
      <alignment horizontal="right" vertical="top" wrapText="1"/>
      <protection locked="0"/>
    </xf>
    <xf numFmtId="0" fontId="9" fillId="20" borderId="8" xfId="0" applyFont="1" applyFill="1" applyBorder="1" applyAlignment="1">
      <alignment vertical="top"/>
    </xf>
    <xf numFmtId="180" fontId="9" fillId="20" borderId="8" xfId="0" applyNumberFormat="1" applyFont="1" applyFill="1" applyBorder="1" applyAlignment="1">
      <alignment horizontal="right" vertical="top"/>
    </xf>
    <xf numFmtId="0" fontId="11" fillId="20" borderId="8" xfId="0" applyFont="1" applyFill="1" applyBorder="1" applyAlignment="1">
      <alignment vertical="top"/>
    </xf>
    <xf numFmtId="180" fontId="11" fillId="20" borderId="8" xfId="0" applyNumberFormat="1" applyFont="1" applyFill="1" applyBorder="1" applyAlignment="1">
      <alignment horizontal="right" vertical="top"/>
    </xf>
    <xf numFmtId="0" fontId="11" fillId="21" borderId="8" xfId="0" applyFont="1" applyFill="1" applyBorder="1" applyAlignment="1">
      <alignment vertical="top"/>
    </xf>
    <xf numFmtId="0" fontId="9" fillId="18" borderId="28" xfId="9" applyFont="1" applyFill="1" applyBorder="1" applyAlignment="1">
      <alignment vertical="top" wrapText="1"/>
    </xf>
    <xf numFmtId="49" fontId="9" fillId="23" borderId="28" xfId="31" applyNumberFormat="1" applyFont="1" applyFill="1" applyBorder="1" applyAlignment="1">
      <alignment vertical="top" wrapText="1"/>
    </xf>
    <xf numFmtId="181" fontId="9" fillId="16" borderId="28" xfId="9" applyNumberFormat="1" applyFont="1" applyFill="1" applyBorder="1" applyAlignment="1">
      <alignment vertical="top" wrapText="1"/>
    </xf>
    <xf numFmtId="49" fontId="9" fillId="16" borderId="28" xfId="9" applyNumberFormat="1" applyFont="1" applyFill="1" applyBorder="1" applyAlignment="1">
      <alignment vertical="top" wrapText="1"/>
    </xf>
    <xf numFmtId="180" fontId="9" fillId="16" borderId="28" xfId="9" applyNumberFormat="1" applyFont="1" applyFill="1" applyBorder="1" applyAlignment="1">
      <alignment vertical="top" wrapText="1"/>
    </xf>
    <xf numFmtId="9" fontId="9" fillId="16" borderId="28" xfId="9" applyNumberFormat="1" applyFont="1" applyFill="1" applyBorder="1" applyAlignment="1">
      <alignment vertical="top" wrapText="1"/>
    </xf>
    <xf numFmtId="49" fontId="9" fillId="24" borderId="28" xfId="9" applyNumberFormat="1" applyFont="1" applyFill="1" applyBorder="1" applyAlignment="1">
      <alignment vertical="top" wrapText="1"/>
    </xf>
    <xf numFmtId="181" fontId="9" fillId="24" borderId="28" xfId="9" applyNumberFormat="1" applyFont="1" applyFill="1" applyBorder="1" applyAlignment="1">
      <alignment vertical="top" wrapText="1"/>
    </xf>
    <xf numFmtId="199" fontId="49" fillId="0" borderId="8" xfId="0" applyNumberFormat="1" applyFont="1" applyBorder="1" applyAlignment="1">
      <alignment horizontal="right" vertical="top"/>
    </xf>
    <xf numFmtId="204" fontId="9" fillId="24" borderId="28" xfId="9" applyNumberFormat="1" applyFont="1" applyFill="1" applyBorder="1" applyAlignment="1">
      <alignment vertical="top" wrapText="1"/>
    </xf>
    <xf numFmtId="204" fontId="49" fillId="0" borderId="8" xfId="0" applyNumberFormat="1" applyFont="1" applyBorder="1" applyAlignment="1">
      <alignment horizontal="right" vertical="top"/>
    </xf>
    <xf numFmtId="204" fontId="28" fillId="0" borderId="0" xfId="0" applyNumberFormat="1" applyFont="1" applyAlignment="1">
      <alignment horizontal="center" vertical="center" shrinkToFit="1"/>
    </xf>
    <xf numFmtId="49" fontId="49" fillId="0" borderId="8" xfId="0" applyNumberFormat="1" applyFont="1" applyBorder="1" applyAlignment="1" applyProtection="1">
      <alignment vertical="top"/>
      <protection locked="0"/>
    </xf>
    <xf numFmtId="181" fontId="9" fillId="20" borderId="8" xfId="0" applyNumberFormat="1" applyFont="1" applyFill="1" applyBorder="1" applyAlignment="1">
      <alignment horizontal="right" vertical="top"/>
    </xf>
    <xf numFmtId="181" fontId="11" fillId="22" borderId="8" xfId="0" applyNumberFormat="1" applyFont="1" applyFill="1" applyBorder="1" applyAlignment="1">
      <alignment horizontal="right" vertical="top"/>
    </xf>
    <xf numFmtId="204" fontId="49" fillId="0" borderId="8" xfId="0" applyNumberFormat="1" applyFont="1" applyBorder="1" applyAlignment="1" applyProtection="1">
      <alignment horizontal="right" vertical="top" wrapText="1"/>
      <protection locked="0"/>
    </xf>
    <xf numFmtId="204" fontId="28" fillId="0" borderId="0" xfId="0" applyNumberFormat="1" applyFont="1" applyAlignment="1">
      <alignment vertical="center"/>
    </xf>
    <xf numFmtId="0" fontId="0" fillId="0" borderId="0" xfId="0" applyAlignment="1">
      <alignment wrapText="1"/>
    </xf>
    <xf numFmtId="0" fontId="91" fillId="0" borderId="0" xfId="29" applyFont="1" applyAlignment="1">
      <alignment horizontal="left" vertical="top"/>
    </xf>
    <xf numFmtId="0" fontId="92" fillId="0" borderId="0" xfId="0" applyFont="1" applyAlignment="1">
      <alignment horizontal="left" vertical="top"/>
    </xf>
    <xf numFmtId="0" fontId="71" fillId="0" borderId="0" xfId="0" applyFont="1" applyAlignment="1">
      <alignment horizontal="left" vertical="top"/>
    </xf>
    <xf numFmtId="180" fontId="9" fillId="24" borderId="28" xfId="9" applyNumberFormat="1" applyFont="1" applyFill="1" applyBorder="1" applyAlignment="1">
      <alignment vertical="top" wrapText="1"/>
    </xf>
    <xf numFmtId="14" fontId="66" fillId="0" borderId="17" xfId="29" quotePrefix="1" applyNumberFormat="1" applyFont="1" applyBorder="1" applyAlignment="1" applyProtection="1">
      <alignment horizontal="left" vertical="center"/>
    </xf>
    <xf numFmtId="0" fontId="91" fillId="0" borderId="0" xfId="29" applyFont="1" applyAlignment="1">
      <alignment horizontal="left" vertical="top"/>
    </xf>
    <xf numFmtId="0" fontId="1" fillId="0" borderId="0" xfId="29" applyAlignment="1">
      <alignment horizontal="left" vertical="top"/>
    </xf>
    <xf numFmtId="198" fontId="91" fillId="0" borderId="0" xfId="29" applyNumberFormat="1" applyFont="1" applyAlignment="1">
      <alignment horizontal="left" vertical="top"/>
    </xf>
    <xf numFmtId="0" fontId="69" fillId="0" borderId="17" xfId="12" applyFont="1" applyBorder="1" applyAlignment="1" applyProtection="1">
      <alignment horizontal="left" vertical="center"/>
    </xf>
    <xf numFmtId="0" fontId="19" fillId="0" borderId="0" xfId="29" applyFont="1" applyBorder="1" applyAlignment="1" applyProtection="1">
      <alignment horizontal="right" vertical="center"/>
    </xf>
    <xf numFmtId="0" fontId="26" fillId="0" borderId="0" xfId="29" applyFont="1" applyBorder="1" applyAlignment="1" applyProtection="1">
      <alignment horizontal="left" vertical="center"/>
    </xf>
    <xf numFmtId="0" fontId="112" fillId="0" borderId="0" xfId="29" applyFont="1" applyBorder="1" applyAlignment="1" applyProtection="1">
      <alignment horizontal="right" vertical="center"/>
    </xf>
    <xf numFmtId="0" fontId="24" fillId="0" borderId="21" xfId="29" applyFont="1" applyBorder="1" applyAlignment="1" applyProtection="1">
      <alignment horizontal="left" vertical="center"/>
    </xf>
    <xf numFmtId="0" fontId="113" fillId="0" borderId="15" xfId="29" applyFont="1" applyBorder="1" applyAlignment="1" applyProtection="1">
      <alignment horizontal="left" vertical="center"/>
    </xf>
    <xf numFmtId="14" fontId="0" fillId="0" borderId="15" xfId="29" quotePrefix="1" applyNumberFormat="1" applyFont="1" applyBorder="1" applyAlignment="1" applyProtection="1">
      <alignment horizontal="left" vertical="center"/>
    </xf>
    <xf numFmtId="0" fontId="1" fillId="0" borderId="15" xfId="29" applyBorder="1" applyAlignment="1">
      <alignment horizontal="left" vertical="center"/>
    </xf>
    <xf numFmtId="0" fontId="55" fillId="0" borderId="15" xfId="29" applyFont="1" applyBorder="1" applyAlignment="1" applyProtection="1">
      <alignment horizontal="left" vertical="center"/>
    </xf>
    <xf numFmtId="0" fontId="55" fillId="0" borderId="17" xfId="29" applyFont="1" applyBorder="1" applyAlignment="1">
      <alignment vertical="center"/>
    </xf>
    <xf numFmtId="0" fontId="55" fillId="0" borderId="17" xfId="9" applyFont="1" applyBorder="1" applyAlignment="1">
      <alignment horizontal="left" vertical="center"/>
    </xf>
    <xf numFmtId="0" fontId="9" fillId="13" borderId="28" xfId="9" applyFont="1" applyFill="1" applyBorder="1" applyAlignment="1">
      <alignment vertical="top" wrapText="1"/>
    </xf>
    <xf numFmtId="4" fontId="93" fillId="0" borderId="0" xfId="29" applyNumberFormat="1" applyFont="1" applyAlignment="1">
      <alignment vertical="top"/>
    </xf>
    <xf numFmtId="0" fontId="86" fillId="0" borderId="15" xfId="29" applyFont="1" applyBorder="1" applyAlignment="1" applyProtection="1">
      <alignment horizontal="right" vertical="center"/>
    </xf>
    <xf numFmtId="0" fontId="86" fillId="0" borderId="15" xfId="29" applyFont="1" applyBorder="1" applyAlignment="1" applyProtection="1">
      <alignment horizontal="left" vertical="center"/>
    </xf>
    <xf numFmtId="0" fontId="24" fillId="0" borderId="0" xfId="29" applyFont="1" applyAlignment="1" applyProtection="1">
      <alignment horizontal="left" vertical="center"/>
    </xf>
    <xf numFmtId="0" fontId="49" fillId="0" borderId="10" xfId="0" applyFont="1" applyBorder="1" applyAlignment="1" applyProtection="1">
      <alignment horizontal="left" vertical="top"/>
    </xf>
    <xf numFmtId="0" fontId="49" fillId="0" borderId="10" xfId="0" applyFont="1" applyBorder="1" applyAlignment="1" applyProtection="1">
      <alignment horizontal="left" vertical="top" wrapText="1"/>
    </xf>
    <xf numFmtId="186" fontId="49" fillId="13" borderId="10" xfId="0" applyNumberFormat="1" applyFont="1" applyFill="1" applyBorder="1" applyAlignment="1" applyProtection="1">
      <alignment horizontal="left" vertical="top"/>
    </xf>
    <xf numFmtId="181" fontId="49" fillId="13" borderId="10" xfId="0" applyNumberFormat="1" applyFont="1" applyFill="1" applyBorder="1" applyAlignment="1" applyProtection="1">
      <alignment horizontal="left" vertical="top"/>
    </xf>
    <xf numFmtId="0" fontId="49" fillId="13" borderId="10" xfId="0" applyFont="1" applyFill="1" applyBorder="1" applyAlignment="1" applyProtection="1">
      <alignment horizontal="left" vertical="top"/>
    </xf>
    <xf numFmtId="187" fontId="49" fillId="13" borderId="10" xfId="0" applyNumberFormat="1" applyFont="1" applyFill="1" applyBorder="1" applyAlignment="1" applyProtection="1">
      <alignment horizontal="left" vertical="top"/>
    </xf>
    <xf numFmtId="182" fontId="49" fillId="0" borderId="10" xfId="0" applyNumberFormat="1" applyFont="1" applyBorder="1" applyAlignment="1" applyProtection="1">
      <alignment vertical="top"/>
    </xf>
    <xf numFmtId="0" fontId="0" fillId="0" borderId="0" xfId="0" applyFont="1" applyAlignment="1">
      <alignment vertical="top" wrapText="1"/>
    </xf>
    <xf numFmtId="0" fontId="0" fillId="0" borderId="0" xfId="0" applyFont="1" applyAlignment="1">
      <alignment vertical="top"/>
    </xf>
    <xf numFmtId="0" fontId="66" fillId="0" borderId="18" xfId="29" applyFont="1" applyBorder="1" applyAlignment="1" applyProtection="1">
      <alignment horizontal="left" vertical="center"/>
    </xf>
    <xf numFmtId="0" fontId="113" fillId="0" borderId="21" xfId="29" applyFont="1" applyBorder="1" applyAlignment="1">
      <alignment horizontal="left" vertical="center"/>
    </xf>
    <xf numFmtId="0" fontId="113" fillId="0" borderId="25" xfId="29" applyFont="1" applyBorder="1" applyAlignment="1">
      <alignment horizontal="left" vertical="center"/>
    </xf>
    <xf numFmtId="0" fontId="20" fillId="0" borderId="0" xfId="9" applyFont="1" applyAlignment="1">
      <alignment vertical="center"/>
    </xf>
    <xf numFmtId="0" fontId="20" fillId="0" borderId="0" xfId="9" applyFont="1">
      <alignment vertical="center"/>
    </xf>
    <xf numFmtId="0" fontId="66" fillId="0" borderId="17" xfId="11" applyFont="1" applyBorder="1" applyAlignment="1">
      <alignment horizontal="right" vertical="center"/>
    </xf>
    <xf numFmtId="0" fontId="66" fillId="0" borderId="17" xfId="11" applyFont="1" applyBorder="1" applyAlignment="1">
      <alignment horizontal="left" vertical="center"/>
    </xf>
    <xf numFmtId="181" fontId="9" fillId="16" borderId="28" xfId="9" applyNumberFormat="1" applyFont="1" applyFill="1" applyBorder="1" applyAlignment="1">
      <alignment horizontal="left" vertical="top" wrapText="1"/>
    </xf>
    <xf numFmtId="181" fontId="49" fillId="0" borderId="8" xfId="0" applyNumberFormat="1" applyFont="1" applyBorder="1" applyAlignment="1">
      <alignment horizontal="left" vertical="top"/>
    </xf>
    <xf numFmtId="185" fontId="64" fillId="0" borderId="17" xfId="12" applyNumberFormat="1" applyFont="1" applyBorder="1" applyAlignment="1" applyProtection="1">
      <alignment horizontal="left" vertical="center"/>
    </xf>
    <xf numFmtId="0" fontId="1" fillId="0" borderId="0" xfId="29" applyAlignment="1">
      <alignment vertical="center"/>
    </xf>
    <xf numFmtId="0" fontId="81" fillId="0" borderId="0" xfId="29" applyFont="1" applyAlignment="1">
      <alignment horizontal="left" vertical="center"/>
    </xf>
    <xf numFmtId="0" fontId="97" fillId="0" borderId="0" xfId="29" applyFont="1" applyAlignment="1">
      <alignment horizontal="left" vertical="center"/>
    </xf>
    <xf numFmtId="182" fontId="81" fillId="0" borderId="0" xfId="29" applyNumberFormat="1" applyFont="1" applyAlignment="1">
      <alignment horizontal="right" vertical="center"/>
    </xf>
    <xf numFmtId="182" fontId="81" fillId="0" borderId="0" xfId="29" applyNumberFormat="1" applyFont="1" applyAlignment="1">
      <alignment horizontal="left" vertical="center"/>
    </xf>
    <xf numFmtId="182" fontId="97" fillId="0" borderId="0" xfId="29" applyNumberFormat="1" applyFont="1" applyAlignment="1">
      <alignment horizontal="left" vertical="center"/>
    </xf>
    <xf numFmtId="182" fontId="97" fillId="0" borderId="0" xfId="29" applyNumberFormat="1" applyFont="1" applyAlignment="1">
      <alignment horizontal="right" vertical="center"/>
    </xf>
    <xf numFmtId="20" fontId="72" fillId="13" borderId="0" xfId="10" applyNumberFormat="1" applyFont="1" applyFill="1" applyBorder="1" applyAlignment="1" applyProtection="1">
      <alignment horizontal="left" vertical="center"/>
    </xf>
    <xf numFmtId="0" fontId="52" fillId="0" borderId="13" xfId="29" quotePrefix="1" applyFont="1" applyBorder="1" applyAlignment="1" applyProtection="1">
      <alignment horizontal="left" vertical="center"/>
    </xf>
    <xf numFmtId="0" fontId="113" fillId="0" borderId="15" xfId="29" quotePrefix="1" applyFont="1" applyBorder="1" applyAlignment="1" applyProtection="1">
      <alignment horizontal="left" vertical="center"/>
    </xf>
    <xf numFmtId="0" fontId="59" fillId="0" borderId="0" xfId="0" applyFont="1" applyAlignment="1">
      <alignment vertical="top" wrapText="1"/>
    </xf>
    <xf numFmtId="0" fontId="59" fillId="0" borderId="0" xfId="0" applyFont="1" applyAlignment="1">
      <alignment vertical="top"/>
    </xf>
    <xf numFmtId="0" fontId="20" fillId="0" borderId="0" xfId="0" applyFont="1" applyAlignment="1">
      <alignment vertical="top"/>
    </xf>
    <xf numFmtId="0" fontId="20" fillId="0" borderId="0" xfId="0" applyFont="1" applyAlignment="1">
      <alignment vertical="top" wrapText="1"/>
    </xf>
    <xf numFmtId="0" fontId="28" fillId="13" borderId="0" xfId="0" applyFont="1" applyFill="1">
      <alignment vertical="center"/>
    </xf>
    <xf numFmtId="187" fontId="11" fillId="13" borderId="28" xfId="9" applyNumberFormat="1" applyFont="1" applyFill="1" applyBorder="1" applyAlignment="1">
      <alignment vertical="top" wrapText="1"/>
    </xf>
    <xf numFmtId="15" fontId="49" fillId="0" borderId="8" xfId="0" applyNumberFormat="1" applyFont="1" applyBorder="1" applyAlignment="1" applyProtection="1">
      <alignment horizontal="left" vertical="top"/>
      <protection locked="0"/>
    </xf>
    <xf numFmtId="0" fontId="59" fillId="0" borderId="0" xfId="0" applyFont="1" applyAlignment="1">
      <alignment horizontal="left" vertical="top"/>
    </xf>
    <xf numFmtId="0" fontId="59" fillId="0" borderId="0" xfId="11" applyFont="1" applyAlignment="1">
      <alignment horizontal="left" vertical="top" wrapText="1"/>
    </xf>
    <xf numFmtId="49" fontId="9" fillId="13" borderId="8" xfId="0" applyNumberFormat="1" applyFont="1" applyFill="1" applyBorder="1" applyAlignment="1" applyProtection="1">
      <alignment horizontal="left" vertical="top" wrapText="1"/>
    </xf>
    <xf numFmtId="49" fontId="12" fillId="13" borderId="8" xfId="0" applyNumberFormat="1" applyFont="1" applyFill="1" applyBorder="1" applyAlignment="1" applyProtection="1">
      <alignment horizontal="left" vertical="top" wrapText="1"/>
    </xf>
    <xf numFmtId="181" fontId="9" fillId="13" borderId="8" xfId="0" applyNumberFormat="1" applyFont="1" applyFill="1" applyBorder="1" applyAlignment="1" applyProtection="1">
      <alignment horizontal="left" vertical="top" wrapText="1"/>
    </xf>
    <xf numFmtId="0" fontId="0" fillId="13" borderId="0" xfId="0" applyFill="1">
      <alignment vertical="center"/>
    </xf>
    <xf numFmtId="0" fontId="9" fillId="13" borderId="8" xfId="0" applyFont="1" applyFill="1" applyBorder="1" applyAlignment="1" applyProtection="1">
      <alignment horizontal="center" vertical="top" wrapText="1"/>
    </xf>
    <xf numFmtId="0" fontId="121" fillId="0" borderId="0" xfId="0" applyFont="1" applyAlignment="1">
      <alignment horizontal="left" vertical="top"/>
    </xf>
    <xf numFmtId="0" fontId="121" fillId="0" borderId="0" xfId="0" applyFont="1" applyAlignment="1">
      <alignment vertical="top" wrapText="1"/>
    </xf>
    <xf numFmtId="0" fontId="121" fillId="0" borderId="0" xfId="0" applyFont="1" applyAlignment="1">
      <alignment vertical="top"/>
    </xf>
    <xf numFmtId="0" fontId="121" fillId="0" borderId="0" xfId="11" applyFont="1" applyAlignment="1">
      <alignment horizontal="left" vertical="top" wrapText="1"/>
    </xf>
    <xf numFmtId="0" fontId="15" fillId="4" borderId="9" xfId="9" applyFont="1" applyFill="1" applyBorder="1" applyAlignment="1">
      <alignment horizontal="left" vertical="top" wrapText="1"/>
    </xf>
    <xf numFmtId="181" fontId="9" fillId="24" borderId="8" xfId="0" applyNumberFormat="1" applyFont="1" applyFill="1" applyBorder="1" applyAlignment="1" applyProtection="1">
      <alignment horizontal="left" vertical="top" wrapText="1"/>
      <protection locked="0"/>
    </xf>
    <xf numFmtId="0" fontId="52" fillId="0" borderId="21" xfId="29" applyFont="1" applyBorder="1" applyAlignment="1" applyProtection="1">
      <alignment horizontal="left" vertical="center"/>
    </xf>
    <xf numFmtId="0" fontId="91" fillId="0" borderId="0" xfId="29" applyFont="1" applyAlignment="1">
      <alignment horizontal="left" vertical="top"/>
    </xf>
    <xf numFmtId="0" fontId="1" fillId="0" borderId="0" xfId="29" applyAlignment="1">
      <alignment horizontal="left" vertical="top"/>
    </xf>
    <xf numFmtId="198" fontId="91" fillId="0" borderId="0" xfId="29" applyNumberFormat="1" applyFont="1" applyAlignment="1">
      <alignment horizontal="left" vertical="top"/>
    </xf>
    <xf numFmtId="0" fontId="28" fillId="3" borderId="0" xfId="29" applyFont="1" applyFill="1" applyAlignment="1">
      <alignment horizontal="left" vertical="top"/>
    </xf>
    <xf numFmtId="0" fontId="91" fillId="3" borderId="0" xfId="29" applyFont="1" applyFill="1" applyAlignment="1">
      <alignment horizontal="left" vertical="top"/>
    </xf>
    <xf numFmtId="0" fontId="1" fillId="3" borderId="0" xfId="29" applyNumberFormat="1" applyFill="1" applyAlignment="1">
      <alignment horizontal="left" vertical="top"/>
    </xf>
    <xf numFmtId="0" fontId="1" fillId="3" borderId="0" xfId="29" applyFill="1" applyAlignment="1">
      <alignment horizontal="left" vertical="top"/>
    </xf>
    <xf numFmtId="0" fontId="123" fillId="0" borderId="0" xfId="29" applyFont="1" applyAlignment="1">
      <alignment horizontal="left" vertical="top"/>
    </xf>
    <xf numFmtId="0" fontId="87" fillId="3" borderId="0" xfId="29" applyFont="1" applyFill="1" applyAlignment="1">
      <alignment horizontal="left" vertical="top"/>
    </xf>
    <xf numFmtId="0" fontId="14" fillId="0" borderId="0" xfId="0" applyFont="1">
      <alignment vertical="center"/>
    </xf>
    <xf numFmtId="0" fontId="14" fillId="0" borderId="11" xfId="0" applyFont="1" applyBorder="1" applyAlignment="1">
      <alignment horizontal="center" vertical="center"/>
    </xf>
    <xf numFmtId="0" fontId="14" fillId="0" borderId="21" xfId="0" applyFont="1" applyBorder="1" applyAlignment="1">
      <alignment horizontal="center" vertical="center"/>
    </xf>
    <xf numFmtId="0" fontId="14" fillId="0" borderId="21" xfId="0" applyFont="1" applyBorder="1">
      <alignment vertical="center"/>
    </xf>
    <xf numFmtId="0" fontId="14" fillId="0" borderId="0" xfId="0" applyFont="1" applyAlignment="1">
      <alignment horizontal="left" vertical="center"/>
    </xf>
    <xf numFmtId="0" fontId="14" fillId="0" borderId="0" xfId="0" applyFont="1" applyAlignment="1">
      <alignment horizontal="center" vertical="center"/>
    </xf>
    <xf numFmtId="0" fontId="14" fillId="0" borderId="0" xfId="0" applyFont="1" applyBorder="1">
      <alignment vertical="center"/>
    </xf>
    <xf numFmtId="0" fontId="14" fillId="0" borderId="0" xfId="0" applyFont="1" applyBorder="1" applyAlignment="1">
      <alignment horizontal="center" vertical="center"/>
    </xf>
    <xf numFmtId="0" fontId="124" fillId="0" borderId="0" xfId="0" applyFont="1" applyBorder="1">
      <alignment vertical="center"/>
    </xf>
    <xf numFmtId="181" fontId="124" fillId="0" borderId="0" xfId="0" applyNumberFormat="1" applyFont="1" applyBorder="1" applyAlignment="1">
      <alignment horizontal="right" vertical="center"/>
    </xf>
    <xf numFmtId="0" fontId="124" fillId="0" borderId="0" xfId="0" applyFont="1" applyBorder="1" applyAlignment="1">
      <alignment vertical="center"/>
    </xf>
    <xf numFmtId="0" fontId="0" fillId="0" borderId="0" xfId="0" applyBorder="1" applyAlignment="1">
      <alignment vertical="center"/>
    </xf>
    <xf numFmtId="181" fontId="14" fillId="0" borderId="12" xfId="0" applyNumberFormat="1" applyFont="1" applyBorder="1" applyAlignment="1">
      <alignment horizontal="right" vertical="center"/>
    </xf>
    <xf numFmtId="0" fontId="14" fillId="3" borderId="0" xfId="0" applyFont="1" applyFill="1">
      <alignment vertical="center"/>
    </xf>
    <xf numFmtId="0" fontId="0" fillId="0" borderId="0" xfId="0" applyFont="1" applyBorder="1" applyAlignment="1">
      <alignment horizontal="center" vertical="center"/>
    </xf>
    <xf numFmtId="0" fontId="14" fillId="0" borderId="0" xfId="0" applyFont="1" applyBorder="1" applyAlignment="1">
      <alignment horizontal="left" vertical="center"/>
    </xf>
    <xf numFmtId="0" fontId="0" fillId="0" borderId="0" xfId="0" applyFont="1" applyBorder="1" applyAlignment="1">
      <alignment vertical="center"/>
    </xf>
    <xf numFmtId="181" fontId="14" fillId="0" borderId="0" xfId="0" applyNumberFormat="1" applyFont="1" applyBorder="1" applyAlignment="1">
      <alignment horizontal="center" vertical="center"/>
    </xf>
    <xf numFmtId="0" fontId="22" fillId="0" borderId="0" xfId="0" applyFont="1" applyBorder="1" applyAlignment="1">
      <alignment horizontal="center" vertical="center"/>
    </xf>
    <xf numFmtId="0" fontId="125" fillId="0" borderId="0" xfId="0" applyFont="1" applyBorder="1" applyAlignment="1">
      <alignment horizontal="left" vertical="center"/>
    </xf>
    <xf numFmtId="0" fontId="22" fillId="0" borderId="0" xfId="0" applyFont="1" applyBorder="1" applyAlignment="1">
      <alignment horizontal="left" vertical="center"/>
    </xf>
    <xf numFmtId="0" fontId="4" fillId="0" borderId="0" xfId="29" applyFont="1" applyBorder="1" applyAlignment="1" applyProtection="1">
      <alignment horizontal="left" vertical="center"/>
    </xf>
    <xf numFmtId="0" fontId="4" fillId="0" borderId="20" xfId="29" applyFont="1" applyBorder="1" applyAlignment="1" applyProtection="1">
      <alignment horizontal="left" vertical="center"/>
    </xf>
    <xf numFmtId="0" fontId="14" fillId="3" borderId="0" xfId="0" applyFont="1" applyFill="1" applyAlignment="1">
      <alignment vertical="top"/>
    </xf>
    <xf numFmtId="0" fontId="14" fillId="0" borderId="0" xfId="0" applyFont="1" applyAlignment="1">
      <alignment vertical="top"/>
    </xf>
    <xf numFmtId="0" fontId="129" fillId="0" borderId="0" xfId="0" applyFont="1" applyAlignment="1">
      <alignment vertical="top"/>
    </xf>
    <xf numFmtId="0" fontId="130" fillId="0" borderId="0" xfId="0" applyFont="1" applyAlignment="1">
      <alignment vertical="top"/>
    </xf>
    <xf numFmtId="0" fontId="131" fillId="0" borderId="0" xfId="0" applyFont="1" applyAlignment="1">
      <alignment vertical="top"/>
    </xf>
    <xf numFmtId="0" fontId="133" fillId="0" borderId="0" xfId="0" applyFont="1" applyAlignment="1">
      <alignment vertical="top"/>
    </xf>
    <xf numFmtId="0" fontId="14" fillId="13" borderId="0" xfId="0" applyFont="1" applyFill="1">
      <alignment vertical="center"/>
    </xf>
    <xf numFmtId="0" fontId="138" fillId="13" borderId="0" xfId="0" applyFont="1" applyFill="1" applyBorder="1" applyAlignment="1">
      <alignment vertical="top"/>
    </xf>
    <xf numFmtId="0" fontId="138" fillId="13" borderId="0" xfId="0" applyFont="1" applyFill="1" applyBorder="1" applyAlignment="1" applyProtection="1">
      <alignment vertical="top"/>
      <protection locked="0"/>
    </xf>
    <xf numFmtId="0" fontId="138" fillId="17" borderId="0" xfId="0" applyFont="1" applyFill="1" applyBorder="1" applyAlignment="1">
      <alignment vertical="top"/>
    </xf>
    <xf numFmtId="14" fontId="69" fillId="0" borderId="15" xfId="29" quotePrefix="1" applyNumberFormat="1" applyFont="1" applyBorder="1" applyAlignment="1" applyProtection="1">
      <alignment horizontal="left" vertical="center"/>
      <protection locked="0"/>
    </xf>
    <xf numFmtId="14" fontId="45" fillId="0" borderId="15" xfId="29" quotePrefix="1" applyNumberFormat="1" applyFont="1" applyBorder="1" applyAlignment="1" applyProtection="1">
      <alignment horizontal="left" vertical="center"/>
    </xf>
    <xf numFmtId="0" fontId="0" fillId="0" borderId="0" xfId="29" quotePrefix="1" applyFont="1" applyBorder="1" applyAlignment="1" applyProtection="1">
      <alignment horizontal="left" vertical="center"/>
      <protection locked="0"/>
    </xf>
    <xf numFmtId="0" fontId="91" fillId="0" borderId="0" xfId="29" applyFont="1" applyAlignment="1">
      <alignment horizontal="left" vertical="top"/>
    </xf>
    <xf numFmtId="0" fontId="1" fillId="0" borderId="0" xfId="29" applyAlignment="1">
      <alignment horizontal="left" vertical="top"/>
    </xf>
    <xf numFmtId="0" fontId="92" fillId="13" borderId="0" xfId="29" applyFont="1" applyFill="1" applyAlignment="1">
      <alignment horizontal="left" vertical="top"/>
    </xf>
    <xf numFmtId="0" fontId="14" fillId="13" borderId="0" xfId="29" applyFont="1" applyFill="1" applyAlignment="1">
      <alignment horizontal="left" vertical="top"/>
    </xf>
    <xf numFmtId="0" fontId="66" fillId="13" borderId="0" xfId="29" applyFont="1" applyFill="1" applyAlignment="1">
      <alignment horizontal="left" vertical="top"/>
    </xf>
    <xf numFmtId="0" fontId="66" fillId="0" borderId="0" xfId="0" applyFont="1" applyAlignment="1">
      <alignment horizontal="left" vertical="top"/>
    </xf>
    <xf numFmtId="0" fontId="98" fillId="0" borderId="0" xfId="29" applyFont="1" applyAlignment="1">
      <alignment horizontal="left" vertical="top" wrapText="1"/>
    </xf>
    <xf numFmtId="0" fontId="123" fillId="0" borderId="0" xfId="29" applyFont="1" applyAlignment="1">
      <alignment horizontal="left"/>
    </xf>
    <xf numFmtId="0" fontId="93" fillId="0" borderId="0" xfId="29" applyFont="1" applyAlignment="1">
      <alignment horizontal="left"/>
    </xf>
    <xf numFmtId="0" fontId="100" fillId="0" borderId="0" xfId="29" applyFont="1" applyAlignment="1">
      <alignment horizontal="left"/>
    </xf>
    <xf numFmtId="0" fontId="136" fillId="0" borderId="17" xfId="29" applyFont="1" applyBorder="1" applyAlignment="1">
      <alignment horizontal="left"/>
    </xf>
    <xf numFmtId="0" fontId="93" fillId="0" borderId="17" xfId="29" applyFont="1" applyBorder="1" applyAlignment="1">
      <alignment horizontal="left"/>
    </xf>
    <xf numFmtId="0" fontId="87" fillId="3" borderId="0" xfId="29" applyFont="1" applyFill="1" applyAlignment="1">
      <alignment horizontal="left"/>
    </xf>
    <xf numFmtId="0" fontId="26" fillId="0" borderId="0" xfId="0" applyFont="1">
      <alignment vertical="center"/>
    </xf>
    <xf numFmtId="0" fontId="139" fillId="0" borderId="0" xfId="0" applyFont="1">
      <alignment vertical="center"/>
    </xf>
    <xf numFmtId="0" fontId="139" fillId="0" borderId="0" xfId="0" applyFont="1" applyAlignment="1">
      <alignment horizontal="right" vertical="center"/>
    </xf>
    <xf numFmtId="0" fontId="139" fillId="0" borderId="0" xfId="0" applyFont="1" applyAlignment="1">
      <alignment horizontal="left" vertical="center"/>
    </xf>
    <xf numFmtId="0" fontId="139" fillId="0" borderId="0" xfId="0" applyFont="1" applyAlignment="1">
      <alignment vertical="center" wrapText="1"/>
    </xf>
    <xf numFmtId="0" fontId="14" fillId="13" borderId="0" xfId="29" applyFont="1" applyFill="1" applyAlignment="1">
      <alignment horizontal="left" vertical="top"/>
    </xf>
    <xf numFmtId="0" fontId="66" fillId="13" borderId="0" xfId="29" applyFont="1" applyFill="1" applyAlignment="1">
      <alignment horizontal="left" vertical="top"/>
    </xf>
    <xf numFmtId="0" fontId="66" fillId="0" borderId="0" xfId="0" applyFont="1" applyAlignment="1">
      <alignment horizontal="left" vertical="top"/>
    </xf>
    <xf numFmtId="0" fontId="92" fillId="0" borderId="0" xfId="29" applyFont="1" applyAlignment="1">
      <alignment horizontal="left" vertical="top"/>
    </xf>
    <xf numFmtId="0" fontId="126" fillId="0" borderId="0" xfId="29" applyFont="1" applyAlignment="1">
      <alignment horizontal="left" vertical="top"/>
    </xf>
    <xf numFmtId="0" fontId="14" fillId="0" borderId="0" xfId="29" applyFont="1" applyAlignment="1">
      <alignment horizontal="left" vertical="top"/>
    </xf>
    <xf numFmtId="0" fontId="140" fillId="0" borderId="0" xfId="0" applyFont="1" applyAlignment="1">
      <alignment horizontal="right" vertical="center"/>
    </xf>
    <xf numFmtId="0" fontId="140" fillId="0" borderId="0" xfId="0" applyFont="1">
      <alignment vertical="center"/>
    </xf>
    <xf numFmtId="0" fontId="141" fillId="14" borderId="0" xfId="0" applyFont="1" applyFill="1">
      <alignment vertical="center"/>
    </xf>
    <xf numFmtId="0" fontId="140" fillId="0" borderId="0" xfId="0" applyFont="1" applyAlignment="1">
      <alignment horizontal="left" vertical="center"/>
    </xf>
    <xf numFmtId="0" fontId="142" fillId="0" borderId="0" xfId="0" applyFont="1">
      <alignment vertical="center"/>
    </xf>
    <xf numFmtId="49" fontId="49" fillId="23" borderId="28" xfId="31" applyNumberFormat="1" applyFont="1" applyFill="1" applyBorder="1" applyAlignment="1">
      <alignment vertical="top" wrapText="1"/>
    </xf>
    <xf numFmtId="0" fontId="55" fillId="0" borderId="0" xfId="0" applyFont="1" applyAlignment="1">
      <alignment horizontal="left" vertical="top"/>
    </xf>
    <xf numFmtId="0" fontId="24" fillId="0" borderId="0" xfId="0" applyFont="1">
      <alignment vertical="center"/>
    </xf>
    <xf numFmtId="0" fontId="25" fillId="0" borderId="0" xfId="0" applyFont="1" applyAlignment="1">
      <alignment horizontal="right" vertical="center"/>
    </xf>
    <xf numFmtId="0" fontId="25" fillId="0" borderId="0" xfId="0" applyFont="1">
      <alignment vertical="center"/>
    </xf>
    <xf numFmtId="0" fontId="0" fillId="0" borderId="0" xfId="29" applyFont="1" applyBorder="1" applyAlignment="1" applyProtection="1">
      <alignment horizontal="left" vertical="center"/>
      <protection locked="0"/>
    </xf>
    <xf numFmtId="0" fontId="140" fillId="0" borderId="0" xfId="0" applyFont="1" applyAlignment="1">
      <alignment vertical="center" wrapText="1"/>
    </xf>
    <xf numFmtId="0" fontId="55" fillId="13" borderId="21" xfId="29" applyFont="1" applyFill="1" applyBorder="1" applyAlignment="1" applyProtection="1">
      <alignment horizontal="left" vertical="center"/>
      <protection locked="0"/>
    </xf>
    <xf numFmtId="0" fontId="28" fillId="0" borderId="0" xfId="29" applyFont="1" applyAlignment="1" applyProtection="1">
      <alignment horizontal="left" vertical="center" wrapText="1"/>
    </xf>
    <xf numFmtId="0" fontId="59" fillId="0" borderId="17" xfId="29" applyFont="1" applyBorder="1" applyAlignment="1" applyProtection="1">
      <alignment horizontal="left" vertical="center"/>
    </xf>
    <xf numFmtId="0" fontId="118" fillId="0" borderId="0" xfId="0" quotePrefix="1" applyFont="1" applyFill="1" applyAlignment="1">
      <alignment horizontal="right" vertical="center" wrapText="1"/>
    </xf>
    <xf numFmtId="0" fontId="118" fillId="0" borderId="0" xfId="0" applyFont="1" applyFill="1" applyAlignment="1">
      <alignment horizontal="right" vertical="center"/>
    </xf>
    <xf numFmtId="14" fontId="59" fillId="0" borderId="15" xfId="29" applyNumberFormat="1" applyFont="1" applyBorder="1" applyAlignment="1" applyProtection="1">
      <alignment horizontal="left" vertical="center"/>
    </xf>
    <xf numFmtId="0" fontId="20" fillId="0" borderId="15" xfId="29" applyFont="1" applyBorder="1" applyAlignment="1" applyProtection="1">
      <alignment horizontal="left" vertical="center"/>
    </xf>
    <xf numFmtId="20" fontId="59" fillId="0" borderId="15" xfId="29" applyNumberFormat="1" applyFont="1" applyBorder="1" applyAlignment="1" applyProtection="1">
      <alignment horizontal="left" vertical="center"/>
    </xf>
    <xf numFmtId="14" fontId="21" fillId="0" borderId="11" xfId="29" quotePrefix="1" applyNumberFormat="1" applyFont="1" applyBorder="1" applyAlignment="1" applyProtection="1">
      <alignment horizontal="left" vertical="center" wrapText="1"/>
    </xf>
    <xf numFmtId="6" fontId="20" fillId="0" borderId="21" xfId="29" applyNumberFormat="1" applyFont="1" applyBorder="1" applyAlignment="1" applyProtection="1">
      <alignment horizontal="left" vertical="center"/>
    </xf>
    <xf numFmtId="6" fontId="20" fillId="0" borderId="12" xfId="29" applyNumberFormat="1" applyFont="1" applyBorder="1" applyAlignment="1" applyProtection="1">
      <alignment horizontal="left" vertical="center"/>
    </xf>
    <xf numFmtId="14" fontId="21" fillId="0" borderId="11" xfId="29" applyNumberFormat="1" applyFont="1" applyBorder="1" applyAlignment="1" applyProtection="1">
      <alignment horizontal="left" vertical="center" wrapText="1"/>
    </xf>
    <xf numFmtId="14" fontId="20" fillId="0" borderId="11" xfId="29" applyNumberFormat="1" applyFont="1" applyBorder="1" applyAlignment="1" applyProtection="1">
      <alignment horizontal="left" vertical="center"/>
    </xf>
    <xf numFmtId="6" fontId="20" fillId="0" borderId="11" xfId="29" applyNumberFormat="1" applyFont="1" applyBorder="1" applyAlignment="1" applyProtection="1">
      <alignment horizontal="left" vertical="center"/>
    </xf>
    <xf numFmtId="0" fontId="79" fillId="0" borderId="17" xfId="29" applyFont="1" applyBorder="1" applyAlignment="1" applyProtection="1">
      <alignment horizontal="center" vertical="center"/>
    </xf>
    <xf numFmtId="198" fontId="55" fillId="0" borderId="15" xfId="29" applyNumberFormat="1" applyFont="1" applyBorder="1" applyAlignment="1" applyProtection="1">
      <alignment horizontal="left" vertical="center"/>
    </xf>
    <xf numFmtId="198" fontId="0" fillId="0" borderId="15" xfId="0" applyNumberFormat="1" applyBorder="1" applyAlignment="1">
      <alignment horizontal="left" vertical="center"/>
    </xf>
    <xf numFmtId="0" fontId="0" fillId="0" borderId="0" xfId="0" applyAlignment="1">
      <alignment wrapText="1"/>
    </xf>
    <xf numFmtId="0" fontId="80" fillId="0" borderId="21" xfId="29" quotePrefix="1" applyFont="1" applyBorder="1" applyAlignment="1" applyProtection="1">
      <alignment horizontal="left" vertical="center"/>
    </xf>
    <xf numFmtId="0" fontId="114" fillId="0" borderId="21" xfId="29" applyFont="1" applyBorder="1" applyAlignment="1">
      <alignment horizontal="left" vertical="center"/>
    </xf>
    <xf numFmtId="179" fontId="59" fillId="0" borderId="11" xfId="29" quotePrefix="1" applyNumberFormat="1" applyFont="1" applyBorder="1" applyAlignment="1" applyProtection="1">
      <alignment horizontal="left" vertical="center" wrapText="1"/>
    </xf>
    <xf numFmtId="179" fontId="59" fillId="0" borderId="21" xfId="29" applyNumberFormat="1" applyFont="1" applyBorder="1" applyAlignment="1" applyProtection="1">
      <alignment horizontal="left" vertical="center"/>
    </xf>
    <xf numFmtId="179" fontId="59" fillId="0" borderId="12" xfId="29" applyNumberFormat="1" applyFont="1" applyBorder="1" applyAlignment="1" applyProtection="1">
      <alignment horizontal="left" vertical="center"/>
    </xf>
    <xf numFmtId="179" fontId="14" fillId="0" borderId="11" xfId="29" quotePrefix="1" applyNumberFormat="1" applyFont="1" applyBorder="1" applyAlignment="1" applyProtection="1">
      <alignment horizontal="left" vertical="center" wrapText="1"/>
    </xf>
    <xf numFmtId="179" fontId="14" fillId="0" borderId="21" xfId="29" applyNumberFormat="1" applyFont="1" applyBorder="1" applyAlignment="1" applyProtection="1">
      <alignment horizontal="left" vertical="center"/>
    </xf>
    <xf numFmtId="179" fontId="14" fillId="0" borderId="12" xfId="29" applyNumberFormat="1" applyFont="1" applyBorder="1" applyAlignment="1" applyProtection="1">
      <alignment horizontal="left" vertical="center"/>
    </xf>
    <xf numFmtId="181" fontId="21" fillId="0" borderId="11" xfId="29" applyNumberFormat="1" applyFont="1" applyBorder="1" applyAlignment="1" applyProtection="1">
      <alignment horizontal="left" vertical="center" wrapText="1"/>
    </xf>
    <xf numFmtId="181" fontId="20" fillId="0" borderId="21" xfId="29" applyNumberFormat="1" applyFont="1" applyBorder="1" applyAlignment="1" applyProtection="1">
      <alignment horizontal="left" vertical="center"/>
    </xf>
    <xf numFmtId="181" fontId="20" fillId="0" borderId="12" xfId="29" applyNumberFormat="1" applyFont="1" applyBorder="1" applyAlignment="1" applyProtection="1">
      <alignment horizontal="left" vertical="center"/>
    </xf>
    <xf numFmtId="0" fontId="86" fillId="0" borderId="17" xfId="29" applyFont="1" applyBorder="1" applyAlignment="1" applyProtection="1">
      <alignment horizontal="center" vertical="center"/>
    </xf>
    <xf numFmtId="181" fontId="20" fillId="0" borderId="11" xfId="29" applyNumberFormat="1" applyFont="1" applyBorder="1" applyAlignment="1" applyProtection="1">
      <alignment horizontal="left" vertical="center"/>
    </xf>
    <xf numFmtId="14" fontId="56" fillId="0" borderId="0" xfId="29" applyNumberFormat="1" applyFont="1" applyAlignment="1" applyProtection="1">
      <alignment horizontal="center" vertical="center"/>
    </xf>
    <xf numFmtId="0" fontId="55" fillId="0" borderId="0" xfId="29" applyFont="1" applyBorder="1" applyAlignment="1" applyProtection="1">
      <alignment horizontal="left" vertical="center" wrapText="1"/>
    </xf>
    <xf numFmtId="0" fontId="55" fillId="0" borderId="0" xfId="29" applyFont="1" applyAlignment="1" applyProtection="1">
      <alignment horizontal="left" vertical="center" wrapText="1"/>
    </xf>
    <xf numFmtId="0" fontId="0" fillId="0" borderId="17" xfId="0" applyBorder="1" applyAlignment="1">
      <alignment horizontal="left" vertical="center"/>
    </xf>
    <xf numFmtId="0" fontId="56" fillId="13" borderId="0" xfId="29" applyFont="1" applyFill="1" applyAlignment="1">
      <alignment horizontal="center" wrapText="1"/>
    </xf>
    <xf numFmtId="0" fontId="53" fillId="0" borderId="0" xfId="12" applyFont="1" applyBorder="1" applyAlignment="1" applyProtection="1">
      <alignment horizontal="center" vertical="center" wrapText="1"/>
    </xf>
    <xf numFmtId="0" fontId="1" fillId="0" borderId="0" xfId="29" applyAlignment="1">
      <alignment horizontal="center" vertical="center" wrapText="1"/>
    </xf>
    <xf numFmtId="185" fontId="59" fillId="0" borderId="21" xfId="12" applyNumberFormat="1" applyFont="1" applyBorder="1" applyAlignment="1" applyProtection="1">
      <alignment horizontal="left" vertical="center"/>
    </xf>
    <xf numFmtId="0" fontId="66" fillId="0" borderId="21" xfId="29" applyFont="1" applyBorder="1" applyAlignment="1">
      <alignment horizontal="left" vertical="center"/>
    </xf>
    <xf numFmtId="0" fontId="59" fillId="0" borderId="0" xfId="12" applyFont="1" applyBorder="1" applyAlignment="1" applyProtection="1">
      <alignment horizontal="left" vertical="center"/>
    </xf>
    <xf numFmtId="176" fontId="59" fillId="0" borderId="0" xfId="12" applyNumberFormat="1" applyFont="1" applyBorder="1" applyAlignment="1" applyProtection="1">
      <alignment horizontal="left" vertical="center"/>
    </xf>
    <xf numFmtId="0" fontId="24" fillId="0" borderId="0" xfId="29" applyFont="1" applyAlignment="1">
      <alignment horizontal="left" vertical="center"/>
    </xf>
    <xf numFmtId="0" fontId="59" fillId="0" borderId="0" xfId="12" applyFont="1" applyBorder="1" applyAlignment="1" applyProtection="1">
      <alignment horizontal="left" vertical="center"/>
      <protection locked="0"/>
    </xf>
    <xf numFmtId="0" fontId="88" fillId="0" borderId="21" xfId="12" applyFont="1" applyBorder="1" applyAlignment="1" applyProtection="1">
      <alignment horizontal="left" vertical="center" wrapText="1"/>
    </xf>
    <xf numFmtId="0" fontId="87" fillId="0" borderId="21" xfId="29" applyFont="1" applyBorder="1" applyAlignment="1">
      <alignment horizontal="left" vertical="center" wrapText="1"/>
    </xf>
    <xf numFmtId="0" fontId="87" fillId="0" borderId="25" xfId="29" applyFont="1" applyBorder="1" applyAlignment="1">
      <alignment horizontal="left" vertical="center" wrapText="1"/>
    </xf>
    <xf numFmtId="0" fontId="59" fillId="0" borderId="21" xfId="29" applyFont="1" applyBorder="1" applyAlignment="1" applyProtection="1">
      <alignment horizontal="left" vertical="center" wrapText="1"/>
    </xf>
    <xf numFmtId="0" fontId="66" fillId="0" borderId="21" xfId="29" applyFont="1" applyBorder="1" applyAlignment="1">
      <alignment horizontal="left" vertical="center" wrapText="1"/>
    </xf>
    <xf numFmtId="0" fontId="66" fillId="0" borderId="25" xfId="29" applyFont="1" applyBorder="1" applyAlignment="1">
      <alignment horizontal="left" vertical="center" wrapText="1"/>
    </xf>
    <xf numFmtId="0" fontId="59" fillId="0" borderId="17" xfId="12" applyFont="1" applyBorder="1" applyAlignment="1" applyProtection="1">
      <alignment horizontal="left" vertical="center"/>
    </xf>
    <xf numFmtId="0" fontId="39" fillId="0" borderId="19" xfId="11" applyFont="1" applyBorder="1" applyAlignment="1" applyProtection="1">
      <protection locked="0"/>
    </xf>
    <xf numFmtId="0" fontId="40" fillId="0" borderId="0" xfId="29" applyFont="1" applyAlignment="1" applyProtection="1">
      <protection locked="0"/>
    </xf>
    <xf numFmtId="0" fontId="39" fillId="0" borderId="19" xfId="29" applyFont="1" applyBorder="1" applyAlignment="1" applyProtection="1">
      <protection locked="0"/>
    </xf>
    <xf numFmtId="0" fontId="39" fillId="0" borderId="17" xfId="29" applyFont="1" applyBorder="1" applyAlignment="1" applyProtection="1"/>
    <xf numFmtId="0" fontId="39" fillId="0" borderId="0" xfId="29" applyFont="1" applyBorder="1" applyAlignment="1" applyProtection="1">
      <alignment wrapText="1"/>
    </xf>
    <xf numFmtId="0" fontId="40" fillId="0" borderId="0" xfId="29" applyFont="1" applyBorder="1" applyAlignment="1" applyProtection="1">
      <alignment wrapText="1"/>
    </xf>
    <xf numFmtId="0" fontId="40" fillId="0" borderId="17" xfId="29" applyFont="1" applyBorder="1" applyAlignment="1" applyProtection="1">
      <alignment wrapText="1"/>
    </xf>
    <xf numFmtId="0" fontId="39" fillId="0" borderId="17" xfId="29" applyFont="1" applyBorder="1" applyAlignment="1" applyProtection="1">
      <alignment wrapText="1"/>
      <protection locked="0"/>
    </xf>
    <xf numFmtId="0" fontId="40" fillId="0" borderId="17" xfId="29" applyFont="1" applyBorder="1" applyAlignment="1" applyProtection="1">
      <alignment wrapText="1"/>
      <protection locked="0"/>
    </xf>
    <xf numFmtId="0" fontId="1" fillId="0" borderId="17" xfId="29" applyBorder="1" applyAlignment="1">
      <alignment wrapText="1"/>
    </xf>
    <xf numFmtId="0" fontId="1" fillId="0" borderId="19" xfId="29" applyBorder="1" applyAlignment="1" applyProtection="1">
      <protection locked="0"/>
    </xf>
    <xf numFmtId="0" fontId="1" fillId="0" borderId="0" xfId="29" applyAlignment="1" applyProtection="1">
      <protection locked="0"/>
    </xf>
    <xf numFmtId="0" fontId="39" fillId="0" borderId="17" xfId="29" applyFont="1" applyBorder="1" applyAlignment="1" applyProtection="1">
      <alignment horizontal="left"/>
      <protection locked="0"/>
    </xf>
    <xf numFmtId="0" fontId="66" fillId="0" borderId="17" xfId="0" applyFont="1" applyBorder="1" applyAlignment="1">
      <alignment horizontal="left"/>
    </xf>
    <xf numFmtId="0" fontId="37" fillId="0" borderId="0" xfId="11" applyFont="1" applyAlignment="1" applyProtection="1">
      <alignment horizontal="center"/>
      <protection locked="0"/>
    </xf>
    <xf numFmtId="0" fontId="40" fillId="0" borderId="17" xfId="29" applyFont="1" applyBorder="1" applyAlignment="1" applyProtection="1"/>
    <xf numFmtId="14" fontId="39" fillId="0" borderId="17" xfId="29" applyNumberFormat="1" applyFont="1" applyBorder="1" applyAlignment="1" applyProtection="1">
      <protection locked="0"/>
    </xf>
    <xf numFmtId="0" fontId="39" fillId="0" borderId="17" xfId="29" applyFont="1" applyBorder="1" applyAlignment="1" applyProtection="1">
      <protection locked="0"/>
    </xf>
    <xf numFmtId="0" fontId="31" fillId="0" borderId="17" xfId="9" applyFont="1" applyBorder="1" applyAlignment="1" applyProtection="1">
      <alignment horizontal="left" vertical="center"/>
      <protection locked="0"/>
    </xf>
    <xf numFmtId="0" fontId="28" fillId="0" borderId="17" xfId="9" applyFont="1" applyBorder="1" applyAlignment="1" applyProtection="1">
      <alignment horizontal="left" vertical="center"/>
      <protection locked="0"/>
    </xf>
    <xf numFmtId="0" fontId="1" fillId="0" borderId="17" xfId="29" applyBorder="1" applyAlignment="1" applyProtection="1">
      <alignment horizontal="left" vertical="center"/>
      <protection locked="0"/>
    </xf>
    <xf numFmtId="0" fontId="28" fillId="0" borderId="17" xfId="9" applyFont="1" applyBorder="1" applyAlignment="1" applyProtection="1">
      <alignment vertical="center"/>
      <protection locked="0"/>
    </xf>
    <xf numFmtId="0" fontId="1" fillId="0" borderId="17" xfId="29" applyBorder="1" applyAlignment="1" applyProtection="1">
      <alignment vertical="center"/>
      <protection locked="0"/>
    </xf>
    <xf numFmtId="0" fontId="36" fillId="0" borderId="0" xfId="9" applyFont="1" applyAlignment="1">
      <alignment horizontal="center" vertical="center"/>
    </xf>
    <xf numFmtId="182" fontId="59" fillId="0" borderId="17" xfId="9" applyNumberFormat="1" applyFont="1" applyBorder="1" applyAlignment="1">
      <alignment horizontal="left" vertical="center"/>
    </xf>
    <xf numFmtId="0" fontId="59" fillId="0" borderId="17" xfId="29" applyFont="1" applyBorder="1" applyAlignment="1">
      <alignment horizontal="left" vertical="center"/>
    </xf>
    <xf numFmtId="0" fontId="55" fillId="0" borderId="17" xfId="9" applyNumberFormat="1" applyFont="1" applyBorder="1" applyAlignment="1">
      <alignment horizontal="left" vertical="center"/>
    </xf>
    <xf numFmtId="0" fontId="55" fillId="0" borderId="17" xfId="29" applyFont="1" applyBorder="1" applyAlignment="1">
      <alignment horizontal="left" vertical="center"/>
    </xf>
    <xf numFmtId="0" fontId="55" fillId="0" borderId="17" xfId="9" applyFont="1" applyBorder="1" applyAlignment="1">
      <alignment horizontal="left" vertical="center"/>
    </xf>
    <xf numFmtId="0" fontId="59" fillId="0" borderId="21" xfId="9" applyNumberFormat="1" applyFont="1" applyBorder="1" applyAlignment="1">
      <alignment horizontal="left" vertical="center"/>
    </xf>
    <xf numFmtId="0" fontId="59" fillId="0" borderId="21" xfId="29" applyFont="1" applyBorder="1" applyAlignment="1">
      <alignment horizontal="left" vertical="center"/>
    </xf>
    <xf numFmtId="0" fontId="21" fillId="3" borderId="19" xfId="29" applyFont="1" applyFill="1" applyBorder="1" applyAlignment="1" applyProtection="1">
      <alignment horizontal="center" vertical="center" wrapText="1"/>
    </xf>
    <xf numFmtId="0" fontId="1" fillId="0" borderId="19" xfId="29" applyBorder="1" applyAlignment="1">
      <alignment vertical="center"/>
    </xf>
    <xf numFmtId="0" fontId="33" fillId="0" borderId="0" xfId="9" applyFont="1" applyAlignment="1">
      <alignment horizontal="center" vertical="center"/>
    </xf>
    <xf numFmtId="0" fontId="55" fillId="0" borderId="17" xfId="9" applyFont="1" applyBorder="1" applyAlignment="1">
      <alignment horizontal="left" vertical="center" wrapText="1"/>
    </xf>
    <xf numFmtId="0" fontId="28" fillId="0" borderId="0" xfId="9" applyFont="1" applyAlignment="1">
      <alignment vertical="center"/>
    </xf>
    <xf numFmtId="0" fontId="35" fillId="0" borderId="0" xfId="9" applyFont="1" applyBorder="1" applyAlignment="1">
      <alignment vertical="center" wrapText="1"/>
    </xf>
    <xf numFmtId="0" fontId="28" fillId="0" borderId="0" xfId="29" applyFont="1" applyAlignment="1">
      <alignment vertical="center" wrapText="1"/>
    </xf>
    <xf numFmtId="0" fontId="28" fillId="0" borderId="17" xfId="29" applyFont="1" applyBorder="1" applyAlignment="1">
      <alignment vertical="center" wrapText="1"/>
    </xf>
    <xf numFmtId="182" fontId="55" fillId="0" borderId="17" xfId="9" applyNumberFormat="1" applyFont="1" applyBorder="1" applyAlignment="1">
      <alignment horizontal="left" vertical="center"/>
    </xf>
    <xf numFmtId="188" fontId="55" fillId="0" borderId="17" xfId="9" applyNumberFormat="1" applyFont="1" applyBorder="1" applyAlignment="1">
      <alignment horizontal="left" vertical="center"/>
    </xf>
    <xf numFmtId="0" fontId="23" fillId="0" borderId="0" xfId="0" applyFont="1" applyAlignment="1">
      <alignment vertical="center"/>
    </xf>
    <xf numFmtId="0" fontId="0" fillId="0" borderId="0" xfId="0" applyAlignment="1">
      <alignment vertical="center"/>
    </xf>
    <xf numFmtId="0" fontId="28" fillId="0" borderId="0" xfId="29" applyFont="1" applyAlignment="1">
      <alignment horizontal="center" vertical="top"/>
    </xf>
    <xf numFmtId="0" fontId="0" fillId="0" borderId="0" xfId="0" applyAlignment="1">
      <alignment horizontal="center" vertical="top"/>
    </xf>
    <xf numFmtId="0" fontId="135" fillId="13" borderId="0" xfId="0" applyFont="1" applyFill="1" applyAlignment="1">
      <alignment horizontal="left" vertical="center"/>
    </xf>
    <xf numFmtId="0" fontId="14" fillId="13" borderId="0" xfId="0" applyFont="1" applyFill="1" applyAlignment="1">
      <alignment horizontal="left" vertical="center"/>
    </xf>
    <xf numFmtId="0" fontId="0" fillId="13" borderId="0" xfId="0" applyFill="1" applyAlignment="1">
      <alignment vertical="center"/>
    </xf>
    <xf numFmtId="0" fontId="14" fillId="0" borderId="0" xfId="0" applyFont="1" applyAlignment="1">
      <alignment horizontal="left" vertical="center"/>
    </xf>
    <xf numFmtId="0" fontId="14" fillId="0" borderId="0" xfId="0" applyFont="1" applyAlignment="1">
      <alignment horizontal="center" vertical="center"/>
    </xf>
    <xf numFmtId="181" fontId="30" fillId="0" borderId="8" xfId="0" applyNumberFormat="1" applyFont="1" applyBorder="1" applyAlignment="1">
      <alignment horizontal="center" vertical="top"/>
    </xf>
    <xf numFmtId="0" fontId="97" fillId="0" borderId="8" xfId="0" applyFont="1" applyBorder="1" applyAlignment="1">
      <alignment horizontal="center" vertical="top"/>
    </xf>
    <xf numFmtId="0" fontId="30" fillId="0" borderId="8" xfId="0" applyFont="1" applyBorder="1" applyAlignment="1">
      <alignment horizontal="center" vertical="top"/>
    </xf>
    <xf numFmtId="0" fontId="93" fillId="0" borderId="17" xfId="29" applyFont="1" applyBorder="1" applyAlignment="1">
      <alignment horizontal="left" wrapText="1"/>
    </xf>
    <xf numFmtId="0" fontId="0" fillId="0" borderId="17" xfId="0" applyBorder="1" applyAlignment="1">
      <alignment horizontal="left" wrapText="1"/>
    </xf>
    <xf numFmtId="0" fontId="91" fillId="0" borderId="0" xfId="29" applyFont="1" applyAlignment="1">
      <alignment horizontal="left" vertical="top" wrapText="1"/>
    </xf>
    <xf numFmtId="0" fontId="98" fillId="0" borderId="0" xfId="29" applyFont="1" applyAlignment="1">
      <alignment horizontal="left" vertical="top" wrapText="1"/>
    </xf>
    <xf numFmtId="0" fontId="0" fillId="0" borderId="0" xfId="0" applyAlignment="1">
      <alignment horizontal="left" vertical="top"/>
    </xf>
    <xf numFmtId="182" fontId="127" fillId="0" borderId="8" xfId="0" applyNumberFormat="1" applyFont="1" applyBorder="1" applyAlignment="1">
      <alignment horizontal="center" vertical="top"/>
    </xf>
    <xf numFmtId="182" fontId="97" fillId="0" borderId="8" xfId="0" applyNumberFormat="1" applyFont="1" applyBorder="1" applyAlignment="1">
      <alignment horizontal="center" vertical="top"/>
    </xf>
    <xf numFmtId="0" fontId="14" fillId="0" borderId="8" xfId="0" applyFont="1" applyBorder="1" applyAlignment="1">
      <alignment horizontal="center" vertical="center"/>
    </xf>
    <xf numFmtId="0" fontId="0" fillId="0" borderId="8" xfId="0" applyFont="1" applyBorder="1" applyAlignment="1">
      <alignment vertical="center"/>
    </xf>
    <xf numFmtId="0" fontId="127" fillId="0" borderId="8" xfId="0" applyFont="1" applyBorder="1" applyAlignment="1">
      <alignment horizontal="left" vertical="top" wrapText="1"/>
    </xf>
    <xf numFmtId="0" fontId="81" fillId="0" borderId="8" xfId="0" applyFont="1" applyBorder="1" applyAlignment="1">
      <alignment vertical="top" wrapText="1"/>
    </xf>
    <xf numFmtId="0" fontId="14" fillId="0" borderId="17" xfId="0" applyFont="1" applyBorder="1" applyAlignment="1">
      <alignment horizontal="center" vertical="center"/>
    </xf>
    <xf numFmtId="0" fontId="0" fillId="0" borderId="17" xfId="0" applyBorder="1" applyAlignment="1">
      <alignment vertical="center"/>
    </xf>
    <xf numFmtId="0" fontId="14" fillId="0" borderId="17" xfId="0" applyFont="1" applyBorder="1" applyAlignment="1">
      <alignment vertical="center"/>
    </xf>
    <xf numFmtId="0" fontId="30" fillId="0" borderId="9" xfId="0" applyFont="1" applyBorder="1" applyAlignment="1">
      <alignment horizontal="center" vertical="top"/>
    </xf>
    <xf numFmtId="0" fontId="81" fillId="0" borderId="9" xfId="0" applyFont="1" applyBorder="1" applyAlignment="1">
      <alignment horizontal="center" vertical="top"/>
    </xf>
    <xf numFmtId="0" fontId="0" fillId="0" borderId="8" xfId="0" applyFont="1" applyBorder="1" applyAlignment="1">
      <alignment horizontal="center" vertical="center"/>
    </xf>
    <xf numFmtId="181" fontId="14" fillId="0" borderId="11" xfId="0" applyNumberFormat="1" applyFont="1" applyBorder="1" applyAlignment="1">
      <alignment vertical="center"/>
    </xf>
    <xf numFmtId="0" fontId="0" fillId="0" borderId="21" xfId="0" applyFont="1" applyBorder="1" applyAlignment="1">
      <alignment vertical="center"/>
    </xf>
    <xf numFmtId="0" fontId="0" fillId="0" borderId="12" xfId="0" applyFont="1" applyBorder="1" applyAlignment="1">
      <alignment vertical="center"/>
    </xf>
    <xf numFmtId="0" fontId="127" fillId="0" borderId="8" xfId="0" applyFont="1" applyBorder="1" applyAlignment="1">
      <alignment horizontal="center" vertical="top"/>
    </xf>
    <xf numFmtId="0" fontId="22" fillId="0" borderId="0" xfId="0" applyFont="1" applyAlignment="1">
      <alignment horizontal="left" vertical="center"/>
    </xf>
    <xf numFmtId="0" fontId="23" fillId="0" borderId="0" xfId="0" applyFont="1" applyBorder="1" applyAlignment="1">
      <alignment horizontal="left" vertical="center"/>
    </xf>
    <xf numFmtId="0" fontId="14" fillId="0" borderId="0" xfId="0" applyFont="1" applyBorder="1" applyAlignment="1">
      <alignment horizontal="left" vertical="center"/>
    </xf>
    <xf numFmtId="0" fontId="30" fillId="0" borderId="19" xfId="0" applyFont="1" applyBorder="1" applyAlignment="1">
      <alignment horizontal="center" vertical="top"/>
    </xf>
    <xf numFmtId="0" fontId="30" fillId="0" borderId="20" xfId="0" applyFont="1" applyBorder="1" applyAlignment="1">
      <alignment horizontal="center" vertical="top"/>
    </xf>
    <xf numFmtId="181" fontId="30" fillId="0" borderId="11" xfId="0" applyNumberFormat="1" applyFont="1" applyBorder="1" applyAlignment="1">
      <alignment horizontal="center" vertical="top"/>
    </xf>
    <xf numFmtId="181" fontId="30" fillId="0" borderId="21" xfId="0" applyNumberFormat="1" applyFont="1" applyBorder="1" applyAlignment="1">
      <alignment horizontal="center" vertical="top"/>
    </xf>
    <xf numFmtId="181" fontId="30" fillId="0" borderId="12" xfId="0" applyNumberFormat="1" applyFont="1" applyBorder="1" applyAlignment="1">
      <alignment horizontal="center" vertical="top"/>
    </xf>
    <xf numFmtId="182" fontId="127" fillId="0" borderId="11" xfId="0" applyNumberFormat="1" applyFont="1" applyBorder="1" applyAlignment="1">
      <alignment horizontal="center" vertical="top"/>
    </xf>
    <xf numFmtId="182" fontId="127" fillId="0" borderId="12" xfId="0" applyNumberFormat="1" applyFont="1" applyBorder="1" applyAlignment="1">
      <alignment horizontal="center" vertical="top"/>
    </xf>
    <xf numFmtId="0" fontId="127" fillId="0" borderId="11" xfId="0" applyFont="1" applyBorder="1" applyAlignment="1">
      <alignment horizontal="center" vertical="top"/>
    </xf>
    <xf numFmtId="0" fontId="127" fillId="0" borderId="12" xfId="0" applyFont="1" applyBorder="1" applyAlignment="1">
      <alignment horizontal="center" vertical="top"/>
    </xf>
    <xf numFmtId="0" fontId="30" fillId="0" borderId="11" xfId="0" applyFont="1" applyBorder="1" applyAlignment="1">
      <alignment horizontal="center" vertical="top"/>
    </xf>
    <xf numFmtId="0" fontId="30" fillId="0" borderId="12" xfId="0" applyFont="1" applyBorder="1" applyAlignment="1">
      <alignment horizontal="center" vertical="top"/>
    </xf>
    <xf numFmtId="0" fontId="137" fillId="0" borderId="11" xfId="0" applyFont="1" applyBorder="1" applyAlignment="1">
      <alignment horizontal="left" vertical="top" wrapText="1"/>
    </xf>
    <xf numFmtId="0" fontId="137" fillId="0" borderId="21" xfId="0" applyFont="1" applyBorder="1" applyAlignment="1">
      <alignment horizontal="left" vertical="top" wrapText="1"/>
    </xf>
    <xf numFmtId="0" fontId="137" fillId="0" borderId="12" xfId="0" applyFont="1" applyBorder="1" applyAlignment="1">
      <alignment horizontal="left" vertical="top" wrapText="1"/>
    </xf>
    <xf numFmtId="0" fontId="91" fillId="0" borderId="0" xfId="29" applyFont="1" applyAlignment="1">
      <alignment horizontal="left" vertical="top"/>
    </xf>
    <xf numFmtId="0" fontId="1" fillId="0" borderId="0" xfId="29" applyAlignment="1">
      <alignment horizontal="left" vertical="top"/>
    </xf>
    <xf numFmtId="0" fontId="1" fillId="0" borderId="0" xfId="29" applyAlignment="1">
      <alignment horizontal="left" vertical="top" wrapText="1"/>
    </xf>
    <xf numFmtId="0" fontId="22" fillId="0" borderId="8" xfId="0" applyFont="1" applyBorder="1" applyAlignment="1">
      <alignment horizontal="center" vertical="center"/>
    </xf>
    <xf numFmtId="0" fontId="91" fillId="0" borderId="0" xfId="29" applyNumberFormat="1" applyFont="1" applyAlignment="1">
      <alignment horizontal="left" vertical="top"/>
    </xf>
    <xf numFmtId="198" fontId="91" fillId="0" borderId="0" xfId="29" applyNumberFormat="1" applyFont="1" applyAlignment="1">
      <alignment horizontal="left" vertical="top"/>
    </xf>
    <xf numFmtId="0" fontId="14" fillId="13" borderId="0" xfId="29" applyFont="1" applyFill="1" applyAlignment="1">
      <alignment horizontal="left" vertical="top"/>
    </xf>
    <xf numFmtId="0" fontId="66" fillId="13" borderId="0" xfId="29" applyFont="1" applyFill="1" applyAlignment="1">
      <alignment horizontal="left" vertical="top"/>
    </xf>
    <xf numFmtId="0" fontId="66" fillId="0" borderId="0" xfId="0" applyFont="1" applyAlignment="1">
      <alignment horizontal="left" vertical="top"/>
    </xf>
    <xf numFmtId="0" fontId="91" fillId="0" borderId="0" xfId="29" applyFont="1" applyAlignment="1">
      <alignment horizontal="left" vertical="top" shrinkToFit="1"/>
    </xf>
    <xf numFmtId="0" fontId="1" fillId="0" borderId="0" xfId="29" applyAlignment="1">
      <alignment horizontal="left" vertical="top" shrinkToFit="1"/>
    </xf>
    <xf numFmtId="0" fontId="92" fillId="13" borderId="0" xfId="29" applyFont="1" applyFill="1" applyAlignment="1">
      <alignment horizontal="left" vertical="top"/>
    </xf>
    <xf numFmtId="0" fontId="71" fillId="13" borderId="0" xfId="29" applyFont="1" applyFill="1" applyAlignment="1">
      <alignment horizontal="left" vertical="top"/>
    </xf>
    <xf numFmtId="0" fontId="94" fillId="0" borderId="0" xfId="29" applyFont="1" applyAlignment="1">
      <alignment horizontal="left" vertical="top" wrapText="1"/>
    </xf>
    <xf numFmtId="0" fontId="95" fillId="3" borderId="0" xfId="29" applyFont="1" applyFill="1" applyAlignment="1">
      <alignment horizontal="left" vertical="top"/>
    </xf>
    <xf numFmtId="0" fontId="92" fillId="0" borderId="0" xfId="29" applyFont="1" applyAlignment="1">
      <alignment horizontal="left" vertical="top"/>
    </xf>
    <xf numFmtId="0" fontId="71" fillId="0" borderId="0" xfId="29" applyFont="1" applyAlignment="1">
      <alignment horizontal="left" vertical="top"/>
    </xf>
    <xf numFmtId="182" fontId="91" fillId="0" borderId="15" xfId="29" applyNumberFormat="1" applyFont="1" applyBorder="1" applyAlignment="1">
      <alignment horizontal="left" vertical="top"/>
    </xf>
    <xf numFmtId="182" fontId="1" fillId="0" borderId="15" xfId="29" applyNumberFormat="1" applyBorder="1" applyAlignment="1">
      <alignment horizontal="left" vertical="top"/>
    </xf>
    <xf numFmtId="0" fontId="93" fillId="0" borderId="0" xfId="29" applyFont="1" applyAlignment="1">
      <alignment horizontal="right" vertical="top"/>
    </xf>
    <xf numFmtId="0" fontId="1" fillId="0" borderId="0" xfId="29" applyAlignment="1">
      <alignment horizontal="right" vertical="top"/>
    </xf>
    <xf numFmtId="181" fontId="93" fillId="0" borderId="27" xfId="29" applyNumberFormat="1" applyFont="1" applyBorder="1" applyAlignment="1">
      <alignment vertical="top"/>
    </xf>
    <xf numFmtId="181" fontId="1" fillId="0" borderId="27" xfId="29" applyNumberFormat="1" applyBorder="1" applyAlignment="1">
      <alignment vertical="top"/>
    </xf>
    <xf numFmtId="0" fontId="115" fillId="0" borderId="0" xfId="29" applyFont="1" applyAlignment="1">
      <alignment horizontal="left" vertical="top" wrapText="1"/>
    </xf>
    <xf numFmtId="181" fontId="11" fillId="13" borderId="0" xfId="10" applyNumberFormat="1" applyFont="1" applyFill="1" applyBorder="1" applyAlignment="1" applyProtection="1">
      <alignment horizontal="left" vertical="center"/>
    </xf>
    <xf numFmtId="0" fontId="1" fillId="0" borderId="0" xfId="29" applyAlignment="1">
      <alignment vertical="center"/>
    </xf>
    <xf numFmtId="0" fontId="81" fillId="0" borderId="0" xfId="29" applyFont="1" applyAlignment="1">
      <alignment horizontal="left" vertical="center"/>
    </xf>
    <xf numFmtId="0" fontId="97" fillId="0" borderId="0" xfId="29" applyFont="1" applyAlignment="1">
      <alignment horizontal="left" vertical="center"/>
    </xf>
    <xf numFmtId="182" fontId="81" fillId="0" borderId="0" xfId="29" applyNumberFormat="1" applyFont="1" applyAlignment="1">
      <alignment horizontal="right" vertical="center"/>
    </xf>
    <xf numFmtId="0" fontId="1" fillId="0" borderId="0" xfId="29" applyAlignment="1">
      <alignment horizontal="right" vertical="center"/>
    </xf>
    <xf numFmtId="182" fontId="81" fillId="0" borderId="0" xfId="29" applyNumberFormat="1" applyFont="1" applyAlignment="1">
      <alignment horizontal="left" vertical="center"/>
    </xf>
    <xf numFmtId="182" fontId="97" fillId="0" borderId="0" xfId="29" applyNumberFormat="1" applyFont="1" applyAlignment="1">
      <alignment horizontal="left" vertical="center"/>
    </xf>
    <xf numFmtId="182" fontId="97" fillId="0" borderId="0" xfId="29" applyNumberFormat="1" applyFont="1" applyAlignment="1">
      <alignment horizontal="right" vertical="center"/>
    </xf>
    <xf numFmtId="181" fontId="11" fillId="15" borderId="0" xfId="10" applyNumberFormat="1" applyFont="1" applyFill="1" applyBorder="1" applyAlignment="1" applyProtection="1">
      <alignment horizontal="left" vertical="center"/>
    </xf>
    <xf numFmtId="0" fontId="93" fillId="0" borderId="15" xfId="29" applyFont="1" applyBorder="1" applyAlignment="1">
      <alignment horizontal="right" vertical="top"/>
    </xf>
    <xf numFmtId="0" fontId="1" fillId="0" borderId="15" xfId="29" applyBorder="1" applyAlignment="1">
      <alignment horizontal="right" vertical="top"/>
    </xf>
    <xf numFmtId="182" fontId="93" fillId="0" borderId="15" xfId="29" applyNumberFormat="1" applyFont="1" applyBorder="1" applyAlignment="1">
      <alignment horizontal="left" vertical="top"/>
    </xf>
    <xf numFmtId="181" fontId="91" fillId="0" borderId="0" xfId="29" applyNumberFormat="1" applyFont="1" applyAlignment="1">
      <alignment horizontal="left" vertical="top"/>
    </xf>
    <xf numFmtId="0" fontId="98" fillId="0" borderId="0" xfId="29" applyFont="1" applyAlignment="1">
      <alignment horizontal="left" vertical="top"/>
    </xf>
    <xf numFmtId="198" fontId="94" fillId="0" borderId="0" xfId="29" applyNumberFormat="1" applyFont="1" applyAlignment="1">
      <alignment horizontal="left" vertical="top"/>
    </xf>
    <xf numFmtId="0" fontId="99" fillId="0" borderId="0" xfId="29" applyFont="1" applyAlignment="1">
      <alignment horizontal="left" vertical="top"/>
    </xf>
    <xf numFmtId="0" fontId="91" fillId="0" borderId="0" xfId="0" applyFont="1" applyAlignment="1">
      <alignment horizontal="left" vertical="top" shrinkToFit="1"/>
    </xf>
    <xf numFmtId="0" fontId="0" fillId="0" borderId="0" xfId="0" applyAlignment="1">
      <alignment horizontal="left" vertical="top" shrinkToFit="1"/>
    </xf>
    <xf numFmtId="0" fontId="14" fillId="0" borderId="0" xfId="0" applyFont="1" applyAlignment="1">
      <alignment horizontal="left" vertical="top"/>
    </xf>
    <xf numFmtId="181" fontId="11" fillId="13" borderId="0" xfId="0" quotePrefix="1" applyNumberFormat="1" applyFont="1" applyFill="1" applyBorder="1" applyAlignment="1">
      <alignment horizontal="left" vertical="top"/>
    </xf>
    <xf numFmtId="0" fontId="66" fillId="13" borderId="0" xfId="0" applyFont="1" applyFill="1" applyAlignment="1">
      <alignment horizontal="left" vertical="top"/>
    </xf>
    <xf numFmtId="182" fontId="101" fillId="0" borderId="0" xfId="0" applyNumberFormat="1" applyFont="1" applyAlignment="1">
      <alignment horizontal="left" vertical="top"/>
    </xf>
    <xf numFmtId="0" fontId="102" fillId="0" borderId="0" xfId="0" applyFont="1" applyAlignment="1">
      <alignment horizontal="left" vertical="top"/>
    </xf>
    <xf numFmtId="0" fontId="90" fillId="0" borderId="0" xfId="0" applyFont="1" applyAlignment="1">
      <alignment horizontal="center" vertical="center"/>
    </xf>
    <xf numFmtId="0" fontId="91" fillId="0" borderId="0" xfId="0" applyFont="1" applyAlignment="1">
      <alignment horizontal="left" vertical="top"/>
    </xf>
    <xf numFmtId="183" fontId="91" fillId="0" borderId="0" xfId="0" applyNumberFormat="1" applyFont="1" applyAlignment="1">
      <alignment horizontal="left" vertical="top"/>
    </xf>
    <xf numFmtId="183" fontId="0" fillId="0" borderId="0" xfId="0" applyNumberFormat="1" applyAlignment="1">
      <alignment horizontal="left" vertical="top"/>
    </xf>
    <xf numFmtId="182" fontId="91" fillId="0" borderId="15" xfId="0" applyNumberFormat="1" applyFont="1" applyBorder="1" applyAlignment="1">
      <alignment horizontal="left" vertical="top"/>
    </xf>
    <xf numFmtId="182" fontId="0" fillId="0" borderId="15" xfId="0" applyNumberFormat="1" applyFont="1" applyBorder="1" applyAlignment="1">
      <alignment horizontal="left" vertical="top"/>
    </xf>
    <xf numFmtId="0" fontId="93" fillId="0" borderId="0" xfId="0" applyFont="1" applyBorder="1" applyAlignment="1">
      <alignment horizontal="right" vertical="top"/>
    </xf>
    <xf numFmtId="0" fontId="0" fillId="0" borderId="0" xfId="0" applyBorder="1" applyAlignment="1">
      <alignment horizontal="right" vertical="top"/>
    </xf>
    <xf numFmtId="181" fontId="93" fillId="0" borderId="27" xfId="0" applyNumberFormat="1" applyFont="1" applyBorder="1" applyAlignment="1">
      <alignment vertical="top"/>
    </xf>
    <xf numFmtId="181" fontId="0" fillId="0" borderId="27" xfId="0" applyNumberFormat="1" applyBorder="1" applyAlignment="1">
      <alignment vertical="top"/>
    </xf>
    <xf numFmtId="0" fontId="103" fillId="0" borderId="0" xfId="0" applyFont="1" applyAlignment="1">
      <alignment horizontal="left" vertical="top" wrapText="1"/>
    </xf>
    <xf numFmtId="0" fontId="95" fillId="3" borderId="0" xfId="0" applyFont="1" applyFill="1" applyAlignment="1">
      <alignment horizontal="left" vertical="top"/>
    </xf>
    <xf numFmtId="15" fontId="138" fillId="13" borderId="0" xfId="0" applyNumberFormat="1" applyFont="1" applyFill="1" applyBorder="1" applyAlignment="1">
      <alignment horizontal="right" vertical="top"/>
    </xf>
    <xf numFmtId="15" fontId="102" fillId="0" borderId="0" xfId="0" applyNumberFormat="1" applyFont="1" applyAlignment="1">
      <alignment vertical="top"/>
    </xf>
    <xf numFmtId="180" fontId="138" fillId="13" borderId="0" xfId="0" quotePrefix="1" applyNumberFormat="1" applyFont="1" applyFill="1" applyBorder="1" applyAlignment="1">
      <alignment horizontal="right" vertical="top"/>
    </xf>
    <xf numFmtId="0" fontId="102" fillId="0" borderId="0" xfId="0" applyFont="1" applyAlignment="1">
      <alignment vertical="top"/>
    </xf>
    <xf numFmtId="180" fontId="138" fillId="17" borderId="0" xfId="0" applyNumberFormat="1" applyFont="1" applyFill="1" applyBorder="1" applyAlignment="1">
      <alignment horizontal="right" vertical="top"/>
    </xf>
    <xf numFmtId="0" fontId="93" fillId="0" borderId="17" xfId="29" applyFont="1" applyBorder="1" applyAlignment="1">
      <alignment horizontal="left" vertical="top" wrapText="1"/>
    </xf>
    <xf numFmtId="0" fontId="28" fillId="0" borderId="17" xfId="0" applyFont="1" applyBorder="1" applyAlignment="1">
      <alignment horizontal="left" vertical="top" wrapText="1"/>
    </xf>
    <xf numFmtId="0" fontId="128" fillId="0" borderId="0" xfId="0" applyFont="1" applyBorder="1" applyAlignment="1">
      <alignment vertical="top" wrapText="1"/>
    </xf>
    <xf numFmtId="0" fontId="0" fillId="0" borderId="0" xfId="0" applyAlignment="1">
      <alignment vertical="top" wrapText="1"/>
    </xf>
    <xf numFmtId="0" fontId="126" fillId="0" borderId="0" xfId="29" applyFont="1" applyAlignment="1">
      <alignment horizontal="left" vertical="top"/>
    </xf>
    <xf numFmtId="0" fontId="71" fillId="0" borderId="0" xfId="0" applyFont="1" applyAlignment="1">
      <alignment horizontal="left" vertical="top"/>
    </xf>
    <xf numFmtId="0" fontId="14" fillId="0" borderId="0" xfId="29" applyFont="1" applyAlignment="1">
      <alignment horizontal="left" vertical="top"/>
    </xf>
    <xf numFmtId="0" fontId="66" fillId="0" borderId="0" xfId="29" applyFont="1" applyAlignment="1">
      <alignment horizontal="left" vertical="top"/>
    </xf>
    <xf numFmtId="49" fontId="9" fillId="25" borderId="8" xfId="27" applyNumberFormat="1" applyFont="1" applyFill="1" applyBorder="1" applyAlignment="1">
      <alignment horizontal="left" vertical="center" shrinkToFit="1"/>
    </xf>
    <xf numFmtId="0" fontId="143" fillId="25" borderId="0" xfId="9" applyFont="1" applyFill="1" applyAlignment="1">
      <alignment vertical="center" wrapText="1"/>
    </xf>
    <xf numFmtId="0" fontId="143" fillId="25" borderId="0" xfId="0" applyFont="1" applyFill="1" applyAlignment="1">
      <alignment vertical="center" wrapText="1"/>
    </xf>
    <xf numFmtId="49" fontId="75" fillId="13" borderId="8" xfId="11" applyNumberFormat="1" applyFont="1" applyFill="1" applyBorder="1" applyAlignment="1">
      <alignment horizontal="left" vertical="center" wrapText="1" shrinkToFit="1"/>
    </xf>
    <xf numFmtId="0" fontId="16" fillId="13" borderId="0" xfId="0" applyFont="1" applyFill="1" applyAlignment="1">
      <alignment horizontal="left" vertical="center" shrinkToFit="1"/>
    </xf>
    <xf numFmtId="0" fontId="9" fillId="13" borderId="8" xfId="0" applyFont="1" applyFill="1" applyBorder="1" applyAlignment="1" applyProtection="1">
      <alignment vertical="top" wrapText="1"/>
      <protection locked="0"/>
    </xf>
    <xf numFmtId="0" fontId="9" fillId="13" borderId="9" xfId="9" applyFont="1" applyFill="1" applyBorder="1" applyAlignment="1" applyProtection="1">
      <alignment horizontal="left" vertical="top" wrapText="1"/>
      <protection locked="0"/>
    </xf>
    <xf numFmtId="189" fontId="49" fillId="13" borderId="8" xfId="0" applyNumberFormat="1" applyFont="1" applyFill="1" applyBorder="1" applyAlignment="1" applyProtection="1">
      <alignment horizontal="left" vertical="top" wrapText="1" shrinkToFit="1"/>
      <protection locked="0"/>
    </xf>
    <xf numFmtId="49" fontId="9" fillId="25" borderId="8" xfId="0" applyNumberFormat="1" applyFont="1" applyFill="1" applyBorder="1" applyAlignment="1">
      <alignment horizontal="left" vertical="top" wrapText="1"/>
    </xf>
    <xf numFmtId="0" fontId="49" fillId="25" borderId="8" xfId="0" applyFont="1" applyFill="1" applyBorder="1" applyAlignment="1">
      <alignment horizontal="left" vertical="top"/>
    </xf>
    <xf numFmtId="0" fontId="16" fillId="25" borderId="8" xfId="0" applyFont="1" applyFill="1" applyBorder="1" applyAlignment="1">
      <alignment horizontal="left" vertical="center" shrinkToFit="1"/>
    </xf>
    <xf numFmtId="49" fontId="13" fillId="25" borderId="8" xfId="10" applyNumberFormat="1" applyFont="1" applyFill="1" applyBorder="1" applyAlignment="1">
      <alignment horizontal="left" vertical="center" shrinkToFit="1"/>
    </xf>
    <xf numFmtId="49" fontId="13" fillId="25" borderId="8" xfId="19" applyNumberFormat="1" applyFont="1" applyFill="1" applyBorder="1" applyAlignment="1">
      <alignment horizontal="left" vertical="center" shrinkToFit="1"/>
    </xf>
    <xf numFmtId="0" fontId="77" fillId="25" borderId="8" xfId="0" applyFont="1" applyFill="1" applyBorder="1" applyAlignment="1">
      <alignment horizontal="left" vertical="center" shrinkToFit="1"/>
    </xf>
    <xf numFmtId="186" fontId="9" fillId="25" borderId="8" xfId="0" applyNumberFormat="1" applyFont="1" applyFill="1" applyBorder="1" applyAlignment="1" applyProtection="1">
      <alignment horizontal="left" vertical="top" wrapText="1"/>
      <protection locked="0"/>
    </xf>
    <xf numFmtId="190" fontId="9" fillId="25" borderId="8" xfId="0" applyNumberFormat="1" applyFont="1" applyFill="1" applyBorder="1" applyAlignment="1" applyProtection="1">
      <alignment horizontal="left" vertical="top" wrapText="1"/>
      <protection locked="0"/>
    </xf>
    <xf numFmtId="49" fontId="9" fillId="25" borderId="8" xfId="0" applyNumberFormat="1" applyFont="1" applyFill="1" applyBorder="1" applyAlignment="1" applyProtection="1">
      <alignment horizontal="left" vertical="top" wrapText="1"/>
      <protection locked="0"/>
    </xf>
    <xf numFmtId="179" fontId="9" fillId="25" borderId="8" xfId="0" applyNumberFormat="1" applyFont="1" applyFill="1" applyBorder="1" applyAlignment="1" applyProtection="1">
      <alignment horizontal="left" vertical="top" wrapText="1"/>
      <protection locked="0"/>
    </xf>
    <xf numFmtId="181" fontId="9" fillId="25" borderId="8" xfId="0" applyNumberFormat="1" applyFont="1" applyFill="1" applyBorder="1" applyAlignment="1" applyProtection="1">
      <alignment horizontal="left" vertical="top" wrapText="1"/>
      <protection locked="0"/>
    </xf>
    <xf numFmtId="0" fontId="9" fillId="25" borderId="8" xfId="0" applyNumberFormat="1" applyFont="1" applyFill="1" applyBorder="1" applyAlignment="1" applyProtection="1">
      <alignment horizontal="left" vertical="top" wrapText="1"/>
      <protection locked="0"/>
    </xf>
    <xf numFmtId="49" fontId="9" fillId="25" borderId="8" xfId="0" applyNumberFormat="1" applyFont="1" applyFill="1" applyBorder="1" applyAlignment="1" applyProtection="1">
      <alignment horizontal="left" vertical="top" wrapText="1" shrinkToFit="1"/>
      <protection locked="0"/>
    </xf>
    <xf numFmtId="186" fontId="9" fillId="25" borderId="8" xfId="0" applyNumberFormat="1" applyFont="1" applyFill="1" applyBorder="1" applyAlignment="1" applyProtection="1">
      <alignment vertical="top" wrapText="1"/>
      <protection locked="0"/>
    </xf>
    <xf numFmtId="0" fontId="9" fillId="25" borderId="8" xfId="0" applyFont="1" applyFill="1" applyBorder="1" applyAlignment="1" applyProtection="1">
      <alignment vertical="top" wrapText="1"/>
      <protection locked="0"/>
    </xf>
    <xf numFmtId="0" fontId="59" fillId="3" borderId="17" xfId="9" applyFont="1" applyFill="1" applyBorder="1" applyAlignment="1" applyProtection="1">
      <alignment vertical="center" shrinkToFit="1"/>
      <protection locked="0"/>
    </xf>
    <xf numFmtId="0" fontId="55" fillId="3" borderId="17" xfId="29" applyFont="1" applyFill="1" applyBorder="1" applyAlignment="1">
      <alignment vertical="center" shrinkToFit="1"/>
    </xf>
    <xf numFmtId="0" fontId="24" fillId="3" borderId="17" xfId="0" applyFont="1" applyFill="1" applyBorder="1" applyAlignment="1">
      <alignment vertical="center" shrinkToFit="1"/>
    </xf>
    <xf numFmtId="0" fontId="20" fillId="13" borderId="0" xfId="12" applyFont="1" applyFill="1" applyBorder="1" applyAlignment="1" applyProtection="1">
      <alignment horizontal="left" vertical="center"/>
    </xf>
    <xf numFmtId="0" fontId="59" fillId="13" borderId="0" xfId="12" applyFont="1" applyFill="1" applyBorder="1" applyAlignment="1" applyProtection="1">
      <alignment horizontal="left" vertical="center"/>
    </xf>
    <xf numFmtId="0" fontId="59" fillId="13" borderId="0" xfId="12" applyFont="1" applyFill="1" applyBorder="1" applyAlignment="1" applyProtection="1">
      <alignment horizontal="right" vertical="center"/>
    </xf>
    <xf numFmtId="176" fontId="69" fillId="13" borderId="0" xfId="12" applyNumberFormat="1" applyFont="1" applyFill="1" applyBorder="1" applyAlignment="1" applyProtection="1">
      <alignment horizontal="left" vertical="center" wrapText="1"/>
    </xf>
    <xf numFmtId="0" fontId="0" fillId="13" borderId="0" xfId="0" applyFill="1" applyAlignment="1">
      <alignment horizontal="left" vertical="center" wrapText="1"/>
    </xf>
    <xf numFmtId="0" fontId="116" fillId="13" borderId="0" xfId="12" applyFont="1" applyFill="1" applyBorder="1" applyAlignment="1" applyProtection="1">
      <alignment horizontal="left" vertical="center" wrapText="1"/>
      <protection locked="0"/>
    </xf>
    <xf numFmtId="0" fontId="110" fillId="13" borderId="0" xfId="0" applyFont="1" applyFill="1" applyAlignment="1">
      <alignment horizontal="center" wrapText="1"/>
    </xf>
    <xf numFmtId="0" fontId="20" fillId="13" borderId="0" xfId="29" applyFont="1" applyFill="1" applyAlignment="1">
      <alignment horizontal="left" vertical="center"/>
    </xf>
    <xf numFmtId="0" fontId="53" fillId="13" borderId="0" xfId="12" applyFont="1" applyFill="1" applyBorder="1" applyAlignment="1" applyProtection="1">
      <alignment horizontal="center" vertical="center" wrapText="1"/>
    </xf>
    <xf numFmtId="0" fontId="1" fillId="13" borderId="0" xfId="29" applyFill="1" applyAlignment="1">
      <alignment horizontal="center" vertical="center" wrapText="1"/>
    </xf>
    <xf numFmtId="0" fontId="60" fillId="13" borderId="0" xfId="12" applyFont="1" applyFill="1" applyBorder="1" applyAlignment="1" applyProtection="1">
      <alignment horizontal="left" vertical="center"/>
    </xf>
    <xf numFmtId="0" fontId="60" fillId="13" borderId="0" xfId="12" applyFont="1" applyFill="1" applyBorder="1" applyAlignment="1" applyProtection="1">
      <alignment horizontal="left" vertical="center"/>
      <protection locked="0"/>
    </xf>
    <xf numFmtId="0" fontId="60" fillId="13" borderId="0" xfId="12" applyFont="1" applyFill="1" applyBorder="1" applyAlignment="1" applyProtection="1">
      <alignment horizontal="right" vertical="center"/>
      <protection locked="0"/>
    </xf>
    <xf numFmtId="0" fontId="1" fillId="13" borderId="17" xfId="29" applyFill="1" applyBorder="1" applyAlignment="1">
      <alignment horizontal="left" vertical="center"/>
    </xf>
    <xf numFmtId="0" fontId="0" fillId="13" borderId="17" xfId="0" applyFill="1" applyBorder="1" applyAlignment="1">
      <alignment horizontal="left" vertical="center"/>
    </xf>
    <xf numFmtId="0" fontId="59" fillId="13" borderId="11" xfId="12" applyFont="1" applyFill="1" applyBorder="1">
      <alignment vertical="center"/>
    </xf>
    <xf numFmtId="0" fontId="59" fillId="13" borderId="21" xfId="29" applyFont="1" applyFill="1" applyBorder="1" applyAlignment="1" applyProtection="1">
      <alignment horizontal="left" vertical="center"/>
      <protection locked="0"/>
    </xf>
    <xf numFmtId="0" fontId="59" fillId="13" borderId="12" xfId="29" applyFont="1" applyFill="1" applyBorder="1" applyAlignment="1" applyProtection="1">
      <alignment horizontal="left" vertical="center"/>
      <protection locked="0"/>
    </xf>
    <xf numFmtId="0" fontId="60" fillId="13" borderId="0" xfId="12" applyFont="1" applyFill="1" applyBorder="1" applyAlignment="1" applyProtection="1">
      <alignment horizontal="right" vertical="center"/>
    </xf>
    <xf numFmtId="0" fontId="62" fillId="13" borderId="11" xfId="9" applyFont="1" applyFill="1" applyBorder="1" applyProtection="1">
      <alignment vertical="center"/>
      <protection locked="0"/>
    </xf>
    <xf numFmtId="0" fontId="55" fillId="13" borderId="21" xfId="29" applyFont="1" applyFill="1" applyBorder="1" applyAlignment="1">
      <alignment horizontal="left" vertical="center"/>
    </xf>
    <xf numFmtId="0" fontId="59" fillId="13" borderId="12" xfId="12" applyFont="1" applyFill="1" applyBorder="1" applyAlignment="1">
      <alignment horizontal="left" vertical="center"/>
    </xf>
    <xf numFmtId="0" fontId="5" fillId="13" borderId="0" xfId="12" applyFont="1" applyFill="1" applyBorder="1" applyAlignment="1" applyProtection="1">
      <alignment horizontal="left" vertical="center"/>
    </xf>
    <xf numFmtId="0" fontId="5" fillId="13" borderId="0" xfId="12" applyFont="1" applyFill="1" applyBorder="1" applyAlignment="1" applyProtection="1">
      <alignment horizontal="right" vertical="center"/>
    </xf>
    <xf numFmtId="0" fontId="62" fillId="13" borderId="11" xfId="29" applyFont="1" applyFill="1" applyBorder="1" applyAlignment="1">
      <alignment horizontal="left" vertical="center"/>
    </xf>
    <xf numFmtId="0" fontId="59" fillId="13" borderId="21" xfId="12" applyFont="1" applyFill="1" applyBorder="1" applyAlignment="1">
      <alignment horizontal="left" vertical="center"/>
    </xf>
    <xf numFmtId="0" fontId="117" fillId="13" borderId="11" xfId="9" applyFont="1" applyFill="1" applyBorder="1" applyProtection="1">
      <alignment vertical="center"/>
      <protection locked="0"/>
    </xf>
    <xf numFmtId="0" fontId="59" fillId="13" borderId="21" xfId="12" applyFont="1" applyFill="1" applyBorder="1" applyAlignment="1" applyProtection="1">
      <alignment horizontal="left" vertical="center"/>
      <protection locked="0"/>
    </xf>
    <xf numFmtId="0" fontId="59" fillId="13" borderId="12" xfId="12" applyFont="1" applyFill="1" applyBorder="1" applyAlignment="1" applyProtection="1">
      <alignment horizontal="left" vertical="center"/>
      <protection locked="0"/>
    </xf>
    <xf numFmtId="0" fontId="55" fillId="13" borderId="11" xfId="29" applyFont="1" applyFill="1" applyBorder="1" applyAlignment="1" applyProtection="1">
      <alignment horizontal="left" vertical="center"/>
      <protection locked="0"/>
    </xf>
    <xf numFmtId="0" fontId="55" fillId="13" borderId="12" xfId="29" applyFont="1" applyFill="1" applyBorder="1" applyAlignment="1" applyProtection="1">
      <alignment horizontal="left" vertical="center"/>
      <protection locked="0"/>
    </xf>
    <xf numFmtId="0" fontId="20" fillId="13" borderId="3" xfId="12" applyFont="1" applyFill="1" applyBorder="1" applyAlignment="1" applyProtection="1">
      <alignment horizontal="center" vertical="center"/>
    </xf>
    <xf numFmtId="0" fontId="1" fillId="13" borderId="2" xfId="29" applyFill="1" applyBorder="1" applyAlignment="1">
      <alignment horizontal="center" vertical="center"/>
    </xf>
    <xf numFmtId="0" fontId="1" fillId="13" borderId="4" xfId="29" applyFill="1" applyBorder="1" applyAlignment="1">
      <alignment horizontal="center" vertical="center"/>
    </xf>
    <xf numFmtId="0" fontId="55" fillId="13" borderId="12" xfId="29" applyFont="1" applyFill="1" applyBorder="1" applyAlignment="1">
      <alignment horizontal="left" vertical="center"/>
    </xf>
    <xf numFmtId="0" fontId="20" fillId="13" borderId="22" xfId="12" applyFont="1" applyFill="1" applyBorder="1" applyAlignment="1" applyProtection="1">
      <alignment horizontal="left" vertical="center"/>
    </xf>
    <xf numFmtId="0" fontId="20" fillId="13" borderId="23" xfId="12" applyFont="1" applyFill="1" applyBorder="1" applyAlignment="1" applyProtection="1">
      <alignment horizontal="left" vertical="center"/>
    </xf>
    <xf numFmtId="0" fontId="59" fillId="13" borderId="22" xfId="12" quotePrefix="1" applyFont="1" applyFill="1" applyBorder="1" applyAlignment="1" applyProtection="1">
      <alignment horizontal="left" vertical="center"/>
    </xf>
    <xf numFmtId="0" fontId="69" fillId="13" borderId="17" xfId="12" applyFont="1" applyFill="1" applyBorder="1" applyAlignment="1" applyProtection="1">
      <alignment horizontal="left" vertical="center"/>
    </xf>
    <xf numFmtId="0" fontId="20" fillId="13" borderId="17" xfId="12" applyFont="1" applyFill="1" applyBorder="1" applyAlignment="1" applyProtection="1">
      <alignment horizontal="left" vertical="center"/>
    </xf>
    <xf numFmtId="0" fontId="20" fillId="13" borderId="17" xfId="12" quotePrefix="1" applyFont="1" applyFill="1" applyBorder="1" applyAlignment="1" applyProtection="1">
      <alignment horizontal="left" vertical="center"/>
    </xf>
    <xf numFmtId="0" fontId="21" fillId="13" borderId="17" xfId="12" applyFont="1" applyFill="1" applyBorder="1" applyAlignment="1" applyProtection="1">
      <alignment horizontal="right" vertical="center"/>
    </xf>
    <xf numFmtId="185" fontId="111" fillId="13" borderId="17" xfId="12" applyNumberFormat="1" applyFont="1" applyFill="1" applyBorder="1" applyAlignment="1" applyProtection="1">
      <alignment horizontal="left" vertical="center"/>
    </xf>
    <xf numFmtId="0" fontId="20" fillId="13" borderId="24" xfId="12" applyFont="1" applyFill="1" applyBorder="1" applyAlignment="1" applyProtection="1">
      <alignment horizontal="left" vertical="center"/>
    </xf>
    <xf numFmtId="0" fontId="55" fillId="13" borderId="11" xfId="9" applyFont="1" applyFill="1" applyBorder="1" applyProtection="1">
      <alignment vertical="center"/>
      <protection locked="0"/>
    </xf>
    <xf numFmtId="0" fontId="61" fillId="13" borderId="0" xfId="12" applyFont="1" applyFill="1" applyBorder="1" applyAlignment="1" applyProtection="1">
      <alignment horizontal="left" vertical="center"/>
    </xf>
    <xf numFmtId="0" fontId="56" fillId="13" borderId="21" xfId="29" applyFont="1" applyFill="1" applyBorder="1" applyAlignment="1" applyProtection="1">
      <alignment horizontal="left" vertical="center"/>
    </xf>
    <xf numFmtId="0" fontId="56" fillId="13" borderId="21" xfId="29" applyFont="1" applyFill="1" applyBorder="1" applyAlignment="1">
      <alignment horizontal="left" vertical="center"/>
    </xf>
    <xf numFmtId="0" fontId="55" fillId="13" borderId="21" xfId="29" applyFont="1" applyFill="1" applyBorder="1" applyAlignment="1" applyProtection="1">
      <alignment horizontal="left" vertical="center"/>
    </xf>
    <xf numFmtId="0" fontId="69" fillId="13" borderId="21" xfId="12" quotePrefix="1" applyFont="1" applyFill="1" applyBorder="1" applyAlignment="1" applyProtection="1">
      <alignment horizontal="left" vertical="center"/>
    </xf>
    <xf numFmtId="0" fontId="59" fillId="13" borderId="21" xfId="12" quotePrefix="1" applyFont="1" applyFill="1" applyBorder="1" applyAlignment="1" applyProtection="1">
      <alignment horizontal="left" vertical="center"/>
    </xf>
    <xf numFmtId="0" fontId="55" fillId="13" borderId="25" xfId="29" applyFont="1" applyFill="1" applyBorder="1" applyAlignment="1">
      <alignment horizontal="left" vertical="center"/>
    </xf>
    <xf numFmtId="0" fontId="69" fillId="13" borderId="15" xfId="12" applyFont="1" applyFill="1" applyBorder="1" applyAlignment="1" applyProtection="1">
      <alignment horizontal="left" vertical="center" wrapText="1"/>
    </xf>
    <xf numFmtId="0" fontId="26" fillId="13" borderId="15" xfId="29" applyFont="1" applyFill="1" applyBorder="1" applyAlignment="1">
      <alignment horizontal="left" vertical="center" wrapText="1"/>
    </xf>
    <xf numFmtId="0" fontId="26" fillId="13" borderId="26" xfId="29" applyFont="1" applyFill="1" applyBorder="1" applyAlignment="1">
      <alignment horizontal="left" vertical="center" wrapText="1"/>
    </xf>
    <xf numFmtId="0" fontId="68" fillId="13" borderId="0" xfId="12" applyFont="1" applyFill="1" applyBorder="1" applyAlignment="1" applyProtection="1">
      <alignment horizontal="left" vertical="center" wrapText="1"/>
    </xf>
    <xf numFmtId="0" fontId="26" fillId="13" borderId="17" xfId="29" applyFont="1" applyFill="1" applyBorder="1" applyAlignment="1">
      <alignment horizontal="left" vertical="center" wrapText="1"/>
    </xf>
    <xf numFmtId="0" fontId="26" fillId="13" borderId="24" xfId="29" applyFont="1" applyFill="1" applyBorder="1" applyAlignment="1">
      <alignment horizontal="left" vertical="center" wrapText="1"/>
    </xf>
    <xf numFmtId="0" fontId="44" fillId="13" borderId="21" xfId="29" quotePrefix="1" applyFont="1" applyFill="1" applyBorder="1" applyAlignment="1">
      <alignment horizontal="left" vertical="center"/>
    </xf>
    <xf numFmtId="0" fontId="26" fillId="13" borderId="21" xfId="29" applyFont="1" applyFill="1" applyBorder="1" applyAlignment="1">
      <alignment horizontal="left" vertical="center"/>
    </xf>
    <xf numFmtId="0" fontId="1" fillId="13" borderId="21" xfId="29" applyFill="1" applyBorder="1" applyAlignment="1">
      <alignment horizontal="left" vertical="center"/>
    </xf>
    <xf numFmtId="0" fontId="62" fillId="13" borderId="21" xfId="29" applyFont="1" applyFill="1" applyBorder="1" applyAlignment="1">
      <alignment horizontal="left" vertical="center"/>
    </xf>
    <xf numFmtId="185" fontId="69" fillId="13" borderId="0" xfId="12" applyNumberFormat="1" applyFont="1" applyFill="1" applyBorder="1" applyAlignment="1" applyProtection="1">
      <alignment horizontal="left" vertical="center"/>
    </xf>
    <xf numFmtId="185" fontId="59" fillId="13" borderId="0" xfId="12" applyNumberFormat="1" applyFont="1" applyFill="1" applyBorder="1" applyAlignment="1" applyProtection="1">
      <alignment horizontal="left" vertical="center"/>
    </xf>
    <xf numFmtId="176" fontId="70" fillId="13" borderId="21" xfId="12" applyNumberFormat="1" applyFont="1" applyFill="1" applyBorder="1" applyAlignment="1" applyProtection="1">
      <alignment horizontal="center" vertical="center"/>
    </xf>
    <xf numFmtId="176" fontId="26" fillId="13" borderId="21" xfId="29" applyNumberFormat="1" applyFont="1" applyFill="1" applyBorder="1" applyAlignment="1">
      <alignment horizontal="center" vertical="center"/>
    </xf>
    <xf numFmtId="176" fontId="70" fillId="13" borderId="15" xfId="12" applyNumberFormat="1" applyFont="1" applyFill="1" applyBorder="1" applyAlignment="1" applyProtection="1">
      <alignment horizontal="left" vertical="center"/>
    </xf>
    <xf numFmtId="176" fontId="59" fillId="13" borderId="15" xfId="12" applyNumberFormat="1" applyFont="1" applyFill="1" applyBorder="1" applyAlignment="1" applyProtection="1">
      <alignment horizontal="left" vertical="center"/>
    </xf>
    <xf numFmtId="176" fontId="59" fillId="13" borderId="0" xfId="12" applyNumberFormat="1" applyFont="1" applyFill="1" applyBorder="1" applyAlignment="1" applyProtection="1">
      <alignment horizontal="left" vertical="center"/>
    </xf>
    <xf numFmtId="185" fontId="59" fillId="13" borderId="23" xfId="12" applyNumberFormat="1" applyFont="1" applyFill="1" applyBorder="1" applyAlignment="1" applyProtection="1">
      <alignment horizontal="left" vertical="center"/>
    </xf>
    <xf numFmtId="0" fontId="55" fillId="13" borderId="12" xfId="9" applyFont="1" applyFill="1" applyBorder="1" applyAlignment="1" applyProtection="1">
      <alignment horizontal="left" vertical="center"/>
      <protection locked="0"/>
    </xf>
    <xf numFmtId="0" fontId="59" fillId="13" borderId="0" xfId="12" applyFont="1" applyFill="1" applyBorder="1" applyAlignment="1" applyProtection="1">
      <alignment horizontal="left" vertical="center"/>
      <protection locked="0"/>
    </xf>
    <xf numFmtId="0" fontId="63" fillId="13" borderId="0" xfId="12" applyFont="1" applyFill="1" applyBorder="1" applyAlignment="1" applyProtection="1">
      <alignment horizontal="left" vertical="center"/>
      <protection locked="0"/>
    </xf>
    <xf numFmtId="0" fontId="52" fillId="13" borderId="0" xfId="12" applyFont="1" applyFill="1" applyBorder="1" applyAlignment="1" applyProtection="1">
      <alignment horizontal="left" vertical="center"/>
    </xf>
    <xf numFmtId="0" fontId="52" fillId="13" borderId="0" xfId="12" applyFont="1" applyFill="1" applyBorder="1" applyAlignment="1" applyProtection="1">
      <alignment horizontal="left" vertical="center"/>
      <protection locked="0"/>
    </xf>
    <xf numFmtId="0" fontId="63" fillId="13" borderId="0" xfId="12" applyFont="1" applyFill="1" applyBorder="1" applyAlignment="1" applyProtection="1">
      <alignment horizontal="right" vertical="center"/>
      <protection locked="0"/>
    </xf>
    <xf numFmtId="0" fontId="59" fillId="13" borderId="23" xfId="12" applyFont="1" applyFill="1" applyBorder="1" applyAlignment="1" applyProtection="1">
      <alignment horizontal="left" vertical="center"/>
    </xf>
    <xf numFmtId="0" fontId="55" fillId="13" borderId="17" xfId="29" applyFont="1" applyFill="1" applyBorder="1" applyAlignment="1">
      <alignment horizontal="left" vertical="center"/>
    </xf>
    <xf numFmtId="0" fontId="55" fillId="13" borderId="24" xfId="29" applyFont="1" applyFill="1" applyBorder="1" applyAlignment="1">
      <alignment horizontal="left" vertical="center"/>
    </xf>
    <xf numFmtId="0" fontId="59" fillId="13" borderId="21" xfId="12" applyFont="1" applyFill="1" applyBorder="1" applyAlignment="1" applyProtection="1">
      <alignment horizontal="left" vertical="center"/>
    </xf>
    <xf numFmtId="0" fontId="59" fillId="13" borderId="21" xfId="12" applyFont="1" applyFill="1" applyBorder="1" applyAlignment="1" applyProtection="1">
      <alignment horizontal="right" vertical="center"/>
    </xf>
    <xf numFmtId="0" fontId="59" fillId="13" borderId="15" xfId="12" applyFont="1" applyFill="1" applyBorder="1" applyAlignment="1" applyProtection="1">
      <alignment horizontal="left" vertical="center"/>
    </xf>
    <xf numFmtId="0" fontId="59" fillId="13" borderId="15" xfId="12" applyFont="1" applyFill="1" applyBorder="1" applyAlignment="1" applyProtection="1">
      <alignment horizontal="right" vertical="center"/>
    </xf>
    <xf numFmtId="0" fontId="59" fillId="13" borderId="26" xfId="12" applyFont="1" applyFill="1" applyBorder="1" applyAlignment="1" applyProtection="1">
      <alignment horizontal="left" vertical="center"/>
    </xf>
    <xf numFmtId="0" fontId="20" fillId="13" borderId="5" xfId="12" quotePrefix="1" applyFont="1" applyFill="1" applyBorder="1" applyAlignment="1" applyProtection="1">
      <alignment horizontal="left" vertical="center"/>
    </xf>
    <xf numFmtId="0" fontId="20" fillId="13" borderId="6" xfId="12" applyFont="1" applyFill="1" applyBorder="1" applyAlignment="1" applyProtection="1">
      <alignment horizontal="left" vertical="center"/>
    </xf>
    <xf numFmtId="0" fontId="20" fillId="13" borderId="7" xfId="12" applyFont="1" applyFill="1" applyBorder="1" applyAlignment="1" applyProtection="1">
      <alignment horizontal="left" vertical="center"/>
    </xf>
    <xf numFmtId="0" fontId="52" fillId="13" borderId="11" xfId="12" applyFont="1" applyFill="1" applyBorder="1" applyAlignment="1">
      <alignment horizontal="left" vertical="center"/>
    </xf>
    <xf numFmtId="0" fontId="20" fillId="13" borderId="0" xfId="12" quotePrefix="1" applyFont="1" applyFill="1" applyBorder="1" applyAlignment="1" applyProtection="1">
      <alignment horizontal="left" vertical="center"/>
    </xf>
    <xf numFmtId="0" fontId="59" fillId="13" borderId="12" xfId="12" applyFont="1" applyFill="1" applyBorder="1" applyProtection="1">
      <alignment vertical="center"/>
      <protection locked="0"/>
    </xf>
    <xf numFmtId="0" fontId="132" fillId="13" borderId="0" xfId="12" quotePrefix="1" applyFont="1" applyFill="1" applyBorder="1" applyAlignment="1" applyProtection="1">
      <alignment horizontal="left" vertical="center" wrapText="1"/>
    </xf>
    <xf numFmtId="0" fontId="134" fillId="13" borderId="0" xfId="0" applyFont="1" applyFill="1" applyAlignment="1">
      <alignment horizontal="left" vertical="center" wrapText="1"/>
    </xf>
    <xf numFmtId="0" fontId="134" fillId="13" borderId="0" xfId="0" applyFont="1" applyFill="1" applyAlignment="1">
      <alignment horizontal="left" vertical="center"/>
    </xf>
    <xf numFmtId="0" fontId="134" fillId="13" borderId="17" xfId="0" applyFont="1" applyFill="1" applyBorder="1" applyAlignment="1">
      <alignment horizontal="left" vertical="center" wrapText="1"/>
    </xf>
    <xf numFmtId="0" fontId="134" fillId="13" borderId="17" xfId="0" applyFont="1" applyFill="1" applyBorder="1" applyAlignment="1">
      <alignment horizontal="left" vertical="center"/>
    </xf>
    <xf numFmtId="0" fontId="20" fillId="13" borderId="15" xfId="12" applyFont="1" applyFill="1" applyBorder="1" applyAlignment="1" applyProtection="1">
      <alignment horizontal="left" vertical="center"/>
    </xf>
    <xf numFmtId="0" fontId="0" fillId="13" borderId="15" xfId="0" applyFill="1" applyBorder="1" applyAlignment="1">
      <alignment horizontal="left" vertical="center"/>
    </xf>
    <xf numFmtId="0" fontId="55" fillId="13" borderId="11" xfId="29" applyFont="1" applyFill="1" applyBorder="1" applyAlignment="1">
      <alignment horizontal="left" vertical="center"/>
    </xf>
    <xf numFmtId="0" fontId="24" fillId="13" borderId="12" xfId="0" applyFont="1" applyFill="1" applyBorder="1">
      <alignment vertical="center"/>
    </xf>
    <xf numFmtId="0" fontId="62" fillId="13" borderId="11" xfId="29" applyFont="1" applyFill="1" applyBorder="1" applyAlignment="1" applyProtection="1">
      <alignment horizontal="left" vertical="center"/>
      <protection locked="0"/>
    </xf>
    <xf numFmtId="0" fontId="21" fillId="13" borderId="0" xfId="12" applyFont="1" applyFill="1" applyBorder="1" applyAlignment="1" applyProtection="1">
      <alignment horizontal="left" vertical="center"/>
    </xf>
    <xf numFmtId="0" fontId="57" fillId="13" borderId="0" xfId="29" applyFont="1" applyFill="1" applyAlignment="1" applyProtection="1">
      <alignment horizontal="left" vertical="center"/>
      <protection locked="0"/>
    </xf>
    <xf numFmtId="0" fontId="109" fillId="3" borderId="0" xfId="12" applyFont="1" applyFill="1" applyAlignment="1">
      <alignment horizontal="left" vertical="center"/>
    </xf>
    <xf numFmtId="0" fontId="109" fillId="3" borderId="0" xfId="12" quotePrefix="1" applyFont="1" applyFill="1" applyAlignment="1">
      <alignment horizontal="left" vertical="center"/>
    </xf>
    <xf numFmtId="0" fontId="11" fillId="25" borderId="8" xfId="0" applyFont="1" applyFill="1" applyBorder="1" applyAlignment="1" applyProtection="1">
      <alignment horizontal="left" vertical="top" wrapText="1"/>
    </xf>
    <xf numFmtId="0" fontId="49" fillId="25" borderId="8" xfId="0" applyFont="1" applyFill="1" applyBorder="1" applyAlignment="1" applyProtection="1">
      <alignment horizontal="left" vertical="top"/>
    </xf>
  </cellXfs>
  <cellStyles count="35">
    <cellStyle name="20% - 輔色1 2" xfId="1" xr:uid="{00000000-0005-0000-0000-000000000000}"/>
    <cellStyle name="20% - 輔色2 2" xfId="2" xr:uid="{00000000-0005-0000-0000-000001000000}"/>
    <cellStyle name="20% - 輔色3 2" xfId="3" xr:uid="{00000000-0005-0000-0000-000002000000}"/>
    <cellStyle name="20% - 輔色4 2" xfId="4" xr:uid="{00000000-0005-0000-0000-000003000000}"/>
    <cellStyle name="40% - 輔色3 2" xfId="5" xr:uid="{00000000-0005-0000-0000-000004000000}"/>
    <cellStyle name="60% - 輔色3 2" xfId="6" xr:uid="{00000000-0005-0000-0000-000005000000}"/>
    <cellStyle name="60% - 輔色4 2" xfId="7" xr:uid="{00000000-0005-0000-0000-000006000000}"/>
    <cellStyle name="60% - 輔色6 2" xfId="8" xr:uid="{00000000-0005-0000-0000-000007000000}"/>
    <cellStyle name="一般" xfId="0" builtinId="0"/>
    <cellStyle name="一般 10" xfId="34" xr:uid="{57BD3468-2CB5-48EF-9493-6BA2F32E64D7}"/>
    <cellStyle name="一般 11 2" xfId="31" xr:uid="{00000000-0005-0000-0000-000009000000}"/>
    <cellStyle name="一般 2" xfId="9" xr:uid="{00000000-0005-0000-0000-00000A000000}"/>
    <cellStyle name="一般 2 2" xfId="10" xr:uid="{00000000-0005-0000-0000-00000B000000}"/>
    <cellStyle name="一般 2 2 2" xfId="33" xr:uid="{2518C9C4-CCDB-40D5-9ECA-99A518A05579}"/>
    <cellStyle name="一般 3" xfId="11" xr:uid="{00000000-0005-0000-0000-00000C000000}"/>
    <cellStyle name="一般 3 2" xfId="20" xr:uid="{00000000-0005-0000-0000-00000D000000}"/>
    <cellStyle name="一般 4" xfId="12" xr:uid="{00000000-0005-0000-0000-00000E000000}"/>
    <cellStyle name="一般 4 2" xfId="13" xr:uid="{00000000-0005-0000-0000-00000F000000}"/>
    <cellStyle name="一般 5" xfId="14" xr:uid="{00000000-0005-0000-0000-000010000000}"/>
    <cellStyle name="一般 6" xfId="18" xr:uid="{00000000-0005-0000-0000-000011000000}"/>
    <cellStyle name="一般 6 2" xfId="25" xr:uid="{00000000-0005-0000-0000-000012000000}"/>
    <cellStyle name="一般 7" xfId="29" xr:uid="{00000000-0005-0000-0000-000013000000}"/>
    <cellStyle name="一般 8" xfId="19" xr:uid="{00000000-0005-0000-0000-000014000000}"/>
    <cellStyle name="一般 8 2" xfId="26" xr:uid="{00000000-0005-0000-0000-000015000000}"/>
    <cellStyle name="一般 8 2 2" xfId="28" xr:uid="{00000000-0005-0000-0000-000016000000}"/>
    <cellStyle name="一般 8 3" xfId="27" xr:uid="{00000000-0005-0000-0000-000017000000}"/>
    <cellStyle name="一般 9" xfId="32" xr:uid="{04514135-3307-4AD0-A227-E951E824986F}"/>
    <cellStyle name="千分位 2" xfId="21" xr:uid="{00000000-0005-0000-0000-000018000000}"/>
    <cellStyle name="百分比 2" xfId="22" xr:uid="{00000000-0005-0000-0000-000019000000}"/>
    <cellStyle name="貨幣 [0] 2" xfId="23" xr:uid="{00000000-0005-0000-0000-00001A000000}"/>
    <cellStyle name="貨幣 2" xfId="24" xr:uid="{00000000-0005-0000-0000-00001B000000}"/>
    <cellStyle name="備註 2" xfId="15" xr:uid="{00000000-0005-0000-0000-00001C000000}"/>
    <cellStyle name="超連結" xfId="17" builtinId="8"/>
    <cellStyle name="超連結 2" xfId="16" xr:uid="{00000000-0005-0000-0000-00001E000000}"/>
    <cellStyle name="超連結 3" xfId="30" xr:uid="{00000000-0005-0000-0000-00001F000000}"/>
  </cellStyles>
  <dxfs count="0"/>
  <tableStyles count="0" defaultTableStyle="TableStyleMedium9" defaultPivotStyle="PivotStyleLight16"/>
  <colors>
    <mruColors>
      <color rgb="FF66FF66"/>
      <color rgb="FFCCFFCC"/>
      <color rgb="FF00CCFF"/>
      <color rgb="FFCCFF99"/>
      <color rgb="FFFF6699"/>
      <color rgb="FF3399FF"/>
      <color rgb="FF99FF99"/>
      <color rgb="FF00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7</xdr:col>
      <xdr:colOff>236396</xdr:colOff>
      <xdr:row>2</xdr:row>
      <xdr:rowOff>318000</xdr:rowOff>
    </xdr:to>
    <xdr:pic>
      <xdr:nvPicPr>
        <xdr:cNvPr id="3" name="圖片 2">
          <a:extLst>
            <a:ext uri="{FF2B5EF4-FFF2-40B4-BE49-F238E27FC236}">
              <a16:creationId xmlns:a16="http://schemas.microsoft.com/office/drawing/2014/main" id="{10F90121-B420-4FB7-B1E2-F4749332E3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 y="0"/>
          <a:ext cx="2956735" cy="108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17318</xdr:rowOff>
    </xdr:from>
    <xdr:to>
      <xdr:col>7</xdr:col>
      <xdr:colOff>255286</xdr:colOff>
      <xdr:row>2</xdr:row>
      <xdr:rowOff>335318</xdr:rowOff>
    </xdr:to>
    <xdr:pic>
      <xdr:nvPicPr>
        <xdr:cNvPr id="4" name="圖片 3">
          <a:extLst>
            <a:ext uri="{FF2B5EF4-FFF2-40B4-BE49-F238E27FC236}">
              <a16:creationId xmlns:a16="http://schemas.microsoft.com/office/drawing/2014/main" id="{E4899915-2947-497F-9BED-CA1C7D54B0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7318"/>
          <a:ext cx="2974053" cy="108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27215</xdr:colOff>
      <xdr:row>34</xdr:row>
      <xdr:rowOff>136071</xdr:rowOff>
    </xdr:from>
    <xdr:to>
      <xdr:col>1</xdr:col>
      <xdr:colOff>427265</xdr:colOff>
      <xdr:row>39</xdr:row>
      <xdr:rowOff>131989</xdr:rowOff>
    </xdr:to>
    <xdr:pic>
      <xdr:nvPicPr>
        <xdr:cNvPr id="4" name="圖片 3">
          <a:extLst>
            <a:ext uri="{FF2B5EF4-FFF2-40B4-BE49-F238E27FC236}">
              <a16:creationId xmlns:a16="http://schemas.microsoft.com/office/drawing/2014/main" id="{DEAC4A2B-5674-43CB-AF6A-237CBC0774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215" y="9375321"/>
          <a:ext cx="1216479" cy="12205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3</xdr:col>
      <xdr:colOff>275971</xdr:colOff>
      <xdr:row>4</xdr:row>
      <xdr:rowOff>191571</xdr:rowOff>
    </xdr:to>
    <xdr:pic>
      <xdr:nvPicPr>
        <xdr:cNvPr id="5" name="圖片 4">
          <a:extLst>
            <a:ext uri="{FF2B5EF4-FFF2-40B4-BE49-F238E27FC236}">
              <a16:creationId xmlns:a16="http://schemas.microsoft.com/office/drawing/2014/main" id="{D9855D4E-8BFC-43A8-837F-DBAC0A7C56E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2775331" cy="10145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X:\00-20180903-%20NEW%20JOB\JOB\Master090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X:\00-20180903-%20NEW%20JOB\JOB\Setting%20File\20180903\JOB\P18-Master%2009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X:\00-20180903-%20NEW%20JOB\JOB\Setting%20File\20180903\Master090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lient Data"/>
      <sheetName val="Sales Data"/>
      <sheetName val="Master"/>
      <sheetName val="2018-New"/>
    </sheetNames>
    <sheetDataSet>
      <sheetData sheetId="0"/>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lient Data"/>
      <sheetName val="P18"/>
      <sheetName val="O"/>
      <sheetName val="in"/>
      <sheetName val="中標"/>
      <sheetName val="中通"/>
      <sheetName val="SM"/>
      <sheetName val="完工紙"/>
      <sheetName val="客數"/>
      <sheetName val="分判數"/>
    </sheetNames>
    <sheetDataSet>
      <sheetData sheetId="0"/>
      <sheetData sheetId="1" refreshError="1"/>
      <sheetData sheetId="2"/>
      <sheetData sheetId="3"/>
      <sheetData sheetId="4" refreshError="1"/>
      <sheetData sheetId="5"/>
      <sheetData sheetId="6"/>
      <sheetData sheetId="7"/>
      <sheetData sheetId="8" refreshError="1"/>
      <sheetData sheetId="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lient Data"/>
      <sheetName val="Sales Data"/>
      <sheetName val="Master"/>
      <sheetName val="2018-New"/>
    </sheetNames>
    <sheetDataSet>
      <sheetData sheetId="0"/>
      <sheetData sheetId="1"/>
      <sheetData sheetId="2"/>
      <sheetData sheetId="3"/>
    </sheetDataSet>
  </externalBook>
</externalLink>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bc@tungwah.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83"/>
  <sheetViews>
    <sheetView topLeftCell="A73" workbookViewId="0">
      <selection activeCell="E84" sqref="E84:G85"/>
    </sheetView>
  </sheetViews>
  <sheetFormatPr defaultColWidth="8.88671875" defaultRowHeight="16.2"/>
  <cols>
    <col min="1" max="5" width="8.88671875" style="65"/>
    <col min="6" max="6" width="20.44140625" style="65" customWidth="1"/>
    <col min="7" max="7" width="18.6640625" style="65" customWidth="1"/>
    <col min="8" max="8" width="8.88671875" style="307"/>
    <col min="9" max="16384" width="8.88671875" style="65"/>
  </cols>
  <sheetData>
    <row r="1" spans="1:20" ht="64.8">
      <c r="A1" s="45" t="s">
        <v>529</v>
      </c>
      <c r="B1" s="45" t="s">
        <v>496</v>
      </c>
      <c r="C1" s="45" t="s">
        <v>497</v>
      </c>
      <c r="D1" s="46" t="s">
        <v>498</v>
      </c>
      <c r="E1" s="30" t="s">
        <v>499</v>
      </c>
      <c r="F1" s="30" t="s">
        <v>500</v>
      </c>
      <c r="G1" s="30" t="s">
        <v>501</v>
      </c>
      <c r="H1" s="303" t="s">
        <v>502</v>
      </c>
      <c r="I1" s="30" t="s">
        <v>503</v>
      </c>
      <c r="J1" s="47" t="s">
        <v>504</v>
      </c>
      <c r="K1" s="30" t="s">
        <v>505</v>
      </c>
      <c r="L1" s="30" t="s">
        <v>506</v>
      </c>
      <c r="M1" s="30" t="s">
        <v>507</v>
      </c>
      <c r="N1" s="30" t="s">
        <v>508</v>
      </c>
      <c r="P1" s="845" t="s">
        <v>827</v>
      </c>
      <c r="Q1" s="846"/>
      <c r="R1" s="846"/>
      <c r="S1" s="846"/>
      <c r="T1" s="846"/>
    </row>
    <row r="2" spans="1:20">
      <c r="A2" s="66"/>
      <c r="B2" s="67"/>
      <c r="C2" s="67"/>
      <c r="D2" s="67"/>
      <c r="E2" s="68" t="s">
        <v>0</v>
      </c>
      <c r="F2" s="53" t="s">
        <v>1</v>
      </c>
      <c r="G2" s="31" t="s">
        <v>2</v>
      </c>
      <c r="H2" s="304"/>
      <c r="I2" s="69"/>
      <c r="J2" s="67"/>
      <c r="K2" s="67"/>
      <c r="L2" s="67"/>
      <c r="M2" s="67"/>
      <c r="N2" s="67"/>
      <c r="P2" s="846"/>
      <c r="Q2" s="846"/>
      <c r="R2" s="846"/>
      <c r="S2" s="846"/>
      <c r="T2" s="846"/>
    </row>
    <row r="3" spans="1:20">
      <c r="A3" s="67"/>
      <c r="B3" s="67"/>
      <c r="C3" s="67"/>
      <c r="D3" s="67"/>
      <c r="E3" s="68" t="s">
        <v>89</v>
      </c>
      <c r="F3" s="70" t="s">
        <v>442</v>
      </c>
      <c r="G3" s="71" t="s">
        <v>12</v>
      </c>
      <c r="H3" s="304"/>
      <c r="I3" s="69"/>
      <c r="J3" s="67"/>
      <c r="K3" s="67"/>
      <c r="L3" s="67"/>
      <c r="M3" s="67"/>
      <c r="N3" s="67"/>
      <c r="P3" s="846"/>
      <c r="Q3" s="846"/>
      <c r="R3" s="846"/>
      <c r="S3" s="846"/>
      <c r="T3" s="846"/>
    </row>
    <row r="4" spans="1:20">
      <c r="A4" s="67"/>
      <c r="B4" s="67"/>
      <c r="C4" s="67"/>
      <c r="D4" s="67"/>
      <c r="E4" s="68" t="s">
        <v>259</v>
      </c>
      <c r="F4" s="70" t="s">
        <v>443</v>
      </c>
      <c r="G4" s="71" t="s">
        <v>15</v>
      </c>
      <c r="H4" s="304"/>
      <c r="I4" s="69"/>
      <c r="J4" s="67"/>
      <c r="K4" s="67"/>
      <c r="L4" s="67"/>
      <c r="M4" s="67"/>
      <c r="N4" s="67"/>
      <c r="P4" s="846"/>
      <c r="Q4" s="846"/>
      <c r="R4" s="846"/>
      <c r="S4" s="846"/>
      <c r="T4" s="846"/>
    </row>
    <row r="5" spans="1:20">
      <c r="A5" s="67"/>
      <c r="B5" s="67"/>
      <c r="C5" s="67"/>
      <c r="D5" s="67"/>
      <c r="E5" s="844" t="s">
        <v>90</v>
      </c>
      <c r="F5" s="70" t="s">
        <v>511</v>
      </c>
      <c r="G5" s="71" t="s">
        <v>260</v>
      </c>
      <c r="H5" s="305"/>
      <c r="J5" s="71" t="s">
        <v>261</v>
      </c>
      <c r="K5" s="70" t="s">
        <v>262</v>
      </c>
      <c r="L5" s="70"/>
      <c r="M5" s="70"/>
      <c r="N5" s="70"/>
      <c r="P5" s="846"/>
      <c r="Q5" s="846"/>
      <c r="R5" s="846"/>
      <c r="S5" s="846"/>
      <c r="T5" s="846"/>
    </row>
    <row r="6" spans="1:20">
      <c r="A6" s="67"/>
      <c r="B6" s="67"/>
      <c r="C6" s="67"/>
      <c r="D6" s="67"/>
      <c r="E6" s="844" t="s">
        <v>263</v>
      </c>
      <c r="F6" s="72" t="s">
        <v>530</v>
      </c>
      <c r="G6" s="73" t="s">
        <v>264</v>
      </c>
      <c r="H6" s="304"/>
      <c r="I6" s="69"/>
      <c r="J6" s="67"/>
      <c r="K6" s="67"/>
      <c r="L6" s="67"/>
      <c r="M6" s="67"/>
      <c r="N6" s="67"/>
      <c r="P6" s="846"/>
      <c r="Q6" s="846"/>
      <c r="R6" s="846"/>
      <c r="S6" s="846"/>
      <c r="T6" s="846"/>
    </row>
    <row r="7" spans="1:20">
      <c r="A7" s="67"/>
      <c r="B7" s="67"/>
      <c r="C7" s="67"/>
      <c r="D7" s="67"/>
      <c r="E7" s="844" t="s">
        <v>531</v>
      </c>
      <c r="F7" s="64" t="s">
        <v>532</v>
      </c>
      <c r="G7" s="35" t="s">
        <v>388</v>
      </c>
      <c r="H7" s="304"/>
      <c r="I7" s="69"/>
      <c r="J7" s="67"/>
      <c r="K7" s="67"/>
      <c r="L7" s="67"/>
      <c r="M7" s="67"/>
      <c r="N7" s="67"/>
      <c r="P7" s="846"/>
      <c r="Q7" s="846"/>
      <c r="R7" s="846"/>
      <c r="S7" s="846"/>
      <c r="T7" s="846"/>
    </row>
    <row r="8" spans="1:20">
      <c r="A8" s="67"/>
      <c r="B8" s="67"/>
      <c r="C8" s="67"/>
      <c r="D8" s="67"/>
      <c r="E8" s="844" t="s">
        <v>533</v>
      </c>
      <c r="F8" s="74" t="s">
        <v>391</v>
      </c>
      <c r="G8" s="75" t="s">
        <v>391</v>
      </c>
      <c r="H8" s="304"/>
      <c r="I8" s="69"/>
      <c r="J8" s="67"/>
      <c r="K8" s="67"/>
      <c r="L8" s="67"/>
      <c r="M8" s="67"/>
      <c r="N8" s="67"/>
      <c r="P8" s="846"/>
      <c r="Q8" s="846"/>
      <c r="R8" s="846"/>
      <c r="S8" s="846"/>
      <c r="T8" s="846"/>
    </row>
    <row r="9" spans="1:20">
      <c r="A9" s="67"/>
      <c r="B9" s="67"/>
      <c r="C9" s="67"/>
      <c r="D9" s="67"/>
      <c r="E9" s="844" t="s">
        <v>534</v>
      </c>
      <c r="F9" s="74" t="s">
        <v>535</v>
      </c>
      <c r="G9" s="75" t="s">
        <v>390</v>
      </c>
      <c r="H9" s="304"/>
      <c r="I9" s="69"/>
      <c r="J9" s="67"/>
      <c r="K9" s="67"/>
      <c r="L9" s="67"/>
      <c r="M9" s="67"/>
      <c r="N9" s="67"/>
      <c r="P9" s="846"/>
      <c r="Q9" s="846"/>
      <c r="R9" s="846"/>
      <c r="S9" s="846"/>
      <c r="T9" s="846"/>
    </row>
    <row r="10" spans="1:20">
      <c r="A10" s="67"/>
      <c r="B10" s="67"/>
      <c r="C10" s="67"/>
      <c r="D10" s="67"/>
      <c r="E10" s="68" t="s">
        <v>228</v>
      </c>
      <c r="F10" s="70" t="s">
        <v>445</v>
      </c>
      <c r="G10" s="71" t="s">
        <v>229</v>
      </c>
      <c r="H10" s="304"/>
      <c r="I10" s="69"/>
      <c r="J10" s="67"/>
      <c r="K10" s="67"/>
      <c r="L10" s="67"/>
      <c r="M10" s="67"/>
      <c r="N10" s="67"/>
      <c r="P10" s="846"/>
      <c r="Q10" s="846"/>
      <c r="R10" s="846"/>
      <c r="S10" s="846"/>
      <c r="T10" s="846"/>
    </row>
    <row r="11" spans="1:20">
      <c r="A11" s="67"/>
      <c r="B11" s="67"/>
      <c r="C11" s="67"/>
      <c r="D11" s="67"/>
      <c r="E11" s="57" t="s">
        <v>749</v>
      </c>
      <c r="F11" s="58" t="s">
        <v>495</v>
      </c>
      <c r="G11" s="34" t="s">
        <v>389</v>
      </c>
      <c r="H11" s="304"/>
      <c r="I11" s="69"/>
      <c r="J11" s="67"/>
      <c r="K11" s="67"/>
      <c r="L11" s="67"/>
      <c r="M11" s="67"/>
      <c r="N11" s="67"/>
      <c r="P11" s="846"/>
      <c r="Q11" s="846"/>
      <c r="R11" s="846"/>
      <c r="S11" s="846"/>
      <c r="T11" s="846"/>
    </row>
    <row r="12" spans="1:20">
      <c r="A12" s="67"/>
      <c r="B12" s="67"/>
      <c r="C12" s="67"/>
      <c r="D12" s="67"/>
      <c r="E12" s="68" t="s">
        <v>265</v>
      </c>
      <c r="F12" s="70" t="s">
        <v>446</v>
      </c>
      <c r="G12" s="71" t="s">
        <v>17</v>
      </c>
      <c r="H12" s="304"/>
      <c r="I12" s="69"/>
      <c r="J12" s="67"/>
      <c r="K12" s="67"/>
      <c r="L12" s="67"/>
      <c r="M12" s="67"/>
      <c r="N12" s="67"/>
      <c r="P12" s="846"/>
      <c r="Q12" s="846"/>
      <c r="R12" s="846"/>
      <c r="S12" s="846"/>
      <c r="T12" s="846"/>
    </row>
    <row r="13" spans="1:20">
      <c r="A13" s="67"/>
      <c r="B13" s="67"/>
      <c r="C13" s="67"/>
      <c r="D13" s="67"/>
      <c r="E13" s="76" t="s">
        <v>266</v>
      </c>
      <c r="F13" s="70" t="s">
        <v>468</v>
      </c>
      <c r="G13" s="71" t="s">
        <v>13</v>
      </c>
      <c r="H13" s="304"/>
      <c r="I13" s="69"/>
      <c r="J13" s="67"/>
      <c r="K13" s="67"/>
      <c r="L13" s="67"/>
      <c r="M13" s="67"/>
      <c r="N13" s="67"/>
      <c r="P13" s="846"/>
      <c r="Q13" s="846"/>
      <c r="R13" s="846"/>
      <c r="S13" s="846"/>
      <c r="T13" s="846"/>
    </row>
    <row r="14" spans="1:20">
      <c r="A14" s="67"/>
      <c r="B14" s="67"/>
      <c r="C14" s="67"/>
      <c r="D14" s="67"/>
      <c r="E14" s="68" t="s">
        <v>226</v>
      </c>
      <c r="F14" s="70" t="s">
        <v>444</v>
      </c>
      <c r="G14" s="71" t="s">
        <v>227</v>
      </c>
      <c r="H14" s="304"/>
      <c r="I14" s="69"/>
      <c r="J14" s="67"/>
      <c r="K14" s="67"/>
      <c r="L14" s="67"/>
      <c r="M14" s="67"/>
      <c r="N14" s="67"/>
      <c r="P14" s="846"/>
      <c r="Q14" s="846"/>
      <c r="R14" s="846"/>
      <c r="S14" s="846"/>
      <c r="T14" s="846"/>
    </row>
    <row r="15" spans="1:20">
      <c r="A15" s="67"/>
      <c r="B15" s="67"/>
      <c r="C15" s="67"/>
      <c r="D15" s="67"/>
      <c r="E15" s="68" t="s">
        <v>232</v>
      </c>
      <c r="F15" s="70" t="s">
        <v>447</v>
      </c>
      <c r="G15" s="71" t="s">
        <v>233</v>
      </c>
      <c r="H15" s="305"/>
      <c r="J15" s="71" t="s">
        <v>267</v>
      </c>
      <c r="K15" s="70" t="s">
        <v>268</v>
      </c>
      <c r="L15" s="70"/>
      <c r="M15" s="70"/>
      <c r="N15" s="70"/>
      <c r="P15" s="846"/>
      <c r="Q15" s="846"/>
      <c r="R15" s="846"/>
      <c r="S15" s="846"/>
      <c r="T15" s="846"/>
    </row>
    <row r="16" spans="1:20">
      <c r="A16" s="67"/>
      <c r="B16" s="67"/>
      <c r="C16" s="67"/>
      <c r="D16" s="67"/>
      <c r="E16" s="68" t="s">
        <v>269</v>
      </c>
      <c r="F16" s="70" t="s">
        <v>448</v>
      </c>
      <c r="G16" s="71" t="s">
        <v>270</v>
      </c>
      <c r="H16" s="304"/>
      <c r="I16" s="69"/>
      <c r="J16" s="67"/>
      <c r="K16" s="67"/>
      <c r="L16" s="67"/>
      <c r="M16" s="67"/>
      <c r="N16" s="67"/>
    </row>
    <row r="17" spans="1:14">
      <c r="A17" s="67"/>
      <c r="B17" s="67"/>
      <c r="C17" s="67"/>
      <c r="D17" s="67"/>
      <c r="E17" s="68" t="s">
        <v>96</v>
      </c>
      <c r="F17" s="70" t="s">
        <v>512</v>
      </c>
      <c r="G17" s="71" t="s">
        <v>9</v>
      </c>
      <c r="H17" s="304"/>
      <c r="I17" s="69"/>
      <c r="J17" s="67"/>
      <c r="K17" s="67"/>
      <c r="L17" s="67"/>
      <c r="M17" s="67"/>
      <c r="N17" s="67"/>
    </row>
    <row r="18" spans="1:14">
      <c r="A18" s="67"/>
      <c r="B18" s="67"/>
      <c r="C18" s="67"/>
      <c r="D18" s="67"/>
      <c r="E18" s="68" t="s">
        <v>98</v>
      </c>
      <c r="F18" s="70" t="s">
        <v>449</v>
      </c>
      <c r="G18" s="71" t="s">
        <v>8</v>
      </c>
      <c r="H18" s="304"/>
      <c r="I18" s="69"/>
      <c r="J18" s="67"/>
      <c r="K18" s="67"/>
      <c r="L18" s="67"/>
      <c r="M18" s="67"/>
      <c r="N18" s="67"/>
    </row>
    <row r="19" spans="1:14">
      <c r="A19" s="67"/>
      <c r="B19" s="67"/>
      <c r="C19" s="67"/>
      <c r="D19" s="67"/>
      <c r="E19" s="68" t="s">
        <v>271</v>
      </c>
      <c r="F19" s="70" t="s">
        <v>469</v>
      </c>
      <c r="G19" s="71" t="s">
        <v>272</v>
      </c>
      <c r="H19" s="305"/>
      <c r="I19" s="77"/>
      <c r="J19" s="71" t="s">
        <v>273</v>
      </c>
      <c r="K19" s="70" t="s">
        <v>274</v>
      </c>
      <c r="L19" s="70"/>
      <c r="M19" s="70"/>
      <c r="N19" s="70"/>
    </row>
    <row r="20" spans="1:14">
      <c r="A20" s="67"/>
      <c r="B20" s="67"/>
      <c r="C20" s="67"/>
      <c r="D20" s="67"/>
      <c r="E20" s="68" t="s">
        <v>275</v>
      </c>
      <c r="F20" s="70" t="s">
        <v>470</v>
      </c>
      <c r="G20" s="71" t="s">
        <v>276</v>
      </c>
      <c r="H20" s="305"/>
      <c r="I20" s="77"/>
      <c r="J20" s="71" t="s">
        <v>277</v>
      </c>
      <c r="K20" s="70" t="s">
        <v>278</v>
      </c>
      <c r="L20" s="70"/>
      <c r="M20" s="70"/>
      <c r="N20" s="70"/>
    </row>
    <row r="21" spans="1:14">
      <c r="A21" s="67"/>
      <c r="B21" s="67"/>
      <c r="C21" s="67"/>
      <c r="D21" s="67"/>
      <c r="E21" s="68" t="s">
        <v>279</v>
      </c>
      <c r="F21" s="70" t="s">
        <v>471</v>
      </c>
      <c r="G21" s="71" t="s">
        <v>280</v>
      </c>
      <c r="H21" s="305"/>
      <c r="I21" s="77"/>
      <c r="J21" s="71" t="s">
        <v>277</v>
      </c>
      <c r="K21" s="70" t="s">
        <v>278</v>
      </c>
      <c r="L21" s="70"/>
      <c r="M21" s="70"/>
      <c r="N21" s="70"/>
    </row>
    <row r="22" spans="1:14">
      <c r="A22" s="67"/>
      <c r="B22" s="67"/>
      <c r="C22" s="67"/>
      <c r="D22" s="67"/>
      <c r="E22" s="68" t="s">
        <v>281</v>
      </c>
      <c r="F22" s="72" t="s">
        <v>528</v>
      </c>
      <c r="G22" s="73" t="s">
        <v>282</v>
      </c>
      <c r="H22" s="304"/>
      <c r="I22" s="69"/>
      <c r="J22" s="67"/>
      <c r="K22" s="67"/>
      <c r="L22" s="67"/>
      <c r="M22" s="67"/>
      <c r="N22" s="67"/>
    </row>
    <row r="23" spans="1:14">
      <c r="A23" s="67"/>
      <c r="B23" s="67"/>
      <c r="C23" s="67"/>
      <c r="D23" s="67"/>
      <c r="E23" s="68" t="s">
        <v>97</v>
      </c>
      <c r="F23" s="70" t="s">
        <v>450</v>
      </c>
      <c r="G23" s="71" t="s">
        <v>7</v>
      </c>
      <c r="H23" s="304"/>
      <c r="I23" s="69"/>
      <c r="J23" s="67"/>
      <c r="K23" s="67"/>
      <c r="L23" s="67"/>
      <c r="M23" s="67"/>
      <c r="N23" s="67"/>
    </row>
    <row r="24" spans="1:14">
      <c r="A24" s="67"/>
      <c r="B24" s="67"/>
      <c r="C24" s="67"/>
      <c r="D24" s="67"/>
      <c r="E24" s="68" t="s">
        <v>95</v>
      </c>
      <c r="F24" s="70" t="s">
        <v>513</v>
      </c>
      <c r="G24" s="71" t="s">
        <v>10</v>
      </c>
      <c r="H24" s="304"/>
      <c r="I24" s="69"/>
      <c r="J24" s="67"/>
      <c r="K24" s="67"/>
      <c r="L24" s="67"/>
      <c r="M24" s="67"/>
      <c r="N24" s="67"/>
    </row>
    <row r="25" spans="1:14">
      <c r="A25" s="67"/>
      <c r="B25" s="67"/>
      <c r="C25" s="67"/>
      <c r="D25" s="67"/>
      <c r="E25" s="68" t="s">
        <v>283</v>
      </c>
      <c r="F25" s="78" t="s">
        <v>536</v>
      </c>
      <c r="G25" s="36" t="s">
        <v>284</v>
      </c>
      <c r="H25" s="60"/>
      <c r="I25" s="36"/>
      <c r="J25" s="78"/>
      <c r="K25" s="78"/>
      <c r="L25" s="70"/>
      <c r="M25" s="70"/>
      <c r="N25" s="70"/>
    </row>
    <row r="26" spans="1:14">
      <c r="A26" s="67"/>
      <c r="B26" s="67"/>
      <c r="C26" s="67"/>
      <c r="D26" s="67"/>
      <c r="E26" s="68" t="s">
        <v>285</v>
      </c>
      <c r="F26" s="70" t="s">
        <v>452</v>
      </c>
      <c r="G26" s="71" t="s">
        <v>286</v>
      </c>
      <c r="H26" s="304"/>
      <c r="I26" s="69"/>
      <c r="J26" s="67"/>
      <c r="K26" s="67"/>
      <c r="L26" s="67"/>
      <c r="M26" s="67"/>
      <c r="N26" s="67"/>
    </row>
    <row r="27" spans="1:14">
      <c r="A27" s="67"/>
      <c r="B27" s="67"/>
      <c r="C27" s="67"/>
      <c r="D27" s="67"/>
      <c r="E27" s="68" t="s">
        <v>287</v>
      </c>
      <c r="F27" s="70" t="s">
        <v>453</v>
      </c>
      <c r="G27" s="71" t="s">
        <v>288</v>
      </c>
      <c r="H27" s="304"/>
      <c r="I27" s="69"/>
      <c r="J27" s="67"/>
      <c r="K27" s="67"/>
      <c r="L27" s="67"/>
      <c r="M27" s="67"/>
      <c r="N27" s="67"/>
    </row>
    <row r="28" spans="1:14">
      <c r="A28" s="67"/>
      <c r="B28" s="67"/>
      <c r="C28" s="67"/>
      <c r="D28" s="67"/>
      <c r="E28" s="68" t="s">
        <v>289</v>
      </c>
      <c r="F28" s="70" t="s">
        <v>454</v>
      </c>
      <c r="G28" s="71" t="s">
        <v>290</v>
      </c>
      <c r="H28" s="304"/>
      <c r="I28" s="69"/>
      <c r="J28" s="67"/>
      <c r="K28" s="67"/>
      <c r="L28" s="67"/>
      <c r="M28" s="67"/>
      <c r="N28" s="67"/>
    </row>
    <row r="29" spans="1:14">
      <c r="A29" s="67"/>
      <c r="B29" s="67"/>
      <c r="C29" s="67"/>
      <c r="D29" s="67"/>
      <c r="E29" s="68" t="s">
        <v>291</v>
      </c>
      <c r="F29" s="70" t="s">
        <v>472</v>
      </c>
      <c r="G29" s="71" t="s">
        <v>292</v>
      </c>
      <c r="H29" s="304"/>
      <c r="I29" s="69"/>
      <c r="J29" s="67"/>
      <c r="K29" s="67"/>
      <c r="L29" s="67"/>
      <c r="M29" s="67"/>
      <c r="N29" s="67"/>
    </row>
    <row r="30" spans="1:14">
      <c r="A30" s="67"/>
      <c r="B30" s="67"/>
      <c r="C30" s="67"/>
      <c r="D30" s="67"/>
      <c r="E30" s="68" t="s">
        <v>293</v>
      </c>
      <c r="F30" s="70" t="s">
        <v>473</v>
      </c>
      <c r="G30" s="71" t="s">
        <v>294</v>
      </c>
      <c r="H30" s="305"/>
      <c r="I30" s="77"/>
      <c r="J30" s="71" t="s">
        <v>295</v>
      </c>
      <c r="K30" s="70" t="s">
        <v>296</v>
      </c>
      <c r="L30" s="72"/>
      <c r="M30" s="72"/>
      <c r="N30" s="72"/>
    </row>
    <row r="31" spans="1:14">
      <c r="A31" s="67"/>
      <c r="B31" s="67"/>
      <c r="C31" s="67"/>
      <c r="D31" s="67"/>
      <c r="E31" s="68" t="s">
        <v>297</v>
      </c>
      <c r="F31" s="70" t="s">
        <v>455</v>
      </c>
      <c r="G31" s="71" t="s">
        <v>103</v>
      </c>
      <c r="H31" s="305"/>
      <c r="I31" s="77"/>
      <c r="J31" s="71" t="s">
        <v>295</v>
      </c>
      <c r="K31" s="70" t="s">
        <v>298</v>
      </c>
      <c r="L31" s="72"/>
      <c r="M31" s="72"/>
      <c r="N31" s="72"/>
    </row>
    <row r="32" spans="1:14">
      <c r="A32" s="67"/>
      <c r="B32" s="67"/>
      <c r="C32" s="67"/>
      <c r="D32" s="67"/>
      <c r="E32" s="68" t="s">
        <v>225</v>
      </c>
      <c r="F32" s="70" t="s">
        <v>456</v>
      </c>
      <c r="G32" s="71" t="s">
        <v>299</v>
      </c>
      <c r="H32" s="304"/>
      <c r="I32" s="69"/>
      <c r="J32" s="67"/>
      <c r="K32" s="67"/>
      <c r="L32" s="67"/>
      <c r="M32" s="67"/>
      <c r="N32" s="67"/>
    </row>
    <row r="33" spans="1:14">
      <c r="A33" s="67"/>
      <c r="B33" s="67"/>
      <c r="C33" s="67"/>
      <c r="D33" s="67"/>
      <c r="E33" s="68" t="s">
        <v>300</v>
      </c>
      <c r="F33" s="72" t="s">
        <v>301</v>
      </c>
      <c r="G33" s="73" t="s">
        <v>302</v>
      </c>
      <c r="H33" s="304"/>
      <c r="I33" s="69"/>
      <c r="J33" s="67"/>
      <c r="K33" s="67"/>
      <c r="L33" s="67"/>
      <c r="M33" s="67"/>
      <c r="N33" s="67"/>
    </row>
    <row r="34" spans="1:14">
      <c r="A34" s="67"/>
      <c r="B34" s="67"/>
      <c r="C34" s="67"/>
      <c r="D34" s="67"/>
      <c r="E34" s="68" t="s">
        <v>303</v>
      </c>
      <c r="F34" s="72" t="s">
        <v>516</v>
      </c>
      <c r="G34" s="73" t="s">
        <v>304</v>
      </c>
      <c r="H34" s="304"/>
      <c r="I34" s="69"/>
      <c r="J34" s="67"/>
      <c r="K34" s="67"/>
      <c r="L34" s="67"/>
      <c r="M34" s="67"/>
      <c r="N34" s="67"/>
    </row>
    <row r="35" spans="1:14">
      <c r="A35" s="67"/>
      <c r="B35" s="67"/>
      <c r="C35" s="67"/>
      <c r="D35" s="67"/>
      <c r="E35" s="68" t="s">
        <v>305</v>
      </c>
      <c r="F35" s="72" t="s">
        <v>306</v>
      </c>
      <c r="G35" s="73" t="s">
        <v>307</v>
      </c>
      <c r="H35" s="304"/>
      <c r="I35" s="69"/>
      <c r="J35" s="67"/>
      <c r="K35" s="67"/>
      <c r="L35" s="67"/>
      <c r="M35" s="67"/>
      <c r="N35" s="67"/>
    </row>
    <row r="36" spans="1:14">
      <c r="A36" s="67"/>
      <c r="B36" s="67"/>
      <c r="C36" s="67"/>
      <c r="D36" s="67"/>
      <c r="E36" s="68" t="s">
        <v>214</v>
      </c>
      <c r="F36" s="70" t="s">
        <v>457</v>
      </c>
      <c r="G36" s="71" t="s">
        <v>215</v>
      </c>
      <c r="H36" s="304"/>
      <c r="I36" s="69"/>
      <c r="J36" s="67"/>
      <c r="K36" s="67"/>
      <c r="L36" s="67"/>
      <c r="M36" s="67"/>
      <c r="N36" s="67"/>
    </row>
    <row r="37" spans="1:14">
      <c r="A37" s="67"/>
      <c r="B37" s="67"/>
      <c r="C37" s="67"/>
      <c r="D37" s="67"/>
      <c r="E37" s="68" t="s">
        <v>99</v>
      </c>
      <c r="F37" s="70" t="s">
        <v>458</v>
      </c>
      <c r="G37" s="71" t="s">
        <v>14</v>
      </c>
      <c r="H37" s="304"/>
      <c r="I37" s="69"/>
      <c r="J37" s="67"/>
      <c r="K37" s="67"/>
      <c r="L37" s="67"/>
      <c r="M37" s="67"/>
      <c r="N37" s="67"/>
    </row>
    <row r="38" spans="1:14">
      <c r="A38" s="67"/>
      <c r="B38" s="67"/>
      <c r="C38" s="67"/>
      <c r="D38" s="67"/>
      <c r="E38" s="68" t="s">
        <v>308</v>
      </c>
      <c r="F38" s="70" t="s">
        <v>459</v>
      </c>
      <c r="G38" s="71" t="s">
        <v>309</v>
      </c>
      <c r="H38" s="304"/>
      <c r="I38" s="69"/>
      <c r="J38" s="67"/>
      <c r="K38" s="67"/>
      <c r="L38" s="67"/>
      <c r="M38" s="67"/>
      <c r="N38" s="67"/>
    </row>
    <row r="39" spans="1:14">
      <c r="A39" s="67"/>
      <c r="B39" s="67"/>
      <c r="C39" s="67"/>
      <c r="D39" s="67"/>
      <c r="E39" s="68" t="s">
        <v>310</v>
      </c>
      <c r="F39" s="72" t="s">
        <v>311</v>
      </c>
      <c r="G39" s="73" t="s">
        <v>312</v>
      </c>
      <c r="H39" s="304"/>
      <c r="I39" s="69"/>
      <c r="J39" s="67"/>
      <c r="K39" s="67"/>
      <c r="L39" s="67"/>
      <c r="M39" s="67"/>
      <c r="N39" s="67"/>
    </row>
    <row r="40" spans="1:14">
      <c r="A40" s="67"/>
      <c r="B40" s="67"/>
      <c r="C40" s="67"/>
      <c r="D40" s="67"/>
      <c r="E40" s="68" t="s">
        <v>313</v>
      </c>
      <c r="F40" s="79" t="s">
        <v>314</v>
      </c>
      <c r="G40" s="33" t="s">
        <v>315</v>
      </c>
      <c r="H40" s="304"/>
      <c r="I40" s="69"/>
      <c r="J40" s="67"/>
      <c r="K40" s="67"/>
      <c r="L40" s="67"/>
      <c r="M40" s="67"/>
      <c r="N40" s="67"/>
    </row>
    <row r="41" spans="1:14">
      <c r="A41" s="67"/>
      <c r="B41" s="67"/>
      <c r="C41" s="67"/>
      <c r="D41" s="67"/>
      <c r="E41" s="68" t="s">
        <v>230</v>
      </c>
      <c r="F41" s="70" t="s">
        <v>460</v>
      </c>
      <c r="G41" s="71" t="s">
        <v>231</v>
      </c>
      <c r="H41" s="304"/>
      <c r="I41" s="69"/>
      <c r="J41" s="67"/>
      <c r="K41" s="67"/>
      <c r="L41" s="67"/>
      <c r="M41" s="67"/>
      <c r="N41" s="67"/>
    </row>
    <row r="42" spans="1:14">
      <c r="A42" s="67"/>
      <c r="B42" s="67"/>
      <c r="C42" s="67"/>
      <c r="D42" s="67"/>
      <c r="E42" s="68" t="s">
        <v>316</v>
      </c>
      <c r="F42" s="70" t="s">
        <v>474</v>
      </c>
      <c r="G42" s="71" t="s">
        <v>317</v>
      </c>
      <c r="H42" s="304"/>
      <c r="I42" s="69"/>
      <c r="J42" s="67"/>
      <c r="K42" s="67"/>
      <c r="L42" s="67"/>
      <c r="M42" s="67"/>
      <c r="N42" s="67"/>
    </row>
    <row r="43" spans="1:14">
      <c r="A43" s="67"/>
      <c r="B43" s="67"/>
      <c r="C43" s="67"/>
      <c r="D43" s="67"/>
      <c r="E43" s="68" t="s">
        <v>210</v>
      </c>
      <c r="F43" s="72" t="s">
        <v>517</v>
      </c>
      <c r="G43" s="73" t="s">
        <v>211</v>
      </c>
      <c r="H43" s="304"/>
      <c r="I43" s="69"/>
      <c r="J43" s="67"/>
      <c r="K43" s="67"/>
      <c r="L43" s="67"/>
      <c r="M43" s="67"/>
      <c r="N43" s="67"/>
    </row>
    <row r="44" spans="1:14">
      <c r="A44" s="67"/>
      <c r="B44" s="67"/>
      <c r="C44" s="67"/>
      <c r="D44" s="67"/>
      <c r="E44" s="68" t="s">
        <v>318</v>
      </c>
      <c r="F44" s="72" t="s">
        <v>537</v>
      </c>
      <c r="G44" s="73" t="s">
        <v>319</v>
      </c>
      <c r="H44" s="305"/>
      <c r="I44" s="71"/>
      <c r="J44" s="70"/>
      <c r="K44" s="80"/>
      <c r="L44" s="70"/>
      <c r="M44" s="70"/>
      <c r="N44" s="70"/>
    </row>
    <row r="45" spans="1:14">
      <c r="A45" s="67"/>
      <c r="B45" s="67"/>
      <c r="C45" s="67"/>
      <c r="D45" s="67"/>
      <c r="E45" s="68" t="s">
        <v>320</v>
      </c>
      <c r="F45" s="70" t="s">
        <v>475</v>
      </c>
      <c r="G45" s="71" t="s">
        <v>321</v>
      </c>
      <c r="H45" s="304"/>
      <c r="I45" s="69"/>
      <c r="J45" s="67"/>
      <c r="K45" s="67"/>
      <c r="L45" s="67"/>
      <c r="M45" s="67"/>
      <c r="N45" s="67"/>
    </row>
    <row r="46" spans="1:14">
      <c r="A46" s="67"/>
      <c r="B46" s="67"/>
      <c r="C46" s="67"/>
      <c r="D46" s="67"/>
      <c r="E46" s="68" t="s">
        <v>322</v>
      </c>
      <c r="F46" s="70" t="s">
        <v>476</v>
      </c>
      <c r="G46" s="71" t="s">
        <v>323</v>
      </c>
      <c r="H46" s="304"/>
      <c r="I46" s="69"/>
      <c r="J46" s="67"/>
      <c r="K46" s="67"/>
      <c r="L46" s="67"/>
      <c r="M46" s="67"/>
      <c r="N46" s="67"/>
    </row>
    <row r="47" spans="1:14">
      <c r="A47" s="67"/>
      <c r="B47" s="67"/>
      <c r="C47" s="67"/>
      <c r="D47" s="67"/>
      <c r="E47" s="68" t="s">
        <v>217</v>
      </c>
      <c r="F47" s="70" t="s">
        <v>461</v>
      </c>
      <c r="G47" s="71" t="s">
        <v>218</v>
      </c>
      <c r="H47" s="304"/>
      <c r="I47" s="69"/>
      <c r="J47" s="67"/>
      <c r="K47" s="67"/>
      <c r="L47" s="67"/>
      <c r="M47" s="67"/>
      <c r="N47" s="67"/>
    </row>
    <row r="48" spans="1:14">
      <c r="A48" s="67"/>
      <c r="B48" s="67"/>
      <c r="C48" s="67"/>
      <c r="D48" s="67"/>
      <c r="E48" s="68" t="s">
        <v>100</v>
      </c>
      <c r="F48" s="70" t="s">
        <v>462</v>
      </c>
      <c r="G48" s="71" t="s">
        <v>11</v>
      </c>
      <c r="H48" s="304"/>
      <c r="I48" s="69"/>
      <c r="J48" s="67"/>
      <c r="K48" s="67"/>
      <c r="L48" s="67"/>
      <c r="M48" s="67"/>
      <c r="N48" s="67"/>
    </row>
    <row r="49" spans="1:14">
      <c r="A49" s="67"/>
      <c r="B49" s="67"/>
      <c r="C49" s="67"/>
      <c r="D49" s="67"/>
      <c r="E49" s="68" t="s">
        <v>324</v>
      </c>
      <c r="F49" s="70" t="s">
        <v>477</v>
      </c>
      <c r="G49" s="71" t="s">
        <v>325</v>
      </c>
      <c r="H49" s="304"/>
      <c r="I49" s="69"/>
      <c r="J49" s="67"/>
      <c r="K49" s="67"/>
      <c r="L49" s="67"/>
      <c r="M49" s="67"/>
      <c r="N49" s="67"/>
    </row>
    <row r="50" spans="1:14">
      <c r="A50" s="67"/>
      <c r="B50" s="67"/>
      <c r="C50" s="67"/>
      <c r="D50" s="67"/>
      <c r="E50" s="68" t="s">
        <v>326</v>
      </c>
      <c r="F50" s="70" t="s">
        <v>478</v>
      </c>
      <c r="G50" s="71" t="s">
        <v>327</v>
      </c>
      <c r="H50" s="306"/>
      <c r="I50" s="73"/>
      <c r="J50" s="72"/>
      <c r="K50" s="72"/>
      <c r="L50" s="70"/>
      <c r="M50" s="70"/>
      <c r="N50" s="70"/>
    </row>
    <row r="51" spans="1:14">
      <c r="A51" s="67"/>
      <c r="B51" s="67"/>
      <c r="C51" s="67"/>
      <c r="D51" s="67"/>
      <c r="E51" s="68" t="s">
        <v>164</v>
      </c>
      <c r="F51" s="78" t="s">
        <v>165</v>
      </c>
      <c r="G51" s="36" t="s">
        <v>166</v>
      </c>
      <c r="H51" s="304"/>
      <c r="I51" s="69"/>
      <c r="J51" s="67"/>
      <c r="K51" s="67"/>
      <c r="L51" s="67"/>
      <c r="M51" s="67"/>
      <c r="N51" s="67"/>
    </row>
    <row r="52" spans="1:14">
      <c r="A52" s="67"/>
      <c r="B52" s="67"/>
      <c r="C52" s="67"/>
      <c r="D52" s="67"/>
      <c r="E52" s="68" t="s">
        <v>328</v>
      </c>
      <c r="F52" s="70" t="s">
        <v>479</v>
      </c>
      <c r="G52" s="71" t="s">
        <v>329</v>
      </c>
      <c r="H52" s="304"/>
      <c r="I52" s="69"/>
      <c r="J52" s="67"/>
      <c r="K52" s="67"/>
      <c r="L52" s="67"/>
      <c r="M52" s="67"/>
      <c r="N52" s="67"/>
    </row>
    <row r="53" spans="1:14">
      <c r="A53" s="67"/>
      <c r="B53" s="67"/>
      <c r="C53" s="67"/>
      <c r="D53" s="67"/>
      <c r="E53" s="68" t="s">
        <v>102</v>
      </c>
      <c r="F53" s="70" t="s">
        <v>463</v>
      </c>
      <c r="G53" s="71" t="s">
        <v>101</v>
      </c>
      <c r="H53" s="304"/>
      <c r="I53" s="69"/>
      <c r="J53" s="67"/>
      <c r="K53" s="67"/>
      <c r="L53" s="67"/>
      <c r="M53" s="67"/>
      <c r="N53" s="67"/>
    </row>
    <row r="54" spans="1:14">
      <c r="A54" s="67"/>
      <c r="B54" s="67"/>
      <c r="C54" s="67"/>
      <c r="D54" s="67"/>
      <c r="E54" s="68" t="s">
        <v>330</v>
      </c>
      <c r="F54" s="70" t="s">
        <v>480</v>
      </c>
      <c r="G54" s="71" t="s">
        <v>331</v>
      </c>
      <c r="H54" s="304"/>
      <c r="I54" s="69"/>
      <c r="J54" s="67"/>
      <c r="K54" s="67"/>
      <c r="L54" s="67"/>
      <c r="M54" s="67"/>
      <c r="N54" s="67"/>
    </row>
    <row r="55" spans="1:14">
      <c r="A55" s="67"/>
      <c r="B55" s="67"/>
      <c r="C55" s="67"/>
      <c r="D55" s="67"/>
      <c r="E55" s="68" t="s">
        <v>332</v>
      </c>
      <c r="F55" s="70" t="s">
        <v>464</v>
      </c>
      <c r="G55" s="71" t="s">
        <v>333</v>
      </c>
      <c r="H55" s="304"/>
      <c r="I55" s="69"/>
      <c r="J55" s="67"/>
      <c r="K55" s="67"/>
      <c r="L55" s="67"/>
      <c r="M55" s="67"/>
      <c r="N55" s="67"/>
    </row>
    <row r="56" spans="1:14">
      <c r="A56" s="67"/>
      <c r="B56" s="67"/>
      <c r="C56" s="67"/>
      <c r="D56" s="67"/>
      <c r="E56" s="68" t="s">
        <v>334</v>
      </c>
      <c r="F56" s="70" t="s">
        <v>481</v>
      </c>
      <c r="G56" s="71" t="s">
        <v>335</v>
      </c>
      <c r="H56" s="304"/>
      <c r="I56" s="69"/>
      <c r="J56" s="67"/>
      <c r="K56" s="67"/>
      <c r="L56" s="67"/>
      <c r="M56" s="67"/>
      <c r="N56" s="67"/>
    </row>
    <row r="57" spans="1:14">
      <c r="A57" s="67"/>
      <c r="B57" s="67"/>
      <c r="C57" s="67"/>
      <c r="D57" s="67"/>
      <c r="E57" s="68" t="s">
        <v>94</v>
      </c>
      <c r="F57" s="70" t="s">
        <v>465</v>
      </c>
      <c r="G57" s="71" t="s">
        <v>16</v>
      </c>
      <c r="H57" s="304"/>
      <c r="I57" s="69"/>
      <c r="J57" s="67"/>
      <c r="K57" s="67"/>
      <c r="L57" s="67"/>
      <c r="M57" s="67"/>
      <c r="N57" s="67"/>
    </row>
    <row r="58" spans="1:14">
      <c r="A58" s="67"/>
      <c r="B58" s="67"/>
      <c r="C58" s="67"/>
      <c r="D58" s="67"/>
      <c r="E58" s="68" t="s">
        <v>336</v>
      </c>
      <c r="F58" s="70" t="s">
        <v>482</v>
      </c>
      <c r="G58" s="71" t="s">
        <v>337</v>
      </c>
      <c r="H58" s="304"/>
      <c r="I58" s="69"/>
      <c r="J58" s="67"/>
      <c r="K58" s="67"/>
      <c r="L58" s="67"/>
      <c r="M58" s="67"/>
      <c r="N58" s="67"/>
    </row>
    <row r="59" spans="1:14">
      <c r="A59" s="67"/>
      <c r="B59" s="67"/>
      <c r="C59" s="67"/>
      <c r="D59" s="67"/>
      <c r="E59" s="68" t="s">
        <v>338</v>
      </c>
      <c r="F59" s="70" t="s">
        <v>483</v>
      </c>
      <c r="G59" s="71" t="s">
        <v>339</v>
      </c>
      <c r="H59" s="304"/>
      <c r="I59" s="69"/>
      <c r="J59" s="67"/>
      <c r="K59" s="67"/>
      <c r="L59" s="67"/>
      <c r="M59" s="67"/>
      <c r="N59" s="67"/>
    </row>
    <row r="60" spans="1:14">
      <c r="A60" s="67"/>
      <c r="B60" s="67"/>
      <c r="C60" s="67"/>
      <c r="D60" s="67"/>
      <c r="E60" s="68" t="s">
        <v>340</v>
      </c>
      <c r="F60" s="70" t="s">
        <v>484</v>
      </c>
      <c r="G60" s="71" t="s">
        <v>341</v>
      </c>
      <c r="H60" s="304"/>
      <c r="I60" s="69"/>
      <c r="J60" s="67"/>
      <c r="K60" s="67"/>
      <c r="L60" s="67"/>
      <c r="M60" s="67"/>
      <c r="N60" s="67"/>
    </row>
    <row r="61" spans="1:14">
      <c r="A61" s="67"/>
      <c r="B61" s="67"/>
      <c r="C61" s="67"/>
      <c r="D61" s="67"/>
      <c r="E61" s="68" t="s">
        <v>342</v>
      </c>
      <c r="F61" s="72" t="s">
        <v>518</v>
      </c>
      <c r="G61" s="73" t="s">
        <v>343</v>
      </c>
      <c r="H61" s="304"/>
      <c r="I61" s="69"/>
      <c r="J61" s="67"/>
      <c r="K61" s="67"/>
      <c r="L61" s="67"/>
      <c r="M61" s="67"/>
      <c r="N61" s="67"/>
    </row>
    <row r="62" spans="1:14">
      <c r="A62" s="67"/>
      <c r="B62" s="67"/>
      <c r="C62" s="67"/>
      <c r="D62" s="67"/>
      <c r="E62" s="68" t="s">
        <v>344</v>
      </c>
      <c r="F62" s="70" t="s">
        <v>485</v>
      </c>
      <c r="G62" s="71" t="s">
        <v>345</v>
      </c>
      <c r="H62" s="304"/>
      <c r="I62" s="69"/>
      <c r="J62" s="67"/>
      <c r="K62" s="67"/>
      <c r="L62" s="67"/>
      <c r="M62" s="67"/>
      <c r="N62" s="67"/>
    </row>
    <row r="63" spans="1:14">
      <c r="A63" s="67"/>
      <c r="B63" s="67"/>
      <c r="C63" s="67"/>
      <c r="D63" s="67"/>
      <c r="E63" s="68" t="s">
        <v>346</v>
      </c>
      <c r="F63" s="70" t="s">
        <v>486</v>
      </c>
      <c r="G63" s="71" t="s">
        <v>347</v>
      </c>
      <c r="H63" s="304"/>
      <c r="I63" s="69"/>
      <c r="J63" s="67"/>
      <c r="K63" s="67"/>
      <c r="L63" s="67"/>
      <c r="M63" s="67"/>
      <c r="N63" s="67"/>
    </row>
    <row r="64" spans="1:14">
      <c r="A64" s="67"/>
      <c r="B64" s="67"/>
      <c r="C64" s="67"/>
      <c r="D64" s="67"/>
      <c r="E64" s="68" t="s">
        <v>348</v>
      </c>
      <c r="F64" s="70" t="s">
        <v>487</v>
      </c>
      <c r="G64" s="71" t="s">
        <v>349</v>
      </c>
      <c r="H64" s="304"/>
      <c r="I64" s="69"/>
      <c r="J64" s="67"/>
      <c r="K64" s="67"/>
      <c r="L64" s="67"/>
      <c r="M64" s="67"/>
      <c r="N64" s="67"/>
    </row>
    <row r="65" spans="1:15">
      <c r="A65" s="67"/>
      <c r="B65" s="67"/>
      <c r="C65" s="67"/>
      <c r="D65" s="67"/>
      <c r="E65" s="68" t="s">
        <v>350</v>
      </c>
      <c r="F65" s="70" t="s">
        <v>488</v>
      </c>
      <c r="G65" s="71" t="s">
        <v>351</v>
      </c>
      <c r="H65" s="304"/>
      <c r="I65" s="69"/>
      <c r="J65" s="67"/>
      <c r="K65" s="67"/>
      <c r="L65" s="67"/>
      <c r="M65" s="67"/>
      <c r="N65" s="67"/>
    </row>
    <row r="66" spans="1:15">
      <c r="A66" s="67"/>
      <c r="B66" s="67"/>
      <c r="C66" s="67"/>
      <c r="D66" s="67"/>
      <c r="E66" s="68" t="s">
        <v>212</v>
      </c>
      <c r="F66" s="72" t="s">
        <v>519</v>
      </c>
      <c r="G66" s="73" t="s">
        <v>213</v>
      </c>
      <c r="H66" s="304"/>
      <c r="I66" s="69"/>
      <c r="J66" s="67"/>
      <c r="K66" s="67"/>
      <c r="L66" s="67"/>
      <c r="M66" s="67"/>
      <c r="N66" s="67"/>
    </row>
    <row r="67" spans="1:15">
      <c r="A67" s="67"/>
      <c r="B67" s="67"/>
      <c r="C67" s="67"/>
      <c r="D67" s="67"/>
      <c r="E67" s="68" t="s">
        <v>352</v>
      </c>
      <c r="F67" s="78" t="s">
        <v>538</v>
      </c>
      <c r="G67" s="36" t="s">
        <v>353</v>
      </c>
      <c r="H67" s="304"/>
      <c r="I67" s="69"/>
      <c r="J67" s="67"/>
      <c r="K67" s="67"/>
      <c r="L67" s="67"/>
      <c r="M67" s="67"/>
      <c r="N67" s="67"/>
    </row>
    <row r="68" spans="1:15">
      <c r="A68" s="67"/>
      <c r="B68" s="67"/>
      <c r="C68" s="67"/>
      <c r="D68" s="67"/>
      <c r="E68" s="68" t="s">
        <v>354</v>
      </c>
      <c r="F68" s="70" t="s">
        <v>489</v>
      </c>
      <c r="G68" s="71" t="s">
        <v>355</v>
      </c>
      <c r="H68" s="304"/>
      <c r="I68" s="69"/>
      <c r="J68" s="67"/>
      <c r="K68" s="67"/>
      <c r="L68" s="67"/>
      <c r="M68" s="67"/>
      <c r="N68" s="67"/>
    </row>
    <row r="69" spans="1:15">
      <c r="A69" s="67"/>
      <c r="B69" s="67"/>
      <c r="C69" s="67"/>
      <c r="D69" s="67"/>
      <c r="E69" s="68" t="s">
        <v>356</v>
      </c>
      <c r="F69" s="70" t="s">
        <v>466</v>
      </c>
      <c r="G69" s="71" t="s">
        <v>357</v>
      </c>
      <c r="H69" s="305"/>
      <c r="I69" s="71" t="s">
        <v>358</v>
      </c>
      <c r="J69" s="70"/>
      <c r="K69" s="70" t="s">
        <v>359</v>
      </c>
      <c r="L69" s="70"/>
      <c r="M69" s="70"/>
      <c r="N69" s="70"/>
    </row>
    <row r="70" spans="1:15">
      <c r="A70" s="67"/>
      <c r="B70" s="67"/>
      <c r="C70" s="67"/>
      <c r="D70" s="67"/>
      <c r="E70" s="68" t="s">
        <v>360</v>
      </c>
      <c r="F70" s="70" t="s">
        <v>490</v>
      </c>
      <c r="G70" s="71" t="s">
        <v>361</v>
      </c>
      <c r="H70" s="304"/>
      <c r="I70" s="69"/>
      <c r="J70" s="67"/>
      <c r="K70" s="67"/>
      <c r="L70" s="67"/>
      <c r="M70" s="67"/>
      <c r="N70" s="67"/>
    </row>
    <row r="71" spans="1:15">
      <c r="A71" s="67"/>
      <c r="B71" s="67"/>
      <c r="C71" s="67"/>
      <c r="D71" s="67"/>
      <c r="E71" s="68" t="s">
        <v>362</v>
      </c>
      <c r="F71" s="70" t="s">
        <v>491</v>
      </c>
      <c r="G71" s="71" t="s">
        <v>363</v>
      </c>
      <c r="H71" s="304"/>
      <c r="I71" s="69"/>
      <c r="J71" s="67"/>
      <c r="K71" s="67"/>
      <c r="L71" s="67"/>
      <c r="M71" s="67"/>
      <c r="N71" s="67"/>
    </row>
    <row r="72" spans="1:15">
      <c r="A72" s="67"/>
      <c r="B72" s="67"/>
      <c r="C72" s="67"/>
      <c r="D72" s="67"/>
      <c r="E72" s="68" t="s">
        <v>520</v>
      </c>
      <c r="F72" s="81" t="s">
        <v>521</v>
      </c>
      <c r="G72" s="36" t="s">
        <v>522</v>
      </c>
      <c r="H72" s="60"/>
      <c r="I72" s="78"/>
      <c r="J72" s="36"/>
      <c r="K72" s="78"/>
      <c r="L72" s="78"/>
      <c r="M72" s="78"/>
      <c r="N72" s="78"/>
    </row>
    <row r="73" spans="1:15">
      <c r="A73" s="67"/>
      <c r="B73" s="67"/>
      <c r="C73" s="67"/>
      <c r="D73" s="67"/>
      <c r="E73" s="68" t="s">
        <v>523</v>
      </c>
      <c r="F73" s="78" t="s">
        <v>524</v>
      </c>
      <c r="G73" s="36" t="s">
        <v>525</v>
      </c>
      <c r="H73" s="60"/>
      <c r="I73" s="78"/>
      <c r="J73" s="36"/>
      <c r="K73" s="78"/>
      <c r="L73" s="78"/>
      <c r="M73" s="78"/>
      <c r="N73" s="78"/>
    </row>
    <row r="74" spans="1:15">
      <c r="A74" s="67"/>
      <c r="B74" s="67"/>
      <c r="C74" s="67"/>
      <c r="D74" s="67"/>
      <c r="E74" s="68" t="s">
        <v>364</v>
      </c>
      <c r="F74" s="72" t="s">
        <v>365</v>
      </c>
      <c r="G74" s="33" t="s">
        <v>366</v>
      </c>
      <c r="H74" s="304"/>
      <c r="I74" s="69"/>
      <c r="J74" s="67"/>
      <c r="K74" s="67"/>
      <c r="L74" s="67"/>
      <c r="M74" s="67"/>
      <c r="N74" s="67"/>
    </row>
    <row r="75" spans="1:15">
      <c r="A75" s="67"/>
      <c r="B75" s="67"/>
      <c r="C75" s="67"/>
      <c r="D75" s="67"/>
      <c r="E75" s="68" t="s">
        <v>367</v>
      </c>
      <c r="F75" s="70" t="s">
        <v>492</v>
      </c>
      <c r="G75" s="71" t="s">
        <v>368</v>
      </c>
      <c r="H75" s="304"/>
      <c r="I75" s="69"/>
      <c r="J75" s="67"/>
      <c r="K75" s="67"/>
      <c r="L75" s="67"/>
      <c r="M75" s="67"/>
      <c r="N75" s="67"/>
    </row>
    <row r="76" spans="1:15">
      <c r="A76" s="67"/>
      <c r="B76" s="67"/>
      <c r="C76" s="67"/>
      <c r="D76" s="67"/>
      <c r="E76" s="68" t="s">
        <v>369</v>
      </c>
      <c r="F76" s="70" t="s">
        <v>493</v>
      </c>
      <c r="G76" s="71" t="s">
        <v>370</v>
      </c>
      <c r="H76" s="304"/>
      <c r="I76" s="69"/>
      <c r="J76" s="67"/>
      <c r="K76" s="67"/>
      <c r="L76" s="67"/>
      <c r="M76" s="67"/>
      <c r="N76" s="67"/>
    </row>
    <row r="77" spans="1:15">
      <c r="A77" s="67"/>
      <c r="B77" s="67"/>
      <c r="C77" s="67"/>
      <c r="D77" s="67"/>
      <c r="E77" s="68" t="s">
        <v>371</v>
      </c>
      <c r="F77" s="70" t="s">
        <v>467</v>
      </c>
      <c r="G77" s="71" t="s">
        <v>372</v>
      </c>
      <c r="H77" s="304"/>
      <c r="I77" s="69"/>
      <c r="J77" s="67"/>
      <c r="K77" s="67"/>
      <c r="L77" s="67"/>
      <c r="M77" s="67"/>
      <c r="N77" s="67"/>
      <c r="O77" s="82"/>
    </row>
    <row r="78" spans="1:15">
      <c r="A78" s="67"/>
      <c r="B78" s="67"/>
      <c r="C78" s="67"/>
      <c r="D78" s="67"/>
      <c r="E78" s="68" t="s">
        <v>373</v>
      </c>
      <c r="F78" s="72" t="s">
        <v>526</v>
      </c>
      <c r="G78" s="73" t="s">
        <v>374</v>
      </c>
      <c r="H78" s="305"/>
      <c r="I78" s="71"/>
      <c r="J78" s="70"/>
      <c r="K78" s="80"/>
      <c r="L78" s="72"/>
      <c r="M78" s="72"/>
      <c r="N78" s="72"/>
      <c r="O78" s="82"/>
    </row>
    <row r="79" spans="1:15">
      <c r="A79" s="67"/>
      <c r="B79" s="67"/>
      <c r="C79" s="67"/>
      <c r="D79" s="67"/>
      <c r="E79" s="68" t="s">
        <v>375</v>
      </c>
      <c r="F79" s="72" t="s">
        <v>376</v>
      </c>
      <c r="G79" s="33" t="s">
        <v>377</v>
      </c>
      <c r="H79" s="304"/>
      <c r="I79" s="69"/>
      <c r="J79" s="67"/>
      <c r="K79" s="67"/>
      <c r="L79" s="67"/>
      <c r="M79" s="67"/>
      <c r="N79" s="67"/>
    </row>
    <row r="80" spans="1:15">
      <c r="A80" s="67"/>
      <c r="B80" s="67"/>
      <c r="C80" s="67"/>
      <c r="D80" s="67"/>
      <c r="E80" s="68" t="s">
        <v>378</v>
      </c>
      <c r="F80" s="70" t="s">
        <v>494</v>
      </c>
      <c r="G80" s="71" t="s">
        <v>379</v>
      </c>
      <c r="H80" s="304"/>
      <c r="I80" s="69"/>
      <c r="J80" s="67"/>
      <c r="K80" s="67"/>
      <c r="L80" s="67"/>
      <c r="M80" s="67"/>
      <c r="N80" s="67"/>
    </row>
    <row r="81" spans="1:14">
      <c r="A81" s="67"/>
      <c r="B81" s="67"/>
      <c r="C81" s="67"/>
      <c r="D81" s="67"/>
      <c r="E81" s="68" t="s">
        <v>380</v>
      </c>
      <c r="F81" s="78" t="s">
        <v>381</v>
      </c>
      <c r="G81" s="36" t="s">
        <v>382</v>
      </c>
      <c r="H81" s="304"/>
      <c r="I81" s="69"/>
      <c r="J81" s="67"/>
      <c r="K81" s="67"/>
      <c r="L81" s="67"/>
      <c r="M81" s="67"/>
      <c r="N81" s="67"/>
    </row>
    <row r="82" spans="1:14">
      <c r="A82" s="67"/>
      <c r="B82" s="67"/>
      <c r="C82" s="67"/>
      <c r="D82" s="67"/>
      <c r="E82" s="68" t="s">
        <v>383</v>
      </c>
      <c r="F82" s="72" t="s">
        <v>527</v>
      </c>
      <c r="G82" s="73" t="s">
        <v>384</v>
      </c>
      <c r="H82" s="304"/>
      <c r="I82" s="69"/>
      <c r="J82" s="67"/>
      <c r="K82" s="67"/>
      <c r="L82" s="67"/>
      <c r="M82" s="67"/>
      <c r="N82" s="67"/>
    </row>
    <row r="83" spans="1:14">
      <c r="A83" s="67"/>
      <c r="B83" s="67"/>
      <c r="C83" s="67"/>
      <c r="D83" s="67"/>
      <c r="E83" s="68" t="s">
        <v>385</v>
      </c>
      <c r="F83" s="79" t="s">
        <v>386</v>
      </c>
      <c r="G83" s="73" t="s">
        <v>387</v>
      </c>
      <c r="H83" s="304"/>
      <c r="I83" s="69"/>
      <c r="J83" s="67"/>
      <c r="K83" s="67"/>
      <c r="L83" s="67"/>
      <c r="M83" s="67"/>
      <c r="N83" s="67"/>
    </row>
  </sheetData>
  <mergeCells count="1">
    <mergeCell ref="P1:T15"/>
  </mergeCells>
  <phoneticPr fontId="2" type="noConversion"/>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pageSetUpPr fitToPage="1"/>
  </sheetPr>
  <dimension ref="A1:Y234"/>
  <sheetViews>
    <sheetView topLeftCell="A10" zoomScale="70" zoomScaleNormal="70" zoomScalePageLayoutView="63" workbookViewId="0">
      <selection activeCell="L8" sqref="L8:P22"/>
    </sheetView>
  </sheetViews>
  <sheetFormatPr defaultColWidth="9" defaultRowHeight="16.2"/>
  <cols>
    <col min="1" max="1" width="20.44140625" style="39" customWidth="1"/>
    <col min="2" max="5" width="9" style="39"/>
    <col min="6" max="6" width="12" style="39" customWidth="1"/>
    <col min="7" max="7" width="11.44140625" style="39" customWidth="1"/>
    <col min="8" max="8" width="3.88671875" style="39" customWidth="1"/>
    <col min="9" max="9" width="4.44140625" style="2" customWidth="1"/>
    <col min="10" max="10" width="30.6640625" style="247" customWidth="1"/>
    <col min="11" max="15" width="13.6640625" style="247" customWidth="1"/>
    <col min="16" max="16" width="33.109375" style="241" customWidth="1"/>
    <col min="17" max="16384" width="9" style="39"/>
  </cols>
  <sheetData>
    <row r="1" spans="1:22">
      <c r="A1" s="1" t="s">
        <v>58</v>
      </c>
      <c r="J1" s="711" t="s">
        <v>87</v>
      </c>
    </row>
    <row r="2" spans="1:22">
      <c r="J2" s="712"/>
    </row>
    <row r="3" spans="1:22" ht="24.6">
      <c r="A3" s="713" t="s">
        <v>59</v>
      </c>
      <c r="B3" s="713"/>
      <c r="C3" s="713"/>
      <c r="D3" s="713"/>
      <c r="E3" s="713"/>
      <c r="F3" s="713"/>
      <c r="G3" s="713"/>
      <c r="H3" s="713"/>
      <c r="J3" s="712"/>
      <c r="K3" s="272"/>
      <c r="L3" s="273"/>
      <c r="M3" s="274"/>
      <c r="N3" s="275"/>
      <c r="O3" s="276"/>
    </row>
    <row r="4" spans="1:22">
      <c r="J4" s="101">
        <v>22487</v>
      </c>
      <c r="K4" s="245"/>
      <c r="L4" s="245"/>
      <c r="M4" s="246"/>
      <c r="N4" s="273"/>
      <c r="P4" s="247"/>
      <c r="Q4" s="241"/>
    </row>
    <row r="5" spans="1:22">
      <c r="N5" s="277"/>
      <c r="O5" s="278"/>
      <c r="P5" s="279"/>
    </row>
    <row r="6" spans="1:22" ht="32.25" customHeight="1">
      <c r="A6" s="39" t="s">
        <v>60</v>
      </c>
      <c r="B6" s="714" t="str">
        <f>VLOOKUP(J4,'P-Master'!$A$2:$AC$1046,6,0)</f>
        <v>東華三院物業科</v>
      </c>
      <c r="C6" s="707"/>
      <c r="D6" s="707"/>
      <c r="E6" s="707"/>
      <c r="F6" s="707"/>
      <c r="G6" s="707"/>
    </row>
    <row r="7" spans="1:22">
      <c r="J7" s="280"/>
      <c r="K7" s="280"/>
      <c r="L7" s="280"/>
      <c r="M7" s="280"/>
      <c r="N7" s="280"/>
      <c r="O7" s="280"/>
    </row>
    <row r="8" spans="1:22" ht="32.25" customHeight="1">
      <c r="A8" s="3" t="s">
        <v>158</v>
      </c>
      <c r="B8" s="708" t="str">
        <f>VLOOKUP(J4,'P-Master'!$A$2:$AC$1046,2,0)</f>
        <v>19-C0002-22487(BW)</v>
      </c>
      <c r="C8" s="707"/>
      <c r="D8" s="707"/>
      <c r="E8" s="707"/>
      <c r="F8" s="707"/>
      <c r="G8" s="707"/>
      <c r="J8" s="241"/>
      <c r="K8" s="256"/>
      <c r="L8" s="845" t="s">
        <v>831</v>
      </c>
      <c r="M8" s="846"/>
      <c r="N8" s="846"/>
      <c r="O8" s="846"/>
      <c r="P8" s="846"/>
    </row>
    <row r="9" spans="1:22" ht="15.6">
      <c r="J9" s="182"/>
      <c r="K9" s="23"/>
      <c r="L9" s="846"/>
      <c r="M9" s="846"/>
      <c r="N9" s="846"/>
      <c r="O9" s="846"/>
      <c r="P9" s="846"/>
      <c r="Q9" s="4"/>
      <c r="R9" s="4"/>
      <c r="S9" s="4"/>
      <c r="T9" s="4"/>
      <c r="U9" s="4"/>
      <c r="V9" s="4"/>
    </row>
    <row r="10" spans="1:22" ht="32.25" customHeight="1">
      <c r="A10" s="39" t="s">
        <v>61</v>
      </c>
      <c r="B10" s="719">
        <f>VLOOKUP(J4,'P-Master'!$A$2:$AC$1046,17,0)</f>
        <v>50000</v>
      </c>
      <c r="C10" s="719"/>
      <c r="D10" s="40"/>
      <c r="E10" s="27" t="s">
        <v>161</v>
      </c>
      <c r="F10" s="720">
        <f>VLOOKUP(J4,'P-Master'!$A$2:$AC$1046,16,0)</f>
        <v>36784</v>
      </c>
      <c r="G10" s="720"/>
      <c r="J10" s="182"/>
      <c r="K10" s="23"/>
      <c r="L10" s="846"/>
      <c r="M10" s="846"/>
      <c r="N10" s="846"/>
      <c r="O10" s="846"/>
      <c r="P10" s="846"/>
      <c r="Q10" s="4"/>
      <c r="R10" s="4"/>
      <c r="S10" s="4"/>
      <c r="T10" s="4"/>
      <c r="U10" s="4"/>
      <c r="V10" s="4"/>
    </row>
    <row r="11" spans="1:22" ht="15.6">
      <c r="J11" s="182"/>
      <c r="K11" s="181"/>
      <c r="L11" s="846"/>
      <c r="M11" s="846"/>
      <c r="N11" s="846"/>
      <c r="O11" s="846"/>
      <c r="P11" s="846"/>
      <c r="Q11" s="4"/>
      <c r="R11" s="4"/>
      <c r="S11" s="4"/>
      <c r="T11" s="4"/>
      <c r="U11" s="4"/>
      <c r="V11" s="4"/>
    </row>
    <row r="12" spans="1:22" ht="32.25" customHeight="1">
      <c r="A12" s="39" t="s">
        <v>62</v>
      </c>
      <c r="B12" s="492" t="str">
        <f>VLOOKUP(J4,'P-Master'!$A$2:$AC$1046,3,0)</f>
        <v>大南街123</v>
      </c>
      <c r="C12" s="281"/>
      <c r="D12" s="282" t="s">
        <v>88</v>
      </c>
      <c r="E12" s="491" t="str">
        <f>VLOOKUP(J4,'P-Master'!$A$2:$AC$1046,7,0)</f>
        <v>大南街123號地下</v>
      </c>
      <c r="F12" s="281"/>
      <c r="G12" s="281"/>
      <c r="J12" s="180"/>
      <c r="K12" s="23"/>
      <c r="L12" s="846"/>
      <c r="M12" s="846"/>
      <c r="N12" s="846"/>
      <c r="O12" s="846"/>
      <c r="P12" s="846"/>
      <c r="Q12" s="4"/>
      <c r="R12" s="4"/>
      <c r="S12" s="4"/>
      <c r="T12" s="4"/>
      <c r="U12" s="4"/>
      <c r="V12" s="4"/>
    </row>
    <row r="13" spans="1:22" ht="15.6">
      <c r="J13" s="182"/>
      <c r="K13" s="23"/>
      <c r="L13" s="846"/>
      <c r="M13" s="846"/>
      <c r="N13" s="846"/>
      <c r="O13" s="846"/>
      <c r="P13" s="846"/>
      <c r="Q13" s="4"/>
      <c r="R13" s="4"/>
      <c r="S13" s="4"/>
      <c r="T13" s="4"/>
      <c r="U13" s="4"/>
      <c r="V13" s="4"/>
    </row>
    <row r="14" spans="1:22" ht="15.6">
      <c r="A14" s="715" t="s">
        <v>63</v>
      </c>
      <c r="B14" s="716" t="str">
        <f>VLOOKUP(J4,'P-Master'!$A$2:$AC$1046,8,0)</f>
        <v>pumping</v>
      </c>
      <c r="C14" s="717"/>
      <c r="D14" s="717"/>
      <c r="E14" s="717"/>
      <c r="F14" s="717"/>
      <c r="G14" s="717"/>
      <c r="J14" s="182"/>
      <c r="K14" s="23"/>
      <c r="L14" s="846"/>
      <c r="M14" s="846"/>
      <c r="N14" s="846"/>
      <c r="O14" s="846"/>
      <c r="P14" s="846"/>
      <c r="Q14" s="4"/>
      <c r="R14" s="4"/>
      <c r="S14" s="4"/>
      <c r="T14" s="4"/>
      <c r="U14" s="4"/>
      <c r="V14" s="4"/>
    </row>
    <row r="15" spans="1:22" ht="52.95" customHeight="1">
      <c r="A15" s="715"/>
      <c r="B15" s="718"/>
      <c r="C15" s="718"/>
      <c r="D15" s="718"/>
      <c r="E15" s="718"/>
      <c r="F15" s="718"/>
      <c r="G15" s="718"/>
      <c r="J15" s="182"/>
      <c r="K15" s="23"/>
      <c r="L15" s="846"/>
      <c r="M15" s="846"/>
      <c r="N15" s="846"/>
      <c r="O15" s="846"/>
      <c r="P15" s="846"/>
      <c r="Q15" s="4"/>
      <c r="R15" s="4"/>
      <c r="S15" s="4"/>
      <c r="T15" s="4"/>
      <c r="U15" s="4"/>
      <c r="V15" s="4"/>
    </row>
    <row r="16" spans="1:22" ht="15.6">
      <c r="J16" s="182"/>
      <c r="K16" s="23"/>
      <c r="L16" s="846"/>
      <c r="M16" s="846"/>
      <c r="N16" s="846"/>
      <c r="O16" s="846"/>
      <c r="P16" s="846"/>
      <c r="Q16" s="4"/>
      <c r="R16" s="4"/>
      <c r="S16" s="4"/>
      <c r="T16" s="4"/>
      <c r="U16" s="4"/>
      <c r="V16" s="4"/>
    </row>
    <row r="17" spans="1:25" ht="31.5" customHeight="1">
      <c r="A17" s="39" t="s">
        <v>64</v>
      </c>
      <c r="B17" s="701" t="s">
        <v>792</v>
      </c>
      <c r="C17" s="702"/>
      <c r="D17" s="702"/>
      <c r="E17" s="283" t="s">
        <v>65</v>
      </c>
      <c r="F17" s="43"/>
      <c r="G17" s="283" t="s">
        <v>66</v>
      </c>
      <c r="J17" s="182"/>
      <c r="K17" s="23"/>
      <c r="L17" s="846"/>
      <c r="M17" s="846"/>
      <c r="N17" s="846"/>
      <c r="O17" s="846"/>
      <c r="P17" s="846"/>
      <c r="Q17" s="4"/>
      <c r="R17" s="4"/>
      <c r="S17" s="4"/>
      <c r="T17" s="4"/>
      <c r="U17" s="4"/>
      <c r="V17" s="4"/>
    </row>
    <row r="18" spans="1:25" ht="15.6">
      <c r="B18" s="4"/>
      <c r="C18" s="4"/>
      <c r="D18" s="4"/>
      <c r="E18" s="283"/>
      <c r="F18" s="4"/>
      <c r="G18" s="283"/>
      <c r="J18" s="180"/>
      <c r="K18" s="181"/>
      <c r="L18" s="846"/>
      <c r="M18" s="846"/>
      <c r="N18" s="846"/>
      <c r="O18" s="846"/>
      <c r="P18" s="846"/>
      <c r="Q18" s="4"/>
      <c r="R18" s="4"/>
      <c r="S18" s="4"/>
      <c r="T18" s="4"/>
      <c r="U18" s="4"/>
      <c r="V18" s="4"/>
    </row>
    <row r="19" spans="1:25" ht="31.5" customHeight="1">
      <c r="B19" s="43" t="s">
        <v>629</v>
      </c>
      <c r="C19" s="43"/>
      <c r="D19" s="43"/>
      <c r="E19" s="283" t="s">
        <v>65</v>
      </c>
      <c r="F19" s="43"/>
      <c r="G19" s="283" t="s">
        <v>67</v>
      </c>
      <c r="J19" s="182"/>
      <c r="K19" s="23"/>
      <c r="L19" s="846"/>
      <c r="M19" s="846"/>
      <c r="N19" s="846"/>
      <c r="O19" s="846"/>
      <c r="P19" s="846"/>
      <c r="Q19" s="4"/>
      <c r="R19" s="4"/>
      <c r="S19" s="4"/>
      <c r="T19" s="4"/>
      <c r="U19" s="4"/>
      <c r="V19" s="4"/>
    </row>
    <row r="20" spans="1:25" ht="15.6">
      <c r="J20" s="182"/>
      <c r="K20" s="181"/>
      <c r="L20" s="846"/>
      <c r="M20" s="846"/>
      <c r="N20" s="846"/>
      <c r="O20" s="846"/>
      <c r="P20" s="846"/>
      <c r="Q20" s="4"/>
      <c r="R20" s="4"/>
      <c r="S20" s="4"/>
      <c r="T20" s="4"/>
      <c r="U20" s="4"/>
      <c r="V20" s="4"/>
    </row>
    <row r="21" spans="1:25">
      <c r="J21" s="22"/>
      <c r="K21" s="23"/>
      <c r="L21" s="846"/>
      <c r="M21" s="846"/>
      <c r="N21" s="846"/>
      <c r="O21" s="846"/>
      <c r="P21" s="846"/>
      <c r="Q21" s="4"/>
      <c r="R21" s="4"/>
      <c r="S21" s="4"/>
      <c r="T21" s="4"/>
      <c r="U21" s="4"/>
      <c r="V21" s="4"/>
    </row>
    <row r="22" spans="1:25" ht="30" customHeight="1">
      <c r="A22" s="703" t="s">
        <v>68</v>
      </c>
      <c r="B22" s="703"/>
      <c r="C22" s="703"/>
      <c r="D22" s="703"/>
      <c r="E22" s="703"/>
      <c r="F22" s="703"/>
      <c r="G22" s="703"/>
      <c r="J22" s="182"/>
      <c r="K22" s="23"/>
      <c r="L22" s="846"/>
      <c r="M22" s="846"/>
      <c r="N22" s="846"/>
      <c r="O22" s="846"/>
      <c r="P22" s="846"/>
      <c r="Q22" s="4"/>
      <c r="R22" s="4"/>
      <c r="S22" s="4"/>
      <c r="T22" s="4"/>
      <c r="U22" s="4"/>
      <c r="V22" s="4"/>
    </row>
    <row r="23" spans="1:25" ht="9.6" customHeight="1">
      <c r="H23" s="44"/>
      <c r="J23" s="182"/>
      <c r="K23" s="23"/>
      <c r="L23" s="23"/>
      <c r="M23" s="23"/>
      <c r="N23" s="4"/>
      <c r="O23" s="4"/>
      <c r="P23" s="4"/>
      <c r="Q23" s="4"/>
      <c r="R23" s="4"/>
      <c r="S23" s="4"/>
      <c r="T23" s="4"/>
      <c r="U23" s="4"/>
      <c r="V23" s="4"/>
    </row>
    <row r="24" spans="1:25" ht="30" customHeight="1">
      <c r="A24" s="3" t="s">
        <v>159</v>
      </c>
      <c r="B24" s="708" t="str">
        <f>VLOOKUP(J4,'P-Master'!$A$2:$AC$1046,21,0)</f>
        <v>sing sing</v>
      </c>
      <c r="C24" s="707"/>
      <c r="D24" s="707"/>
      <c r="E24" s="284"/>
      <c r="F24" s="285"/>
      <c r="G24" s="285"/>
      <c r="J24" s="88"/>
      <c r="K24" s="88"/>
      <c r="L24" s="88"/>
      <c r="M24" s="23"/>
      <c r="N24" s="4"/>
      <c r="O24" s="4"/>
      <c r="P24" s="4"/>
      <c r="Q24" s="4"/>
      <c r="R24" s="4"/>
      <c r="S24" s="4"/>
      <c r="T24" s="4"/>
      <c r="U24" s="4"/>
      <c r="V24" s="4"/>
    </row>
    <row r="25" spans="1:25" ht="9.6" customHeight="1">
      <c r="B25" s="286"/>
      <c r="C25" s="287"/>
      <c r="D25" s="288"/>
      <c r="E25" s="289"/>
      <c r="F25" s="289"/>
      <c r="G25" s="290"/>
      <c r="J25" s="88"/>
      <c r="K25" s="88"/>
      <c r="L25" s="88"/>
      <c r="M25" s="88"/>
      <c r="N25" s="88"/>
      <c r="O25" s="88"/>
      <c r="P25" s="198"/>
      <c r="Q25" s="4"/>
      <c r="R25" s="4"/>
      <c r="S25" s="4"/>
      <c r="T25" s="4"/>
      <c r="U25" s="4"/>
      <c r="V25" s="4"/>
      <c r="W25" s="4"/>
      <c r="X25" s="4"/>
      <c r="Y25" s="4"/>
    </row>
    <row r="26" spans="1:25" ht="30" customHeight="1">
      <c r="A26" s="3" t="s">
        <v>69</v>
      </c>
      <c r="B26" s="706" t="str">
        <f>VLOOKUP(J4,'P-Master'!$A$2:$AC$1046,24,0)</f>
        <v>SA22487</v>
      </c>
      <c r="C26" s="707"/>
      <c r="D26" s="707"/>
      <c r="E26" s="291"/>
      <c r="F26" s="291"/>
      <c r="G26" s="291"/>
      <c r="J26" s="88"/>
      <c r="K26" s="88"/>
      <c r="L26" s="88"/>
      <c r="M26" s="88"/>
      <c r="N26" s="88"/>
      <c r="O26" s="88"/>
      <c r="P26" s="198"/>
      <c r="Q26" s="4"/>
      <c r="R26" s="4"/>
      <c r="S26" s="4"/>
      <c r="T26" s="4"/>
      <c r="U26" s="4"/>
      <c r="V26" s="4"/>
      <c r="W26" s="4"/>
      <c r="X26" s="4"/>
      <c r="Y26" s="4"/>
    </row>
    <row r="27" spans="1:25" ht="30" customHeight="1">
      <c r="A27" s="3" t="s">
        <v>160</v>
      </c>
      <c r="B27" s="709" t="str">
        <f>VLOOKUP(J4,'P-Master'!$A$2:$AC$1046,20,0)</f>
        <v>30/8/2000-EMAIL
3/9/2000-FAX</v>
      </c>
      <c r="C27" s="710"/>
      <c r="D27" s="710"/>
      <c r="E27" s="710"/>
      <c r="F27" s="710"/>
      <c r="G27" s="710"/>
      <c r="J27" s="88"/>
      <c r="K27" s="88"/>
      <c r="L27" s="88"/>
      <c r="M27" s="88"/>
      <c r="N27" s="88"/>
      <c r="O27" s="88"/>
      <c r="P27" s="198"/>
      <c r="Q27" s="4"/>
      <c r="R27" s="4"/>
      <c r="S27" s="4"/>
      <c r="T27" s="4"/>
      <c r="U27" s="4"/>
      <c r="V27" s="4"/>
      <c r="W27" s="4"/>
      <c r="X27" s="4"/>
      <c r="Y27" s="4"/>
    </row>
    <row r="28" spans="1:25" ht="9.6" customHeight="1">
      <c r="B28" s="510"/>
      <c r="C28" s="510"/>
      <c r="D28" s="510"/>
      <c r="E28" s="511"/>
      <c r="F28" s="511"/>
      <c r="G28" s="511"/>
      <c r="J28" s="88"/>
      <c r="K28" s="88"/>
      <c r="L28" s="88"/>
      <c r="M28" s="88"/>
      <c r="N28" s="88"/>
      <c r="O28" s="88"/>
      <c r="P28" s="198"/>
      <c r="Q28" s="4"/>
      <c r="R28" s="4"/>
      <c r="S28" s="4"/>
      <c r="T28" s="4"/>
      <c r="U28" s="4"/>
      <c r="V28" s="4"/>
      <c r="W28" s="4"/>
      <c r="X28" s="4"/>
      <c r="Y28" s="4"/>
    </row>
    <row r="29" spans="1:25" ht="30" customHeight="1">
      <c r="A29" s="3" t="s">
        <v>70</v>
      </c>
      <c r="B29" s="704">
        <f>VLOOKUP(J4,'P-Master'!$A$2:$AC$1046,23,0)</f>
        <v>45000</v>
      </c>
      <c r="C29" s="705"/>
      <c r="D29" s="705"/>
      <c r="E29" s="512"/>
      <c r="F29" s="513"/>
      <c r="G29" s="513"/>
      <c r="J29" s="88"/>
      <c r="K29" s="88"/>
      <c r="L29" s="88"/>
      <c r="M29" s="88"/>
      <c r="N29" s="88"/>
      <c r="O29" s="88"/>
      <c r="P29" s="198"/>
      <c r="Q29" s="4"/>
      <c r="R29" s="4"/>
      <c r="S29" s="4"/>
      <c r="T29" s="4"/>
      <c r="U29" s="4"/>
      <c r="V29" s="4"/>
      <c r="W29" s="4"/>
      <c r="X29" s="4"/>
      <c r="Y29" s="4"/>
    </row>
    <row r="30" spans="1:25" ht="9.6" customHeight="1">
      <c r="B30" s="292"/>
      <c r="C30" s="292"/>
      <c r="D30" s="292"/>
      <c r="J30" s="88"/>
      <c r="K30" s="88"/>
      <c r="L30" s="88"/>
      <c r="M30" s="88"/>
      <c r="N30" s="88"/>
      <c r="O30" s="88"/>
      <c r="P30" s="198"/>
      <c r="Q30" s="4"/>
      <c r="R30" s="4"/>
      <c r="S30" s="4"/>
      <c r="T30" s="4"/>
      <c r="U30" s="4"/>
      <c r="V30" s="4"/>
      <c r="W30" s="4"/>
      <c r="X30" s="4"/>
      <c r="Y30" s="4"/>
    </row>
    <row r="31" spans="1:25" ht="30" customHeight="1">
      <c r="A31" s="39" t="s">
        <v>71</v>
      </c>
      <c r="B31" s="41"/>
      <c r="C31" s="42"/>
      <c r="D31" s="293"/>
      <c r="E31" s="294"/>
      <c r="F31" s="294"/>
      <c r="G31" s="294"/>
      <c r="J31" s="88"/>
      <c r="K31" s="88"/>
      <c r="L31" s="88"/>
      <c r="M31" s="88"/>
      <c r="N31" s="88"/>
      <c r="O31" s="88"/>
      <c r="P31" s="182"/>
      <c r="Q31" s="4"/>
      <c r="R31" s="4"/>
      <c r="S31" s="4"/>
      <c r="T31" s="4"/>
      <c r="U31" s="4"/>
      <c r="V31" s="4"/>
      <c r="W31" s="4"/>
      <c r="X31" s="4"/>
      <c r="Y31" s="4"/>
    </row>
    <row r="32" spans="1:25" ht="9.9" customHeight="1">
      <c r="B32" s="4"/>
      <c r="C32" s="4"/>
      <c r="D32" s="4"/>
      <c r="E32" s="4"/>
      <c r="F32" s="4"/>
      <c r="G32" s="4"/>
      <c r="J32" s="88"/>
      <c r="K32" s="88"/>
      <c r="L32" s="88"/>
      <c r="M32" s="88"/>
      <c r="N32" s="88"/>
      <c r="O32" s="88"/>
      <c r="P32" s="182"/>
      <c r="Q32" s="4"/>
      <c r="R32" s="4"/>
      <c r="S32" s="4"/>
      <c r="T32" s="4"/>
      <c r="U32" s="4"/>
      <c r="V32" s="4"/>
      <c r="W32" s="4"/>
      <c r="X32" s="4"/>
      <c r="Y32" s="4"/>
    </row>
    <row r="33" spans="1:25" ht="30" customHeight="1">
      <c r="A33" s="39" t="s">
        <v>72</v>
      </c>
      <c r="B33" s="698"/>
      <c r="C33" s="699"/>
      <c r="D33" s="700"/>
      <c r="E33" s="700"/>
      <c r="F33" s="700"/>
      <c r="G33" s="700"/>
      <c r="J33" s="88"/>
      <c r="K33" s="88"/>
      <c r="L33" s="88"/>
      <c r="M33" s="88"/>
      <c r="N33" s="88"/>
      <c r="O33" s="88"/>
      <c r="P33" s="182"/>
      <c r="Q33" s="4"/>
      <c r="R33" s="4"/>
      <c r="S33" s="4"/>
      <c r="T33" s="4"/>
      <c r="U33" s="4"/>
      <c r="V33" s="4"/>
      <c r="W33" s="4"/>
      <c r="X33" s="4"/>
      <c r="Y33" s="4"/>
    </row>
    <row r="34" spans="1:25" ht="30" customHeight="1">
      <c r="B34" s="698"/>
      <c r="C34" s="699"/>
      <c r="D34" s="700"/>
      <c r="E34" s="700"/>
      <c r="F34" s="700"/>
      <c r="G34" s="700"/>
      <c r="J34" s="88"/>
      <c r="K34" s="88"/>
      <c r="L34" s="88"/>
      <c r="M34" s="88"/>
      <c r="N34" s="88"/>
      <c r="O34" s="88"/>
      <c r="P34" s="182"/>
      <c r="Q34" s="4"/>
      <c r="R34" s="4"/>
      <c r="S34" s="4"/>
      <c r="T34" s="4"/>
      <c r="U34" s="4"/>
      <c r="V34" s="4"/>
      <c r="W34" s="4"/>
      <c r="X34" s="4"/>
      <c r="Y34" s="4"/>
    </row>
    <row r="35" spans="1:25" ht="30" customHeight="1">
      <c r="B35" s="41"/>
      <c r="C35" s="42"/>
      <c r="D35" s="293"/>
      <c r="E35" s="293"/>
      <c r="F35" s="293"/>
      <c r="G35" s="293"/>
      <c r="J35" s="88"/>
      <c r="K35" s="88"/>
      <c r="L35" s="88"/>
      <c r="M35" s="88"/>
      <c r="N35" s="88"/>
      <c r="O35" s="88"/>
      <c r="P35" s="198"/>
      <c r="Q35" s="4"/>
      <c r="R35" s="4"/>
      <c r="S35" s="4"/>
      <c r="T35" s="4"/>
      <c r="U35" s="4"/>
      <c r="V35" s="4"/>
      <c r="W35" s="4"/>
      <c r="X35" s="4"/>
      <c r="Y35" s="4"/>
    </row>
    <row r="36" spans="1:25" ht="30" customHeight="1">
      <c r="J36" s="88"/>
      <c r="K36" s="88"/>
      <c r="L36" s="88"/>
      <c r="M36" s="88"/>
      <c r="N36" s="88"/>
      <c r="O36" s="88"/>
      <c r="P36" s="198"/>
      <c r="Q36" s="4"/>
      <c r="R36" s="4"/>
      <c r="S36" s="4"/>
      <c r="T36" s="4"/>
      <c r="U36" s="4"/>
      <c r="V36" s="4"/>
      <c r="W36" s="4"/>
      <c r="X36" s="4"/>
      <c r="Y36" s="4"/>
    </row>
    <row r="37" spans="1:25">
      <c r="J37" s="88"/>
      <c r="K37" s="88"/>
      <c r="L37" s="88"/>
      <c r="M37" s="88"/>
      <c r="N37" s="88"/>
      <c r="O37" s="88"/>
      <c r="P37" s="182"/>
      <c r="Q37" s="4"/>
      <c r="R37" s="4"/>
      <c r="S37" s="4"/>
      <c r="T37" s="4"/>
      <c r="U37" s="4"/>
      <c r="V37" s="4"/>
      <c r="W37" s="4"/>
      <c r="X37" s="4"/>
      <c r="Y37" s="4"/>
    </row>
    <row r="38" spans="1:25">
      <c r="J38" s="88"/>
      <c r="K38" s="88"/>
      <c r="L38" s="88"/>
      <c r="M38" s="88"/>
      <c r="N38" s="88"/>
      <c r="O38" s="88"/>
      <c r="P38" s="270"/>
      <c r="Q38" s="4"/>
      <c r="R38" s="4"/>
      <c r="S38" s="4"/>
      <c r="T38" s="4"/>
      <c r="U38" s="4"/>
      <c r="V38" s="4"/>
      <c r="W38" s="4"/>
      <c r="X38" s="4"/>
      <c r="Y38" s="4"/>
    </row>
    <row r="39" spans="1:25">
      <c r="J39" s="88"/>
      <c r="K39" s="88"/>
      <c r="L39" s="88"/>
      <c r="M39" s="88"/>
      <c r="N39" s="88"/>
      <c r="O39" s="88"/>
      <c r="P39" s="270"/>
      <c r="Q39" s="4"/>
      <c r="R39" s="4"/>
      <c r="S39" s="4"/>
      <c r="T39" s="4"/>
      <c r="U39" s="4"/>
      <c r="V39" s="4"/>
      <c r="W39" s="4"/>
      <c r="X39" s="4"/>
      <c r="Y39" s="4"/>
    </row>
    <row r="40" spans="1:25">
      <c r="J40" s="88"/>
      <c r="K40" s="88"/>
      <c r="L40" s="88"/>
      <c r="M40" s="88"/>
      <c r="N40" s="88"/>
      <c r="O40" s="88"/>
      <c r="P40" s="271"/>
      <c r="Q40" s="4"/>
      <c r="R40" s="4"/>
      <c r="S40" s="4"/>
      <c r="T40" s="4"/>
      <c r="U40" s="4"/>
      <c r="V40" s="4"/>
      <c r="W40" s="4"/>
      <c r="X40" s="4"/>
      <c r="Y40" s="4"/>
    </row>
    <row r="41" spans="1:25">
      <c r="J41" s="88"/>
      <c r="K41" s="88"/>
      <c r="L41" s="88"/>
      <c r="M41" s="88"/>
      <c r="N41" s="88"/>
      <c r="O41" s="88"/>
      <c r="P41" s="198"/>
      <c r="Q41" s="4"/>
      <c r="R41" s="4"/>
      <c r="S41" s="4"/>
      <c r="T41" s="4"/>
      <c r="U41" s="4"/>
      <c r="V41" s="4"/>
      <c r="W41" s="4"/>
      <c r="X41" s="4"/>
      <c r="Y41" s="4"/>
    </row>
    <row r="42" spans="1:25">
      <c r="J42" s="88"/>
      <c r="K42" s="88"/>
      <c r="L42" s="88"/>
      <c r="M42" s="88"/>
      <c r="N42" s="88"/>
      <c r="O42" s="88"/>
      <c r="P42" s="198"/>
      <c r="Q42" s="4"/>
      <c r="R42" s="4"/>
      <c r="S42" s="4"/>
      <c r="T42" s="4"/>
      <c r="U42" s="4"/>
      <c r="V42" s="4"/>
      <c r="W42" s="4"/>
      <c r="X42" s="4"/>
      <c r="Y42" s="4"/>
    </row>
    <row r="43" spans="1:25">
      <c r="J43" s="88"/>
      <c r="K43" s="88"/>
      <c r="L43" s="88"/>
      <c r="M43" s="88"/>
      <c r="N43" s="88"/>
      <c r="O43" s="88"/>
      <c r="P43" s="198"/>
      <c r="Q43" s="4"/>
      <c r="R43" s="4"/>
      <c r="S43" s="4"/>
      <c r="T43" s="4"/>
      <c r="U43" s="4"/>
      <c r="V43" s="4"/>
      <c r="W43" s="4"/>
      <c r="X43" s="4"/>
      <c r="Y43" s="4"/>
    </row>
    <row r="44" spans="1:25">
      <c r="J44" s="88"/>
      <c r="K44" s="88"/>
      <c r="L44" s="88"/>
      <c r="M44" s="88"/>
      <c r="N44" s="88"/>
      <c r="O44" s="88"/>
      <c r="P44" s="198"/>
      <c r="Q44" s="4"/>
      <c r="R44" s="4"/>
      <c r="S44" s="4"/>
      <c r="T44" s="4"/>
      <c r="U44" s="4"/>
      <c r="V44" s="4"/>
      <c r="W44" s="4"/>
      <c r="X44" s="4"/>
      <c r="Y44" s="4"/>
    </row>
    <row r="45" spans="1:25">
      <c r="J45" s="88"/>
      <c r="K45" s="88"/>
      <c r="L45" s="88"/>
      <c r="M45" s="88"/>
      <c r="N45" s="88"/>
      <c r="O45" s="88"/>
      <c r="P45" s="198"/>
      <c r="Q45" s="4"/>
      <c r="R45" s="4"/>
      <c r="S45" s="4"/>
      <c r="T45" s="4"/>
      <c r="U45" s="4"/>
      <c r="V45" s="4"/>
      <c r="W45" s="4"/>
      <c r="X45" s="4"/>
      <c r="Y45" s="4"/>
    </row>
    <row r="46" spans="1:25">
      <c r="J46" s="88"/>
      <c r="K46" s="88"/>
      <c r="L46" s="88"/>
      <c r="M46" s="88"/>
      <c r="N46" s="88"/>
      <c r="O46" s="88"/>
      <c r="P46" s="198"/>
      <c r="Q46" s="4"/>
      <c r="R46" s="4"/>
      <c r="S46" s="4"/>
      <c r="T46" s="4"/>
      <c r="U46" s="4"/>
      <c r="V46" s="4"/>
      <c r="W46" s="4"/>
      <c r="X46" s="4"/>
      <c r="Y46" s="4"/>
    </row>
    <row r="47" spans="1:25">
      <c r="J47" s="88"/>
      <c r="K47" s="88"/>
      <c r="L47" s="88"/>
      <c r="M47" s="88"/>
      <c r="N47" s="88"/>
      <c r="O47" s="88"/>
      <c r="P47" s="198"/>
      <c r="Q47" s="4"/>
      <c r="R47" s="4"/>
      <c r="S47" s="4"/>
      <c r="T47" s="4"/>
      <c r="U47" s="4"/>
      <c r="V47" s="4"/>
      <c r="W47" s="4"/>
      <c r="X47" s="4"/>
      <c r="Y47" s="4"/>
    </row>
    <row r="48" spans="1:25">
      <c r="J48" s="88"/>
      <c r="K48" s="88"/>
      <c r="L48" s="88"/>
      <c r="M48" s="88"/>
      <c r="N48" s="88"/>
      <c r="O48" s="88"/>
      <c r="P48" s="198"/>
      <c r="Q48" s="4"/>
      <c r="R48" s="4"/>
      <c r="S48" s="4"/>
      <c r="T48" s="4"/>
      <c r="U48" s="4"/>
      <c r="V48" s="4"/>
      <c r="W48" s="4"/>
      <c r="X48" s="4"/>
      <c r="Y48" s="4"/>
    </row>
    <row r="49" spans="10:25">
      <c r="J49" s="88"/>
      <c r="K49" s="88"/>
      <c r="L49" s="88"/>
      <c r="M49" s="88"/>
      <c r="N49" s="88"/>
      <c r="O49" s="88"/>
      <c r="P49" s="198"/>
      <c r="Q49" s="4"/>
      <c r="R49" s="4"/>
      <c r="S49" s="4"/>
      <c r="T49" s="4"/>
      <c r="U49" s="4"/>
      <c r="V49" s="4"/>
      <c r="W49" s="4"/>
      <c r="X49" s="4"/>
      <c r="Y49" s="4"/>
    </row>
    <row r="50" spans="10:25">
      <c r="J50" s="88"/>
      <c r="K50" s="88"/>
      <c r="L50" s="88"/>
      <c r="M50" s="88"/>
      <c r="N50" s="88"/>
      <c r="O50" s="88"/>
      <c r="P50" s="198"/>
      <c r="Q50" s="4"/>
      <c r="R50" s="4"/>
      <c r="S50" s="4"/>
      <c r="T50" s="4"/>
      <c r="U50" s="4"/>
      <c r="V50" s="4"/>
      <c r="W50" s="4"/>
      <c r="X50" s="4"/>
      <c r="Y50" s="4"/>
    </row>
    <row r="51" spans="10:25">
      <c r="J51" s="88"/>
      <c r="K51" s="88"/>
      <c r="L51" s="88"/>
      <c r="M51" s="88"/>
      <c r="N51" s="88"/>
      <c r="O51" s="88"/>
      <c r="P51" s="198"/>
      <c r="Q51" s="4"/>
      <c r="R51" s="4"/>
      <c r="S51" s="4"/>
      <c r="T51" s="4"/>
      <c r="U51" s="4"/>
      <c r="V51" s="4"/>
      <c r="W51" s="4"/>
      <c r="X51" s="4"/>
      <c r="Y51" s="4"/>
    </row>
    <row r="52" spans="10:25">
      <c r="J52" s="88"/>
      <c r="K52" s="88"/>
      <c r="L52" s="88"/>
      <c r="M52" s="88"/>
      <c r="N52" s="88"/>
      <c r="O52" s="88"/>
      <c r="P52" s="198"/>
      <c r="Q52" s="4"/>
      <c r="R52" s="4"/>
      <c r="S52" s="4"/>
      <c r="T52" s="4"/>
      <c r="U52" s="4"/>
      <c r="V52" s="4"/>
      <c r="W52" s="4"/>
      <c r="X52" s="4"/>
      <c r="Y52" s="4"/>
    </row>
    <row r="53" spans="10:25">
      <c r="J53" s="88"/>
      <c r="K53" s="88"/>
      <c r="L53" s="88"/>
      <c r="M53" s="88"/>
      <c r="N53" s="88"/>
      <c r="O53" s="88"/>
      <c r="P53" s="198"/>
      <c r="Q53" s="4"/>
      <c r="R53" s="4"/>
      <c r="S53" s="4"/>
      <c r="T53" s="4"/>
      <c r="U53" s="4"/>
      <c r="V53" s="4"/>
      <c r="W53" s="4"/>
      <c r="X53" s="4"/>
      <c r="Y53" s="4"/>
    </row>
    <row r="54" spans="10:25">
      <c r="J54" s="88"/>
      <c r="K54" s="88"/>
      <c r="L54" s="88"/>
      <c r="M54" s="88"/>
      <c r="N54" s="88"/>
      <c r="O54" s="88"/>
      <c r="P54" s="198"/>
      <c r="Q54" s="4"/>
      <c r="R54" s="4"/>
      <c r="S54" s="4"/>
      <c r="T54" s="4"/>
      <c r="U54" s="4"/>
      <c r="V54" s="4"/>
      <c r="W54" s="4"/>
      <c r="X54" s="4"/>
      <c r="Y54" s="4"/>
    </row>
    <row r="55" spans="10:25">
      <c r="J55" s="88"/>
      <c r="K55" s="88"/>
      <c r="L55" s="88"/>
      <c r="M55" s="88"/>
      <c r="N55" s="88"/>
      <c r="O55" s="88"/>
      <c r="P55" s="198"/>
      <c r="Q55" s="4"/>
      <c r="R55" s="4"/>
      <c r="S55" s="4"/>
      <c r="T55" s="4"/>
      <c r="U55" s="4"/>
      <c r="V55" s="4"/>
      <c r="W55" s="4"/>
      <c r="X55" s="4"/>
      <c r="Y55" s="4"/>
    </row>
    <row r="56" spans="10:25">
      <c r="J56" s="88"/>
      <c r="K56" s="88"/>
      <c r="L56" s="88"/>
      <c r="M56" s="88"/>
      <c r="N56" s="88"/>
      <c r="O56" s="88"/>
      <c r="P56" s="198"/>
      <c r="Q56" s="4"/>
      <c r="R56" s="4"/>
      <c r="S56" s="4"/>
      <c r="T56" s="4"/>
      <c r="U56" s="4"/>
      <c r="V56" s="4"/>
      <c r="W56" s="4"/>
      <c r="X56" s="4"/>
      <c r="Y56" s="4"/>
    </row>
    <row r="57" spans="10:25">
      <c r="J57" s="88"/>
      <c r="K57" s="88"/>
      <c r="L57" s="88"/>
      <c r="M57" s="88"/>
      <c r="N57" s="88"/>
      <c r="O57" s="88"/>
      <c r="P57" s="198"/>
      <c r="Q57" s="4"/>
      <c r="R57" s="4"/>
      <c r="S57" s="4"/>
      <c r="T57" s="4"/>
      <c r="U57" s="4"/>
      <c r="V57" s="4"/>
      <c r="W57" s="4"/>
      <c r="X57" s="4"/>
      <c r="Y57" s="4"/>
    </row>
    <row r="58" spans="10:25">
      <c r="J58" s="88"/>
      <c r="K58" s="88"/>
      <c r="L58" s="88"/>
      <c r="M58" s="88"/>
      <c r="N58" s="88"/>
      <c r="O58" s="88"/>
      <c r="P58" s="198"/>
      <c r="Q58" s="4"/>
      <c r="R58" s="4"/>
      <c r="S58" s="4"/>
      <c r="T58" s="4"/>
      <c r="U58" s="4"/>
      <c r="V58" s="4"/>
      <c r="W58" s="4"/>
      <c r="X58" s="4"/>
      <c r="Y58" s="4"/>
    </row>
    <row r="59" spans="10:25">
      <c r="J59" s="88"/>
      <c r="K59" s="88"/>
      <c r="L59" s="88"/>
      <c r="M59" s="88"/>
      <c r="N59" s="88"/>
      <c r="O59" s="88"/>
      <c r="P59" s="198"/>
      <c r="Q59" s="4"/>
      <c r="R59" s="4"/>
      <c r="S59" s="4"/>
      <c r="T59" s="4"/>
      <c r="U59" s="4"/>
      <c r="V59" s="4"/>
      <c r="W59" s="4"/>
      <c r="X59" s="4"/>
      <c r="Y59" s="4"/>
    </row>
    <row r="60" spans="10:25">
      <c r="J60" s="88"/>
      <c r="K60" s="88"/>
      <c r="L60" s="88"/>
      <c r="M60" s="88"/>
      <c r="N60" s="88"/>
      <c r="O60" s="88"/>
      <c r="P60" s="198"/>
      <c r="Q60" s="4"/>
      <c r="R60" s="4"/>
      <c r="S60" s="4"/>
      <c r="T60" s="4"/>
      <c r="U60" s="4"/>
      <c r="V60" s="4"/>
      <c r="W60" s="4"/>
      <c r="X60" s="4"/>
      <c r="Y60" s="4"/>
    </row>
    <row r="61" spans="10:25">
      <c r="J61" s="88"/>
      <c r="K61" s="88"/>
      <c r="L61" s="88"/>
      <c r="M61" s="88"/>
      <c r="N61" s="88"/>
      <c r="O61" s="88"/>
      <c r="P61" s="198"/>
      <c r="Q61" s="4"/>
      <c r="R61" s="4"/>
      <c r="S61" s="4"/>
      <c r="T61" s="4"/>
      <c r="U61" s="4"/>
      <c r="V61" s="4"/>
      <c r="W61" s="4"/>
      <c r="X61" s="4"/>
      <c r="Y61" s="4"/>
    </row>
    <row r="62" spans="10:25">
      <c r="J62" s="88"/>
      <c r="K62" s="88"/>
      <c r="L62" s="88"/>
      <c r="M62" s="88"/>
      <c r="N62" s="88"/>
      <c r="O62" s="88"/>
      <c r="P62" s="198"/>
      <c r="Q62" s="4"/>
      <c r="R62" s="4"/>
      <c r="S62" s="4"/>
      <c r="T62" s="4"/>
      <c r="U62" s="4"/>
      <c r="V62" s="4"/>
      <c r="W62" s="4"/>
      <c r="X62" s="4"/>
      <c r="Y62" s="4"/>
    </row>
    <row r="63" spans="10:25">
      <c r="J63" s="88"/>
      <c r="K63" s="88"/>
      <c r="L63" s="88"/>
      <c r="M63" s="88"/>
      <c r="N63" s="88"/>
      <c r="O63" s="88"/>
      <c r="P63" s="198"/>
      <c r="Q63" s="4"/>
      <c r="R63" s="4"/>
      <c r="S63" s="4"/>
      <c r="T63" s="4"/>
      <c r="U63" s="4"/>
      <c r="V63" s="4"/>
      <c r="W63" s="4"/>
      <c r="X63" s="4"/>
      <c r="Y63" s="4"/>
    </row>
    <row r="64" spans="10:25">
      <c r="J64" s="88"/>
      <c r="K64" s="88"/>
      <c r="L64" s="88"/>
      <c r="M64" s="88"/>
      <c r="N64" s="88"/>
      <c r="O64" s="88"/>
      <c r="P64" s="198"/>
      <c r="Q64" s="4"/>
      <c r="R64" s="4"/>
      <c r="S64" s="4"/>
      <c r="T64" s="4"/>
      <c r="U64" s="4"/>
      <c r="V64" s="4"/>
      <c r="W64" s="4"/>
      <c r="X64" s="4"/>
      <c r="Y64" s="4"/>
    </row>
    <row r="65" spans="10:25">
      <c r="J65" s="88"/>
      <c r="K65" s="88"/>
      <c r="L65" s="88"/>
      <c r="M65" s="88"/>
      <c r="N65" s="88"/>
      <c r="O65" s="88"/>
      <c r="P65" s="198"/>
      <c r="Q65" s="4"/>
      <c r="R65" s="4"/>
      <c r="S65" s="4"/>
      <c r="T65" s="4"/>
      <c r="U65" s="4"/>
      <c r="V65" s="4"/>
      <c r="W65" s="4"/>
      <c r="X65" s="4"/>
      <c r="Y65" s="4"/>
    </row>
    <row r="66" spans="10:25">
      <c r="J66" s="88"/>
      <c r="K66" s="88"/>
      <c r="L66" s="88"/>
      <c r="M66" s="88"/>
      <c r="N66" s="88"/>
      <c r="O66" s="88"/>
      <c r="P66" s="198"/>
      <c r="Q66" s="4"/>
      <c r="R66" s="4"/>
      <c r="S66" s="4"/>
      <c r="T66" s="4"/>
      <c r="U66" s="4"/>
      <c r="V66" s="4"/>
      <c r="W66" s="4"/>
      <c r="X66" s="4"/>
      <c r="Y66" s="4"/>
    </row>
    <row r="67" spans="10:25">
      <c r="J67" s="88"/>
      <c r="K67" s="88"/>
      <c r="L67" s="88"/>
      <c r="M67" s="88"/>
      <c r="N67" s="88"/>
      <c r="O67" s="88"/>
      <c r="P67" s="198"/>
      <c r="Q67" s="4"/>
      <c r="R67" s="4"/>
      <c r="S67" s="4"/>
      <c r="T67" s="4"/>
      <c r="U67" s="4"/>
      <c r="V67" s="4"/>
      <c r="W67" s="4"/>
      <c r="X67" s="4"/>
      <c r="Y67" s="4"/>
    </row>
    <row r="68" spans="10:25">
      <c r="J68" s="88"/>
      <c r="K68" s="88"/>
      <c r="L68" s="88"/>
      <c r="M68" s="88"/>
      <c r="N68" s="88"/>
      <c r="O68" s="88"/>
      <c r="P68" s="198"/>
      <c r="Q68" s="4"/>
      <c r="R68" s="4"/>
      <c r="S68" s="4"/>
      <c r="T68" s="4"/>
      <c r="U68" s="4"/>
      <c r="V68" s="4"/>
      <c r="W68" s="4"/>
      <c r="X68" s="4"/>
      <c r="Y68" s="4"/>
    </row>
    <row r="69" spans="10:25">
      <c r="J69" s="88"/>
      <c r="K69" s="88"/>
      <c r="L69" s="88"/>
      <c r="M69" s="88"/>
      <c r="N69" s="88"/>
      <c r="O69" s="88"/>
      <c r="P69" s="198"/>
      <c r="Q69" s="4"/>
      <c r="R69" s="4"/>
      <c r="S69" s="4"/>
      <c r="T69" s="4"/>
      <c r="U69" s="4"/>
      <c r="V69" s="4"/>
      <c r="W69" s="4"/>
      <c r="X69" s="4"/>
      <c r="Y69" s="4"/>
    </row>
    <row r="70" spans="10:25">
      <c r="J70" s="88"/>
      <c r="K70" s="88"/>
      <c r="L70" s="88"/>
      <c r="M70" s="88"/>
      <c r="N70" s="88"/>
      <c r="O70" s="88"/>
      <c r="P70" s="198"/>
      <c r="Q70" s="4"/>
      <c r="R70" s="4"/>
      <c r="S70" s="4"/>
      <c r="T70" s="4"/>
      <c r="U70" s="4"/>
      <c r="V70" s="4"/>
      <c r="W70" s="4"/>
      <c r="X70" s="4"/>
      <c r="Y70" s="4"/>
    </row>
    <row r="71" spans="10:25">
      <c r="J71" s="88"/>
      <c r="K71" s="88"/>
      <c r="L71" s="88"/>
      <c r="M71" s="88"/>
      <c r="N71" s="88"/>
      <c r="O71" s="88"/>
      <c r="P71" s="198"/>
      <c r="Q71" s="4"/>
      <c r="R71" s="4"/>
      <c r="S71" s="4"/>
      <c r="T71" s="4"/>
      <c r="U71" s="4"/>
      <c r="V71" s="4"/>
      <c r="W71" s="4"/>
      <c r="X71" s="4"/>
      <c r="Y71" s="4"/>
    </row>
    <row r="72" spans="10:25">
      <c r="J72" s="88"/>
      <c r="K72" s="88"/>
      <c r="L72" s="88"/>
      <c r="M72" s="88"/>
      <c r="N72" s="88"/>
      <c r="O72" s="88"/>
      <c r="P72" s="198"/>
      <c r="Q72" s="4"/>
      <c r="R72" s="4"/>
      <c r="S72" s="4"/>
      <c r="T72" s="4"/>
      <c r="U72" s="4"/>
      <c r="V72" s="4"/>
      <c r="W72" s="4"/>
      <c r="X72" s="4"/>
      <c r="Y72" s="4"/>
    </row>
    <row r="73" spans="10:25">
      <c r="J73" s="88"/>
      <c r="K73" s="88"/>
      <c r="L73" s="88"/>
      <c r="M73" s="88"/>
      <c r="N73" s="88"/>
      <c r="O73" s="88"/>
      <c r="P73" s="198"/>
      <c r="Q73" s="4"/>
      <c r="R73" s="4"/>
      <c r="S73" s="4"/>
      <c r="T73" s="4"/>
      <c r="U73" s="4"/>
      <c r="V73" s="4"/>
      <c r="W73" s="4"/>
      <c r="X73" s="4"/>
      <c r="Y73" s="4"/>
    </row>
    <row r="74" spans="10:25">
      <c r="J74" s="88"/>
      <c r="K74" s="88"/>
      <c r="L74" s="88"/>
      <c r="M74" s="88"/>
      <c r="N74" s="88"/>
      <c r="O74" s="88"/>
      <c r="P74" s="198"/>
      <c r="Q74" s="4"/>
      <c r="R74" s="4"/>
      <c r="S74" s="4"/>
      <c r="T74" s="4"/>
      <c r="U74" s="4"/>
      <c r="V74" s="4"/>
      <c r="W74" s="4"/>
      <c r="X74" s="4"/>
      <c r="Y74" s="4"/>
    </row>
    <row r="75" spans="10:25">
      <c r="J75" s="88"/>
      <c r="K75" s="88"/>
      <c r="L75" s="88"/>
      <c r="M75" s="88"/>
      <c r="N75" s="88"/>
      <c r="O75" s="88"/>
      <c r="P75" s="198"/>
      <c r="Q75" s="4"/>
      <c r="R75" s="4"/>
      <c r="S75" s="4"/>
      <c r="T75" s="4"/>
      <c r="U75" s="4"/>
      <c r="V75" s="4"/>
      <c r="W75" s="4"/>
      <c r="X75" s="4"/>
      <c r="Y75" s="4"/>
    </row>
    <row r="76" spans="10:25">
      <c r="J76" s="88"/>
      <c r="K76" s="88"/>
      <c r="L76" s="88"/>
      <c r="M76" s="88"/>
      <c r="N76" s="88"/>
      <c r="O76" s="88"/>
      <c r="P76" s="198"/>
      <c r="Q76" s="4"/>
      <c r="R76" s="4"/>
      <c r="S76" s="4"/>
      <c r="T76" s="4"/>
      <c r="U76" s="4"/>
      <c r="V76" s="4"/>
      <c r="W76" s="4"/>
      <c r="X76" s="4"/>
      <c r="Y76" s="4"/>
    </row>
    <row r="77" spans="10:25">
      <c r="J77" s="88"/>
      <c r="K77" s="88"/>
      <c r="L77" s="88"/>
      <c r="M77" s="88"/>
      <c r="N77" s="88"/>
      <c r="O77" s="88"/>
      <c r="P77" s="198"/>
      <c r="Q77" s="4"/>
      <c r="R77" s="4"/>
      <c r="S77" s="4"/>
      <c r="T77" s="4"/>
      <c r="U77" s="4"/>
      <c r="V77" s="4"/>
      <c r="W77" s="4"/>
      <c r="X77" s="4"/>
      <c r="Y77" s="4"/>
    </row>
    <row r="78" spans="10:25">
      <c r="J78" s="88"/>
      <c r="K78" s="88"/>
      <c r="L78" s="88"/>
      <c r="M78" s="88"/>
      <c r="N78" s="88"/>
      <c r="O78" s="88"/>
      <c r="P78" s="198"/>
      <c r="Q78" s="4"/>
      <c r="R78" s="4"/>
      <c r="S78" s="4"/>
      <c r="T78" s="4"/>
      <c r="U78" s="4"/>
      <c r="V78" s="4"/>
      <c r="W78" s="4"/>
      <c r="X78" s="4"/>
      <c r="Y78" s="4"/>
    </row>
    <row r="79" spans="10:25">
      <c r="J79" s="88"/>
      <c r="K79" s="88"/>
      <c r="L79" s="88"/>
      <c r="M79" s="88"/>
      <c r="N79" s="88"/>
      <c r="O79" s="88"/>
      <c r="P79" s="198"/>
      <c r="Q79" s="4"/>
      <c r="R79" s="4"/>
      <c r="S79" s="4"/>
      <c r="T79" s="4"/>
      <c r="U79" s="4"/>
      <c r="V79" s="4"/>
      <c r="W79" s="4"/>
      <c r="X79" s="4"/>
      <c r="Y79" s="4"/>
    </row>
    <row r="80" spans="10:25">
      <c r="J80" s="88"/>
      <c r="K80" s="88"/>
      <c r="L80" s="88"/>
      <c r="M80" s="88"/>
      <c r="N80" s="88"/>
      <c r="O80" s="88"/>
      <c r="P80" s="198"/>
      <c r="Q80" s="4"/>
      <c r="R80" s="4"/>
      <c r="S80" s="4"/>
      <c r="T80" s="4"/>
      <c r="U80" s="4"/>
      <c r="V80" s="4"/>
      <c r="W80" s="4"/>
      <c r="X80" s="4"/>
      <c r="Y80" s="4"/>
    </row>
    <row r="81" spans="10:25">
      <c r="J81" s="88"/>
      <c r="K81" s="88"/>
      <c r="L81" s="88"/>
      <c r="M81" s="88"/>
      <c r="N81" s="88"/>
      <c r="O81" s="88"/>
      <c r="P81" s="198"/>
      <c r="Q81" s="4"/>
      <c r="R81" s="4"/>
      <c r="S81" s="4"/>
      <c r="T81" s="4"/>
      <c r="U81" s="4"/>
      <c r="V81" s="4"/>
      <c r="W81" s="4"/>
      <c r="X81" s="4"/>
      <c r="Y81" s="4"/>
    </row>
    <row r="82" spans="10:25">
      <c r="J82" s="88"/>
      <c r="K82" s="88"/>
      <c r="L82" s="88"/>
      <c r="M82" s="88"/>
      <c r="N82" s="88"/>
      <c r="O82" s="88"/>
      <c r="P82" s="198"/>
      <c r="Q82" s="4"/>
      <c r="R82" s="4"/>
      <c r="S82" s="4"/>
      <c r="T82" s="4"/>
      <c r="U82" s="4"/>
      <c r="V82" s="4"/>
      <c r="W82" s="4"/>
      <c r="X82" s="4"/>
      <c r="Y82" s="4"/>
    </row>
    <row r="83" spans="10:25">
      <c r="J83" s="88"/>
      <c r="K83" s="88"/>
      <c r="L83" s="88"/>
      <c r="M83" s="88"/>
      <c r="N83" s="88"/>
      <c r="O83" s="88"/>
      <c r="P83" s="198"/>
      <c r="Q83" s="4"/>
      <c r="R83" s="4"/>
      <c r="S83" s="4"/>
      <c r="T83" s="4"/>
      <c r="U83" s="4"/>
      <c r="V83" s="4"/>
      <c r="W83" s="4"/>
      <c r="X83" s="4"/>
      <c r="Y83" s="4"/>
    </row>
    <row r="84" spans="10:25">
      <c r="J84" s="88"/>
      <c r="K84" s="88"/>
      <c r="L84" s="88"/>
      <c r="M84" s="88"/>
      <c r="N84" s="88"/>
      <c r="O84" s="88"/>
      <c r="P84" s="198"/>
      <c r="Q84" s="4"/>
      <c r="R84" s="4"/>
      <c r="S84" s="4"/>
      <c r="T84" s="4"/>
      <c r="U84" s="4"/>
      <c r="V84" s="4"/>
      <c r="W84" s="4"/>
      <c r="X84" s="4"/>
      <c r="Y84" s="4"/>
    </row>
    <row r="85" spans="10:25">
      <c r="J85" s="88"/>
      <c r="K85" s="88"/>
      <c r="L85" s="88"/>
      <c r="M85" s="88"/>
      <c r="N85" s="88"/>
      <c r="O85" s="88"/>
      <c r="P85" s="198"/>
      <c r="Q85" s="4"/>
      <c r="R85" s="4"/>
      <c r="S85" s="4"/>
      <c r="T85" s="4"/>
      <c r="U85" s="4"/>
      <c r="V85" s="4"/>
      <c r="W85" s="4"/>
      <c r="X85" s="4"/>
      <c r="Y85" s="4"/>
    </row>
    <row r="86" spans="10:25">
      <c r="J86" s="88"/>
      <c r="K86" s="88"/>
      <c r="L86" s="88"/>
      <c r="M86" s="88"/>
      <c r="N86" s="88"/>
      <c r="O86" s="88"/>
      <c r="P86" s="198"/>
      <c r="Q86" s="4"/>
      <c r="R86" s="4"/>
      <c r="S86" s="4"/>
      <c r="T86" s="4"/>
      <c r="U86" s="4"/>
      <c r="V86" s="4"/>
      <c r="W86" s="4"/>
      <c r="X86" s="4"/>
      <c r="Y86" s="4"/>
    </row>
    <row r="87" spans="10:25">
      <c r="J87" s="88"/>
      <c r="K87" s="88"/>
      <c r="L87" s="88"/>
      <c r="M87" s="88"/>
      <c r="N87" s="88"/>
      <c r="O87" s="88"/>
      <c r="P87" s="198"/>
      <c r="Q87" s="4"/>
      <c r="R87" s="4"/>
      <c r="S87" s="4"/>
      <c r="T87" s="4"/>
      <c r="U87" s="4"/>
      <c r="V87" s="4"/>
      <c r="W87" s="4"/>
      <c r="X87" s="4"/>
      <c r="Y87" s="4"/>
    </row>
    <row r="88" spans="10:25">
      <c r="J88" s="88"/>
      <c r="K88" s="88"/>
      <c r="L88" s="88"/>
      <c r="M88" s="88"/>
      <c r="N88" s="88"/>
      <c r="O88" s="88"/>
      <c r="P88" s="198"/>
      <c r="Q88" s="4"/>
      <c r="R88" s="4"/>
      <c r="S88" s="4"/>
      <c r="T88" s="4"/>
      <c r="U88" s="4"/>
      <c r="V88" s="4"/>
      <c r="W88" s="4"/>
      <c r="X88" s="4"/>
      <c r="Y88" s="4"/>
    </row>
    <row r="89" spans="10:25">
      <c r="J89" s="88"/>
      <c r="K89" s="88"/>
      <c r="L89" s="88"/>
      <c r="M89" s="88"/>
      <c r="N89" s="88"/>
      <c r="O89" s="88"/>
      <c r="P89" s="198"/>
      <c r="Q89" s="4"/>
      <c r="R89" s="4"/>
      <c r="S89" s="4"/>
      <c r="T89" s="4"/>
      <c r="U89" s="4"/>
      <c r="V89" s="4"/>
      <c r="W89" s="4"/>
      <c r="X89" s="4"/>
      <c r="Y89" s="4"/>
    </row>
    <row r="90" spans="10:25">
      <c r="J90" s="88"/>
      <c r="K90" s="88"/>
      <c r="L90" s="88"/>
      <c r="M90" s="88"/>
      <c r="N90" s="88"/>
      <c r="O90" s="88"/>
      <c r="P90" s="198"/>
      <c r="Q90" s="4"/>
      <c r="R90" s="4"/>
      <c r="S90" s="4"/>
      <c r="T90" s="4"/>
      <c r="U90" s="4"/>
      <c r="V90" s="4"/>
      <c r="W90" s="4"/>
      <c r="X90" s="4"/>
      <c r="Y90" s="4"/>
    </row>
    <row r="91" spans="10:25">
      <c r="J91" s="88"/>
      <c r="K91" s="88"/>
      <c r="L91" s="88"/>
      <c r="M91" s="88"/>
      <c r="N91" s="88"/>
      <c r="O91" s="88"/>
      <c r="P91" s="198"/>
      <c r="Q91" s="4"/>
      <c r="R91" s="4"/>
      <c r="S91" s="4"/>
      <c r="T91" s="4"/>
      <c r="U91" s="4"/>
      <c r="V91" s="4"/>
      <c r="W91" s="4"/>
      <c r="X91" s="4"/>
      <c r="Y91" s="4"/>
    </row>
    <row r="92" spans="10:25">
      <c r="J92" s="88"/>
      <c r="K92" s="88"/>
      <c r="L92" s="88"/>
      <c r="M92" s="88"/>
      <c r="N92" s="88"/>
      <c r="O92" s="88"/>
      <c r="P92" s="198"/>
      <c r="Q92" s="4"/>
      <c r="R92" s="4"/>
      <c r="S92" s="4"/>
      <c r="T92" s="4"/>
      <c r="U92" s="4"/>
      <c r="V92" s="4"/>
      <c r="W92" s="4"/>
      <c r="X92" s="4"/>
      <c r="Y92" s="4"/>
    </row>
    <row r="93" spans="10:25">
      <c r="J93" s="88"/>
      <c r="K93" s="88"/>
      <c r="L93" s="88"/>
      <c r="M93" s="88"/>
      <c r="N93" s="88"/>
      <c r="O93" s="88"/>
      <c r="P93" s="198"/>
      <c r="Q93" s="4"/>
      <c r="R93" s="4"/>
      <c r="S93" s="4"/>
      <c r="T93" s="4"/>
      <c r="U93" s="4"/>
      <c r="V93" s="4"/>
      <c r="W93" s="4"/>
      <c r="X93" s="4"/>
      <c r="Y93" s="4"/>
    </row>
    <row r="94" spans="10:25">
      <c r="J94" s="88"/>
      <c r="K94" s="88"/>
      <c r="L94" s="88"/>
      <c r="M94" s="88"/>
      <c r="N94" s="88"/>
      <c r="O94" s="88"/>
      <c r="P94" s="198"/>
      <c r="Q94" s="4"/>
      <c r="R94" s="4"/>
      <c r="S94" s="4"/>
      <c r="T94" s="4"/>
      <c r="U94" s="4"/>
      <c r="V94" s="4"/>
      <c r="W94" s="4"/>
      <c r="X94" s="4"/>
      <c r="Y94" s="4"/>
    </row>
    <row r="95" spans="10:25">
      <c r="J95" s="88"/>
      <c r="K95" s="88"/>
      <c r="L95" s="88"/>
      <c r="M95" s="88"/>
      <c r="N95" s="88"/>
      <c r="O95" s="88"/>
      <c r="P95" s="198"/>
      <c r="Q95" s="4"/>
      <c r="R95" s="4"/>
      <c r="S95" s="4"/>
      <c r="T95" s="4"/>
      <c r="U95" s="4"/>
      <c r="V95" s="4"/>
      <c r="W95" s="4"/>
      <c r="X95" s="4"/>
      <c r="Y95" s="4"/>
    </row>
    <row r="96" spans="10:25">
      <c r="J96" s="88"/>
      <c r="K96" s="88"/>
      <c r="L96" s="88"/>
      <c r="M96" s="88"/>
      <c r="N96" s="88"/>
      <c r="O96" s="88"/>
      <c r="P96" s="198"/>
      <c r="Q96" s="4"/>
      <c r="R96" s="4"/>
      <c r="S96" s="4"/>
      <c r="T96" s="4"/>
      <c r="U96" s="4"/>
      <c r="V96" s="4"/>
      <c r="W96" s="4"/>
      <c r="X96" s="4"/>
      <c r="Y96" s="4"/>
    </row>
    <row r="97" spans="10:25">
      <c r="J97" s="88"/>
      <c r="K97" s="88"/>
      <c r="L97" s="88"/>
      <c r="M97" s="88"/>
      <c r="N97" s="88"/>
      <c r="O97" s="88"/>
      <c r="P97" s="198"/>
      <c r="Q97" s="4"/>
      <c r="R97" s="4"/>
      <c r="S97" s="4"/>
      <c r="T97" s="4"/>
      <c r="U97" s="4"/>
      <c r="V97" s="4"/>
      <c r="W97" s="4"/>
      <c r="X97" s="4"/>
      <c r="Y97" s="4"/>
    </row>
    <row r="98" spans="10:25">
      <c r="J98" s="88"/>
      <c r="K98" s="88"/>
      <c r="L98" s="88"/>
      <c r="M98" s="88"/>
      <c r="N98" s="88"/>
      <c r="O98" s="88"/>
      <c r="P98" s="198"/>
      <c r="Q98" s="4"/>
      <c r="R98" s="4"/>
      <c r="S98" s="4"/>
      <c r="T98" s="4"/>
      <c r="U98" s="4"/>
      <c r="V98" s="4"/>
      <c r="W98" s="4"/>
      <c r="X98" s="4"/>
      <c r="Y98" s="4"/>
    </row>
    <row r="99" spans="10:25">
      <c r="J99" s="88"/>
      <c r="K99" s="88"/>
      <c r="L99" s="88"/>
      <c r="M99" s="88"/>
      <c r="N99" s="88"/>
      <c r="O99" s="88"/>
      <c r="P99" s="198"/>
      <c r="Q99" s="4"/>
      <c r="R99" s="4"/>
      <c r="S99" s="4"/>
      <c r="T99" s="4"/>
      <c r="U99" s="4"/>
      <c r="V99" s="4"/>
      <c r="W99" s="4"/>
      <c r="X99" s="4"/>
      <c r="Y99" s="4"/>
    </row>
    <row r="100" spans="10:25">
      <c r="J100" s="88"/>
      <c r="K100" s="88"/>
      <c r="L100" s="88"/>
      <c r="M100" s="88"/>
      <c r="N100" s="88"/>
      <c r="O100" s="88"/>
      <c r="P100" s="198"/>
      <c r="Q100" s="4"/>
      <c r="R100" s="4"/>
      <c r="S100" s="4"/>
      <c r="T100" s="4"/>
      <c r="U100" s="4"/>
      <c r="V100" s="4"/>
      <c r="W100" s="4"/>
      <c r="X100" s="4"/>
      <c r="Y100" s="4"/>
    </row>
    <row r="101" spans="10:25">
      <c r="J101" s="88"/>
      <c r="K101" s="88"/>
      <c r="L101" s="88"/>
      <c r="M101" s="88"/>
      <c r="N101" s="88"/>
      <c r="O101" s="88"/>
      <c r="P101" s="198"/>
      <c r="Q101" s="4"/>
      <c r="R101" s="4"/>
      <c r="S101" s="4"/>
      <c r="T101" s="4"/>
      <c r="U101" s="4"/>
      <c r="V101" s="4"/>
      <c r="W101" s="4"/>
      <c r="X101" s="4"/>
      <c r="Y101" s="4"/>
    </row>
    <row r="102" spans="10:25">
      <c r="J102" s="88"/>
      <c r="K102" s="88"/>
      <c r="L102" s="88"/>
      <c r="M102" s="88"/>
      <c r="N102" s="88"/>
      <c r="O102" s="88"/>
      <c r="P102" s="198"/>
      <c r="Q102" s="4"/>
      <c r="R102" s="4"/>
      <c r="S102" s="4"/>
      <c r="T102" s="4"/>
      <c r="U102" s="4"/>
      <c r="V102" s="4"/>
      <c r="W102" s="4"/>
      <c r="X102" s="4"/>
      <c r="Y102" s="4"/>
    </row>
    <row r="103" spans="10:25">
      <c r="J103" s="88"/>
      <c r="K103" s="88"/>
      <c r="L103" s="88"/>
      <c r="M103" s="88"/>
      <c r="N103" s="88"/>
      <c r="O103" s="88"/>
      <c r="P103" s="198"/>
      <c r="Q103" s="4"/>
      <c r="R103" s="4"/>
      <c r="S103" s="4"/>
      <c r="T103" s="4"/>
      <c r="U103" s="4"/>
      <c r="V103" s="4"/>
      <c r="W103" s="4"/>
      <c r="X103" s="4"/>
      <c r="Y103" s="4"/>
    </row>
    <row r="104" spans="10:25">
      <c r="J104" s="88"/>
      <c r="K104" s="88"/>
      <c r="L104" s="88"/>
      <c r="M104" s="88"/>
      <c r="N104" s="88"/>
      <c r="O104" s="88"/>
      <c r="P104" s="198"/>
      <c r="Q104" s="4"/>
      <c r="R104" s="4"/>
      <c r="S104" s="4"/>
      <c r="T104" s="4"/>
      <c r="U104" s="4"/>
      <c r="V104" s="4"/>
      <c r="W104" s="4"/>
      <c r="X104" s="4"/>
      <c r="Y104" s="4"/>
    </row>
    <row r="105" spans="10:25">
      <c r="J105" s="88"/>
      <c r="K105" s="88"/>
      <c r="L105" s="88"/>
      <c r="M105" s="88"/>
      <c r="N105" s="88"/>
      <c r="O105" s="88"/>
      <c r="P105" s="198"/>
      <c r="Q105" s="4"/>
      <c r="R105" s="4"/>
      <c r="S105" s="4"/>
      <c r="T105" s="4"/>
      <c r="U105" s="4"/>
      <c r="V105" s="4"/>
      <c r="W105" s="4"/>
      <c r="X105" s="4"/>
      <c r="Y105" s="4"/>
    </row>
    <row r="106" spans="10:25">
      <c r="J106" s="88"/>
      <c r="K106" s="88"/>
      <c r="L106" s="88"/>
      <c r="M106" s="88"/>
      <c r="N106" s="88"/>
      <c r="O106" s="88"/>
      <c r="P106" s="198"/>
      <c r="Q106" s="4"/>
      <c r="R106" s="4"/>
      <c r="S106" s="4"/>
      <c r="T106" s="4"/>
      <c r="U106" s="4"/>
      <c r="V106" s="4"/>
      <c r="W106" s="4"/>
      <c r="X106" s="4"/>
      <c r="Y106" s="4"/>
    </row>
    <row r="107" spans="10:25">
      <c r="J107" s="88"/>
      <c r="K107" s="88"/>
      <c r="L107" s="88"/>
      <c r="M107" s="88"/>
      <c r="N107" s="88"/>
      <c r="O107" s="88"/>
      <c r="P107" s="198"/>
      <c r="Q107" s="4"/>
      <c r="R107" s="4"/>
      <c r="S107" s="4"/>
      <c r="T107" s="4"/>
      <c r="U107" s="4"/>
      <c r="V107" s="4"/>
      <c r="W107" s="4"/>
      <c r="X107" s="4"/>
      <c r="Y107" s="4"/>
    </row>
    <row r="108" spans="10:25">
      <c r="J108" s="88"/>
      <c r="K108" s="88"/>
      <c r="L108" s="88"/>
      <c r="M108" s="88"/>
      <c r="N108" s="88"/>
      <c r="O108" s="88"/>
      <c r="P108" s="198"/>
      <c r="Q108" s="4"/>
      <c r="R108" s="4"/>
      <c r="S108" s="4"/>
      <c r="T108" s="4"/>
      <c r="U108" s="4"/>
      <c r="V108" s="4"/>
      <c r="W108" s="4"/>
      <c r="X108" s="4"/>
      <c r="Y108" s="4"/>
    </row>
    <row r="109" spans="10:25">
      <c r="J109" s="88"/>
      <c r="K109" s="88"/>
      <c r="L109" s="88"/>
      <c r="M109" s="88"/>
      <c r="N109" s="88"/>
      <c r="O109" s="88"/>
      <c r="P109" s="198"/>
      <c r="Q109" s="4"/>
      <c r="R109" s="4"/>
      <c r="S109" s="4"/>
      <c r="T109" s="4"/>
      <c r="U109" s="4"/>
      <c r="V109" s="4"/>
      <c r="W109" s="4"/>
      <c r="X109" s="4"/>
      <c r="Y109" s="4"/>
    </row>
    <row r="110" spans="10:25">
      <c r="J110" s="88"/>
      <c r="K110" s="88"/>
      <c r="L110" s="88"/>
      <c r="M110" s="88"/>
      <c r="N110" s="88"/>
      <c r="O110" s="88"/>
      <c r="P110" s="198"/>
      <c r="Q110" s="4"/>
      <c r="R110" s="4"/>
      <c r="S110" s="4"/>
      <c r="T110" s="4"/>
      <c r="U110" s="4"/>
      <c r="V110" s="4"/>
      <c r="W110" s="4"/>
      <c r="X110" s="4"/>
      <c r="Y110" s="4"/>
    </row>
    <row r="111" spans="10:25">
      <c r="J111" s="88"/>
      <c r="K111" s="88"/>
      <c r="L111" s="88"/>
      <c r="M111" s="88"/>
      <c r="N111" s="88"/>
      <c r="O111" s="88"/>
      <c r="P111" s="198"/>
      <c r="Q111" s="4"/>
      <c r="R111" s="4"/>
      <c r="S111" s="4"/>
      <c r="T111" s="4"/>
      <c r="U111" s="4"/>
      <c r="V111" s="4"/>
      <c r="W111" s="4"/>
      <c r="X111" s="4"/>
      <c r="Y111" s="4"/>
    </row>
    <row r="112" spans="10:25">
      <c r="J112" s="88"/>
      <c r="K112" s="88"/>
      <c r="L112" s="88"/>
      <c r="M112" s="88"/>
      <c r="N112" s="88"/>
      <c r="O112" s="88"/>
      <c r="P112" s="198"/>
      <c r="Q112" s="4"/>
      <c r="R112" s="4"/>
      <c r="S112" s="4"/>
      <c r="T112" s="4"/>
      <c r="U112" s="4"/>
      <c r="V112" s="4"/>
      <c r="W112" s="4"/>
      <c r="X112" s="4"/>
      <c r="Y112" s="4"/>
    </row>
    <row r="113" spans="10:25">
      <c r="J113" s="88"/>
      <c r="K113" s="88"/>
      <c r="L113" s="88"/>
      <c r="M113" s="88"/>
      <c r="N113" s="88"/>
      <c r="O113" s="88"/>
      <c r="P113" s="198"/>
      <c r="Q113" s="4"/>
      <c r="R113" s="4"/>
      <c r="S113" s="4"/>
      <c r="T113" s="4"/>
      <c r="U113" s="4"/>
      <c r="V113" s="4"/>
      <c r="W113" s="4"/>
      <c r="X113" s="4"/>
      <c r="Y113" s="4"/>
    </row>
    <row r="114" spans="10:25">
      <c r="J114" s="88"/>
      <c r="K114" s="88"/>
      <c r="L114" s="88"/>
      <c r="M114" s="88"/>
      <c r="N114" s="88"/>
      <c r="O114" s="88"/>
      <c r="P114" s="198"/>
      <c r="Q114" s="4"/>
      <c r="R114" s="4"/>
      <c r="S114" s="4"/>
      <c r="T114" s="4"/>
      <c r="U114" s="4"/>
      <c r="V114" s="4"/>
      <c r="W114" s="4"/>
      <c r="X114" s="4"/>
      <c r="Y114" s="4"/>
    </row>
    <row r="115" spans="10:25">
      <c r="J115" s="88"/>
      <c r="K115" s="88"/>
      <c r="L115" s="88"/>
      <c r="M115" s="88"/>
      <c r="N115" s="88"/>
      <c r="O115" s="88"/>
      <c r="P115" s="198"/>
      <c r="Q115" s="4"/>
      <c r="R115" s="4"/>
      <c r="S115" s="4"/>
      <c r="T115" s="4"/>
      <c r="U115" s="4"/>
      <c r="V115" s="4"/>
      <c r="W115" s="4"/>
      <c r="X115" s="4"/>
      <c r="Y115" s="4"/>
    </row>
    <row r="116" spans="10:25">
      <c r="J116" s="88"/>
      <c r="K116" s="88"/>
      <c r="L116" s="88"/>
      <c r="M116" s="88"/>
      <c r="N116" s="88"/>
      <c r="O116" s="88"/>
      <c r="P116" s="198"/>
      <c r="Q116" s="4"/>
      <c r="R116" s="4"/>
      <c r="S116" s="4"/>
      <c r="T116" s="4"/>
      <c r="U116" s="4"/>
      <c r="V116" s="4"/>
      <c r="W116" s="4"/>
      <c r="X116" s="4"/>
      <c r="Y116" s="4"/>
    </row>
    <row r="117" spans="10:25">
      <c r="J117" s="88"/>
      <c r="K117" s="88"/>
      <c r="L117" s="88"/>
      <c r="M117" s="88"/>
      <c r="N117" s="88"/>
      <c r="O117" s="88"/>
      <c r="P117" s="198"/>
      <c r="Q117" s="4"/>
      <c r="R117" s="4"/>
      <c r="S117" s="4"/>
      <c r="T117" s="4"/>
      <c r="U117" s="4"/>
      <c r="V117" s="4"/>
      <c r="W117" s="4"/>
      <c r="X117" s="4"/>
      <c r="Y117" s="4"/>
    </row>
    <row r="118" spans="10:25">
      <c r="J118" s="88"/>
      <c r="K118" s="88"/>
      <c r="L118" s="88"/>
      <c r="M118" s="88"/>
      <c r="N118" s="88"/>
      <c r="O118" s="88"/>
      <c r="P118" s="198"/>
      <c r="Q118" s="4"/>
      <c r="R118" s="4"/>
      <c r="S118" s="4"/>
      <c r="T118" s="4"/>
      <c r="U118" s="4"/>
      <c r="V118" s="4"/>
      <c r="W118" s="4"/>
      <c r="X118" s="4"/>
      <c r="Y118" s="4"/>
    </row>
    <row r="119" spans="10:25">
      <c r="J119" s="88"/>
      <c r="K119" s="88"/>
      <c r="L119" s="88"/>
      <c r="M119" s="88"/>
      <c r="N119" s="88"/>
      <c r="O119" s="88"/>
      <c r="P119" s="198"/>
      <c r="Q119" s="4"/>
      <c r="R119" s="4"/>
      <c r="S119" s="4"/>
      <c r="T119" s="4"/>
      <c r="U119" s="4"/>
      <c r="V119" s="4"/>
      <c r="W119" s="4"/>
      <c r="X119" s="4"/>
      <c r="Y119" s="4"/>
    </row>
    <row r="120" spans="10:25">
      <c r="J120" s="88"/>
      <c r="K120" s="88"/>
      <c r="L120" s="88"/>
      <c r="M120" s="88"/>
      <c r="N120" s="88"/>
      <c r="O120" s="88"/>
      <c r="P120" s="198"/>
      <c r="Q120" s="4"/>
      <c r="R120" s="4"/>
      <c r="S120" s="4"/>
      <c r="T120" s="4"/>
      <c r="U120" s="4"/>
      <c r="V120" s="4"/>
      <c r="W120" s="4"/>
      <c r="X120" s="4"/>
      <c r="Y120" s="4"/>
    </row>
    <row r="121" spans="10:25">
      <c r="J121" s="88"/>
      <c r="K121" s="88"/>
      <c r="L121" s="88"/>
      <c r="M121" s="88"/>
      <c r="N121" s="88"/>
      <c r="O121" s="88"/>
      <c r="P121" s="198"/>
      <c r="Q121" s="4"/>
      <c r="R121" s="4"/>
      <c r="S121" s="4"/>
      <c r="T121" s="4"/>
      <c r="U121" s="4"/>
      <c r="V121" s="4"/>
      <c r="W121" s="4"/>
      <c r="X121" s="4"/>
      <c r="Y121" s="4"/>
    </row>
    <row r="122" spans="10:25">
      <c r="J122" s="88"/>
      <c r="K122" s="88"/>
      <c r="L122" s="88"/>
      <c r="M122" s="88"/>
      <c r="N122" s="88"/>
      <c r="O122" s="88"/>
      <c r="P122" s="198"/>
      <c r="Q122" s="4"/>
      <c r="R122" s="4"/>
      <c r="S122" s="4"/>
      <c r="T122" s="4"/>
      <c r="U122" s="4"/>
      <c r="V122" s="4"/>
      <c r="W122" s="4"/>
      <c r="X122" s="4"/>
      <c r="Y122" s="4"/>
    </row>
    <row r="123" spans="10:25">
      <c r="J123" s="88"/>
      <c r="K123" s="88"/>
      <c r="L123" s="88"/>
      <c r="M123" s="88"/>
      <c r="N123" s="88"/>
      <c r="O123" s="88"/>
      <c r="P123" s="198"/>
      <c r="Q123" s="4"/>
      <c r="R123" s="4"/>
      <c r="S123" s="4"/>
      <c r="T123" s="4"/>
      <c r="U123" s="4"/>
      <c r="V123" s="4"/>
      <c r="W123" s="4"/>
      <c r="X123" s="4"/>
      <c r="Y123" s="4"/>
    </row>
    <row r="124" spans="10:25">
      <c r="J124" s="88"/>
      <c r="K124" s="88"/>
      <c r="L124" s="88"/>
      <c r="M124" s="88"/>
      <c r="N124" s="88"/>
      <c r="O124" s="88"/>
      <c r="P124" s="198"/>
      <c r="Q124" s="4"/>
      <c r="R124" s="4"/>
      <c r="S124" s="4"/>
      <c r="T124" s="4"/>
      <c r="U124" s="4"/>
      <c r="V124" s="4"/>
      <c r="W124" s="4"/>
      <c r="X124" s="4"/>
      <c r="Y124" s="4"/>
    </row>
    <row r="125" spans="10:25">
      <c r="J125" s="88"/>
      <c r="K125" s="88"/>
      <c r="L125" s="88"/>
      <c r="M125" s="88"/>
      <c r="N125" s="88"/>
      <c r="O125" s="88"/>
      <c r="P125" s="198"/>
      <c r="Q125" s="4"/>
      <c r="R125" s="4"/>
      <c r="S125" s="4"/>
      <c r="T125" s="4"/>
      <c r="U125" s="4"/>
      <c r="V125" s="4"/>
      <c r="W125" s="4"/>
      <c r="X125" s="4"/>
      <c r="Y125" s="4"/>
    </row>
    <row r="126" spans="10:25">
      <c r="J126" s="88"/>
      <c r="K126" s="88"/>
      <c r="L126" s="88"/>
      <c r="M126" s="88"/>
      <c r="N126" s="88"/>
      <c r="O126" s="88"/>
      <c r="P126" s="198"/>
      <c r="Q126" s="4"/>
      <c r="R126" s="4"/>
      <c r="S126" s="4"/>
      <c r="T126" s="4"/>
      <c r="U126" s="4"/>
      <c r="V126" s="4"/>
      <c r="W126" s="4"/>
      <c r="X126" s="4"/>
      <c r="Y126" s="4"/>
    </row>
    <row r="127" spans="10:25">
      <c r="J127" s="88"/>
      <c r="K127" s="88"/>
      <c r="L127" s="88"/>
      <c r="M127" s="88"/>
      <c r="N127" s="88"/>
      <c r="O127" s="88"/>
      <c r="P127" s="198"/>
      <c r="Q127" s="4"/>
      <c r="R127" s="4"/>
      <c r="S127" s="4"/>
      <c r="T127" s="4"/>
      <c r="U127" s="4"/>
      <c r="V127" s="4"/>
      <c r="W127" s="4"/>
      <c r="X127" s="4"/>
      <c r="Y127" s="4"/>
    </row>
    <row r="128" spans="10:25">
      <c r="J128" s="88"/>
      <c r="K128" s="88"/>
      <c r="L128" s="88"/>
      <c r="M128" s="88"/>
      <c r="N128" s="88"/>
      <c r="O128" s="88"/>
      <c r="P128" s="198"/>
      <c r="Q128" s="4"/>
      <c r="R128" s="4"/>
      <c r="S128" s="4"/>
      <c r="T128" s="4"/>
      <c r="U128" s="4"/>
      <c r="V128" s="4"/>
      <c r="W128" s="4"/>
      <c r="X128" s="4"/>
      <c r="Y128" s="4"/>
    </row>
    <row r="129" spans="10:25">
      <c r="J129" s="88"/>
      <c r="K129" s="88"/>
      <c r="L129" s="88"/>
      <c r="M129" s="88"/>
      <c r="N129" s="88"/>
      <c r="O129" s="88"/>
      <c r="P129" s="198"/>
      <c r="Q129" s="4"/>
      <c r="R129" s="4"/>
      <c r="S129" s="4"/>
      <c r="T129" s="4"/>
      <c r="U129" s="4"/>
      <c r="V129" s="4"/>
      <c r="W129" s="4"/>
      <c r="X129" s="4"/>
      <c r="Y129" s="4"/>
    </row>
    <row r="130" spans="10:25">
      <c r="J130" s="88"/>
      <c r="K130" s="88"/>
      <c r="L130" s="88"/>
      <c r="M130" s="88"/>
      <c r="N130" s="88"/>
      <c r="O130" s="88"/>
      <c r="P130" s="198"/>
      <c r="Q130" s="4"/>
      <c r="R130" s="4"/>
      <c r="S130" s="4"/>
      <c r="T130" s="4"/>
      <c r="U130" s="4"/>
      <c r="V130" s="4"/>
      <c r="W130" s="4"/>
      <c r="X130" s="4"/>
      <c r="Y130" s="4"/>
    </row>
    <row r="131" spans="10:25">
      <c r="J131" s="88"/>
      <c r="K131" s="88"/>
      <c r="L131" s="88"/>
      <c r="M131" s="88"/>
      <c r="N131" s="88"/>
      <c r="O131" s="88"/>
      <c r="P131" s="198"/>
      <c r="Q131" s="4"/>
      <c r="R131" s="4"/>
      <c r="S131" s="4"/>
      <c r="T131" s="4"/>
      <c r="U131" s="4"/>
      <c r="V131" s="4"/>
      <c r="W131" s="4"/>
      <c r="X131" s="4"/>
      <c r="Y131" s="4"/>
    </row>
    <row r="132" spans="10:25">
      <c r="J132" s="88"/>
      <c r="K132" s="88"/>
      <c r="L132" s="88"/>
      <c r="M132" s="88"/>
      <c r="N132" s="88"/>
      <c r="O132" s="88"/>
      <c r="P132" s="198"/>
      <c r="Q132" s="4"/>
      <c r="R132" s="4"/>
      <c r="S132" s="4"/>
      <c r="T132" s="4"/>
      <c r="U132" s="4"/>
      <c r="V132" s="4"/>
      <c r="W132" s="4"/>
      <c r="X132" s="4"/>
      <c r="Y132" s="4"/>
    </row>
    <row r="133" spans="10:25">
      <c r="J133" s="88"/>
      <c r="K133" s="88"/>
      <c r="L133" s="88"/>
      <c r="M133" s="88"/>
      <c r="N133" s="88"/>
      <c r="O133" s="88"/>
      <c r="P133" s="198"/>
      <c r="Q133" s="4"/>
      <c r="R133" s="4"/>
      <c r="S133" s="4"/>
      <c r="T133" s="4"/>
      <c r="U133" s="4"/>
      <c r="V133" s="4"/>
      <c r="W133" s="4"/>
      <c r="X133" s="4"/>
      <c r="Y133" s="4"/>
    </row>
    <row r="134" spans="10:25">
      <c r="J134" s="88"/>
      <c r="K134" s="88"/>
      <c r="L134" s="88"/>
      <c r="M134" s="88"/>
      <c r="N134" s="88"/>
      <c r="O134" s="88"/>
      <c r="P134" s="198"/>
      <c r="Q134" s="4"/>
      <c r="R134" s="4"/>
      <c r="S134" s="4"/>
      <c r="T134" s="4"/>
      <c r="U134" s="4"/>
      <c r="V134" s="4"/>
      <c r="W134" s="4"/>
      <c r="X134" s="4"/>
      <c r="Y134" s="4"/>
    </row>
    <row r="135" spans="10:25">
      <c r="J135" s="88"/>
      <c r="K135" s="88"/>
      <c r="L135" s="88"/>
      <c r="M135" s="88"/>
      <c r="N135" s="88"/>
      <c r="O135" s="88"/>
      <c r="P135" s="198"/>
      <c r="Q135" s="4"/>
      <c r="R135" s="4"/>
      <c r="S135" s="4"/>
      <c r="T135" s="4"/>
      <c r="U135" s="4"/>
      <c r="V135" s="4"/>
      <c r="W135" s="4"/>
      <c r="X135" s="4"/>
      <c r="Y135" s="4"/>
    </row>
    <row r="136" spans="10:25">
      <c r="J136" s="88"/>
      <c r="K136" s="88"/>
      <c r="L136" s="88"/>
      <c r="M136" s="88"/>
      <c r="N136" s="88"/>
      <c r="O136" s="88"/>
      <c r="P136" s="198"/>
      <c r="Q136" s="4"/>
      <c r="R136" s="4"/>
      <c r="S136" s="4"/>
      <c r="T136" s="4"/>
      <c r="U136" s="4"/>
      <c r="V136" s="4"/>
      <c r="W136" s="4"/>
      <c r="X136" s="4"/>
      <c r="Y136" s="4"/>
    </row>
    <row r="137" spans="10:25">
      <c r="J137" s="88"/>
      <c r="K137" s="88"/>
      <c r="L137" s="88"/>
      <c r="M137" s="88"/>
      <c r="N137" s="88"/>
      <c r="O137" s="88"/>
      <c r="P137" s="198"/>
      <c r="Q137" s="4"/>
      <c r="R137" s="4"/>
      <c r="S137" s="4"/>
      <c r="T137" s="4"/>
      <c r="U137" s="4"/>
      <c r="V137" s="4"/>
      <c r="W137" s="4"/>
      <c r="X137" s="4"/>
      <c r="Y137" s="4"/>
    </row>
    <row r="138" spans="10:25">
      <c r="J138" s="88"/>
      <c r="K138" s="88"/>
      <c r="L138" s="88"/>
      <c r="M138" s="88"/>
      <c r="N138" s="88"/>
      <c r="O138" s="88"/>
      <c r="P138" s="198"/>
      <c r="Q138" s="4"/>
      <c r="R138" s="4"/>
      <c r="S138" s="4"/>
      <c r="T138" s="4"/>
      <c r="U138" s="4"/>
      <c r="V138" s="4"/>
      <c r="W138" s="4"/>
      <c r="X138" s="4"/>
      <c r="Y138" s="4"/>
    </row>
    <row r="139" spans="10:25">
      <c r="J139" s="88"/>
      <c r="K139" s="88"/>
      <c r="L139" s="88"/>
      <c r="M139" s="88"/>
      <c r="N139" s="88"/>
      <c r="O139" s="88"/>
      <c r="P139" s="198"/>
      <c r="Q139" s="4"/>
      <c r="R139" s="4"/>
      <c r="S139" s="4"/>
      <c r="T139" s="4"/>
      <c r="U139" s="4"/>
      <c r="V139" s="4"/>
      <c r="W139" s="4"/>
      <c r="X139" s="4"/>
      <c r="Y139" s="4"/>
    </row>
    <row r="140" spans="10:25">
      <c r="J140" s="88"/>
      <c r="K140" s="88"/>
      <c r="L140" s="88"/>
      <c r="M140" s="88"/>
      <c r="N140" s="88"/>
      <c r="O140" s="88"/>
      <c r="P140" s="198"/>
      <c r="Q140" s="4"/>
      <c r="R140" s="4"/>
      <c r="S140" s="4"/>
      <c r="T140" s="4"/>
      <c r="U140" s="4"/>
      <c r="V140" s="4"/>
      <c r="W140" s="4"/>
      <c r="X140" s="4"/>
      <c r="Y140" s="4"/>
    </row>
    <row r="141" spans="10:25">
      <c r="J141" s="88"/>
      <c r="K141" s="88"/>
      <c r="L141" s="88"/>
      <c r="M141" s="88"/>
      <c r="N141" s="88"/>
      <c r="O141" s="88"/>
      <c r="P141" s="198"/>
      <c r="Q141" s="4"/>
      <c r="R141" s="4"/>
      <c r="S141" s="4"/>
      <c r="T141" s="4"/>
      <c r="U141" s="4"/>
      <c r="V141" s="4"/>
      <c r="W141" s="4"/>
      <c r="X141" s="4"/>
      <c r="Y141" s="4"/>
    </row>
    <row r="142" spans="10:25">
      <c r="J142" s="88"/>
      <c r="K142" s="88"/>
      <c r="L142" s="88"/>
      <c r="M142" s="88"/>
      <c r="N142" s="88"/>
      <c r="O142" s="88"/>
      <c r="P142" s="198"/>
      <c r="Q142" s="4"/>
      <c r="R142" s="4"/>
      <c r="S142" s="4"/>
      <c r="T142" s="4"/>
      <c r="U142" s="4"/>
      <c r="V142" s="4"/>
      <c r="W142" s="4"/>
      <c r="X142" s="4"/>
      <c r="Y142" s="4"/>
    </row>
    <row r="143" spans="10:25">
      <c r="J143" s="88"/>
      <c r="K143" s="88"/>
      <c r="L143" s="88"/>
      <c r="M143" s="88"/>
      <c r="N143" s="88"/>
      <c r="O143" s="88"/>
      <c r="P143" s="198"/>
      <c r="Q143" s="4"/>
      <c r="R143" s="4"/>
      <c r="S143" s="4"/>
      <c r="T143" s="4"/>
      <c r="U143" s="4"/>
      <c r="V143" s="4"/>
      <c r="W143" s="4"/>
      <c r="X143" s="4"/>
      <c r="Y143" s="4"/>
    </row>
    <row r="144" spans="10:25">
      <c r="J144" s="88"/>
      <c r="K144" s="88"/>
      <c r="L144" s="88"/>
      <c r="M144" s="88"/>
      <c r="N144" s="88"/>
      <c r="O144" s="88"/>
      <c r="P144" s="198"/>
      <c r="Q144" s="4"/>
      <c r="R144" s="4"/>
      <c r="S144" s="4"/>
      <c r="T144" s="4"/>
      <c r="U144" s="4"/>
      <c r="V144" s="4"/>
      <c r="W144" s="4"/>
      <c r="X144" s="4"/>
      <c r="Y144" s="4"/>
    </row>
    <row r="145" spans="10:25">
      <c r="J145" s="88"/>
      <c r="K145" s="88"/>
      <c r="L145" s="88"/>
      <c r="M145" s="88"/>
      <c r="N145" s="88"/>
      <c r="O145" s="88"/>
      <c r="P145" s="198"/>
      <c r="Q145" s="4"/>
      <c r="R145" s="4"/>
      <c r="S145" s="4"/>
      <c r="T145" s="4"/>
      <c r="U145" s="4"/>
      <c r="V145" s="4"/>
      <c r="W145" s="4"/>
      <c r="X145" s="4"/>
      <c r="Y145" s="4"/>
    </row>
    <row r="146" spans="10:25">
      <c r="J146" s="88"/>
      <c r="K146" s="88"/>
      <c r="L146" s="88"/>
      <c r="M146" s="88"/>
      <c r="N146" s="88"/>
      <c r="O146" s="88"/>
      <c r="P146" s="198"/>
      <c r="Q146" s="4"/>
      <c r="R146" s="4"/>
      <c r="S146" s="4"/>
      <c r="T146" s="4"/>
      <c r="U146" s="4"/>
      <c r="V146" s="4"/>
      <c r="W146" s="4"/>
      <c r="X146" s="4"/>
      <c r="Y146" s="4"/>
    </row>
    <row r="147" spans="10:25">
      <c r="J147" s="88"/>
      <c r="K147" s="88"/>
      <c r="L147" s="88"/>
      <c r="M147" s="88"/>
      <c r="N147" s="88"/>
      <c r="O147" s="88"/>
      <c r="P147" s="198"/>
      <c r="Q147" s="4"/>
      <c r="R147" s="4"/>
      <c r="S147" s="4"/>
      <c r="T147" s="4"/>
      <c r="U147" s="4"/>
      <c r="V147" s="4"/>
      <c r="W147" s="4"/>
      <c r="X147" s="4"/>
      <c r="Y147" s="4"/>
    </row>
    <row r="148" spans="10:25">
      <c r="J148" s="88"/>
      <c r="K148" s="88"/>
      <c r="L148" s="88"/>
      <c r="M148" s="88"/>
      <c r="N148" s="88"/>
      <c r="O148" s="88"/>
      <c r="P148" s="198"/>
      <c r="Q148" s="4"/>
      <c r="R148" s="4"/>
      <c r="S148" s="4"/>
      <c r="T148" s="4"/>
      <c r="U148" s="4"/>
      <c r="V148" s="4"/>
      <c r="W148" s="4"/>
      <c r="X148" s="4"/>
      <c r="Y148" s="4"/>
    </row>
    <row r="149" spans="10:25">
      <c r="J149" s="88"/>
      <c r="K149" s="88"/>
      <c r="L149" s="88"/>
      <c r="M149" s="88"/>
      <c r="N149" s="88"/>
      <c r="O149" s="88"/>
      <c r="P149" s="198"/>
      <c r="Q149" s="4"/>
      <c r="R149" s="4"/>
      <c r="S149" s="4"/>
      <c r="T149" s="4"/>
      <c r="U149" s="4"/>
      <c r="V149" s="4"/>
      <c r="W149" s="4"/>
      <c r="X149" s="4"/>
      <c r="Y149" s="4"/>
    </row>
    <row r="150" spans="10:25">
      <c r="J150" s="88"/>
      <c r="K150" s="88"/>
      <c r="L150" s="88"/>
      <c r="M150" s="88"/>
      <c r="N150" s="88"/>
      <c r="O150" s="88"/>
      <c r="P150" s="198"/>
      <c r="Q150" s="4"/>
      <c r="R150" s="4"/>
      <c r="S150" s="4"/>
      <c r="T150" s="4"/>
      <c r="U150" s="4"/>
      <c r="V150" s="4"/>
      <c r="W150" s="4"/>
      <c r="X150" s="4"/>
      <c r="Y150" s="4"/>
    </row>
    <row r="151" spans="10:25">
      <c r="J151" s="88"/>
      <c r="K151" s="88"/>
      <c r="L151" s="88"/>
      <c r="M151" s="88"/>
      <c r="N151" s="88"/>
      <c r="O151" s="88"/>
      <c r="P151" s="198"/>
      <c r="Q151" s="4"/>
      <c r="R151" s="4"/>
      <c r="S151" s="4"/>
      <c r="T151" s="4"/>
      <c r="U151" s="4"/>
      <c r="V151" s="4"/>
      <c r="W151" s="4"/>
      <c r="X151" s="4"/>
      <c r="Y151" s="4"/>
    </row>
    <row r="152" spans="10:25">
      <c r="J152" s="88"/>
      <c r="K152" s="88"/>
      <c r="L152" s="88"/>
      <c r="M152" s="88"/>
      <c r="N152" s="88"/>
      <c r="O152" s="88"/>
      <c r="P152" s="198"/>
      <c r="Q152" s="4"/>
      <c r="R152" s="4"/>
      <c r="S152" s="4"/>
      <c r="T152" s="4"/>
      <c r="U152" s="4"/>
      <c r="V152" s="4"/>
      <c r="W152" s="4"/>
      <c r="X152" s="4"/>
      <c r="Y152" s="4"/>
    </row>
    <row r="153" spans="10:25">
      <c r="J153" s="88"/>
      <c r="K153" s="88"/>
      <c r="L153" s="88"/>
      <c r="M153" s="88"/>
      <c r="N153" s="88"/>
      <c r="O153" s="88"/>
      <c r="P153" s="198"/>
      <c r="Q153" s="4"/>
      <c r="R153" s="4"/>
      <c r="S153" s="4"/>
      <c r="T153" s="4"/>
      <c r="U153" s="4"/>
      <c r="V153" s="4"/>
      <c r="W153" s="4"/>
      <c r="X153" s="4"/>
      <c r="Y153" s="4"/>
    </row>
    <row r="154" spans="10:25">
      <c r="J154" s="88"/>
      <c r="K154" s="88"/>
      <c r="L154" s="88"/>
      <c r="M154" s="88"/>
      <c r="N154" s="88"/>
      <c r="O154" s="88"/>
      <c r="P154" s="198"/>
      <c r="Q154" s="4"/>
      <c r="R154" s="4"/>
      <c r="S154" s="4"/>
      <c r="T154" s="4"/>
      <c r="U154" s="4"/>
      <c r="V154" s="4"/>
      <c r="W154" s="4"/>
      <c r="X154" s="4"/>
      <c r="Y154" s="4"/>
    </row>
    <row r="155" spans="10:25">
      <c r="J155" s="88"/>
      <c r="K155" s="88"/>
      <c r="L155" s="88"/>
      <c r="M155" s="88"/>
      <c r="N155" s="88"/>
      <c r="O155" s="88"/>
      <c r="P155" s="198"/>
      <c r="Q155" s="4"/>
      <c r="R155" s="4"/>
      <c r="S155" s="4"/>
      <c r="T155" s="4"/>
      <c r="U155" s="4"/>
      <c r="V155" s="4"/>
      <c r="W155" s="4"/>
      <c r="X155" s="4"/>
      <c r="Y155" s="4"/>
    </row>
    <row r="156" spans="10:25">
      <c r="J156" s="88"/>
      <c r="K156" s="88"/>
      <c r="L156" s="88"/>
      <c r="M156" s="88"/>
      <c r="N156" s="88"/>
      <c r="O156" s="88"/>
      <c r="P156" s="198"/>
      <c r="Q156" s="4"/>
      <c r="R156" s="4"/>
      <c r="S156" s="4"/>
      <c r="T156" s="4"/>
      <c r="U156" s="4"/>
      <c r="V156" s="4"/>
      <c r="W156" s="4"/>
      <c r="X156" s="4"/>
      <c r="Y156" s="4"/>
    </row>
    <row r="157" spans="10:25">
      <c r="J157" s="88"/>
      <c r="K157" s="88"/>
      <c r="L157" s="88"/>
      <c r="M157" s="88"/>
      <c r="N157" s="88"/>
      <c r="O157" s="88"/>
      <c r="P157" s="198"/>
      <c r="Q157" s="4"/>
      <c r="R157" s="4"/>
      <c r="S157" s="4"/>
      <c r="T157" s="4"/>
      <c r="U157" s="4"/>
      <c r="V157" s="4"/>
      <c r="W157" s="4"/>
      <c r="X157" s="4"/>
      <c r="Y157" s="4"/>
    </row>
    <row r="158" spans="10:25">
      <c r="J158" s="88"/>
      <c r="K158" s="88"/>
      <c r="L158" s="88"/>
      <c r="M158" s="88"/>
      <c r="N158" s="88"/>
      <c r="O158" s="88"/>
      <c r="P158" s="198"/>
      <c r="Q158" s="4"/>
      <c r="R158" s="4"/>
      <c r="S158" s="4"/>
      <c r="T158" s="4"/>
      <c r="U158" s="4"/>
      <c r="V158" s="4"/>
      <c r="W158" s="4"/>
      <c r="X158" s="4"/>
      <c r="Y158" s="4"/>
    </row>
    <row r="159" spans="10:25">
      <c r="J159" s="88"/>
      <c r="K159" s="88"/>
      <c r="L159" s="88"/>
      <c r="M159" s="88"/>
      <c r="N159" s="88"/>
      <c r="O159" s="88"/>
      <c r="P159" s="198"/>
      <c r="Q159" s="4"/>
      <c r="R159" s="4"/>
      <c r="S159" s="4"/>
      <c r="T159" s="4"/>
      <c r="U159" s="4"/>
      <c r="V159" s="4"/>
      <c r="W159" s="4"/>
      <c r="X159" s="4"/>
      <c r="Y159" s="4"/>
    </row>
    <row r="160" spans="10:25">
      <c r="J160" s="88"/>
      <c r="K160" s="88"/>
      <c r="L160" s="88"/>
      <c r="M160" s="88"/>
      <c r="N160" s="88"/>
      <c r="O160" s="88"/>
      <c r="P160" s="198"/>
      <c r="Q160" s="4"/>
      <c r="R160" s="4"/>
      <c r="S160" s="4"/>
      <c r="T160" s="4"/>
      <c r="U160" s="4"/>
      <c r="V160" s="4"/>
      <c r="W160" s="4"/>
      <c r="X160" s="4"/>
      <c r="Y160" s="4"/>
    </row>
    <row r="161" spans="10:25">
      <c r="J161" s="88"/>
      <c r="K161" s="88"/>
      <c r="L161" s="88"/>
      <c r="M161" s="88"/>
      <c r="N161" s="88"/>
      <c r="O161" s="88"/>
      <c r="P161" s="198"/>
      <c r="Q161" s="4"/>
      <c r="R161" s="4"/>
      <c r="S161" s="4"/>
      <c r="T161" s="4"/>
      <c r="U161" s="4"/>
      <c r="V161" s="4"/>
      <c r="W161" s="4"/>
      <c r="X161" s="4"/>
      <c r="Y161" s="4"/>
    </row>
    <row r="162" spans="10:25">
      <c r="J162" s="88"/>
      <c r="K162" s="88"/>
      <c r="L162" s="88"/>
      <c r="M162" s="88"/>
      <c r="N162" s="88"/>
      <c r="O162" s="88"/>
      <c r="P162" s="198"/>
      <c r="Q162" s="4"/>
      <c r="R162" s="4"/>
      <c r="S162" s="4"/>
      <c r="T162" s="4"/>
      <c r="U162" s="4"/>
      <c r="V162" s="4"/>
      <c r="W162" s="4"/>
      <c r="X162" s="4"/>
      <c r="Y162" s="4"/>
    </row>
    <row r="163" spans="10:25">
      <c r="J163" s="88"/>
      <c r="K163" s="88"/>
      <c r="L163" s="88"/>
      <c r="M163" s="88"/>
      <c r="N163" s="88"/>
      <c r="O163" s="88"/>
      <c r="P163" s="198"/>
      <c r="Q163" s="4"/>
      <c r="R163" s="4"/>
      <c r="S163" s="4"/>
      <c r="T163" s="4"/>
      <c r="U163" s="4"/>
      <c r="V163" s="4"/>
      <c r="W163" s="4"/>
      <c r="X163" s="4"/>
      <c r="Y163" s="4"/>
    </row>
    <row r="164" spans="10:25">
      <c r="J164" s="88"/>
      <c r="K164" s="88"/>
      <c r="L164" s="88"/>
      <c r="M164" s="88"/>
      <c r="N164" s="88"/>
      <c r="O164" s="88"/>
      <c r="P164" s="198"/>
      <c r="Q164" s="4"/>
      <c r="R164" s="4"/>
      <c r="S164" s="4"/>
      <c r="T164" s="4"/>
      <c r="U164" s="4"/>
      <c r="V164" s="4"/>
      <c r="W164" s="4"/>
      <c r="X164" s="4"/>
      <c r="Y164" s="4"/>
    </row>
    <row r="165" spans="10:25">
      <c r="J165" s="88"/>
      <c r="K165" s="88"/>
      <c r="L165" s="88"/>
      <c r="M165" s="88"/>
      <c r="N165" s="88"/>
      <c r="O165" s="88"/>
      <c r="P165" s="198"/>
      <c r="Q165" s="4"/>
      <c r="R165" s="4"/>
      <c r="S165" s="4"/>
      <c r="T165" s="4"/>
      <c r="U165" s="4"/>
      <c r="V165" s="4"/>
      <c r="W165" s="4"/>
      <c r="X165" s="4"/>
      <c r="Y165" s="4"/>
    </row>
    <row r="166" spans="10:25">
      <c r="J166" s="88"/>
      <c r="K166" s="88"/>
      <c r="L166" s="88"/>
      <c r="M166" s="88"/>
      <c r="N166" s="88"/>
      <c r="O166" s="88"/>
      <c r="P166" s="198"/>
      <c r="Q166" s="4"/>
      <c r="R166" s="4"/>
      <c r="S166" s="4"/>
      <c r="T166" s="4"/>
      <c r="U166" s="4"/>
      <c r="V166" s="4"/>
      <c r="W166" s="4"/>
      <c r="X166" s="4"/>
      <c r="Y166" s="4"/>
    </row>
    <row r="167" spans="10:25">
      <c r="J167" s="88"/>
      <c r="K167" s="88"/>
      <c r="L167" s="88"/>
      <c r="M167" s="88"/>
      <c r="N167" s="88"/>
      <c r="O167" s="88"/>
      <c r="P167" s="198"/>
      <c r="Q167" s="4"/>
      <c r="R167" s="4"/>
      <c r="S167" s="4"/>
      <c r="T167" s="4"/>
      <c r="U167" s="4"/>
      <c r="V167" s="4"/>
      <c r="W167" s="4"/>
      <c r="X167" s="4"/>
      <c r="Y167" s="4"/>
    </row>
    <row r="168" spans="10:25">
      <c r="J168" s="88"/>
      <c r="K168" s="88"/>
      <c r="L168" s="88"/>
      <c r="M168" s="88"/>
      <c r="N168" s="88"/>
      <c r="O168" s="88"/>
      <c r="P168" s="198"/>
      <c r="Q168" s="4"/>
      <c r="R168" s="4"/>
      <c r="S168" s="4"/>
      <c r="T168" s="4"/>
      <c r="U168" s="4"/>
      <c r="V168" s="4"/>
      <c r="W168" s="4"/>
      <c r="X168" s="4"/>
      <c r="Y168" s="4"/>
    </row>
    <row r="169" spans="10:25">
      <c r="J169" s="88"/>
      <c r="K169" s="88"/>
      <c r="L169" s="88"/>
      <c r="M169" s="88"/>
      <c r="N169" s="88"/>
      <c r="O169" s="88"/>
      <c r="P169" s="198"/>
      <c r="Q169" s="4"/>
      <c r="R169" s="4"/>
      <c r="S169" s="4"/>
      <c r="T169" s="4"/>
      <c r="U169" s="4"/>
      <c r="V169" s="4"/>
      <c r="W169" s="4"/>
      <c r="X169" s="4"/>
      <c r="Y169" s="4"/>
    </row>
    <row r="170" spans="10:25">
      <c r="J170" s="88"/>
      <c r="K170" s="88"/>
      <c r="L170" s="88"/>
      <c r="M170" s="88"/>
      <c r="N170" s="88"/>
      <c r="O170" s="88"/>
      <c r="P170" s="198"/>
      <c r="Q170" s="4"/>
      <c r="R170" s="4"/>
      <c r="S170" s="4"/>
      <c r="T170" s="4"/>
      <c r="U170" s="4"/>
      <c r="V170" s="4"/>
      <c r="W170" s="4"/>
      <c r="X170" s="4"/>
      <c r="Y170" s="4"/>
    </row>
    <row r="171" spans="10:25">
      <c r="J171" s="88"/>
      <c r="K171" s="88"/>
      <c r="L171" s="88"/>
      <c r="M171" s="88"/>
      <c r="N171" s="88"/>
      <c r="O171" s="88"/>
      <c r="P171" s="198"/>
      <c r="Q171" s="4"/>
      <c r="R171" s="4"/>
      <c r="S171" s="4"/>
      <c r="T171" s="4"/>
      <c r="U171" s="4"/>
      <c r="V171" s="4"/>
      <c r="W171" s="4"/>
      <c r="X171" s="4"/>
      <c r="Y171" s="4"/>
    </row>
    <row r="172" spans="10:25">
      <c r="J172" s="88"/>
      <c r="K172" s="88"/>
      <c r="L172" s="88"/>
      <c r="M172" s="88"/>
      <c r="N172" s="88"/>
      <c r="O172" s="88"/>
      <c r="P172" s="198"/>
      <c r="Q172" s="4"/>
      <c r="R172" s="4"/>
      <c r="S172" s="4"/>
      <c r="T172" s="4"/>
      <c r="U172" s="4"/>
      <c r="V172" s="4"/>
      <c r="W172" s="4"/>
      <c r="X172" s="4"/>
      <c r="Y172" s="4"/>
    </row>
    <row r="173" spans="10:25">
      <c r="J173" s="88"/>
      <c r="K173" s="88"/>
      <c r="L173" s="88"/>
      <c r="M173" s="88"/>
      <c r="N173" s="88"/>
      <c r="O173" s="88"/>
      <c r="P173" s="198"/>
      <c r="Q173" s="4"/>
      <c r="R173" s="4"/>
      <c r="S173" s="4"/>
      <c r="T173" s="4"/>
      <c r="U173" s="4"/>
      <c r="V173" s="4"/>
      <c r="W173" s="4"/>
      <c r="X173" s="4"/>
      <c r="Y173" s="4"/>
    </row>
    <row r="174" spans="10:25">
      <c r="J174" s="88"/>
      <c r="K174" s="88"/>
      <c r="L174" s="88"/>
      <c r="M174" s="88"/>
      <c r="N174" s="88"/>
      <c r="O174" s="88"/>
      <c r="P174" s="198"/>
      <c r="Q174" s="4"/>
      <c r="R174" s="4"/>
      <c r="S174" s="4"/>
      <c r="T174" s="4"/>
      <c r="U174" s="4"/>
      <c r="V174" s="4"/>
      <c r="W174" s="4"/>
      <c r="X174" s="4"/>
      <c r="Y174" s="4"/>
    </row>
    <row r="175" spans="10:25">
      <c r="J175" s="88"/>
      <c r="K175" s="88"/>
      <c r="L175" s="88"/>
      <c r="M175" s="88"/>
      <c r="N175" s="88"/>
      <c r="O175" s="88"/>
      <c r="P175" s="198"/>
      <c r="Q175" s="4"/>
      <c r="R175" s="4"/>
      <c r="S175" s="4"/>
      <c r="T175" s="4"/>
      <c r="U175" s="4"/>
      <c r="V175" s="4"/>
      <c r="W175" s="4"/>
      <c r="X175" s="4"/>
      <c r="Y175" s="4"/>
    </row>
    <row r="176" spans="10:25">
      <c r="J176" s="88"/>
      <c r="K176" s="88"/>
      <c r="L176" s="88"/>
      <c r="M176" s="88"/>
      <c r="N176" s="88"/>
      <c r="O176" s="88"/>
      <c r="P176" s="198"/>
      <c r="Q176" s="4"/>
      <c r="R176" s="4"/>
      <c r="S176" s="4"/>
      <c r="T176" s="4"/>
      <c r="U176" s="4"/>
      <c r="V176" s="4"/>
      <c r="W176" s="4"/>
      <c r="X176" s="4"/>
      <c r="Y176" s="4"/>
    </row>
    <row r="177" spans="10:25">
      <c r="J177" s="88"/>
      <c r="K177" s="88"/>
      <c r="L177" s="88"/>
      <c r="M177" s="88"/>
      <c r="N177" s="88"/>
      <c r="O177" s="88"/>
      <c r="P177" s="198"/>
      <c r="Q177" s="4"/>
      <c r="R177" s="4"/>
      <c r="S177" s="4"/>
      <c r="T177" s="4"/>
      <c r="U177" s="4"/>
      <c r="V177" s="4"/>
      <c r="W177" s="4"/>
      <c r="X177" s="4"/>
      <c r="Y177" s="4"/>
    </row>
    <row r="178" spans="10:25">
      <c r="J178" s="88"/>
      <c r="K178" s="88"/>
      <c r="L178" s="88"/>
      <c r="M178" s="88"/>
      <c r="N178" s="88"/>
      <c r="O178" s="88"/>
      <c r="P178" s="198"/>
      <c r="Q178" s="4"/>
      <c r="R178" s="4"/>
      <c r="S178" s="4"/>
      <c r="T178" s="4"/>
      <c r="U178" s="4"/>
      <c r="V178" s="4"/>
      <c r="W178" s="4"/>
      <c r="X178" s="4"/>
      <c r="Y178" s="4"/>
    </row>
    <row r="179" spans="10:25">
      <c r="J179" s="88"/>
      <c r="K179" s="88"/>
      <c r="L179" s="88"/>
      <c r="M179" s="88"/>
      <c r="N179" s="88"/>
      <c r="O179" s="88"/>
      <c r="P179" s="198"/>
      <c r="Q179" s="4"/>
      <c r="R179" s="4"/>
      <c r="S179" s="4"/>
      <c r="T179" s="4"/>
      <c r="U179" s="4"/>
      <c r="V179" s="4"/>
      <c r="W179" s="4"/>
      <c r="X179" s="4"/>
      <c r="Y179" s="4"/>
    </row>
    <row r="180" spans="10:25">
      <c r="J180" s="88"/>
      <c r="K180" s="88"/>
      <c r="L180" s="88"/>
      <c r="M180" s="88"/>
      <c r="N180" s="88"/>
      <c r="O180" s="88"/>
      <c r="P180" s="198"/>
      <c r="Q180" s="4"/>
      <c r="R180" s="4"/>
      <c r="S180" s="4"/>
      <c r="T180" s="4"/>
      <c r="U180" s="4"/>
      <c r="V180" s="4"/>
      <c r="W180" s="4"/>
      <c r="X180" s="4"/>
      <c r="Y180" s="4"/>
    </row>
    <row r="181" spans="10:25">
      <c r="J181" s="88"/>
      <c r="K181" s="88"/>
      <c r="L181" s="88"/>
      <c r="M181" s="88"/>
      <c r="N181" s="88"/>
      <c r="O181" s="88"/>
      <c r="P181" s="198"/>
      <c r="Q181" s="4"/>
      <c r="R181" s="4"/>
      <c r="S181" s="4"/>
      <c r="T181" s="4"/>
      <c r="U181" s="4"/>
      <c r="V181" s="4"/>
      <c r="W181" s="4"/>
      <c r="X181" s="4"/>
      <c r="Y181" s="4"/>
    </row>
    <row r="182" spans="10:25">
      <c r="J182" s="88"/>
      <c r="K182" s="88"/>
      <c r="L182" s="88"/>
      <c r="M182" s="88"/>
      <c r="N182" s="88"/>
      <c r="O182" s="88"/>
      <c r="P182" s="198"/>
      <c r="Q182" s="4"/>
      <c r="R182" s="4"/>
      <c r="S182" s="4"/>
      <c r="T182" s="4"/>
      <c r="U182" s="4"/>
      <c r="V182" s="4"/>
      <c r="W182" s="4"/>
      <c r="X182" s="4"/>
      <c r="Y182" s="4"/>
    </row>
    <row r="183" spans="10:25">
      <c r="J183" s="88"/>
      <c r="K183" s="88"/>
      <c r="L183" s="88"/>
      <c r="M183" s="88"/>
      <c r="N183" s="88"/>
      <c r="O183" s="88"/>
      <c r="P183" s="198"/>
      <c r="Q183" s="4"/>
      <c r="R183" s="4"/>
      <c r="S183" s="4"/>
      <c r="T183" s="4"/>
      <c r="U183" s="4"/>
      <c r="V183" s="4"/>
      <c r="W183" s="4"/>
      <c r="X183" s="4"/>
      <c r="Y183" s="4"/>
    </row>
    <row r="184" spans="10:25">
      <c r="J184" s="88"/>
      <c r="K184" s="88"/>
      <c r="L184" s="88"/>
      <c r="M184" s="88"/>
      <c r="N184" s="88"/>
      <c r="O184" s="88"/>
      <c r="P184" s="198"/>
      <c r="Q184" s="4"/>
      <c r="R184" s="4"/>
      <c r="S184" s="4"/>
      <c r="T184" s="4"/>
      <c r="U184" s="4"/>
      <c r="V184" s="4"/>
      <c r="W184" s="4"/>
      <c r="X184" s="4"/>
      <c r="Y184" s="4"/>
    </row>
    <row r="185" spans="10:25">
      <c r="J185" s="88"/>
      <c r="K185" s="88"/>
      <c r="L185" s="88"/>
      <c r="M185" s="88"/>
      <c r="N185" s="88"/>
      <c r="O185" s="88"/>
      <c r="P185" s="198"/>
      <c r="Q185" s="4"/>
      <c r="R185" s="4"/>
      <c r="S185" s="4"/>
      <c r="T185" s="4"/>
      <c r="U185" s="4"/>
      <c r="V185" s="4"/>
      <c r="W185" s="4"/>
      <c r="X185" s="4"/>
      <c r="Y185" s="4"/>
    </row>
    <row r="186" spans="10:25">
      <c r="J186" s="88"/>
      <c r="K186" s="88"/>
      <c r="L186" s="88"/>
      <c r="M186" s="88"/>
      <c r="N186" s="88"/>
      <c r="O186" s="88"/>
      <c r="P186" s="198"/>
      <c r="Q186" s="4"/>
      <c r="R186" s="4"/>
      <c r="S186" s="4"/>
      <c r="T186" s="4"/>
      <c r="U186" s="4"/>
      <c r="V186" s="4"/>
      <c r="W186" s="4"/>
      <c r="X186" s="4"/>
      <c r="Y186" s="4"/>
    </row>
    <row r="187" spans="10:25">
      <c r="J187" s="88"/>
      <c r="K187" s="88"/>
      <c r="L187" s="88"/>
      <c r="M187" s="88"/>
      <c r="N187" s="88"/>
      <c r="O187" s="88"/>
      <c r="P187" s="198"/>
      <c r="Q187" s="4"/>
      <c r="R187" s="4"/>
      <c r="S187" s="4"/>
      <c r="T187" s="4"/>
      <c r="U187" s="4"/>
      <c r="V187" s="4"/>
      <c r="W187" s="4"/>
      <c r="X187" s="4"/>
      <c r="Y187" s="4"/>
    </row>
    <row r="188" spans="10:25">
      <c r="J188" s="88"/>
      <c r="K188" s="88"/>
      <c r="L188" s="88"/>
      <c r="M188" s="88"/>
      <c r="N188" s="88"/>
      <c r="O188" s="88"/>
      <c r="P188" s="198"/>
      <c r="Q188" s="4"/>
      <c r="R188" s="4"/>
      <c r="S188" s="4"/>
      <c r="T188" s="4"/>
      <c r="U188" s="4"/>
      <c r="V188" s="4"/>
      <c r="W188" s="4"/>
      <c r="X188" s="4"/>
      <c r="Y188" s="4"/>
    </row>
    <row r="189" spans="10:25">
      <c r="J189" s="88"/>
      <c r="K189" s="88"/>
      <c r="L189" s="88"/>
      <c r="M189" s="88"/>
      <c r="N189" s="88"/>
      <c r="O189" s="88"/>
      <c r="P189" s="198"/>
      <c r="Q189" s="4"/>
      <c r="R189" s="4"/>
      <c r="S189" s="4"/>
      <c r="T189" s="4"/>
      <c r="U189" s="4"/>
      <c r="V189" s="4"/>
      <c r="W189" s="4"/>
      <c r="X189" s="4"/>
      <c r="Y189" s="4"/>
    </row>
    <row r="190" spans="10:25">
      <c r="J190" s="88"/>
      <c r="K190" s="88"/>
      <c r="L190" s="88"/>
      <c r="M190" s="88"/>
      <c r="N190" s="88"/>
      <c r="O190" s="88"/>
      <c r="P190" s="198"/>
      <c r="Q190" s="4"/>
      <c r="R190" s="4"/>
      <c r="S190" s="4"/>
      <c r="T190" s="4"/>
      <c r="U190" s="4"/>
      <c r="V190" s="4"/>
      <c r="W190" s="4"/>
      <c r="X190" s="4"/>
      <c r="Y190" s="4"/>
    </row>
    <row r="191" spans="10:25">
      <c r="J191" s="88"/>
      <c r="K191" s="88"/>
      <c r="L191" s="88"/>
      <c r="M191" s="88"/>
      <c r="N191" s="88"/>
      <c r="O191" s="88"/>
      <c r="P191" s="198"/>
      <c r="Q191" s="4"/>
      <c r="R191" s="4"/>
      <c r="S191" s="4"/>
      <c r="T191" s="4"/>
      <c r="U191" s="4"/>
      <c r="V191" s="4"/>
      <c r="W191" s="4"/>
      <c r="X191" s="4"/>
      <c r="Y191" s="4"/>
    </row>
    <row r="192" spans="10:25">
      <c r="J192" s="88"/>
      <c r="K192" s="88"/>
      <c r="L192" s="88"/>
      <c r="M192" s="88"/>
      <c r="N192" s="88"/>
      <c r="O192" s="88"/>
      <c r="P192" s="198"/>
      <c r="Q192" s="4"/>
      <c r="R192" s="4"/>
      <c r="S192" s="4"/>
      <c r="T192" s="4"/>
      <c r="U192" s="4"/>
      <c r="V192" s="4"/>
      <c r="W192" s="4"/>
      <c r="X192" s="4"/>
      <c r="Y192" s="4"/>
    </row>
    <row r="193" spans="10:25">
      <c r="J193" s="88"/>
      <c r="K193" s="88"/>
      <c r="L193" s="88"/>
      <c r="M193" s="88"/>
      <c r="N193" s="88"/>
      <c r="O193" s="88"/>
      <c r="P193" s="198"/>
      <c r="Q193" s="4"/>
      <c r="R193" s="4"/>
      <c r="S193" s="4"/>
      <c r="T193" s="4"/>
      <c r="U193" s="4"/>
      <c r="V193" s="4"/>
      <c r="W193" s="4"/>
      <c r="X193" s="4"/>
      <c r="Y193" s="4"/>
    </row>
    <row r="194" spans="10:25">
      <c r="J194" s="88"/>
      <c r="K194" s="88"/>
      <c r="L194" s="88"/>
      <c r="M194" s="88"/>
      <c r="N194" s="88"/>
      <c r="O194" s="88"/>
      <c r="P194" s="198"/>
      <c r="Q194" s="4"/>
      <c r="R194" s="4"/>
      <c r="S194" s="4"/>
      <c r="T194" s="4"/>
      <c r="U194" s="4"/>
      <c r="V194" s="4"/>
      <c r="W194" s="4"/>
      <c r="X194" s="4"/>
      <c r="Y194" s="4"/>
    </row>
    <row r="195" spans="10:25">
      <c r="J195" s="88"/>
      <c r="K195" s="88"/>
      <c r="L195" s="88"/>
      <c r="M195" s="88"/>
      <c r="N195" s="88"/>
      <c r="O195" s="88"/>
      <c r="P195" s="198"/>
      <c r="Q195" s="4"/>
      <c r="R195" s="4"/>
      <c r="S195" s="4"/>
      <c r="T195" s="4"/>
      <c r="U195" s="4"/>
      <c r="V195" s="4"/>
      <c r="W195" s="4"/>
      <c r="X195" s="4"/>
      <c r="Y195" s="4"/>
    </row>
    <row r="196" spans="10:25">
      <c r="J196" s="88"/>
      <c r="K196" s="88"/>
      <c r="L196" s="88"/>
      <c r="M196" s="88"/>
      <c r="N196" s="88"/>
      <c r="O196" s="88"/>
      <c r="P196" s="198"/>
      <c r="Q196" s="4"/>
      <c r="R196" s="4"/>
      <c r="S196" s="4"/>
      <c r="T196" s="4"/>
      <c r="U196" s="4"/>
      <c r="V196" s="4"/>
      <c r="W196" s="4"/>
      <c r="X196" s="4"/>
      <c r="Y196" s="4"/>
    </row>
    <row r="197" spans="10:25">
      <c r="J197" s="88"/>
      <c r="K197" s="88"/>
      <c r="L197" s="88"/>
      <c r="M197" s="88"/>
      <c r="N197" s="88"/>
      <c r="O197" s="88"/>
      <c r="P197" s="198"/>
      <c r="Q197" s="4"/>
      <c r="R197" s="4"/>
      <c r="S197" s="4"/>
      <c r="T197" s="4"/>
      <c r="U197" s="4"/>
      <c r="V197" s="4"/>
      <c r="W197" s="4"/>
      <c r="X197" s="4"/>
      <c r="Y197" s="4"/>
    </row>
    <row r="198" spans="10:25">
      <c r="J198" s="88"/>
      <c r="K198" s="88"/>
      <c r="L198" s="88"/>
      <c r="M198" s="88"/>
      <c r="N198" s="88"/>
      <c r="O198" s="88"/>
      <c r="P198" s="198"/>
      <c r="Q198" s="4"/>
      <c r="R198" s="4"/>
      <c r="S198" s="4"/>
      <c r="T198" s="4"/>
      <c r="U198" s="4"/>
      <c r="V198" s="4"/>
      <c r="W198" s="4"/>
      <c r="X198" s="4"/>
      <c r="Y198" s="4"/>
    </row>
    <row r="199" spans="10:25">
      <c r="J199" s="88"/>
      <c r="K199" s="88"/>
      <c r="L199" s="88"/>
      <c r="M199" s="88"/>
      <c r="N199" s="88"/>
      <c r="O199" s="88"/>
      <c r="P199" s="198"/>
      <c r="Q199" s="4"/>
      <c r="R199" s="4"/>
      <c r="S199" s="4"/>
      <c r="T199" s="4"/>
      <c r="U199" s="4"/>
      <c r="V199" s="4"/>
      <c r="W199" s="4"/>
      <c r="X199" s="4"/>
      <c r="Y199" s="4"/>
    </row>
    <row r="200" spans="10:25">
      <c r="J200" s="88"/>
      <c r="K200" s="88"/>
      <c r="L200" s="88"/>
      <c r="M200" s="88"/>
      <c r="N200" s="88"/>
      <c r="O200" s="88"/>
      <c r="P200" s="198"/>
      <c r="Q200" s="4"/>
      <c r="R200" s="4"/>
      <c r="S200" s="4"/>
      <c r="T200" s="4"/>
      <c r="U200" s="4"/>
      <c r="V200" s="4"/>
      <c r="W200" s="4"/>
      <c r="X200" s="4"/>
      <c r="Y200" s="4"/>
    </row>
    <row r="201" spans="10:25">
      <c r="J201" s="88"/>
      <c r="K201" s="88"/>
      <c r="L201" s="88"/>
      <c r="M201" s="88"/>
      <c r="N201" s="88"/>
      <c r="O201" s="88"/>
      <c r="P201" s="198"/>
      <c r="Q201" s="4"/>
      <c r="R201" s="4"/>
      <c r="S201" s="4"/>
      <c r="T201" s="4"/>
      <c r="U201" s="4"/>
      <c r="V201" s="4"/>
      <c r="W201" s="4"/>
      <c r="X201" s="4"/>
      <c r="Y201" s="4"/>
    </row>
    <row r="202" spans="10:25">
      <c r="J202" s="88"/>
      <c r="K202" s="88"/>
      <c r="L202" s="88"/>
      <c r="M202" s="88"/>
      <c r="N202" s="88"/>
      <c r="O202" s="88"/>
      <c r="P202" s="198"/>
      <c r="Q202" s="4"/>
      <c r="R202" s="4"/>
      <c r="S202" s="4"/>
      <c r="T202" s="4"/>
      <c r="U202" s="4"/>
      <c r="V202" s="4"/>
      <c r="W202" s="4"/>
      <c r="X202" s="4"/>
      <c r="Y202" s="4"/>
    </row>
    <row r="203" spans="10:25">
      <c r="J203" s="88"/>
      <c r="K203" s="88"/>
      <c r="L203" s="88"/>
      <c r="M203" s="88"/>
      <c r="N203" s="88"/>
      <c r="O203" s="88"/>
      <c r="P203" s="198"/>
      <c r="Q203" s="4"/>
      <c r="R203" s="4"/>
      <c r="S203" s="4"/>
      <c r="T203" s="4"/>
      <c r="U203" s="4"/>
      <c r="V203" s="4"/>
      <c r="W203" s="4"/>
      <c r="X203" s="4"/>
      <c r="Y203" s="4"/>
    </row>
    <row r="204" spans="10:25">
      <c r="J204" s="88"/>
      <c r="K204" s="88"/>
      <c r="L204" s="88"/>
      <c r="M204" s="88"/>
      <c r="N204" s="88"/>
      <c r="O204" s="88"/>
      <c r="P204" s="198"/>
      <c r="Q204" s="4"/>
      <c r="R204" s="4"/>
      <c r="S204" s="4"/>
      <c r="T204" s="4"/>
      <c r="U204" s="4"/>
      <c r="V204" s="4"/>
      <c r="W204" s="4"/>
      <c r="X204" s="4"/>
      <c r="Y204" s="4"/>
    </row>
    <row r="205" spans="10:25">
      <c r="J205" s="88"/>
      <c r="K205" s="88"/>
      <c r="L205" s="88"/>
      <c r="M205" s="88"/>
      <c r="N205" s="88"/>
      <c r="O205" s="88"/>
      <c r="P205" s="198"/>
      <c r="Q205" s="4"/>
      <c r="R205" s="4"/>
      <c r="S205" s="4"/>
      <c r="T205" s="4"/>
      <c r="U205" s="4"/>
      <c r="V205" s="4"/>
      <c r="W205" s="4"/>
      <c r="X205" s="4"/>
      <c r="Y205" s="4"/>
    </row>
    <row r="206" spans="10:25">
      <c r="J206" s="88"/>
      <c r="K206" s="88"/>
      <c r="L206" s="88"/>
      <c r="M206" s="88"/>
      <c r="N206" s="88"/>
      <c r="O206" s="88"/>
      <c r="P206" s="198"/>
      <c r="Q206" s="4"/>
      <c r="R206" s="4"/>
      <c r="S206" s="4"/>
      <c r="T206" s="4"/>
      <c r="U206" s="4"/>
      <c r="V206" s="4"/>
      <c r="W206" s="4"/>
      <c r="X206" s="4"/>
      <c r="Y206" s="4"/>
    </row>
    <row r="207" spans="10:25">
      <c r="J207" s="88"/>
      <c r="K207" s="88"/>
      <c r="L207" s="88"/>
      <c r="M207" s="88"/>
      <c r="N207" s="88"/>
      <c r="O207" s="88"/>
      <c r="P207" s="198"/>
      <c r="Q207" s="4"/>
      <c r="R207" s="4"/>
      <c r="S207" s="4"/>
      <c r="T207" s="4"/>
      <c r="U207" s="4"/>
      <c r="V207" s="4"/>
      <c r="W207" s="4"/>
      <c r="X207" s="4"/>
      <c r="Y207" s="4"/>
    </row>
    <row r="208" spans="10:25">
      <c r="J208" s="88"/>
      <c r="K208" s="88"/>
      <c r="L208" s="88"/>
      <c r="M208" s="88"/>
      <c r="N208" s="88"/>
      <c r="O208" s="88"/>
      <c r="P208" s="198"/>
      <c r="Q208" s="4"/>
      <c r="R208" s="4"/>
      <c r="S208" s="4"/>
      <c r="T208" s="4"/>
      <c r="U208" s="4"/>
      <c r="V208" s="4"/>
      <c r="W208" s="4"/>
      <c r="X208" s="4"/>
      <c r="Y208" s="4"/>
    </row>
    <row r="209" spans="10:25">
      <c r="J209" s="88"/>
      <c r="K209" s="88"/>
      <c r="L209" s="88"/>
      <c r="M209" s="88"/>
      <c r="N209" s="88"/>
      <c r="O209" s="88"/>
      <c r="P209" s="198"/>
      <c r="Q209" s="4"/>
      <c r="R209" s="4"/>
      <c r="S209" s="4"/>
      <c r="T209" s="4"/>
      <c r="U209" s="4"/>
      <c r="V209" s="4"/>
      <c r="W209" s="4"/>
      <c r="X209" s="4"/>
      <c r="Y209" s="4"/>
    </row>
    <row r="210" spans="10:25">
      <c r="J210" s="88"/>
      <c r="K210" s="88"/>
      <c r="L210" s="88"/>
      <c r="M210" s="88"/>
      <c r="N210" s="88"/>
      <c r="O210" s="88"/>
      <c r="P210" s="198"/>
      <c r="Q210" s="4"/>
      <c r="R210" s="4"/>
      <c r="S210" s="4"/>
      <c r="T210" s="4"/>
      <c r="U210" s="4"/>
      <c r="V210" s="4"/>
      <c r="W210" s="4"/>
      <c r="X210" s="4"/>
      <c r="Y210" s="4"/>
    </row>
    <row r="211" spans="10:25">
      <c r="J211" s="88"/>
      <c r="K211" s="88"/>
      <c r="L211" s="88"/>
      <c r="M211" s="88"/>
      <c r="N211" s="88"/>
      <c r="O211" s="88"/>
      <c r="P211" s="198"/>
      <c r="Q211" s="4"/>
      <c r="R211" s="4"/>
      <c r="S211" s="4"/>
      <c r="T211" s="4"/>
      <c r="U211" s="4"/>
      <c r="V211" s="4"/>
      <c r="W211" s="4"/>
      <c r="X211" s="4"/>
      <c r="Y211" s="4"/>
    </row>
    <row r="212" spans="10:25">
      <c r="J212" s="88"/>
      <c r="K212" s="88"/>
      <c r="L212" s="88"/>
      <c r="M212" s="88"/>
      <c r="N212" s="88"/>
      <c r="O212" s="88"/>
      <c r="P212" s="198"/>
      <c r="Q212" s="4"/>
      <c r="R212" s="4"/>
      <c r="S212" s="4"/>
      <c r="T212" s="4"/>
      <c r="U212" s="4"/>
      <c r="V212" s="4"/>
      <c r="W212" s="4"/>
      <c r="X212" s="4"/>
      <c r="Y212" s="4"/>
    </row>
    <row r="213" spans="10:25">
      <c r="J213" s="88"/>
      <c r="K213" s="88"/>
      <c r="L213" s="88"/>
      <c r="M213" s="88"/>
      <c r="N213" s="88"/>
      <c r="O213" s="88"/>
      <c r="P213" s="198"/>
      <c r="Q213" s="4"/>
      <c r="R213" s="4"/>
      <c r="S213" s="4"/>
      <c r="T213" s="4"/>
      <c r="U213" s="4"/>
      <c r="V213" s="4"/>
      <c r="W213" s="4"/>
      <c r="X213" s="4"/>
      <c r="Y213" s="4"/>
    </row>
    <row r="214" spans="10:25">
      <c r="J214" s="88"/>
      <c r="K214" s="88"/>
      <c r="L214" s="88"/>
      <c r="M214" s="88"/>
      <c r="N214" s="88"/>
      <c r="O214" s="88"/>
      <c r="P214" s="198"/>
      <c r="Q214" s="4"/>
      <c r="R214" s="4"/>
      <c r="S214" s="4"/>
      <c r="T214" s="4"/>
      <c r="U214" s="4"/>
      <c r="V214" s="4"/>
      <c r="W214" s="4"/>
      <c r="X214" s="4"/>
      <c r="Y214" s="4"/>
    </row>
    <row r="215" spans="10:25">
      <c r="J215" s="88"/>
      <c r="K215" s="88"/>
      <c r="L215" s="88"/>
      <c r="M215" s="88"/>
      <c r="N215" s="88"/>
      <c r="O215" s="88"/>
      <c r="P215" s="198"/>
      <c r="Q215" s="4"/>
      <c r="R215" s="4"/>
      <c r="S215" s="4"/>
      <c r="T215" s="4"/>
      <c r="U215" s="4"/>
      <c r="V215" s="4"/>
      <c r="W215" s="4"/>
      <c r="X215" s="4"/>
      <c r="Y215" s="4"/>
    </row>
    <row r="216" spans="10:25">
      <c r="J216" s="88"/>
      <c r="K216" s="88"/>
      <c r="L216" s="88"/>
      <c r="M216" s="88"/>
      <c r="N216" s="88"/>
      <c r="O216" s="88"/>
      <c r="P216" s="198"/>
      <c r="Q216" s="4"/>
      <c r="R216" s="4"/>
      <c r="S216" s="4"/>
      <c r="T216" s="4"/>
      <c r="U216" s="4"/>
      <c r="V216" s="4"/>
      <c r="W216" s="4"/>
      <c r="X216" s="4"/>
      <c r="Y216" s="4"/>
    </row>
    <row r="217" spans="10:25">
      <c r="J217" s="88"/>
      <c r="K217" s="88"/>
      <c r="L217" s="88"/>
      <c r="M217" s="88"/>
      <c r="N217" s="88"/>
      <c r="O217" s="88"/>
      <c r="P217" s="198"/>
      <c r="Q217" s="4"/>
      <c r="R217" s="4"/>
      <c r="S217" s="4"/>
      <c r="T217" s="4"/>
      <c r="U217" s="4"/>
      <c r="V217" s="4"/>
      <c r="W217" s="4"/>
      <c r="X217" s="4"/>
      <c r="Y217" s="4"/>
    </row>
    <row r="218" spans="10:25">
      <c r="J218" s="88"/>
      <c r="K218" s="88"/>
      <c r="L218" s="88"/>
      <c r="M218" s="88"/>
      <c r="N218" s="88"/>
      <c r="O218" s="88"/>
      <c r="P218" s="198"/>
      <c r="Q218" s="4"/>
      <c r="R218" s="4"/>
      <c r="S218" s="4"/>
      <c r="T218" s="4"/>
      <c r="U218" s="4"/>
      <c r="V218" s="4"/>
      <c r="W218" s="4"/>
      <c r="X218" s="4"/>
      <c r="Y218" s="4"/>
    </row>
    <row r="219" spans="10:25">
      <c r="J219" s="88"/>
      <c r="K219" s="88"/>
      <c r="L219" s="88"/>
      <c r="M219" s="88"/>
      <c r="N219" s="88"/>
      <c r="O219" s="88"/>
      <c r="P219" s="198"/>
      <c r="Q219" s="4"/>
      <c r="R219" s="4"/>
      <c r="S219" s="4"/>
      <c r="T219" s="4"/>
      <c r="U219" s="4"/>
      <c r="V219" s="4"/>
      <c r="W219" s="4"/>
      <c r="X219" s="4"/>
      <c r="Y219" s="4"/>
    </row>
    <row r="220" spans="10:25">
      <c r="J220" s="88"/>
      <c r="K220" s="88"/>
      <c r="L220" s="88"/>
      <c r="M220" s="88"/>
      <c r="N220" s="88"/>
      <c r="O220" s="88"/>
      <c r="P220" s="198"/>
      <c r="Q220" s="4"/>
      <c r="R220" s="4"/>
      <c r="S220" s="4"/>
      <c r="T220" s="4"/>
      <c r="U220" s="4"/>
      <c r="V220" s="4"/>
      <c r="W220" s="4"/>
      <c r="X220" s="4"/>
      <c r="Y220" s="4"/>
    </row>
    <row r="221" spans="10:25">
      <c r="J221" s="88"/>
      <c r="K221" s="88"/>
      <c r="L221" s="88"/>
      <c r="M221" s="88"/>
      <c r="N221" s="88"/>
      <c r="O221" s="88"/>
      <c r="P221" s="198"/>
      <c r="Q221" s="4"/>
      <c r="R221" s="4"/>
      <c r="S221" s="4"/>
      <c r="T221" s="4"/>
      <c r="U221" s="4"/>
      <c r="V221" s="4"/>
      <c r="W221" s="4"/>
      <c r="X221" s="4"/>
      <c r="Y221" s="4"/>
    </row>
    <row r="222" spans="10:25">
      <c r="J222" s="88"/>
      <c r="K222" s="88"/>
      <c r="L222" s="88"/>
      <c r="M222" s="88"/>
      <c r="N222" s="88"/>
      <c r="O222" s="88"/>
      <c r="P222" s="198"/>
      <c r="Q222" s="4"/>
      <c r="R222" s="4"/>
      <c r="S222" s="4"/>
      <c r="T222" s="4"/>
      <c r="U222" s="4"/>
      <c r="V222" s="4"/>
      <c r="W222" s="4"/>
      <c r="X222" s="4"/>
      <c r="Y222" s="4"/>
    </row>
    <row r="223" spans="10:25">
      <c r="J223" s="88"/>
      <c r="K223" s="88"/>
      <c r="L223" s="88"/>
      <c r="M223" s="88"/>
      <c r="N223" s="88"/>
      <c r="O223" s="88"/>
      <c r="P223" s="198"/>
      <c r="Q223" s="4"/>
      <c r="R223" s="4"/>
      <c r="S223" s="4"/>
      <c r="T223" s="4"/>
      <c r="U223" s="4"/>
      <c r="V223" s="4"/>
      <c r="W223" s="4"/>
      <c r="X223" s="4"/>
      <c r="Y223" s="4"/>
    </row>
    <row r="224" spans="10:25">
      <c r="J224" s="88"/>
      <c r="K224" s="88"/>
      <c r="L224" s="88"/>
      <c r="M224" s="88"/>
      <c r="N224" s="88"/>
      <c r="O224" s="88"/>
      <c r="P224" s="198"/>
      <c r="Q224" s="4"/>
      <c r="R224" s="4"/>
      <c r="S224" s="4"/>
      <c r="T224" s="4"/>
      <c r="U224" s="4"/>
      <c r="V224" s="4"/>
      <c r="W224" s="4"/>
      <c r="X224" s="4"/>
      <c r="Y224" s="4"/>
    </row>
    <row r="225" spans="10:25">
      <c r="J225" s="88"/>
      <c r="K225" s="88"/>
      <c r="L225" s="88"/>
      <c r="M225" s="88"/>
      <c r="N225" s="88"/>
      <c r="O225" s="88"/>
      <c r="P225" s="198"/>
      <c r="Q225" s="4"/>
      <c r="R225" s="4"/>
      <c r="S225" s="4"/>
      <c r="T225" s="4"/>
      <c r="U225" s="4"/>
      <c r="V225" s="4"/>
      <c r="W225" s="4"/>
      <c r="X225" s="4"/>
      <c r="Y225" s="4"/>
    </row>
    <row r="226" spans="10:25">
      <c r="J226" s="88"/>
      <c r="K226" s="88"/>
      <c r="L226" s="88"/>
      <c r="M226" s="88"/>
      <c r="N226" s="88"/>
      <c r="O226" s="88"/>
      <c r="P226" s="198"/>
      <c r="Q226" s="4"/>
      <c r="R226" s="4"/>
      <c r="S226" s="4"/>
      <c r="T226" s="4"/>
      <c r="U226" s="4"/>
      <c r="V226" s="4"/>
      <c r="W226" s="4"/>
      <c r="X226" s="4"/>
      <c r="Y226" s="4"/>
    </row>
    <row r="227" spans="10:25">
      <c r="J227" s="88"/>
      <c r="K227" s="88"/>
      <c r="L227" s="88"/>
      <c r="M227" s="88"/>
      <c r="N227" s="88"/>
      <c r="O227" s="88"/>
      <c r="P227" s="198"/>
      <c r="Q227" s="4"/>
      <c r="R227" s="4"/>
      <c r="S227" s="4"/>
      <c r="T227" s="4"/>
      <c r="U227" s="4"/>
      <c r="V227" s="4"/>
      <c r="W227" s="4"/>
      <c r="X227" s="4"/>
      <c r="Y227" s="4"/>
    </row>
    <row r="228" spans="10:25">
      <c r="J228" s="88"/>
      <c r="K228" s="88"/>
      <c r="L228" s="88"/>
      <c r="M228" s="88"/>
      <c r="N228" s="88"/>
      <c r="O228" s="88"/>
      <c r="P228" s="198"/>
      <c r="Q228" s="4"/>
      <c r="R228" s="4"/>
      <c r="S228" s="4"/>
      <c r="T228" s="4"/>
      <c r="U228" s="4"/>
      <c r="V228" s="4"/>
      <c r="W228" s="4"/>
      <c r="X228" s="4"/>
      <c r="Y228" s="4"/>
    </row>
    <row r="229" spans="10:25">
      <c r="J229" s="88"/>
      <c r="K229" s="88"/>
      <c r="L229" s="88"/>
      <c r="M229" s="88"/>
      <c r="N229" s="88"/>
      <c r="O229" s="88"/>
      <c r="P229" s="198"/>
      <c r="Q229" s="4"/>
      <c r="R229" s="4"/>
      <c r="S229" s="4"/>
      <c r="T229" s="4"/>
      <c r="U229" s="4"/>
      <c r="V229" s="4"/>
      <c r="W229" s="4"/>
      <c r="X229" s="4"/>
      <c r="Y229" s="4"/>
    </row>
    <row r="230" spans="10:25">
      <c r="J230" s="88"/>
      <c r="K230" s="88"/>
      <c r="L230" s="88"/>
      <c r="M230" s="88"/>
      <c r="N230" s="88"/>
      <c r="O230" s="88"/>
      <c r="P230" s="198"/>
      <c r="Q230" s="4"/>
      <c r="R230" s="4"/>
      <c r="S230" s="4"/>
      <c r="T230" s="4"/>
      <c r="U230" s="4"/>
      <c r="V230" s="4"/>
      <c r="W230" s="4"/>
      <c r="X230" s="4"/>
      <c r="Y230" s="4"/>
    </row>
    <row r="231" spans="10:25">
      <c r="J231" s="88"/>
      <c r="K231" s="88"/>
      <c r="L231" s="88"/>
      <c r="M231" s="88"/>
      <c r="N231" s="88"/>
      <c r="O231" s="88"/>
      <c r="P231" s="198"/>
      <c r="Q231" s="4"/>
      <c r="R231" s="4"/>
      <c r="S231" s="4"/>
      <c r="T231" s="4"/>
      <c r="U231" s="4"/>
      <c r="V231" s="4"/>
      <c r="W231" s="4"/>
      <c r="X231" s="4"/>
      <c r="Y231" s="4"/>
    </row>
    <row r="232" spans="10:25">
      <c r="J232" s="88"/>
      <c r="K232" s="88"/>
      <c r="L232" s="88"/>
      <c r="M232" s="88"/>
      <c r="N232" s="88"/>
      <c r="O232" s="88"/>
      <c r="P232" s="198"/>
      <c r="Q232" s="4"/>
      <c r="R232" s="4"/>
      <c r="S232" s="4"/>
      <c r="T232" s="4"/>
      <c r="U232" s="4"/>
      <c r="V232" s="4"/>
      <c r="W232" s="4"/>
      <c r="X232" s="4"/>
      <c r="Y232" s="4"/>
    </row>
    <row r="233" spans="10:25">
      <c r="J233" s="88"/>
      <c r="K233" s="88"/>
      <c r="L233" s="88"/>
      <c r="M233" s="88"/>
      <c r="N233" s="88"/>
      <c r="O233" s="88"/>
      <c r="P233" s="198"/>
      <c r="Q233" s="4"/>
      <c r="R233" s="4"/>
      <c r="S233" s="4"/>
      <c r="T233" s="4"/>
      <c r="U233" s="4"/>
      <c r="V233" s="4"/>
      <c r="W233" s="4"/>
      <c r="X233" s="4"/>
      <c r="Y233" s="4"/>
    </row>
    <row r="234" spans="10:25">
      <c r="J234" s="88"/>
      <c r="K234" s="88"/>
      <c r="L234" s="88"/>
      <c r="M234" s="88"/>
      <c r="N234" s="88"/>
      <c r="O234" s="88"/>
      <c r="P234" s="198"/>
      <c r="Q234" s="4"/>
      <c r="R234" s="4"/>
      <c r="S234" s="4"/>
      <c r="T234" s="4"/>
      <c r="U234" s="4"/>
      <c r="V234" s="4"/>
      <c r="W234" s="4"/>
      <c r="X234" s="4"/>
      <c r="Y234" s="4"/>
    </row>
  </sheetData>
  <mergeCells count="17">
    <mergeCell ref="L8:P22"/>
    <mergeCell ref="J1:J3"/>
    <mergeCell ref="A3:H3"/>
    <mergeCell ref="B6:G6"/>
    <mergeCell ref="B8:G8"/>
    <mergeCell ref="A14:A15"/>
    <mergeCell ref="B14:G15"/>
    <mergeCell ref="B10:C10"/>
    <mergeCell ref="F10:G10"/>
    <mergeCell ref="B33:G33"/>
    <mergeCell ref="B34:G34"/>
    <mergeCell ref="B17:D17"/>
    <mergeCell ref="A22:G22"/>
    <mergeCell ref="B29:D29"/>
    <mergeCell ref="B26:D26"/>
    <mergeCell ref="B24:D24"/>
    <mergeCell ref="B27:G27"/>
  </mergeCells>
  <phoneticPr fontId="2" type="noConversion"/>
  <dataValidations count="1">
    <dataValidation type="list" allowBlank="1" showInputMessage="1" showErrorMessage="1" sqref="B17:D17" xr:uid="{00000000-0002-0000-0800-000000000000}">
      <formula1>"Jay HO, Andy MAK, Bevis WONG"</formula1>
    </dataValidation>
  </dataValidations>
  <pageMargins left="0.9055118110236221" right="0.70866141732283472" top="0.74803149606299213" bottom="0.74803149606299213" header="0.31496062992125984" footer="0.31496062992125984"/>
  <pageSetup paperSize="9" scale="91"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908FC-278C-42EC-9023-853E7EA1594E}">
  <sheetPr>
    <pageSetUpPr fitToPage="1"/>
  </sheetPr>
  <dimension ref="A1:AG26"/>
  <sheetViews>
    <sheetView tabSelected="1" zoomScale="70" zoomScaleNormal="70" workbookViewId="0">
      <pane xSplit="6" ySplit="1" topLeftCell="G2" activePane="bottomRight" state="frozen"/>
      <selection pane="topRight" activeCell="G1" sqref="G1"/>
      <selection pane="bottomLeft" activeCell="A2" sqref="A2"/>
      <selection pane="bottomRight" activeCell="H29" sqref="H29"/>
    </sheetView>
  </sheetViews>
  <sheetFormatPr defaultRowHeight="15.6"/>
  <cols>
    <col min="1" max="1" width="10.109375" style="431" customWidth="1"/>
    <col min="2" max="2" width="5.88671875" style="431" customWidth="1"/>
    <col min="3" max="3" width="4.33203125" style="436" customWidth="1"/>
    <col min="4" max="5" width="8.88671875" style="431" customWidth="1"/>
    <col min="6" max="6" width="40.77734375" style="430" customWidth="1"/>
    <col min="7" max="7" width="13" style="437" customWidth="1"/>
    <col min="8" max="8" width="8.77734375" style="431" customWidth="1"/>
    <col min="9" max="9" width="10.6640625" style="438" customWidth="1"/>
    <col min="10" max="10" width="9.88671875" style="439" customWidth="1"/>
    <col min="11" max="11" width="4.77734375" style="431" customWidth="1"/>
    <col min="12" max="12" width="12.33203125" style="441" customWidth="1"/>
    <col min="13" max="14" width="10.77734375" style="431" customWidth="1"/>
    <col min="15" max="15" width="12.109375" style="441" customWidth="1"/>
    <col min="16" max="16" width="11.21875" style="437" customWidth="1"/>
    <col min="17" max="17" width="2.77734375" style="431" customWidth="1"/>
    <col min="18" max="18" width="8.77734375" style="440" customWidth="1"/>
    <col min="19" max="19" width="10.33203125" style="441" customWidth="1"/>
    <col min="20" max="20" width="8.77734375" style="467" customWidth="1"/>
    <col min="21" max="21" width="10.77734375" style="442" customWidth="1"/>
    <col min="22" max="22" width="11.88671875" style="441" customWidth="1"/>
    <col min="23" max="23" width="4.77734375" style="437" customWidth="1"/>
    <col min="24" max="24" width="10.77734375" style="472" customWidth="1"/>
    <col min="25" max="25" width="10" style="443" customWidth="1"/>
    <col min="26" max="26" width="9.33203125" style="437" customWidth="1"/>
    <col min="27" max="27" width="12.5546875" style="437" customWidth="1"/>
    <col min="28" max="28" width="10.77734375" style="442" customWidth="1"/>
    <col min="29" max="29" width="10.77734375" style="437" customWidth="1"/>
    <col min="30" max="30" width="14.21875" style="437" bestFit="1" customWidth="1"/>
    <col min="31" max="31" width="8.88671875" style="431" customWidth="1"/>
    <col min="32" max="32" width="8.88671875" style="431"/>
    <col min="33" max="38" width="8.88671875" style="432"/>
    <col min="39" max="39" width="11.6640625" style="432" bestFit="1" customWidth="1"/>
    <col min="40" max="16384" width="8.88671875" style="432"/>
  </cols>
  <sheetData>
    <row r="1" spans="1:33" s="430" customFormat="1" ht="87" customHeight="1" thickBot="1">
      <c r="A1" s="457" t="s">
        <v>625</v>
      </c>
      <c r="B1" s="457" t="s">
        <v>626</v>
      </c>
      <c r="C1" s="457" t="s">
        <v>688</v>
      </c>
      <c r="D1" s="457" t="s">
        <v>627</v>
      </c>
      <c r="E1" s="457" t="s">
        <v>710</v>
      </c>
      <c r="F1" s="622" t="s">
        <v>813</v>
      </c>
      <c r="G1" s="458" t="s">
        <v>572</v>
      </c>
      <c r="H1" s="514" t="s">
        <v>689</v>
      </c>
      <c r="I1" s="459" t="s">
        <v>690</v>
      </c>
      <c r="J1" s="460" t="s">
        <v>691</v>
      </c>
      <c r="K1" s="461" t="s">
        <v>692</v>
      </c>
      <c r="L1" s="458" t="s">
        <v>693</v>
      </c>
      <c r="M1" s="460" t="s">
        <v>694</v>
      </c>
      <c r="N1" s="459" t="s">
        <v>695</v>
      </c>
      <c r="O1" s="458" t="s">
        <v>696</v>
      </c>
      <c r="P1" s="458" t="s">
        <v>697</v>
      </c>
      <c r="Q1" s="456" t="s">
        <v>698</v>
      </c>
      <c r="R1" s="462" t="s">
        <v>699</v>
      </c>
      <c r="S1" s="546" t="s">
        <v>761</v>
      </c>
      <c r="T1" s="465" t="s">
        <v>700</v>
      </c>
      <c r="U1" s="462" t="s">
        <v>701</v>
      </c>
      <c r="V1" s="463" t="s">
        <v>702</v>
      </c>
      <c r="W1" s="462" t="s">
        <v>708</v>
      </c>
      <c r="X1" s="477" t="s">
        <v>703</v>
      </c>
      <c r="Y1" s="462" t="s">
        <v>707</v>
      </c>
      <c r="Z1" s="463" t="s">
        <v>628</v>
      </c>
      <c r="AA1" s="463" t="s">
        <v>683</v>
      </c>
      <c r="AB1" s="462" t="s">
        <v>704</v>
      </c>
      <c r="AC1" s="463" t="s">
        <v>705</v>
      </c>
      <c r="AD1" s="532" t="s">
        <v>736</v>
      </c>
      <c r="AE1" s="493" t="s">
        <v>709</v>
      </c>
    </row>
    <row r="2" spans="1:33" s="435" customFormat="1">
      <c r="A2" s="853">
        <v>22487</v>
      </c>
      <c r="B2" s="402" t="str">
        <f>VLOOKUP(A2,中!$A$2:$X$18569,2,0)</f>
        <v>(BW)</v>
      </c>
      <c r="C2" s="402" t="str">
        <f>VLOOKUP(A2,中!$A$2:$X$18569,3,0)</f>
        <v>19-C0002-22487(BW)</v>
      </c>
      <c r="D2" s="402" t="str">
        <f>VLOOKUP(A2,中!$A$2:$X$18569,4,0)</f>
        <v>東華三院物業科</v>
      </c>
      <c r="E2" s="402" t="str">
        <f>VLOOKUP(A2,中!$A$2:$X$18569,5,0)</f>
        <v>大南街123號地下</v>
      </c>
      <c r="F2" s="405" t="str">
        <f>VLOOKUP(A2,中!$A$2:$X$18236,6,0)</f>
        <v>pumping</v>
      </c>
      <c r="G2" s="421">
        <f>VLOOKUP(A2,中!$A$2:$X$18569,8,0)</f>
        <v>50000</v>
      </c>
      <c r="H2" s="533" t="s">
        <v>684</v>
      </c>
      <c r="I2" s="383" t="str">
        <f>"INV-"&amp;A2</f>
        <v>INV-22487</v>
      </c>
      <c r="J2" s="433"/>
      <c r="K2" s="420">
        <v>100</v>
      </c>
      <c r="L2" s="444">
        <f>G2*K2/100</f>
        <v>50000</v>
      </c>
      <c r="M2" s="433"/>
      <c r="N2" s="403"/>
      <c r="O2" s="450"/>
      <c r="P2" s="421">
        <f>L2-O2</f>
        <v>50000</v>
      </c>
      <c r="Q2" s="455"/>
      <c r="R2" s="402" t="str">
        <f>VLOOKUP(A2,中!$A$2:$X$18569,9,0)</f>
        <v>sing sing</v>
      </c>
      <c r="S2" s="421">
        <f>VLOOKUP(A2,中!$A$2:$X$18569,11,0)</f>
        <v>45000</v>
      </c>
      <c r="T2" s="533" t="s">
        <v>684</v>
      </c>
      <c r="U2" s="468"/>
      <c r="V2" s="422">
        <f>S2*W2/100</f>
        <v>45000</v>
      </c>
      <c r="W2" s="449">
        <v>100</v>
      </c>
      <c r="X2" s="471"/>
      <c r="Y2" s="464" t="s">
        <v>684</v>
      </c>
      <c r="Z2" s="403"/>
      <c r="AA2" s="423"/>
      <c r="AB2" s="404"/>
      <c r="AC2" s="421">
        <f>V2-Z2-AA2</f>
        <v>45000</v>
      </c>
      <c r="AD2" s="466">
        <f>VLOOKUP(A2,中!$A$2:$X$18569,10,0)</f>
        <v>36786</v>
      </c>
      <c r="AE2" s="515" t="str">
        <f>VLOOKUP(A2,中!$A$2:$X$18569,12,0)</f>
        <v>SA22487</v>
      </c>
      <c r="AF2" s="434"/>
      <c r="AG2" s="434"/>
    </row>
    <row r="3" spans="1:33" s="435" customFormat="1">
      <c r="A3" s="402"/>
      <c r="B3" s="402" t="e">
        <f>VLOOKUP(A3,中!$A$2:$X$18569,2,0)</f>
        <v>#N/A</v>
      </c>
      <c r="C3" s="402" t="e">
        <f>VLOOKUP(A3,中!$A$2:$X$18569,3,0)</f>
        <v>#N/A</v>
      </c>
      <c r="D3" s="402" t="e">
        <f>VLOOKUP(A3,中!$A$2:$X$18569,4,0)</f>
        <v>#N/A</v>
      </c>
      <c r="E3" s="402" t="e">
        <f>VLOOKUP(A3,中!$A$2:$X$18569,5,0)</f>
        <v>#N/A</v>
      </c>
      <c r="F3" s="405" t="e">
        <f>VLOOKUP(A3,中!$A$2:$X$18236,6,0)</f>
        <v>#N/A</v>
      </c>
      <c r="G3" s="421" t="e">
        <f>VLOOKUP(A3,中!$A$2:$X$18569,8,0)</f>
        <v>#N/A</v>
      </c>
      <c r="H3" s="533" t="s">
        <v>684</v>
      </c>
      <c r="I3" s="383" t="str">
        <f>"INV-"&amp;A3</f>
        <v>INV-</v>
      </c>
      <c r="J3" s="433"/>
      <c r="K3" s="420">
        <v>100</v>
      </c>
      <c r="L3" s="444" t="e">
        <f>G3*K3/100</f>
        <v>#N/A</v>
      </c>
      <c r="M3" s="433"/>
      <c r="N3" s="403"/>
      <c r="O3" s="450"/>
      <c r="P3" s="421" t="e">
        <f>L3-O3</f>
        <v>#N/A</v>
      </c>
      <c r="Q3" s="429"/>
      <c r="R3" s="402" t="e">
        <f>VLOOKUP(A3,中!$A$2:$X$18569,9,0)</f>
        <v>#N/A</v>
      </c>
      <c r="S3" s="421" t="e">
        <f>VLOOKUP(A3,中!$A$2:$X$18569,11,0)</f>
        <v>#N/A</v>
      </c>
      <c r="T3" s="533" t="s">
        <v>684</v>
      </c>
      <c r="U3" s="468"/>
      <c r="V3" s="422" t="e">
        <f>S3*W3/100</f>
        <v>#N/A</v>
      </c>
      <c r="W3" s="449">
        <v>100</v>
      </c>
      <c r="X3" s="471"/>
      <c r="Y3" s="464" t="s">
        <v>684</v>
      </c>
      <c r="Z3" s="403"/>
      <c r="AA3" s="423"/>
      <c r="AB3" s="404"/>
      <c r="AC3" s="421" t="e">
        <f>V3-Z3-AA3</f>
        <v>#N/A</v>
      </c>
      <c r="AD3" s="466" t="e">
        <f>VLOOKUP(A3,中!$A$2:$X$18569,10,0)</f>
        <v>#N/A</v>
      </c>
      <c r="AE3" s="515" t="e">
        <f>VLOOKUP(A3,中!$A$2:$X$18569,12,0)</f>
        <v>#N/A</v>
      </c>
      <c r="AF3" s="434"/>
      <c r="AG3" s="434"/>
    </row>
    <row r="4" spans="1:33" s="435" customFormat="1">
      <c r="A4" s="402"/>
      <c r="B4" s="402" t="e">
        <f>VLOOKUP(A4,中!$A$2:$X$18569,2,0)</f>
        <v>#N/A</v>
      </c>
      <c r="C4" s="402" t="e">
        <f>VLOOKUP(A4,中!$A$2:$X$18569,3,0)</f>
        <v>#N/A</v>
      </c>
      <c r="D4" s="402" t="e">
        <f>VLOOKUP(A4,中!$A$2:$X$18569,4,0)</f>
        <v>#N/A</v>
      </c>
      <c r="E4" s="402" t="e">
        <f>VLOOKUP(A4,中!$A$2:$X$18569,5,0)</f>
        <v>#N/A</v>
      </c>
      <c r="F4" s="405" t="e">
        <f>VLOOKUP(A4,中!$A$2:$X$18236,6,0)</f>
        <v>#N/A</v>
      </c>
      <c r="G4" s="421" t="e">
        <f>VLOOKUP(A4,中!$A$2:$X$18569,8,0)</f>
        <v>#N/A</v>
      </c>
      <c r="H4" s="533" t="s">
        <v>684</v>
      </c>
      <c r="I4" s="383" t="str">
        <f>"INV-"&amp;A4</f>
        <v>INV-</v>
      </c>
      <c r="J4" s="433"/>
      <c r="K4" s="420">
        <v>100</v>
      </c>
      <c r="L4" s="444" t="e">
        <f>G4*K4/100</f>
        <v>#N/A</v>
      </c>
      <c r="M4" s="433"/>
      <c r="N4" s="403"/>
      <c r="O4" s="450"/>
      <c r="P4" s="421" t="e">
        <f>L4-O4</f>
        <v>#N/A</v>
      </c>
      <c r="Q4" s="455"/>
      <c r="R4" s="402" t="e">
        <f>VLOOKUP(A4,中!$A$2:$X$18569,9,0)</f>
        <v>#N/A</v>
      </c>
      <c r="S4" s="421" t="e">
        <f>VLOOKUP(A4,中!$A$2:$X$18569,11,0)</f>
        <v>#N/A</v>
      </c>
      <c r="T4" s="533" t="s">
        <v>684</v>
      </c>
      <c r="U4" s="468"/>
      <c r="V4" s="422" t="e">
        <f>S4*W4/100</f>
        <v>#N/A</v>
      </c>
      <c r="W4" s="449">
        <v>100</v>
      </c>
      <c r="X4" s="471"/>
      <c r="Y4" s="464" t="s">
        <v>684</v>
      </c>
      <c r="Z4" s="403"/>
      <c r="AA4" s="423"/>
      <c r="AB4" s="404"/>
      <c r="AC4" s="421" t="e">
        <f>V4-Z4-AA4</f>
        <v>#N/A</v>
      </c>
      <c r="AD4" s="466" t="e">
        <f>VLOOKUP(A4,中!$A$2:$X$18569,10,0)</f>
        <v>#N/A</v>
      </c>
      <c r="AE4" s="515" t="e">
        <f>VLOOKUP(A4,中!$A$2:$X$18569,12,0)</f>
        <v>#N/A</v>
      </c>
      <c r="AF4" s="434"/>
      <c r="AG4" s="434"/>
    </row>
    <row r="5" spans="1:33" s="435" customFormat="1">
      <c r="A5" s="402"/>
      <c r="B5" s="402" t="e">
        <f>VLOOKUP(A5,中!$A$2:$X$18569,2,0)</f>
        <v>#N/A</v>
      </c>
      <c r="C5" s="402" t="e">
        <f>VLOOKUP(A5,中!$A$2:$X$18569,3,0)</f>
        <v>#N/A</v>
      </c>
      <c r="D5" s="402" t="e">
        <f>VLOOKUP(A5,中!$A$2:$X$18569,4,0)</f>
        <v>#N/A</v>
      </c>
      <c r="E5" s="402" t="e">
        <f>VLOOKUP(A5,中!$A$2:$X$18569,5,0)</f>
        <v>#N/A</v>
      </c>
      <c r="F5" s="405" t="e">
        <f>VLOOKUP(A5,中!$A$2:$X$18236,6,0)</f>
        <v>#N/A</v>
      </c>
      <c r="G5" s="421" t="e">
        <f>VLOOKUP(A5,中!$A$2:$X$18569,8,0)</f>
        <v>#N/A</v>
      </c>
      <c r="H5" s="533" t="s">
        <v>684</v>
      </c>
      <c r="I5" s="383" t="str">
        <f>"INV-"&amp;A5</f>
        <v>INV-</v>
      </c>
      <c r="J5" s="433"/>
      <c r="K5" s="420">
        <v>100</v>
      </c>
      <c r="L5" s="444" t="e">
        <f>G5*K5/100</f>
        <v>#N/A</v>
      </c>
      <c r="M5" s="433"/>
      <c r="N5" s="403"/>
      <c r="O5" s="450"/>
      <c r="P5" s="421" t="e">
        <f>L5-O5</f>
        <v>#N/A</v>
      </c>
      <c r="Q5" s="455"/>
      <c r="R5" s="402" t="e">
        <f>VLOOKUP(A5,中!$A$2:$X$18569,9,0)</f>
        <v>#N/A</v>
      </c>
      <c r="S5" s="421" t="e">
        <f>VLOOKUP(A5,中!$A$2:$X$18569,11,0)</f>
        <v>#N/A</v>
      </c>
      <c r="T5" s="533" t="s">
        <v>684</v>
      </c>
      <c r="U5" s="468"/>
      <c r="V5" s="422" t="e">
        <f>S5*W5/100</f>
        <v>#N/A</v>
      </c>
      <c r="W5" s="449">
        <v>100</v>
      </c>
      <c r="X5" s="471"/>
      <c r="Y5" s="464" t="s">
        <v>684</v>
      </c>
      <c r="Z5" s="403"/>
      <c r="AA5" s="423"/>
      <c r="AB5" s="404"/>
      <c r="AC5" s="421" t="e">
        <f>V5-Z5-AA5</f>
        <v>#N/A</v>
      </c>
      <c r="AD5" s="466" t="e">
        <f>VLOOKUP(A5,中!$A$2:$X$18569,10,0)</f>
        <v>#N/A</v>
      </c>
      <c r="AE5" s="515" t="e">
        <f>VLOOKUP(A5,中!$A$2:$X$18569,12,0)</f>
        <v>#N/A</v>
      </c>
      <c r="AF5" s="434"/>
      <c r="AG5" s="434"/>
    </row>
    <row r="6" spans="1:33" s="435" customFormat="1">
      <c r="A6" s="402"/>
      <c r="B6" s="402" t="e">
        <f>VLOOKUP(A6,中!$A$2:$X$18569,2,0)</f>
        <v>#N/A</v>
      </c>
      <c r="C6" s="402" t="e">
        <f>VLOOKUP(A6,中!$A$2:$X$18569,3,0)</f>
        <v>#N/A</v>
      </c>
      <c r="D6" s="402" t="e">
        <f>VLOOKUP(A6,中!$A$2:$X$18569,4,0)</f>
        <v>#N/A</v>
      </c>
      <c r="E6" s="402" t="e">
        <f>VLOOKUP(A6,中!$A$2:$X$18569,5,0)</f>
        <v>#N/A</v>
      </c>
      <c r="F6" s="405" t="e">
        <f>VLOOKUP(A6,中!$A$2:$X$18236,6,0)</f>
        <v>#N/A</v>
      </c>
      <c r="G6" s="421" t="e">
        <f>VLOOKUP(A6,中!$A$2:$X$18569,8,0)</f>
        <v>#N/A</v>
      </c>
      <c r="H6" s="533" t="s">
        <v>684</v>
      </c>
      <c r="I6" s="383" t="str">
        <f>"INV-"&amp;A6</f>
        <v>INV-</v>
      </c>
      <c r="J6" s="433"/>
      <c r="K6" s="420">
        <v>100</v>
      </c>
      <c r="L6" s="444" t="e">
        <f>G6*K6/100</f>
        <v>#N/A</v>
      </c>
      <c r="M6" s="433"/>
      <c r="N6" s="403"/>
      <c r="O6" s="450"/>
      <c r="P6" s="421" t="e">
        <f>L6-O6</f>
        <v>#N/A</v>
      </c>
      <c r="Q6" s="455"/>
      <c r="R6" s="402" t="e">
        <f>VLOOKUP(A6,中!$A$2:$X$18569,9,0)</f>
        <v>#N/A</v>
      </c>
      <c r="S6" s="421" t="e">
        <f>VLOOKUP(A6,中!$A$2:$X$18569,11,0)</f>
        <v>#N/A</v>
      </c>
      <c r="T6" s="533" t="s">
        <v>684</v>
      </c>
      <c r="U6" s="468"/>
      <c r="V6" s="422" t="e">
        <f>S6*W6/100</f>
        <v>#N/A</v>
      </c>
      <c r="W6" s="449">
        <v>100</v>
      </c>
      <c r="X6" s="471"/>
      <c r="Y6" s="464" t="s">
        <v>684</v>
      </c>
      <c r="Z6" s="403"/>
      <c r="AA6" s="423"/>
      <c r="AB6" s="404"/>
      <c r="AC6" s="421" t="e">
        <f>V6-Z6-AA6</f>
        <v>#N/A</v>
      </c>
      <c r="AD6" s="466" t="e">
        <f>VLOOKUP(A6,中!$A$2:$X$18569,10,0)</f>
        <v>#N/A</v>
      </c>
      <c r="AE6" s="515" t="e">
        <f>VLOOKUP(A6,中!$A$2:$X$18569,12,0)</f>
        <v>#N/A</v>
      </c>
      <c r="AF6" s="434"/>
      <c r="AG6" s="434"/>
    </row>
    <row r="12" spans="1:33">
      <c r="F12" s="845" t="s">
        <v>843</v>
      </c>
      <c r="G12" s="846"/>
      <c r="H12" s="846"/>
      <c r="I12" s="846"/>
      <c r="J12" s="846"/>
    </row>
    <row r="13" spans="1:33">
      <c r="F13" s="846"/>
      <c r="G13" s="846"/>
      <c r="H13" s="846"/>
      <c r="I13" s="846"/>
      <c r="J13" s="846"/>
    </row>
    <row r="14" spans="1:33">
      <c r="F14" s="846"/>
      <c r="G14" s="846"/>
      <c r="H14" s="846"/>
      <c r="I14" s="846"/>
      <c r="J14" s="846"/>
    </row>
    <row r="15" spans="1:33">
      <c r="F15" s="846"/>
      <c r="G15" s="846"/>
      <c r="H15" s="846"/>
      <c r="I15" s="846"/>
      <c r="J15" s="846"/>
    </row>
    <row r="16" spans="1:33">
      <c r="F16" s="846"/>
      <c r="G16" s="846"/>
      <c r="H16" s="846"/>
      <c r="I16" s="846"/>
      <c r="J16" s="846"/>
    </row>
    <row r="17" spans="6:10">
      <c r="F17" s="846"/>
      <c r="G17" s="846"/>
      <c r="H17" s="846"/>
      <c r="I17" s="846"/>
      <c r="J17" s="846"/>
    </row>
    <row r="18" spans="6:10">
      <c r="F18" s="846"/>
      <c r="G18" s="846"/>
      <c r="H18" s="846"/>
      <c r="I18" s="846"/>
      <c r="J18" s="846"/>
    </row>
    <row r="19" spans="6:10">
      <c r="F19" s="846"/>
      <c r="G19" s="846"/>
      <c r="H19" s="846"/>
      <c r="I19" s="846"/>
      <c r="J19" s="846"/>
    </row>
    <row r="20" spans="6:10">
      <c r="F20" s="846"/>
      <c r="G20" s="846"/>
      <c r="H20" s="846"/>
      <c r="I20" s="846"/>
      <c r="J20" s="846"/>
    </row>
    <row r="21" spans="6:10">
      <c r="F21" s="846"/>
      <c r="G21" s="846"/>
      <c r="H21" s="846"/>
      <c r="I21" s="846"/>
      <c r="J21" s="846"/>
    </row>
    <row r="22" spans="6:10">
      <c r="F22" s="846"/>
      <c r="G22" s="846"/>
      <c r="H22" s="846"/>
      <c r="I22" s="846"/>
      <c r="J22" s="846"/>
    </row>
    <row r="23" spans="6:10">
      <c r="F23" s="846"/>
      <c r="G23" s="846"/>
      <c r="H23" s="846"/>
      <c r="I23" s="846"/>
      <c r="J23" s="846"/>
    </row>
    <row r="24" spans="6:10">
      <c r="F24" s="846"/>
      <c r="G24" s="846"/>
      <c r="H24" s="846"/>
      <c r="I24" s="846"/>
      <c r="J24" s="846"/>
    </row>
    <row r="25" spans="6:10">
      <c r="F25" s="846"/>
      <c r="G25" s="846"/>
      <c r="H25" s="846"/>
      <c r="I25" s="846"/>
      <c r="J25" s="846"/>
    </row>
    <row r="26" spans="6:10">
      <c r="F26" s="846"/>
      <c r="G26" s="846"/>
      <c r="H26" s="846"/>
      <c r="I26" s="846"/>
      <c r="J26" s="846"/>
    </row>
  </sheetData>
  <mergeCells count="1">
    <mergeCell ref="F12:J26"/>
  </mergeCells>
  <phoneticPr fontId="2" type="noConversion"/>
  <pageMargins left="0.70866141732283472" right="0.70866141732283472" top="0.6692913385826772" bottom="0.6692913385826772" header="0.31496062992125984" footer="0.31496062992125984"/>
  <pageSetup paperSize="9" scale="21" fitToHeight="20" orientation="landscape" r:id="rId1"/>
  <headerFooter>
    <oddFooter>&amp;L&amp;16其他&amp;C&amp;D / &amp;T &amp;R&amp;P / &amp;N</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L41"/>
  <sheetViews>
    <sheetView zoomScaleNormal="100" workbookViewId="0">
      <selection activeCell="AF7" sqref="AF7"/>
    </sheetView>
  </sheetViews>
  <sheetFormatPr defaultColWidth="9" defaultRowHeight="15.6"/>
  <cols>
    <col min="1" max="23" width="2.6640625" style="309" customWidth="1"/>
    <col min="24" max="28" width="3.6640625" style="309" customWidth="1"/>
    <col min="29" max="30" width="2.6640625" style="309" customWidth="1"/>
    <col min="31" max="31" width="9" style="309"/>
    <col min="32" max="32" width="14.6640625" style="309" customWidth="1"/>
    <col min="33" max="16384" width="9" style="309"/>
  </cols>
  <sheetData>
    <row r="1" spans="1:38" ht="30" customHeight="1">
      <c r="AH1" s="845" t="s">
        <v>831</v>
      </c>
      <c r="AI1" s="846"/>
      <c r="AJ1" s="846"/>
      <c r="AK1" s="846"/>
      <c r="AL1" s="846"/>
    </row>
    <row r="2" spans="1:38" ht="20.399999999999999">
      <c r="H2" s="310" t="s">
        <v>573</v>
      </c>
      <c r="AH2" s="846"/>
      <c r="AI2" s="846"/>
      <c r="AJ2" s="846"/>
      <c r="AK2" s="846"/>
      <c r="AL2" s="846"/>
    </row>
    <row r="3" spans="1:38" s="479" customFormat="1" ht="30" customHeight="1">
      <c r="X3" s="771"/>
      <c r="Y3" s="772"/>
      <c r="Z3" s="772"/>
      <c r="AA3" s="772"/>
      <c r="AB3" s="772"/>
      <c r="AH3" s="846"/>
      <c r="AI3" s="846"/>
      <c r="AJ3" s="846"/>
      <c r="AK3" s="846"/>
      <c r="AL3" s="846"/>
    </row>
    <row r="4" spans="1:38" s="479" customFormat="1" ht="16.2">
      <c r="A4" s="479" t="s">
        <v>574</v>
      </c>
      <c r="E4" s="479" t="s">
        <v>575</v>
      </c>
      <c r="F4" s="735" t="str">
        <f>VLOOKUP(F10,'Client Data'!$A$2:$AP$6842,6,0)</f>
        <v>東華三院物業科</v>
      </c>
      <c r="G4" s="735"/>
      <c r="H4" s="735"/>
      <c r="I4" s="735"/>
      <c r="J4" s="735"/>
      <c r="K4" s="735"/>
      <c r="L4" s="735"/>
      <c r="M4" s="735"/>
      <c r="N4" s="735"/>
      <c r="O4" s="735"/>
      <c r="P4" s="735"/>
      <c r="Q4" s="773"/>
      <c r="R4" s="481"/>
      <c r="S4" s="479" t="s">
        <v>576</v>
      </c>
      <c r="W4" s="479" t="s">
        <v>575</v>
      </c>
      <c r="X4" s="776">
        <f>VLOOKUP(AF6,客!$A$2:$Z$2482,10,0)</f>
        <v>0</v>
      </c>
      <c r="Y4" s="772"/>
      <c r="Z4" s="772"/>
      <c r="AA4" s="772"/>
      <c r="AB4" s="772"/>
      <c r="AC4" s="772"/>
      <c r="AH4" s="846"/>
      <c r="AI4" s="846"/>
      <c r="AJ4" s="846"/>
      <c r="AK4" s="846"/>
      <c r="AL4" s="846"/>
    </row>
    <row r="5" spans="1:38" s="479" customFormat="1" ht="16.2">
      <c r="F5" s="772"/>
      <c r="G5" s="772"/>
      <c r="H5" s="772"/>
      <c r="I5" s="772"/>
      <c r="J5" s="772"/>
      <c r="K5" s="772"/>
      <c r="L5" s="772"/>
      <c r="M5" s="772"/>
      <c r="N5" s="772"/>
      <c r="O5" s="772"/>
      <c r="P5" s="772"/>
      <c r="Q5" s="772"/>
      <c r="S5" s="479" t="s">
        <v>577</v>
      </c>
      <c r="W5" s="479" t="s">
        <v>575</v>
      </c>
      <c r="X5" s="776" t="str">
        <f>VLOOKUP(AF6,客!$A$2:$Z$2482,9,0)</f>
        <v>INV-22487</v>
      </c>
      <c r="Y5" s="772"/>
      <c r="Z5" s="772"/>
      <c r="AA5" s="772"/>
      <c r="AB5" s="772"/>
      <c r="AC5" s="772"/>
      <c r="AH5" s="846"/>
      <c r="AI5" s="846"/>
      <c r="AJ5" s="846"/>
      <c r="AK5" s="846"/>
      <c r="AL5" s="846"/>
    </row>
    <row r="6" spans="1:38" s="479" customFormat="1" ht="16.2">
      <c r="F6" s="735" t="str">
        <f>VLOOKUP(F10,'Client Data'!$A$2:$AP$6842,9,0)</f>
        <v>九龍大南街123號地下</v>
      </c>
      <c r="G6" s="773"/>
      <c r="H6" s="773"/>
      <c r="I6" s="773"/>
      <c r="J6" s="773"/>
      <c r="K6" s="773"/>
      <c r="L6" s="773"/>
      <c r="M6" s="773"/>
      <c r="N6" s="773"/>
      <c r="O6" s="773"/>
      <c r="P6" s="773"/>
      <c r="Q6" s="773"/>
      <c r="R6" s="480"/>
      <c r="S6" s="479" t="s">
        <v>578</v>
      </c>
      <c r="W6" s="479" t="s">
        <v>575</v>
      </c>
      <c r="X6" s="780">
        <f>VLOOKUP(F10,'Client Data'!$A$2:$K$26704,11,0)</f>
        <v>12345678</v>
      </c>
      <c r="Y6" s="781"/>
      <c r="Z6" s="781"/>
      <c r="AA6" s="781"/>
      <c r="AB6" s="781"/>
      <c r="AF6" s="313">
        <v>22487</v>
      </c>
      <c r="AH6" s="846"/>
      <c r="AI6" s="846"/>
      <c r="AJ6" s="846"/>
      <c r="AK6" s="846"/>
      <c r="AL6" s="846"/>
    </row>
    <row r="7" spans="1:38" s="479" customFormat="1" ht="30" customHeight="1">
      <c r="F7" s="773"/>
      <c r="G7" s="773"/>
      <c r="H7" s="773"/>
      <c r="I7" s="773"/>
      <c r="J7" s="773"/>
      <c r="K7" s="773"/>
      <c r="L7" s="773"/>
      <c r="M7" s="773"/>
      <c r="N7" s="773"/>
      <c r="O7" s="773"/>
      <c r="P7" s="773"/>
      <c r="Q7" s="773"/>
      <c r="R7" s="480"/>
      <c r="S7" s="479" t="s">
        <v>579</v>
      </c>
      <c r="W7" s="479" t="s">
        <v>575</v>
      </c>
      <c r="X7" s="782">
        <f>VLOOKUP(F10,'Client Data'!$A$2:$L$26704,12,0)</f>
        <v>98765413</v>
      </c>
      <c r="Y7" s="783"/>
      <c r="Z7" s="783"/>
      <c r="AA7" s="783"/>
      <c r="AB7" s="783"/>
      <c r="AF7" s="314"/>
      <c r="AH7" s="846"/>
      <c r="AI7" s="846"/>
      <c r="AJ7" s="846"/>
      <c r="AK7" s="846"/>
      <c r="AL7" s="846"/>
    </row>
    <row r="8" spans="1:38" s="479" customFormat="1" ht="13.8">
      <c r="A8" s="479" t="s">
        <v>580</v>
      </c>
      <c r="E8" s="479" t="s">
        <v>575</v>
      </c>
      <c r="F8" s="479" t="str">
        <f>VLOOKUP(F10,'Client Data'!$A$2:$N$26704,14,0) &amp;" / 會計部"</f>
        <v>MS ABC / 會計部</v>
      </c>
      <c r="S8" s="479" t="s">
        <v>546</v>
      </c>
      <c r="W8" s="479" t="s">
        <v>575</v>
      </c>
      <c r="X8" s="615" t="str">
        <f>VLOOKUP(F10,'Client Data'!$A$2:$M$26704,13,0)</f>
        <v>abc@tungwah.com</v>
      </c>
      <c r="Y8" s="614"/>
      <c r="Z8" s="614"/>
      <c r="AA8" s="614"/>
      <c r="AB8" s="614"/>
      <c r="AH8" s="846"/>
      <c r="AI8" s="846"/>
      <c r="AJ8" s="846"/>
      <c r="AK8" s="846"/>
      <c r="AL8" s="846"/>
    </row>
    <row r="9" spans="1:38" s="479" customFormat="1" ht="16.2">
      <c r="S9" s="786" t="e">
        <f>VLOOKUP(AF6,'P-Master'!$A$2:$AC$1046,34,0)</f>
        <v>#REF!</v>
      </c>
      <c r="T9" s="787"/>
      <c r="U9" s="787"/>
      <c r="V9" s="787"/>
      <c r="W9" s="787"/>
      <c r="X9" s="787"/>
      <c r="Y9" s="787"/>
      <c r="Z9" s="787"/>
      <c r="AA9" s="787"/>
      <c r="AB9" s="787"/>
      <c r="AH9" s="846"/>
      <c r="AI9" s="846"/>
      <c r="AJ9" s="846"/>
      <c r="AK9" s="846"/>
      <c r="AL9" s="846"/>
    </row>
    <row r="10" spans="1:38" s="479" customFormat="1" ht="15">
      <c r="A10" s="479" t="s">
        <v>581</v>
      </c>
      <c r="E10" s="479" t="s">
        <v>575</v>
      </c>
      <c r="F10" s="406" t="str">
        <f>VLOOKUP(AF6,客!$A$2:$Z$2591,5,0)</f>
        <v>大南街123號地下</v>
      </c>
      <c r="N10" s="616" t="str">
        <f>VLOOKUP(F10,'Client Data'!$A$2:$H$26704,2,0)</f>
        <v>123 Tai Nan Street</v>
      </c>
      <c r="AH10" s="846"/>
      <c r="AI10" s="846"/>
      <c r="AJ10" s="846"/>
      <c r="AK10" s="846"/>
      <c r="AL10" s="846"/>
    </row>
    <row r="11" spans="1:38" s="479" customFormat="1" ht="13.2" customHeight="1">
      <c r="AH11" s="846"/>
      <c r="AI11" s="846"/>
      <c r="AJ11" s="846"/>
      <c r="AK11" s="846"/>
      <c r="AL11" s="846"/>
    </row>
    <row r="12" spans="1:38" s="318" customFormat="1" ht="30" customHeight="1">
      <c r="A12" s="315"/>
      <c r="B12" s="315"/>
      <c r="C12" s="315"/>
      <c r="D12" s="315"/>
      <c r="E12" s="315"/>
      <c r="F12" s="316" t="s">
        <v>582</v>
      </c>
      <c r="G12" s="315"/>
      <c r="H12" s="315"/>
      <c r="I12" s="315"/>
      <c r="J12" s="315"/>
      <c r="K12" s="315"/>
      <c r="L12" s="315"/>
      <c r="M12" s="315"/>
      <c r="N12" s="315"/>
      <c r="O12" s="315"/>
      <c r="P12" s="315"/>
      <c r="Q12" s="315"/>
      <c r="R12" s="315"/>
      <c r="S12" s="315"/>
      <c r="T12" s="315"/>
      <c r="U12" s="315"/>
      <c r="V12" s="315"/>
      <c r="W12" s="315"/>
      <c r="X12" s="315"/>
      <c r="Y12" s="315"/>
      <c r="Z12" s="315"/>
      <c r="AA12" s="315"/>
      <c r="AB12" s="317" t="s">
        <v>583</v>
      </c>
      <c r="AC12" s="315"/>
      <c r="AH12" s="846"/>
      <c r="AI12" s="846"/>
      <c r="AJ12" s="846"/>
      <c r="AK12" s="846"/>
      <c r="AL12" s="846"/>
    </row>
    <row r="13" spans="1:38" s="479" customFormat="1" ht="20.100000000000001" customHeight="1">
      <c r="AH13" s="846"/>
      <c r="AI13" s="846"/>
      <c r="AJ13" s="846"/>
      <c r="AK13" s="846"/>
      <c r="AL13" s="846"/>
    </row>
    <row r="14" spans="1:38" s="479" customFormat="1" ht="13.8">
      <c r="A14" s="479" t="s">
        <v>584</v>
      </c>
      <c r="E14" s="479" t="s">
        <v>575</v>
      </c>
      <c r="F14" s="771" t="str">
        <f>VLOOKUP(AF6,客!$A$2:$Z$2591,3,0)</f>
        <v>19-C0002-22487(BW)</v>
      </c>
      <c r="G14" s="771"/>
      <c r="H14" s="771"/>
      <c r="I14" s="771"/>
      <c r="J14" s="771"/>
      <c r="K14" s="771"/>
      <c r="L14" s="771"/>
      <c r="M14" s="771"/>
      <c r="N14" s="771"/>
      <c r="O14" s="771"/>
      <c r="AH14" s="846"/>
      <c r="AI14" s="846"/>
      <c r="AJ14" s="846"/>
      <c r="AK14" s="846"/>
      <c r="AL14" s="846"/>
    </row>
    <row r="15" spans="1:38" s="479" customFormat="1" ht="13.8">
      <c r="AH15" s="846"/>
      <c r="AI15" s="846"/>
      <c r="AJ15" s="846"/>
      <c r="AK15" s="846"/>
      <c r="AL15" s="846"/>
    </row>
    <row r="16" spans="1:38" s="479" customFormat="1" ht="13.8">
      <c r="A16" s="479" t="s">
        <v>585</v>
      </c>
      <c r="E16" s="479" t="s">
        <v>575</v>
      </c>
      <c r="F16" s="794" t="str">
        <f>VLOOKUP(AF6,客!$A$2:$Z$2591,6,0)&amp;"夾附工程確認文件、完工紙及支付安排指引"</f>
        <v>pumping夾附工程確認文件、完工紙及支付安排指引</v>
      </c>
      <c r="G16" s="794"/>
      <c r="H16" s="794"/>
      <c r="I16" s="794"/>
      <c r="J16" s="794"/>
      <c r="K16" s="794"/>
      <c r="L16" s="794"/>
      <c r="M16" s="794"/>
      <c r="N16" s="794"/>
      <c r="O16" s="794"/>
      <c r="P16" s="794"/>
      <c r="Q16" s="737"/>
    </row>
    <row r="17" spans="1:35" s="479" customFormat="1" ht="13.8">
      <c r="F17" s="794"/>
      <c r="G17" s="794"/>
      <c r="H17" s="794"/>
      <c r="I17" s="794"/>
      <c r="J17" s="794"/>
      <c r="K17" s="794"/>
      <c r="L17" s="794"/>
      <c r="M17" s="794"/>
      <c r="N17" s="794"/>
      <c r="O17" s="794"/>
      <c r="P17" s="794"/>
      <c r="Q17" s="737"/>
    </row>
    <row r="18" spans="1:35" s="479" customFormat="1" ht="13.8">
      <c r="F18" s="794"/>
      <c r="G18" s="794"/>
      <c r="H18" s="794"/>
      <c r="I18" s="794"/>
      <c r="J18" s="794"/>
      <c r="K18" s="794"/>
      <c r="L18" s="794"/>
      <c r="M18" s="794"/>
      <c r="N18" s="794"/>
      <c r="O18" s="794"/>
      <c r="P18" s="794"/>
      <c r="Q18" s="737"/>
    </row>
    <row r="19" spans="1:35" s="479" customFormat="1" ht="13.8">
      <c r="F19" s="794"/>
      <c r="G19" s="794"/>
      <c r="H19" s="794"/>
      <c r="I19" s="794"/>
      <c r="J19" s="794"/>
      <c r="K19" s="794"/>
      <c r="L19" s="794"/>
      <c r="M19" s="794"/>
      <c r="N19" s="794"/>
      <c r="O19" s="794"/>
      <c r="P19" s="794"/>
      <c r="Q19" s="737"/>
    </row>
    <row r="20" spans="1:35" s="479" customFormat="1" ht="13.8">
      <c r="F20" s="794"/>
      <c r="G20" s="794"/>
      <c r="H20" s="794"/>
      <c r="I20" s="794"/>
      <c r="J20" s="794"/>
      <c r="K20" s="794"/>
      <c r="L20" s="794"/>
      <c r="M20" s="794"/>
      <c r="N20" s="794"/>
      <c r="O20" s="794"/>
      <c r="P20" s="794"/>
      <c r="Q20" s="737"/>
    </row>
    <row r="21" spans="1:35" s="479" customFormat="1" ht="13.8">
      <c r="A21" s="319"/>
      <c r="B21" s="319"/>
      <c r="C21" s="319"/>
      <c r="D21" s="319"/>
      <c r="E21" s="319"/>
      <c r="F21" s="319"/>
      <c r="G21" s="319"/>
      <c r="H21" s="319"/>
      <c r="I21" s="319"/>
      <c r="J21" s="319"/>
      <c r="K21" s="319"/>
      <c r="L21" s="319"/>
      <c r="M21" s="319"/>
      <c r="N21" s="319"/>
      <c r="O21" s="319"/>
      <c r="P21" s="319"/>
      <c r="Q21" s="319"/>
      <c r="R21" s="319"/>
      <c r="S21" s="319"/>
      <c r="T21" s="319"/>
      <c r="U21" s="319"/>
      <c r="V21" s="319"/>
      <c r="W21" s="319"/>
      <c r="X21" s="319"/>
      <c r="Y21" s="319"/>
      <c r="Z21" s="319"/>
      <c r="AA21" s="319"/>
      <c r="AB21" s="319"/>
      <c r="AC21" s="319"/>
    </row>
    <row r="22" spans="1:35" s="479" customFormat="1" ht="16.2">
      <c r="B22" s="479" t="s">
        <v>586</v>
      </c>
      <c r="D22" s="320"/>
      <c r="F22" s="320"/>
      <c r="G22" s="320"/>
      <c r="H22" s="320"/>
      <c r="I22" s="320"/>
      <c r="J22" s="320"/>
      <c r="K22" s="320"/>
      <c r="L22" s="320"/>
      <c r="M22" s="788">
        <f>VLOOKUP(AF6,客!$A$2:$Z$2482,7,0)</f>
        <v>50000</v>
      </c>
      <c r="N22" s="789"/>
      <c r="O22" s="789"/>
      <c r="P22" s="789"/>
      <c r="Q22" s="789"/>
      <c r="R22" s="320"/>
      <c r="S22" s="320"/>
      <c r="T22" s="320"/>
      <c r="U22" s="320"/>
      <c r="V22" s="320"/>
      <c r="W22" s="320"/>
      <c r="X22" s="320"/>
      <c r="Y22" s="320"/>
      <c r="Z22" s="320"/>
      <c r="AA22" s="320"/>
      <c r="AB22" s="320"/>
      <c r="AC22" s="320"/>
    </row>
    <row r="23" spans="1:35" s="479" customFormat="1" ht="16.8" thickBot="1">
      <c r="A23" s="320"/>
      <c r="B23" s="790">
        <f>VLOOKUP(AF6,客!$A$2:$Z$2482,11,0)</f>
        <v>100</v>
      </c>
      <c r="C23" s="791"/>
      <c r="D23" s="321" t="s">
        <v>587</v>
      </c>
      <c r="E23" s="320"/>
      <c r="F23" s="320"/>
      <c r="G23" s="320"/>
      <c r="H23" s="320"/>
      <c r="I23" s="320"/>
      <c r="J23" s="320"/>
      <c r="K23" s="320"/>
      <c r="L23" s="320"/>
      <c r="M23" s="320"/>
      <c r="N23" s="320"/>
      <c r="O23" s="320"/>
      <c r="P23" s="320"/>
      <c r="Q23" s="320"/>
      <c r="R23" s="320"/>
      <c r="S23" s="320"/>
      <c r="T23" s="320"/>
      <c r="U23" s="322" t="s">
        <v>588</v>
      </c>
      <c r="V23" s="320" t="s">
        <v>575</v>
      </c>
      <c r="W23" s="792">
        <f>VLOOKUP(AF6,客!$A$2:$Z$2482,12,0)</f>
        <v>50000</v>
      </c>
      <c r="X23" s="793"/>
      <c r="Y23" s="793"/>
      <c r="Z23" s="793"/>
      <c r="AA23" s="793"/>
      <c r="AB23" s="793"/>
      <c r="AC23" s="494"/>
    </row>
    <row r="24" spans="1:35" s="479" customFormat="1" ht="14.4" thickTop="1"/>
    <row r="25" spans="1:35" s="324" customFormat="1" ht="14.4">
      <c r="A25" s="784" t="s">
        <v>819</v>
      </c>
      <c r="B25" s="773"/>
      <c r="C25" s="773"/>
      <c r="D25" s="773"/>
      <c r="E25" s="773"/>
      <c r="F25" s="773"/>
      <c r="G25" s="773"/>
      <c r="H25" s="773"/>
      <c r="I25" s="773"/>
      <c r="J25" s="773"/>
      <c r="K25" s="773"/>
      <c r="L25" s="773"/>
      <c r="M25" s="773"/>
      <c r="N25" s="773"/>
      <c r="O25" s="773"/>
      <c r="P25" s="773"/>
      <c r="Q25" s="773"/>
      <c r="R25" s="773"/>
      <c r="AE25" s="785" t="s">
        <v>589</v>
      </c>
      <c r="AF25" s="772"/>
      <c r="AG25" s="772"/>
      <c r="AH25" s="772"/>
      <c r="AI25" s="772"/>
    </row>
    <row r="26" spans="1:35" s="479" customFormat="1" ht="13.8">
      <c r="A26" s="773"/>
      <c r="B26" s="773"/>
      <c r="C26" s="773"/>
      <c r="D26" s="773"/>
      <c r="E26" s="773"/>
      <c r="F26" s="773"/>
      <c r="G26" s="773"/>
      <c r="H26" s="773"/>
      <c r="I26" s="773"/>
      <c r="J26" s="773"/>
      <c r="K26" s="773"/>
      <c r="L26" s="773"/>
      <c r="M26" s="773"/>
      <c r="N26" s="773"/>
      <c r="O26" s="773"/>
      <c r="P26" s="773"/>
      <c r="Q26" s="773"/>
      <c r="R26" s="773"/>
      <c r="AE26" s="772"/>
      <c r="AF26" s="772"/>
      <c r="AG26" s="772"/>
      <c r="AH26" s="772"/>
      <c r="AI26" s="772"/>
    </row>
    <row r="27" spans="1:35" s="479" customFormat="1" ht="13.8">
      <c r="A27" s="479" t="s">
        <v>590</v>
      </c>
    </row>
    <row r="28" spans="1:35" s="325" customFormat="1" ht="13.8">
      <c r="A28" s="325" t="s">
        <v>624</v>
      </c>
    </row>
    <row r="29" spans="1:35" s="325" customFormat="1" ht="14.4">
      <c r="A29" s="325" t="s">
        <v>591</v>
      </c>
    </row>
    <row r="30" spans="1:35" s="325" customFormat="1" ht="13.8">
      <c r="A30" s="325" t="s">
        <v>592</v>
      </c>
    </row>
    <row r="31" spans="1:35" s="479" customFormat="1" ht="13.8"/>
    <row r="32" spans="1:35" s="479" customFormat="1" ht="13.8"/>
    <row r="33" spans="1:11" s="325" customFormat="1" ht="13.8">
      <c r="A33" s="325" t="s">
        <v>593</v>
      </c>
    </row>
    <row r="34" spans="1:11" s="479" customFormat="1" ht="15" customHeight="1">
      <c r="A34" s="320" t="s">
        <v>594</v>
      </c>
    </row>
    <row r="35" spans="1:11" s="479" customFormat="1" ht="13.8"/>
    <row r="36" spans="1:11" s="479" customFormat="1" ht="13.8"/>
    <row r="37" spans="1:11" s="479" customFormat="1" ht="13.8"/>
    <row r="38" spans="1:11" s="479" customFormat="1" ht="13.8"/>
    <row r="39" spans="1:11" s="479" customFormat="1" ht="13.8">
      <c r="A39" s="319"/>
      <c r="B39" s="319"/>
      <c r="C39" s="319"/>
      <c r="D39" s="319"/>
      <c r="E39" s="319"/>
      <c r="F39" s="319"/>
      <c r="G39" s="319"/>
      <c r="H39" s="319"/>
      <c r="I39" s="319"/>
      <c r="J39" s="319"/>
      <c r="K39" s="319"/>
    </row>
    <row r="40" spans="1:11" s="479" customFormat="1" ht="13.8">
      <c r="A40" s="479" t="s">
        <v>595</v>
      </c>
    </row>
    <row r="41" spans="1:11" s="479" customFormat="1" ht="13.8"/>
  </sheetData>
  <mergeCells count="16">
    <mergeCell ref="A25:R26"/>
    <mergeCell ref="AE25:AI26"/>
    <mergeCell ref="S9:AB9"/>
    <mergeCell ref="F14:O14"/>
    <mergeCell ref="M22:Q22"/>
    <mergeCell ref="B23:C23"/>
    <mergeCell ref="W23:AB23"/>
    <mergeCell ref="F16:Q20"/>
    <mergeCell ref="AH1:AL15"/>
    <mergeCell ref="X3:AB3"/>
    <mergeCell ref="F4:Q5"/>
    <mergeCell ref="X4:AC4"/>
    <mergeCell ref="X5:AC5"/>
    <mergeCell ref="F6:Q7"/>
    <mergeCell ref="X6:AB6"/>
    <mergeCell ref="X7:AB7"/>
  </mergeCells>
  <phoneticPr fontId="2" type="noConversion"/>
  <pageMargins left="0.78740157480314965" right="0.78740157480314965" top="0.94488188976377963" bottom="0.74803149606299213" header="0.31496062992125984" footer="0.31496062992125984"/>
  <pageSetup paperSize="9" scale="107"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EAD2B-72E9-46D3-999C-ED228668C655}">
  <sheetPr>
    <pageSetUpPr fitToPage="1"/>
  </sheetPr>
  <dimension ref="A1:C25"/>
  <sheetViews>
    <sheetView zoomScale="85" zoomScaleNormal="85" workbookViewId="0">
      <selection activeCell="C4" sqref="C4"/>
    </sheetView>
  </sheetViews>
  <sheetFormatPr defaultRowHeight="16.2"/>
  <cols>
    <col min="1" max="1" width="14.6640625" customWidth="1"/>
    <col min="2" max="2" width="98.88671875" customWidth="1"/>
    <col min="3" max="3" width="24.44140625" customWidth="1"/>
  </cols>
  <sheetData>
    <row r="1" spans="1:3" ht="40.049999999999997" customHeight="1">
      <c r="A1" s="606"/>
      <c r="B1" s="621" t="s">
        <v>803</v>
      </c>
    </row>
    <row r="2" spans="1:3" ht="19.95" customHeight="1">
      <c r="A2" s="606"/>
      <c r="B2" s="606"/>
    </row>
    <row r="3" spans="1:3" s="618" customFormat="1" ht="31.95" customHeight="1">
      <c r="A3" s="617" t="s">
        <v>807</v>
      </c>
      <c r="B3" s="618" t="s">
        <v>806</v>
      </c>
    </row>
    <row r="4" spans="1:3" s="618" customFormat="1" ht="31.95" customHeight="1">
      <c r="A4" s="617" t="s">
        <v>805</v>
      </c>
      <c r="B4" s="618" t="s">
        <v>804</v>
      </c>
      <c r="C4" s="619">
        <v>22487</v>
      </c>
    </row>
    <row r="5" spans="1:3" s="618" customFormat="1" ht="62.4" customHeight="1">
      <c r="A5" s="617" t="s">
        <v>808</v>
      </c>
      <c r="B5" s="628" t="str">
        <f>VLOOKUP(C4,中!$A$2:$X$18236,6,0)</f>
        <v>pumping</v>
      </c>
    </row>
    <row r="6" spans="1:3" s="618" customFormat="1" ht="31.95" customHeight="1">
      <c r="A6" s="617" t="s">
        <v>809</v>
      </c>
      <c r="B6" s="620">
        <f>C4</f>
        <v>22487</v>
      </c>
    </row>
    <row r="7" spans="1:3" ht="40.049999999999997" hidden="1" customHeight="1">
      <c r="A7" s="608"/>
      <c r="B7" s="609"/>
    </row>
    <row r="8" spans="1:3" ht="40.049999999999997" hidden="1" customHeight="1">
      <c r="A8" s="607"/>
      <c r="B8" s="607" t="s">
        <v>812</v>
      </c>
    </row>
    <row r="9" spans="1:3" ht="40.049999999999997" hidden="1" customHeight="1">
      <c r="A9" s="607"/>
      <c r="B9" s="610" t="s">
        <v>810</v>
      </c>
    </row>
    <row r="10" spans="1:3" ht="40.049999999999997" hidden="1" customHeight="1">
      <c r="A10" s="607"/>
      <c r="B10" s="607" t="s">
        <v>798</v>
      </c>
    </row>
    <row r="11" spans="1:3" ht="40.049999999999997" hidden="1" customHeight="1">
      <c r="A11" s="607"/>
      <c r="B11" s="607" t="s">
        <v>799</v>
      </c>
    </row>
    <row r="12" spans="1:3" ht="40.049999999999997" hidden="1" customHeight="1">
      <c r="A12" s="607"/>
      <c r="B12" s="607" t="s">
        <v>800</v>
      </c>
    </row>
    <row r="13" spans="1:3" ht="40.049999999999997" hidden="1" customHeight="1">
      <c r="A13" s="607"/>
      <c r="B13" s="607" t="s">
        <v>802</v>
      </c>
    </row>
    <row r="14" spans="1:3" ht="40.049999999999997" hidden="1" customHeight="1">
      <c r="A14" s="607"/>
      <c r="B14" s="607" t="s">
        <v>801</v>
      </c>
    </row>
    <row r="15" spans="1:3" ht="40.049999999999997" hidden="1" customHeight="1">
      <c r="A15" s="607"/>
      <c r="B15" s="607" t="s">
        <v>811</v>
      </c>
    </row>
    <row r="16" spans="1:3" ht="40.049999999999997" customHeight="1">
      <c r="A16" s="607"/>
      <c r="B16" s="607"/>
    </row>
    <row r="17" spans="1:2" ht="40.049999999999997" customHeight="1">
      <c r="A17" s="607"/>
      <c r="B17" s="607"/>
    </row>
    <row r="18" spans="1:2" ht="40.049999999999997" customHeight="1"/>
    <row r="19" spans="1:2" ht="25.95" customHeight="1"/>
    <row r="20" spans="1:2" ht="25.95" customHeight="1"/>
    <row r="21" spans="1:2" ht="25.95" customHeight="1"/>
    <row r="22" spans="1:2" ht="25.95" customHeight="1"/>
    <row r="23" spans="1:2" ht="25.95" customHeight="1"/>
    <row r="24" spans="1:2" ht="25.95" customHeight="1"/>
    <row r="25" spans="1:2" ht="25.95" customHeight="1"/>
  </sheetData>
  <phoneticPr fontId="2" type="noConversion"/>
  <printOptions horizontalCentered="1"/>
  <pageMargins left="0.70866141732283472" right="0.70866141732283472" top="1.5748031496062993" bottom="0.74803149606299213" header="0.59055118110236227" footer="0.31496062992125984"/>
  <pageSetup paperSize="9" scale="76" orientation="portrait" r:id="rId1"/>
  <headerFooter>
    <oddHeader>&amp;C&amp;26付款安排指引</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BO92"/>
  <sheetViews>
    <sheetView zoomScale="70" zoomScaleNormal="70" workbookViewId="0">
      <selection activeCell="BI1" sqref="BI1:BM15"/>
    </sheetView>
  </sheetViews>
  <sheetFormatPr defaultColWidth="9" defaultRowHeight="16.2"/>
  <cols>
    <col min="1" max="28" width="2.6640625" style="309" customWidth="1"/>
    <col min="29" max="29" width="5.21875" style="309" customWidth="1"/>
    <col min="30" max="31" width="2.6640625" style="309" customWidth="1"/>
    <col min="32" max="32" width="9" style="309"/>
    <col min="33" max="34" width="2.6640625" style="339" customWidth="1"/>
    <col min="35" max="45" width="2.6640625" style="309" customWidth="1"/>
    <col min="46" max="49" width="2.6640625" style="339" customWidth="1"/>
    <col min="50" max="53" width="2.6640625" style="326" customWidth="1"/>
    <col min="54" max="55" width="2.6640625" style="309" customWidth="1"/>
    <col min="56" max="57" width="2.6640625" style="326" customWidth="1"/>
    <col min="58" max="59" width="2.6640625" style="327" customWidth="1"/>
    <col min="60" max="60" width="10.109375" style="328" bestFit="1" customWidth="1"/>
    <col min="61" max="61" width="9" style="326"/>
    <col min="62" max="62" width="21" style="326" customWidth="1"/>
    <col min="63" max="16384" width="9" style="326"/>
  </cols>
  <sheetData>
    <row r="1" spans="1:65" ht="61.5" customHeight="1">
      <c r="BI1" s="845" t="s">
        <v>831</v>
      </c>
      <c r="BJ1" s="846"/>
      <c r="BK1" s="846"/>
      <c r="BL1" s="846"/>
      <c r="BM1" s="846"/>
    </row>
    <row r="2" spans="1:65" ht="20.399999999999999" customHeight="1">
      <c r="N2" s="310" t="s">
        <v>596</v>
      </c>
      <c r="BI2" s="846"/>
      <c r="BJ2" s="846"/>
      <c r="BK2" s="846"/>
      <c r="BL2" s="846"/>
      <c r="BM2" s="846"/>
    </row>
    <row r="3" spans="1:65" ht="20.100000000000001" customHeight="1">
      <c r="A3" s="311"/>
      <c r="B3" s="311"/>
      <c r="C3" s="311"/>
      <c r="D3" s="311"/>
      <c r="E3" s="311"/>
      <c r="F3" s="311"/>
      <c r="G3" s="311"/>
      <c r="H3" s="311"/>
      <c r="I3" s="311"/>
      <c r="J3" s="311"/>
      <c r="K3" s="311"/>
      <c r="L3" s="311"/>
      <c r="M3" s="311"/>
      <c r="N3" s="311"/>
      <c r="O3" s="311"/>
      <c r="P3" s="311"/>
      <c r="Q3" s="311"/>
      <c r="R3" s="311"/>
      <c r="S3" s="311"/>
      <c r="T3" s="311"/>
      <c r="U3" s="311"/>
      <c r="V3" s="311"/>
      <c r="W3" s="311"/>
      <c r="X3" s="311"/>
      <c r="Y3" s="311"/>
      <c r="Z3" s="311"/>
      <c r="AA3" s="311"/>
      <c r="AB3" s="311"/>
      <c r="AC3" s="311"/>
      <c r="AD3" s="311"/>
      <c r="AE3" s="311"/>
      <c r="AF3" s="311"/>
      <c r="AI3" s="311"/>
      <c r="AJ3" s="311"/>
      <c r="AK3" s="311"/>
      <c r="AL3" s="311"/>
      <c r="AM3" s="311"/>
      <c r="AN3" s="311"/>
      <c r="AO3" s="311"/>
      <c r="AP3" s="311"/>
      <c r="AQ3" s="311"/>
      <c r="AR3" s="311"/>
      <c r="AS3" s="311"/>
      <c r="BB3" s="311"/>
      <c r="BC3" s="311"/>
      <c r="BI3" s="846"/>
      <c r="BJ3" s="846"/>
      <c r="BK3" s="846"/>
      <c r="BL3" s="846"/>
      <c r="BM3" s="846"/>
    </row>
    <row r="4" spans="1:65" ht="16.2" customHeight="1">
      <c r="A4" s="311" t="s">
        <v>574</v>
      </c>
      <c r="B4" s="311"/>
      <c r="C4" s="311"/>
      <c r="D4" s="311"/>
      <c r="E4" s="311" t="s">
        <v>575</v>
      </c>
      <c r="F4" s="771" t="str">
        <f>VLOOKUP(AF6,'P-Master'!$A$2:$AC$1046,6,0)</f>
        <v>東華三院物業科</v>
      </c>
      <c r="G4" s="771"/>
      <c r="H4" s="771"/>
      <c r="I4" s="771"/>
      <c r="J4" s="771"/>
      <c r="K4" s="771"/>
      <c r="L4" s="771"/>
      <c r="M4" s="771"/>
      <c r="N4" s="771"/>
      <c r="O4" s="771"/>
      <c r="P4" s="771"/>
      <c r="Q4" s="771"/>
      <c r="R4" s="772"/>
      <c r="S4" s="312"/>
      <c r="T4" s="311" t="s">
        <v>576</v>
      </c>
      <c r="U4" s="311"/>
      <c r="V4" s="311"/>
      <c r="W4" s="311"/>
      <c r="X4" s="311" t="s">
        <v>575</v>
      </c>
      <c r="Y4" s="776">
        <v>43636</v>
      </c>
      <c r="Z4" s="776"/>
      <c r="AA4" s="776"/>
      <c r="AB4" s="776"/>
      <c r="AC4" s="776"/>
      <c r="AD4" s="776"/>
      <c r="AE4" s="311"/>
      <c r="AF4" s="311"/>
      <c r="AI4" s="311"/>
      <c r="AJ4" s="311"/>
      <c r="AK4" s="311"/>
      <c r="AL4" s="311"/>
      <c r="AM4" s="311"/>
      <c r="AN4" s="311"/>
      <c r="AO4" s="311"/>
      <c r="AP4" s="311"/>
      <c r="AQ4" s="311"/>
      <c r="AR4" s="311"/>
      <c r="AS4" s="311"/>
      <c r="BB4" s="311"/>
      <c r="BC4" s="311"/>
      <c r="BI4" s="846"/>
      <c r="BJ4" s="846"/>
      <c r="BK4" s="846"/>
      <c r="BL4" s="846"/>
      <c r="BM4" s="846"/>
    </row>
    <row r="5" spans="1:65" ht="16.2" customHeight="1">
      <c r="A5" s="311"/>
      <c r="B5" s="311"/>
      <c r="C5" s="311"/>
      <c r="D5" s="311"/>
      <c r="E5" s="311"/>
      <c r="F5" s="735" t="str">
        <f>VLOOKUP(AF6,'P-Master'!$A$2:$AP$1046,31,0)</f>
        <v>新界屯門海瑞路79號東華大樓14樓物業科</v>
      </c>
      <c r="G5" s="735"/>
      <c r="H5" s="735"/>
      <c r="I5" s="735"/>
      <c r="J5" s="735"/>
      <c r="K5" s="735"/>
      <c r="L5" s="735"/>
      <c r="M5" s="735"/>
      <c r="N5" s="735"/>
      <c r="O5" s="735"/>
      <c r="P5" s="735"/>
      <c r="Q5" s="735"/>
      <c r="R5" s="772"/>
      <c r="S5" s="311"/>
      <c r="T5" s="311" t="s">
        <v>577</v>
      </c>
      <c r="U5" s="311"/>
      <c r="V5" s="311"/>
      <c r="W5" s="311"/>
      <c r="X5" s="311" t="s">
        <v>575</v>
      </c>
      <c r="Y5" s="771" t="str">
        <f>VLOOKUP(AF6,客!$A$2:$Z$7439,9,0)</f>
        <v>INV-22487</v>
      </c>
      <c r="Z5" s="771"/>
      <c r="AA5" s="771"/>
      <c r="AB5" s="771"/>
      <c r="AC5" s="771"/>
      <c r="AD5" s="771"/>
      <c r="AE5" s="311"/>
      <c r="AF5" s="311"/>
      <c r="AI5" s="311"/>
      <c r="AJ5" s="311"/>
      <c r="AK5" s="311"/>
      <c r="AL5" s="311"/>
      <c r="AM5" s="311"/>
      <c r="AN5" s="311"/>
      <c r="AO5" s="311"/>
      <c r="AP5" s="311"/>
      <c r="AQ5" s="311"/>
      <c r="AR5" s="311"/>
      <c r="AS5" s="311"/>
      <c r="BB5" s="311"/>
      <c r="BC5" s="311"/>
      <c r="BI5" s="846"/>
      <c r="BJ5" s="846"/>
      <c r="BK5" s="846"/>
      <c r="BL5" s="846"/>
      <c r="BM5" s="846"/>
    </row>
    <row r="6" spans="1:65" ht="16.2" customHeight="1">
      <c r="A6" s="311"/>
      <c r="B6" s="311"/>
      <c r="C6" s="311"/>
      <c r="D6" s="311"/>
      <c r="E6" s="311"/>
      <c r="F6" s="735"/>
      <c r="G6" s="735"/>
      <c r="H6" s="735"/>
      <c r="I6" s="735"/>
      <c r="J6" s="735"/>
      <c r="K6" s="735"/>
      <c r="L6" s="735"/>
      <c r="M6" s="735"/>
      <c r="N6" s="735"/>
      <c r="O6" s="735"/>
      <c r="P6" s="735"/>
      <c r="Q6" s="735"/>
      <c r="R6" s="772"/>
      <c r="S6" s="311"/>
      <c r="T6" s="311" t="s">
        <v>578</v>
      </c>
      <c r="U6" s="311"/>
      <c r="V6" s="311"/>
      <c r="W6" s="311"/>
      <c r="X6" s="311" t="s">
        <v>575</v>
      </c>
      <c r="Y6" s="771">
        <f>VLOOKUP(AF6,'P-Master'!$A$2:$AP$1046,32,0)</f>
        <v>12345678</v>
      </c>
      <c r="Z6" s="771"/>
      <c r="AA6" s="771"/>
      <c r="AB6" s="771"/>
      <c r="AC6" s="771"/>
      <c r="AD6" s="474"/>
      <c r="AE6" s="311"/>
      <c r="AF6" s="313">
        <v>22487</v>
      </c>
      <c r="AJ6" s="314"/>
      <c r="AK6" s="314"/>
      <c r="AL6" s="314"/>
      <c r="AM6" s="314"/>
      <c r="AN6" s="314"/>
      <c r="AO6" s="314"/>
      <c r="AP6" s="314"/>
      <c r="AQ6" s="314"/>
      <c r="AR6" s="314"/>
      <c r="AS6" s="314"/>
      <c r="AT6" s="329"/>
      <c r="BB6" s="314"/>
      <c r="BC6" s="314"/>
      <c r="BI6" s="846"/>
      <c r="BJ6" s="846"/>
      <c r="BK6" s="846"/>
      <c r="BL6" s="846"/>
      <c r="BM6" s="846"/>
    </row>
    <row r="7" spans="1:65" ht="16.2" customHeight="1">
      <c r="A7" s="311" t="s">
        <v>580</v>
      </c>
      <c r="B7" s="311"/>
      <c r="C7" s="311"/>
      <c r="D7" s="311"/>
      <c r="E7" s="311" t="s">
        <v>575</v>
      </c>
      <c r="F7" s="311" t="str">
        <f>VLOOKUP(AF6,'P-Master'!$A$2:$AP$1046,35,0)</f>
        <v>MS ABC</v>
      </c>
      <c r="G7" s="311"/>
      <c r="H7" s="311"/>
      <c r="I7" s="311"/>
      <c r="J7" s="311"/>
      <c r="K7" s="311"/>
      <c r="L7" s="311"/>
      <c r="M7" s="311"/>
      <c r="N7" s="311"/>
      <c r="O7" s="311"/>
      <c r="P7" s="311"/>
      <c r="Q7" s="311"/>
      <c r="R7" s="311"/>
      <c r="S7" s="311"/>
      <c r="T7" s="311" t="s">
        <v>579</v>
      </c>
      <c r="U7" s="311"/>
      <c r="V7" s="311"/>
      <c r="W7" s="311"/>
      <c r="X7" s="311" t="s">
        <v>575</v>
      </c>
      <c r="Y7" s="771">
        <f>VLOOKUP(AF6,'P-Master'!$A$2:$AP$1046,33,0)</f>
        <v>98765413</v>
      </c>
      <c r="Z7" s="771"/>
      <c r="AA7" s="771"/>
      <c r="AB7" s="771"/>
      <c r="AC7" s="771"/>
      <c r="AD7" s="474"/>
      <c r="AE7" s="311"/>
      <c r="AF7" s="311"/>
      <c r="AI7" s="314"/>
      <c r="AJ7" s="314"/>
      <c r="AK7" s="314"/>
      <c r="AL7" s="314"/>
      <c r="AM7" s="314"/>
      <c r="AN7" s="314"/>
      <c r="AO7" s="314"/>
      <c r="AP7" s="314"/>
      <c r="AQ7" s="314"/>
      <c r="AR7" s="314"/>
      <c r="AS7" s="314"/>
      <c r="BB7" s="314"/>
      <c r="BC7" s="314"/>
      <c r="BI7" s="846"/>
      <c r="BJ7" s="846"/>
      <c r="BK7" s="846"/>
      <c r="BL7" s="846"/>
      <c r="BM7" s="846"/>
    </row>
    <row r="8" spans="1:65" ht="20.100000000000001" customHeight="1">
      <c r="A8" s="311" t="s">
        <v>581</v>
      </c>
      <c r="B8" s="311"/>
      <c r="C8" s="311"/>
      <c r="D8" s="311"/>
      <c r="E8" s="311" t="s">
        <v>575</v>
      </c>
      <c r="F8" s="771" t="str">
        <f>VLOOKUP(AF6,'P-Master'!$A$2:$AC$1046,7,0)</f>
        <v>大南街123號地下</v>
      </c>
      <c r="G8" s="771"/>
      <c r="H8" s="771"/>
      <c r="I8" s="771"/>
      <c r="J8" s="771"/>
      <c r="K8" s="771"/>
      <c r="L8" s="771"/>
      <c r="M8" s="771"/>
      <c r="N8" s="771"/>
      <c r="O8" s="771"/>
      <c r="P8" s="771"/>
      <c r="Q8" s="771"/>
      <c r="T8" s="311" t="s">
        <v>546</v>
      </c>
      <c r="U8" s="311"/>
      <c r="V8" s="311"/>
      <c r="W8" s="311"/>
      <c r="X8" s="311" t="s">
        <v>575</v>
      </c>
      <c r="Y8" s="311"/>
      <c r="Z8" s="311"/>
      <c r="AA8" s="311"/>
      <c r="AB8" s="311"/>
      <c r="AC8" s="311"/>
      <c r="AD8" s="311"/>
      <c r="AE8" s="311"/>
      <c r="AF8" s="311"/>
      <c r="AI8" s="311"/>
      <c r="AJ8" s="311"/>
      <c r="AK8" s="311"/>
      <c r="AL8" s="311"/>
      <c r="AM8" s="311"/>
      <c r="AN8" s="311"/>
      <c r="AO8" s="311"/>
      <c r="AP8" s="311"/>
      <c r="AQ8" s="311"/>
      <c r="AR8" s="311"/>
      <c r="AS8" s="311"/>
      <c r="BB8" s="311"/>
      <c r="BC8" s="311"/>
      <c r="BI8" s="846"/>
      <c r="BJ8" s="846"/>
      <c r="BK8" s="846"/>
      <c r="BL8" s="846"/>
      <c r="BM8" s="846"/>
    </row>
    <row r="9" spans="1:65" ht="20.100000000000001" customHeight="1">
      <c r="A9" s="311" t="s">
        <v>584</v>
      </c>
      <c r="B9" s="311"/>
      <c r="C9" s="311"/>
      <c r="D9" s="311"/>
      <c r="E9" s="311" t="s">
        <v>575</v>
      </c>
      <c r="F9" s="771" t="str">
        <f>VLOOKUP(AF6,'P-Master'!$A$2:$AC$1046,2,0)</f>
        <v>19-C0002-22487(BW)</v>
      </c>
      <c r="G9" s="771"/>
      <c r="H9" s="771"/>
      <c r="I9" s="771"/>
      <c r="J9" s="771"/>
      <c r="K9" s="771"/>
      <c r="L9" s="771"/>
      <c r="M9" s="771"/>
      <c r="N9" s="771"/>
      <c r="O9" s="771"/>
      <c r="P9" s="771"/>
      <c r="Q9" s="311"/>
      <c r="R9" s="311"/>
      <c r="S9" s="311"/>
      <c r="T9" s="786" t="e">
        <f>VLOOKUP(AF6,'P-Master'!$A$2:$AC$1046,34,0)</f>
        <v>#REF!</v>
      </c>
      <c r="U9" s="787"/>
      <c r="V9" s="787"/>
      <c r="W9" s="787"/>
      <c r="X9" s="787"/>
      <c r="Y9" s="787"/>
      <c r="Z9" s="787"/>
      <c r="AA9" s="787"/>
      <c r="AB9" s="787"/>
      <c r="AC9" s="787"/>
      <c r="AD9" s="311"/>
      <c r="AE9" s="311"/>
      <c r="AF9" s="311"/>
      <c r="AI9" s="311"/>
      <c r="AJ9" s="311"/>
      <c r="AK9" s="311"/>
      <c r="AL9" s="311"/>
      <c r="AM9" s="311"/>
      <c r="AN9" s="311"/>
      <c r="AO9" s="311"/>
      <c r="AP9" s="311"/>
      <c r="AQ9" s="311"/>
      <c r="AR9" s="311"/>
      <c r="AS9" s="311"/>
      <c r="BB9" s="311"/>
      <c r="BC9" s="311"/>
      <c r="BI9" s="846"/>
      <c r="BJ9" s="846"/>
      <c r="BK9" s="846"/>
      <c r="BL9" s="846"/>
      <c r="BM9" s="846"/>
    </row>
    <row r="10" spans="1:65" ht="20.100000000000001" customHeight="1">
      <c r="A10" s="311" t="s">
        <v>585</v>
      </c>
      <c r="B10" s="311"/>
      <c r="C10" s="311"/>
      <c r="D10" s="311"/>
      <c r="E10" s="311" t="s">
        <v>575</v>
      </c>
      <c r="F10" s="735" t="str">
        <f>VLOOKUP(AF6,'P-Master'!$A$2:$AC$1046,8,0)&amp;"完工日期2019年5月25日"</f>
        <v>pumping完工日期2019年5月25日</v>
      </c>
      <c r="G10" s="773"/>
      <c r="H10" s="773"/>
      <c r="I10" s="773"/>
      <c r="J10" s="773"/>
      <c r="K10" s="773"/>
      <c r="L10" s="773"/>
      <c r="M10" s="773"/>
      <c r="N10" s="773"/>
      <c r="O10" s="773"/>
      <c r="P10" s="773"/>
      <c r="Q10" s="773"/>
      <c r="R10" s="773"/>
      <c r="S10" s="773"/>
      <c r="T10" s="773"/>
      <c r="U10" s="773"/>
      <c r="V10" s="773"/>
      <c r="W10" s="773"/>
      <c r="X10" s="773"/>
      <c r="Y10" s="773"/>
      <c r="Z10" s="773"/>
      <c r="AA10" s="773"/>
      <c r="AB10" s="773"/>
      <c r="AC10" s="311"/>
      <c r="AD10" s="311"/>
      <c r="AE10" s="311"/>
      <c r="AF10" s="311"/>
      <c r="AI10" s="311"/>
      <c r="AJ10" s="311"/>
      <c r="AK10" s="311"/>
      <c r="AL10" s="311"/>
      <c r="AM10" s="311"/>
      <c r="AN10" s="311"/>
      <c r="AO10" s="311"/>
      <c r="AP10" s="311"/>
      <c r="AQ10" s="311"/>
      <c r="AR10" s="311"/>
      <c r="AS10" s="311"/>
      <c r="BB10" s="311"/>
      <c r="BC10" s="311"/>
      <c r="BI10" s="846"/>
      <c r="BJ10" s="846"/>
      <c r="BK10" s="846"/>
      <c r="BL10" s="846"/>
      <c r="BM10" s="846"/>
    </row>
    <row r="11" spans="1:65" ht="20.100000000000001" customHeight="1">
      <c r="A11" s="311"/>
      <c r="B11" s="311"/>
      <c r="C11" s="311"/>
      <c r="D11" s="311"/>
      <c r="E11" s="311"/>
      <c r="F11" s="773"/>
      <c r="G11" s="773"/>
      <c r="H11" s="773"/>
      <c r="I11" s="773"/>
      <c r="J11" s="773"/>
      <c r="K11" s="773"/>
      <c r="L11" s="773"/>
      <c r="M11" s="773"/>
      <c r="N11" s="773"/>
      <c r="O11" s="773"/>
      <c r="P11" s="773"/>
      <c r="Q11" s="773"/>
      <c r="R11" s="773"/>
      <c r="S11" s="773"/>
      <c r="T11" s="773"/>
      <c r="U11" s="773"/>
      <c r="V11" s="773"/>
      <c r="W11" s="773"/>
      <c r="X11" s="773"/>
      <c r="Y11" s="773"/>
      <c r="Z11" s="773"/>
      <c r="AA11" s="773"/>
      <c r="AB11" s="773"/>
      <c r="AC11" s="311"/>
      <c r="AD11" s="311"/>
      <c r="AE11" s="311"/>
      <c r="AF11" s="311"/>
      <c r="AI11" s="311"/>
      <c r="AJ11" s="311"/>
      <c r="AK11" s="311"/>
      <c r="AL11" s="311"/>
      <c r="AM11" s="311"/>
      <c r="AN11" s="311"/>
      <c r="AO11" s="311"/>
      <c r="AP11" s="311"/>
      <c r="AQ11" s="311"/>
      <c r="AR11" s="311"/>
      <c r="AS11" s="311"/>
      <c r="BB11" s="311"/>
      <c r="BC11" s="311"/>
      <c r="BI11" s="846"/>
      <c r="BJ11" s="846"/>
      <c r="BK11" s="846"/>
      <c r="BL11" s="846"/>
      <c r="BM11" s="846"/>
    </row>
    <row r="12" spans="1:65" ht="9.9" customHeight="1">
      <c r="A12" s="311"/>
      <c r="B12" s="311"/>
      <c r="C12" s="311"/>
      <c r="D12" s="311"/>
      <c r="E12" s="311"/>
      <c r="F12" s="311"/>
      <c r="G12" s="311"/>
      <c r="H12" s="311"/>
      <c r="I12" s="311"/>
      <c r="J12" s="311"/>
      <c r="K12" s="311"/>
      <c r="L12" s="311"/>
      <c r="M12" s="311"/>
      <c r="N12" s="311"/>
      <c r="O12" s="311"/>
      <c r="P12" s="311"/>
      <c r="Q12" s="311"/>
      <c r="R12" s="311"/>
      <c r="S12" s="311"/>
      <c r="T12" s="311"/>
      <c r="U12" s="311"/>
      <c r="V12" s="311"/>
      <c r="W12" s="311"/>
      <c r="X12" s="311"/>
      <c r="Y12" s="311"/>
      <c r="Z12" s="311"/>
      <c r="AA12" s="311"/>
      <c r="AB12" s="311"/>
      <c r="AC12" s="311"/>
      <c r="AD12" s="311"/>
      <c r="AE12" s="311"/>
      <c r="AF12" s="311"/>
      <c r="AI12" s="311"/>
      <c r="AJ12" s="311"/>
      <c r="AK12" s="311"/>
      <c r="AL12" s="311"/>
      <c r="AM12" s="311"/>
      <c r="AN12" s="311"/>
      <c r="AO12" s="311"/>
      <c r="AP12" s="311"/>
      <c r="AQ12" s="311"/>
      <c r="AR12" s="311"/>
      <c r="AS12" s="311"/>
      <c r="BB12" s="311"/>
      <c r="BC12" s="311"/>
      <c r="BI12" s="846"/>
      <c r="BJ12" s="846"/>
      <c r="BK12" s="846"/>
      <c r="BL12" s="846"/>
      <c r="BM12" s="846"/>
    </row>
    <row r="13" spans="1:65" ht="16.2" customHeight="1">
      <c r="A13" s="316"/>
      <c r="B13" s="316" t="s">
        <v>582</v>
      </c>
      <c r="C13" s="316"/>
      <c r="D13" s="316"/>
      <c r="E13" s="316"/>
      <c r="F13" s="316"/>
      <c r="G13" s="330"/>
      <c r="H13" s="316"/>
      <c r="I13" s="316"/>
      <c r="J13" s="316"/>
      <c r="K13" s="316"/>
      <c r="L13" s="316"/>
      <c r="M13" s="316"/>
      <c r="N13" s="316"/>
      <c r="O13" s="316"/>
      <c r="P13" s="316"/>
      <c r="Q13" s="316" t="s">
        <v>597</v>
      </c>
      <c r="R13" s="316"/>
      <c r="S13" s="316"/>
      <c r="T13" s="316"/>
      <c r="U13" s="316" t="s">
        <v>598</v>
      </c>
      <c r="V13" s="316"/>
      <c r="W13" s="316"/>
      <c r="X13" s="316"/>
      <c r="Y13" s="316"/>
      <c r="Z13" s="316"/>
      <c r="AA13" s="316"/>
      <c r="AB13" s="316"/>
      <c r="AC13" s="317" t="s">
        <v>583</v>
      </c>
      <c r="AD13" s="315"/>
      <c r="AE13" s="318"/>
      <c r="AF13" s="311"/>
      <c r="AG13" s="331"/>
      <c r="AH13" s="331"/>
      <c r="AI13" s="332"/>
      <c r="AJ13" s="332"/>
      <c r="AK13" s="332"/>
      <c r="AL13" s="332"/>
      <c r="AM13" s="332"/>
      <c r="AN13" s="332"/>
      <c r="AO13" s="332"/>
      <c r="AP13" s="332"/>
      <c r="AQ13" s="332"/>
      <c r="AR13" s="332"/>
      <c r="AS13" s="332"/>
      <c r="AT13" s="331"/>
      <c r="AU13" s="331"/>
      <c r="AV13" s="331"/>
      <c r="AW13" s="331"/>
      <c r="AX13" s="333"/>
      <c r="AY13" s="333"/>
      <c r="AZ13" s="333"/>
      <c r="BB13" s="332"/>
      <c r="BC13" s="332"/>
      <c r="BI13" s="846"/>
      <c r="BJ13" s="846"/>
      <c r="BK13" s="846"/>
      <c r="BL13" s="846"/>
      <c r="BM13" s="846"/>
    </row>
    <row r="14" spans="1:65" ht="10.050000000000001" customHeight="1">
      <c r="A14" s="311"/>
      <c r="B14" s="311"/>
      <c r="C14" s="311"/>
      <c r="D14" s="311"/>
      <c r="E14" s="311"/>
      <c r="F14" s="311"/>
      <c r="G14" s="311"/>
      <c r="H14" s="311"/>
      <c r="I14" s="311"/>
      <c r="J14" s="311"/>
      <c r="K14" s="311"/>
      <c r="L14" s="311"/>
      <c r="M14" s="311"/>
      <c r="N14" s="311"/>
      <c r="O14" s="311"/>
      <c r="P14" s="311"/>
      <c r="Q14" s="311"/>
      <c r="R14" s="311"/>
      <c r="S14" s="311"/>
      <c r="T14" s="311"/>
      <c r="U14" s="311"/>
      <c r="V14" s="311"/>
      <c r="W14" s="311"/>
      <c r="X14" s="311"/>
      <c r="Y14" s="311"/>
      <c r="Z14" s="311"/>
      <c r="AA14" s="311"/>
      <c r="AB14" s="311"/>
      <c r="AC14" s="311"/>
      <c r="AD14" s="311"/>
      <c r="AE14" s="311"/>
      <c r="AF14" s="311"/>
      <c r="AG14" s="334"/>
      <c r="AI14" s="339"/>
      <c r="AJ14" s="339"/>
      <c r="AK14" s="335" t="s">
        <v>238</v>
      </c>
      <c r="AL14" s="336"/>
      <c r="AM14" s="337" t="s">
        <v>599</v>
      </c>
      <c r="AN14" s="338"/>
      <c r="AO14" s="338"/>
      <c r="AP14" s="338"/>
      <c r="AQ14" s="338"/>
      <c r="AR14" s="338"/>
      <c r="AS14" s="338"/>
      <c r="AV14" s="795">
        <v>6200</v>
      </c>
      <c r="AW14" s="796"/>
      <c r="AX14" s="796"/>
      <c r="AY14" s="796"/>
      <c r="AZ14" s="797">
        <v>1</v>
      </c>
      <c r="BA14" s="798"/>
      <c r="BB14" s="335" t="s">
        <v>238</v>
      </c>
      <c r="BC14" s="336"/>
      <c r="BD14" s="804">
        <v>5500</v>
      </c>
      <c r="BE14" s="804"/>
      <c r="BF14" s="804"/>
      <c r="BG14" s="804"/>
      <c r="BI14" s="846"/>
      <c r="BJ14" s="846"/>
      <c r="BK14" s="846"/>
      <c r="BL14" s="846"/>
      <c r="BM14" s="846"/>
    </row>
    <row r="15" spans="1:65" s="339" customFormat="1" ht="16.2" customHeight="1">
      <c r="A15" s="340"/>
      <c r="B15" s="334" t="s">
        <v>729</v>
      </c>
      <c r="D15" s="338"/>
      <c r="F15" s="335" t="s">
        <v>249</v>
      </c>
      <c r="G15" s="336"/>
      <c r="H15" s="338" t="str">
        <f>VLOOKUP(F15,$AK$14:$BD$50,3,0)</f>
        <v>窗簷滲漏 (每次最低收費10直呎)</v>
      </c>
      <c r="I15" s="338"/>
      <c r="J15" s="338"/>
      <c r="K15" s="338"/>
      <c r="L15" s="338"/>
      <c r="M15" s="338"/>
      <c r="N15" s="338"/>
      <c r="Q15" s="795">
        <f>VLOOKUP(F15,$AK$14:$BD$50,12,0)</f>
        <v>450</v>
      </c>
      <c r="R15" s="796"/>
      <c r="S15" s="796"/>
      <c r="T15" s="796"/>
      <c r="U15" s="797">
        <v>10</v>
      </c>
      <c r="V15" s="798"/>
      <c r="W15" s="340"/>
      <c r="X15" s="799">
        <f>Q15*U15</f>
        <v>4500</v>
      </c>
      <c r="Y15" s="800"/>
      <c r="Z15" s="800"/>
      <c r="AA15" s="800"/>
      <c r="AB15" s="800"/>
      <c r="AC15" s="800"/>
      <c r="AD15" s="318"/>
      <c r="AE15" s="318"/>
      <c r="AF15" s="318"/>
      <c r="AK15" s="335" t="s">
        <v>239</v>
      </c>
      <c r="AL15" s="336"/>
      <c r="AM15" s="337" t="s">
        <v>601</v>
      </c>
      <c r="AN15" s="338"/>
      <c r="AO15" s="338"/>
      <c r="AP15" s="338"/>
      <c r="AQ15" s="338"/>
      <c r="AR15" s="338"/>
      <c r="AS15" s="338"/>
      <c r="AV15" s="795">
        <v>5000</v>
      </c>
      <c r="AW15" s="796"/>
      <c r="AX15" s="796"/>
      <c r="AY15" s="796"/>
      <c r="AZ15" s="797">
        <v>1</v>
      </c>
      <c r="BA15" s="798"/>
      <c r="BB15" s="335" t="s">
        <v>239</v>
      </c>
      <c r="BC15" s="336"/>
      <c r="BD15" s="804">
        <v>4500</v>
      </c>
      <c r="BE15" s="804"/>
      <c r="BF15" s="804"/>
      <c r="BG15" s="804"/>
      <c r="BH15" s="341"/>
      <c r="BI15" s="846"/>
      <c r="BJ15" s="846"/>
      <c r="BK15" s="846"/>
      <c r="BL15" s="846"/>
      <c r="BM15" s="846"/>
    </row>
    <row r="16" spans="1:65" s="339" customFormat="1">
      <c r="A16" s="340"/>
      <c r="D16" s="338"/>
      <c r="F16" s="524" t="s">
        <v>606</v>
      </c>
      <c r="H16" s="338" t="str">
        <f>VLOOKUP(F16,$AK$14:$BD$50,3,0)</f>
        <v>棚架 8呎 X 8呎</v>
      </c>
      <c r="I16" s="338"/>
      <c r="J16" s="338"/>
      <c r="K16" s="338"/>
      <c r="L16" s="338"/>
      <c r="M16" s="338"/>
      <c r="N16" s="338"/>
      <c r="Q16" s="795">
        <f>VLOOKUP(F16,$AK$14:$BD$50,12,0)</f>
        <v>2300</v>
      </c>
      <c r="R16" s="796"/>
      <c r="S16" s="796"/>
      <c r="T16" s="796"/>
      <c r="U16" s="797">
        <v>1</v>
      </c>
      <c r="V16" s="798"/>
      <c r="W16" s="340"/>
      <c r="X16" s="799">
        <f>Q16*U16</f>
        <v>2300</v>
      </c>
      <c r="Y16" s="800"/>
      <c r="Z16" s="800"/>
      <c r="AA16" s="800"/>
      <c r="AB16" s="800"/>
      <c r="AC16" s="800"/>
      <c r="AD16" s="318"/>
      <c r="AE16" s="318"/>
      <c r="AF16" s="318"/>
      <c r="AK16" s="335" t="s">
        <v>240</v>
      </c>
      <c r="AL16" s="336"/>
      <c r="AM16" s="337" t="s">
        <v>603</v>
      </c>
      <c r="AN16" s="338"/>
      <c r="AO16" s="338"/>
      <c r="AP16" s="338"/>
      <c r="AQ16" s="338"/>
      <c r="AR16" s="338"/>
      <c r="AS16" s="338"/>
      <c r="AV16" s="795">
        <v>5000</v>
      </c>
      <c r="AW16" s="796"/>
      <c r="AX16" s="796"/>
      <c r="AY16" s="796"/>
      <c r="AZ16" s="797">
        <v>1</v>
      </c>
      <c r="BA16" s="798"/>
      <c r="BB16" s="335" t="s">
        <v>240</v>
      </c>
      <c r="BC16" s="336"/>
      <c r="BD16" s="804">
        <v>4500</v>
      </c>
      <c r="BE16" s="804"/>
      <c r="BF16" s="804"/>
      <c r="BG16" s="804"/>
      <c r="BH16" s="341"/>
    </row>
    <row r="17" spans="1:60" s="339" customFormat="1" ht="10.050000000000001" customHeight="1">
      <c r="A17" s="340"/>
      <c r="B17" s="340"/>
      <c r="C17" s="340"/>
      <c r="D17" s="340"/>
      <c r="E17" s="340"/>
      <c r="F17" s="340"/>
      <c r="G17" s="340"/>
      <c r="H17" s="340"/>
      <c r="I17" s="340"/>
      <c r="J17" s="340"/>
      <c r="K17" s="340"/>
      <c r="L17" s="340"/>
      <c r="M17" s="340"/>
      <c r="N17" s="340"/>
      <c r="O17" s="340"/>
      <c r="P17" s="340"/>
      <c r="Q17" s="344"/>
      <c r="R17" s="345"/>
      <c r="S17" s="345"/>
      <c r="T17" s="345"/>
      <c r="U17" s="340"/>
      <c r="V17" s="342"/>
      <c r="W17" s="340"/>
      <c r="X17" s="343"/>
      <c r="Y17" s="346"/>
      <c r="Z17" s="346"/>
      <c r="AA17" s="346"/>
      <c r="AB17" s="346"/>
      <c r="AC17" s="346"/>
      <c r="AD17" s="318"/>
      <c r="AE17" s="318"/>
      <c r="AF17" s="318"/>
      <c r="AK17" s="335" t="s">
        <v>241</v>
      </c>
      <c r="AL17" s="336"/>
      <c r="AM17" s="337" t="s">
        <v>599</v>
      </c>
      <c r="AN17" s="338"/>
      <c r="AO17" s="338"/>
      <c r="AP17" s="338"/>
      <c r="AQ17" s="338"/>
      <c r="AR17" s="338"/>
      <c r="AS17" s="338"/>
      <c r="AV17" s="795">
        <v>6200</v>
      </c>
      <c r="AW17" s="796"/>
      <c r="AX17" s="796"/>
      <c r="AY17" s="796"/>
      <c r="AZ17" s="797">
        <v>1</v>
      </c>
      <c r="BA17" s="798"/>
      <c r="BB17" s="335" t="s">
        <v>241</v>
      </c>
      <c r="BC17" s="336"/>
      <c r="BD17" s="804">
        <v>5500</v>
      </c>
      <c r="BE17" s="804"/>
      <c r="BF17" s="804"/>
      <c r="BG17" s="804"/>
      <c r="BH17" s="341"/>
    </row>
    <row r="18" spans="1:60" s="339" customFormat="1">
      <c r="A18" s="340"/>
      <c r="B18" s="334" t="s">
        <v>729</v>
      </c>
      <c r="D18" s="338"/>
      <c r="F18" s="335" t="s">
        <v>244</v>
      </c>
      <c r="G18" s="336"/>
      <c r="H18" s="338" t="str">
        <f>VLOOKUP(F18,$AK$14:$BD$50,3,0)</f>
        <v>冷氣機台 1套(上下台)石矢修葺</v>
      </c>
      <c r="I18" s="338"/>
      <c r="J18" s="338"/>
      <c r="K18" s="338"/>
      <c r="L18" s="338"/>
      <c r="M18" s="338"/>
      <c r="N18" s="338"/>
      <c r="Q18" s="795">
        <f>VLOOKUP(F18,$AK$14:$BD$50,12,0)</f>
        <v>6200</v>
      </c>
      <c r="R18" s="796"/>
      <c r="S18" s="796"/>
      <c r="T18" s="796"/>
      <c r="U18" s="797">
        <v>1</v>
      </c>
      <c r="V18" s="798"/>
      <c r="W18" s="340"/>
      <c r="X18" s="799">
        <f>Q18*U18</f>
        <v>6200</v>
      </c>
      <c r="Y18" s="800"/>
      <c r="Z18" s="800"/>
      <c r="AA18" s="800"/>
      <c r="AB18" s="800"/>
      <c r="AC18" s="800"/>
      <c r="AD18" s="318"/>
      <c r="AE18" s="318"/>
      <c r="AF18" s="318"/>
      <c r="AK18" s="335" t="s">
        <v>242</v>
      </c>
      <c r="AL18" s="336"/>
      <c r="AM18" s="337" t="s">
        <v>601</v>
      </c>
      <c r="AN18" s="338"/>
      <c r="AO18" s="338"/>
      <c r="AP18" s="338"/>
      <c r="AQ18" s="338"/>
      <c r="AR18" s="338"/>
      <c r="AS18" s="338"/>
      <c r="AV18" s="795">
        <v>5000</v>
      </c>
      <c r="AW18" s="796"/>
      <c r="AX18" s="796"/>
      <c r="AY18" s="796"/>
      <c r="AZ18" s="797">
        <v>1</v>
      </c>
      <c r="BA18" s="798"/>
      <c r="BB18" s="335" t="s">
        <v>242</v>
      </c>
      <c r="BC18" s="336"/>
      <c r="BD18" s="804">
        <v>4500</v>
      </c>
      <c r="BE18" s="804"/>
      <c r="BF18" s="804"/>
      <c r="BG18" s="804"/>
      <c r="BH18" s="341"/>
    </row>
    <row r="19" spans="1:60" s="339" customFormat="1">
      <c r="A19" s="340"/>
      <c r="B19" s="334"/>
      <c r="D19" s="338"/>
      <c r="F19" s="524" t="s">
        <v>608</v>
      </c>
      <c r="H19" s="338" t="str">
        <f>VLOOKUP(F19,$AK$14:$BD$50,3,0)</f>
        <v>棚架 16呎 X 8呎</v>
      </c>
      <c r="I19" s="338"/>
      <c r="J19" s="338"/>
      <c r="K19" s="338"/>
      <c r="L19" s="338"/>
      <c r="M19" s="338"/>
      <c r="N19" s="338"/>
      <c r="Q19" s="795">
        <f>VLOOKUP(F19,$AK$14:$BD$50,12,0)</f>
        <v>3800</v>
      </c>
      <c r="R19" s="795"/>
      <c r="S19" s="795"/>
      <c r="T19" s="795"/>
      <c r="U19" s="797">
        <v>1</v>
      </c>
      <c r="V19" s="798"/>
      <c r="W19" s="340"/>
      <c r="X19" s="799">
        <f>Q19*U19</f>
        <v>3800</v>
      </c>
      <c r="Y19" s="800"/>
      <c r="Z19" s="800"/>
      <c r="AA19" s="800"/>
      <c r="AB19" s="800"/>
      <c r="AC19" s="800"/>
      <c r="AD19" s="318"/>
      <c r="AE19" s="318"/>
      <c r="AF19" s="318"/>
      <c r="AK19" s="335" t="s">
        <v>243</v>
      </c>
      <c r="AL19" s="336"/>
      <c r="AM19" s="337" t="s">
        <v>603</v>
      </c>
      <c r="AN19" s="338"/>
      <c r="AO19" s="338"/>
      <c r="AP19" s="338"/>
      <c r="AQ19" s="338"/>
      <c r="AR19" s="338"/>
      <c r="AS19" s="338"/>
      <c r="AV19" s="795">
        <v>5000</v>
      </c>
      <c r="AW19" s="796"/>
      <c r="AX19" s="796"/>
      <c r="AY19" s="796"/>
      <c r="AZ19" s="797">
        <v>1</v>
      </c>
      <c r="BA19" s="798"/>
      <c r="BB19" s="335" t="s">
        <v>243</v>
      </c>
      <c r="BC19" s="336"/>
      <c r="BD19" s="804">
        <v>4500</v>
      </c>
      <c r="BE19" s="804"/>
      <c r="BF19" s="804"/>
      <c r="BG19" s="804"/>
      <c r="BH19" s="341"/>
    </row>
    <row r="20" spans="1:60" s="339" customFormat="1" ht="10.050000000000001" customHeight="1">
      <c r="A20" s="340"/>
      <c r="B20" s="334"/>
      <c r="C20" s="340"/>
      <c r="D20" s="340"/>
      <c r="E20" s="340"/>
      <c r="F20" s="340"/>
      <c r="G20" s="340"/>
      <c r="H20" s="340"/>
      <c r="I20" s="340"/>
      <c r="J20" s="340"/>
      <c r="K20" s="340"/>
      <c r="L20" s="340"/>
      <c r="M20" s="340"/>
      <c r="N20" s="340"/>
      <c r="O20" s="340"/>
      <c r="P20" s="340"/>
      <c r="Q20" s="801"/>
      <c r="R20" s="802"/>
      <c r="S20" s="802"/>
      <c r="T20" s="802"/>
      <c r="U20" s="797"/>
      <c r="V20" s="798"/>
      <c r="W20" s="340"/>
      <c r="X20" s="799"/>
      <c r="Y20" s="803"/>
      <c r="Z20" s="803"/>
      <c r="AA20" s="803"/>
      <c r="AB20" s="803"/>
      <c r="AC20" s="803"/>
      <c r="AD20" s="318"/>
      <c r="AE20" s="318"/>
      <c r="AF20" s="318"/>
      <c r="AK20" s="335" t="s">
        <v>244</v>
      </c>
      <c r="AL20" s="336"/>
      <c r="AM20" s="337" t="s">
        <v>599</v>
      </c>
      <c r="AN20" s="338"/>
      <c r="AO20" s="338"/>
      <c r="AP20" s="338"/>
      <c r="AQ20" s="338"/>
      <c r="AR20" s="338"/>
      <c r="AS20" s="338"/>
      <c r="AV20" s="795">
        <v>6200</v>
      </c>
      <c r="AW20" s="796"/>
      <c r="AX20" s="796"/>
      <c r="AY20" s="796"/>
      <c r="AZ20" s="797">
        <v>1</v>
      </c>
      <c r="BA20" s="798"/>
      <c r="BB20" s="335" t="s">
        <v>244</v>
      </c>
      <c r="BC20" s="336"/>
      <c r="BD20" s="804">
        <v>5500</v>
      </c>
      <c r="BE20" s="804"/>
      <c r="BF20" s="804"/>
      <c r="BG20" s="804"/>
      <c r="BH20" s="341"/>
    </row>
    <row r="21" spans="1:60" s="339" customFormat="1">
      <c r="A21" s="518"/>
      <c r="B21" s="334" t="s">
        <v>600</v>
      </c>
      <c r="C21" s="517"/>
      <c r="D21" s="338"/>
      <c r="E21" s="517"/>
      <c r="F21" s="335" t="s">
        <v>234</v>
      </c>
      <c r="G21" s="336"/>
      <c r="H21" s="338" t="str">
        <f>VLOOKUP(F21,$AK$14:$BD$50,3,0)</f>
        <v>外牆滲漏 (每次最低收費10直呎)</v>
      </c>
      <c r="I21" s="338"/>
      <c r="J21" s="338"/>
      <c r="K21" s="338"/>
      <c r="L21" s="338"/>
      <c r="M21" s="338"/>
      <c r="N21" s="338"/>
      <c r="O21" s="517"/>
      <c r="P21" s="517"/>
      <c r="Q21" s="795">
        <f>VLOOKUP(F21,$AK$14:$BD$50,12,0)</f>
        <v>450</v>
      </c>
      <c r="R21" s="796"/>
      <c r="S21" s="796"/>
      <c r="T21" s="796"/>
      <c r="U21" s="797">
        <v>10</v>
      </c>
      <c r="V21" s="798"/>
      <c r="W21" s="518"/>
      <c r="X21" s="799">
        <f>Q21*U21</f>
        <v>4500</v>
      </c>
      <c r="Y21" s="800"/>
      <c r="Z21" s="800"/>
      <c r="AA21" s="800"/>
      <c r="AB21" s="800"/>
      <c r="AC21" s="800"/>
      <c r="AD21" s="318"/>
      <c r="AE21" s="318"/>
      <c r="AF21" s="318"/>
      <c r="AK21" s="335" t="s">
        <v>245</v>
      </c>
      <c r="AL21" s="336"/>
      <c r="AM21" s="337" t="s">
        <v>601</v>
      </c>
      <c r="AN21" s="338"/>
      <c r="AO21" s="338"/>
      <c r="AP21" s="338"/>
      <c r="AQ21" s="338"/>
      <c r="AR21" s="338"/>
      <c r="AS21" s="338"/>
      <c r="AV21" s="795">
        <v>4500</v>
      </c>
      <c r="AW21" s="796"/>
      <c r="AX21" s="796"/>
      <c r="AY21" s="796"/>
      <c r="AZ21" s="797">
        <v>1</v>
      </c>
      <c r="BA21" s="798"/>
      <c r="BB21" s="335" t="s">
        <v>245</v>
      </c>
      <c r="BC21" s="336"/>
      <c r="BD21" s="804">
        <v>4000</v>
      </c>
      <c r="BE21" s="804"/>
      <c r="BF21" s="804"/>
      <c r="BG21" s="804"/>
      <c r="BH21" s="341"/>
    </row>
    <row r="22" spans="1:60" s="339" customFormat="1">
      <c r="A22" s="518"/>
      <c r="B22" s="334"/>
      <c r="C22" s="517"/>
      <c r="D22" s="338"/>
      <c r="E22" s="517"/>
      <c r="F22" s="524" t="s">
        <v>604</v>
      </c>
      <c r="G22" s="517"/>
      <c r="H22" s="338" t="str">
        <f>VLOOKUP(F22,$AK$14:$BD$50,3,0)</f>
        <v>棚架-共用</v>
      </c>
      <c r="I22" s="338"/>
      <c r="J22" s="338"/>
      <c r="K22" s="338"/>
      <c r="L22" s="338"/>
      <c r="M22" s="338"/>
      <c r="N22" s="338"/>
      <c r="O22" s="517"/>
      <c r="P22" s="517"/>
      <c r="Q22" s="795">
        <f>VLOOKUP(F22,$AK$14:$BD$50,12,0)</f>
        <v>0</v>
      </c>
      <c r="R22" s="795"/>
      <c r="S22" s="795"/>
      <c r="T22" s="795"/>
      <c r="U22" s="797">
        <v>1</v>
      </c>
      <c r="V22" s="798"/>
      <c r="W22" s="518"/>
      <c r="X22" s="799">
        <f>Q22*U22</f>
        <v>0</v>
      </c>
      <c r="Y22" s="800"/>
      <c r="Z22" s="800"/>
      <c r="AA22" s="800"/>
      <c r="AB22" s="800"/>
      <c r="AC22" s="800"/>
      <c r="AD22" s="318"/>
      <c r="AE22" s="318"/>
      <c r="AF22" s="318"/>
      <c r="AK22" s="335" t="s">
        <v>246</v>
      </c>
      <c r="AL22" s="336"/>
      <c r="AM22" s="337" t="s">
        <v>603</v>
      </c>
      <c r="AN22" s="338"/>
      <c r="AO22" s="338"/>
      <c r="AP22" s="338"/>
      <c r="AQ22" s="338"/>
      <c r="AR22" s="338"/>
      <c r="AS22" s="338"/>
      <c r="AV22" s="795">
        <v>4500</v>
      </c>
      <c r="AW22" s="796"/>
      <c r="AX22" s="796"/>
      <c r="AY22" s="796"/>
      <c r="AZ22" s="797">
        <v>1</v>
      </c>
      <c r="BA22" s="798"/>
      <c r="BB22" s="335" t="s">
        <v>246</v>
      </c>
      <c r="BC22" s="336"/>
      <c r="BD22" s="804">
        <v>4000</v>
      </c>
      <c r="BE22" s="804"/>
      <c r="BF22" s="804"/>
      <c r="BG22" s="804"/>
      <c r="BH22" s="341"/>
    </row>
    <row r="23" spans="1:60" s="339" customFormat="1" ht="10.050000000000001" customHeight="1">
      <c r="A23" s="518"/>
      <c r="B23" s="334"/>
      <c r="C23" s="518"/>
      <c r="D23" s="518"/>
      <c r="E23" s="518"/>
      <c r="F23" s="518"/>
      <c r="G23" s="518"/>
      <c r="H23" s="518"/>
      <c r="I23" s="518"/>
      <c r="J23" s="518"/>
      <c r="K23" s="518"/>
      <c r="L23" s="518"/>
      <c r="M23" s="518"/>
      <c r="N23" s="518"/>
      <c r="O23" s="518"/>
      <c r="P23" s="518"/>
      <c r="Q23" s="801"/>
      <c r="R23" s="802"/>
      <c r="S23" s="802"/>
      <c r="T23" s="802"/>
      <c r="U23" s="797"/>
      <c r="V23" s="798"/>
      <c r="W23" s="518"/>
      <c r="X23" s="799"/>
      <c r="Y23" s="803"/>
      <c r="Z23" s="803"/>
      <c r="AA23" s="803"/>
      <c r="AB23" s="803"/>
      <c r="AC23" s="803"/>
      <c r="AD23" s="318"/>
      <c r="AE23" s="318"/>
      <c r="AF23" s="318"/>
      <c r="AK23" s="335" t="s">
        <v>605</v>
      </c>
      <c r="AL23" s="336"/>
      <c r="AM23" s="338" t="s">
        <v>247</v>
      </c>
      <c r="AN23" s="338"/>
      <c r="AO23" s="338"/>
      <c r="AP23" s="338"/>
      <c r="AQ23" s="338"/>
      <c r="AR23" s="338"/>
      <c r="AS23" s="338"/>
      <c r="AV23" s="795">
        <v>3000</v>
      </c>
      <c r="AW23" s="796"/>
      <c r="AX23" s="796"/>
      <c r="AY23" s="796"/>
      <c r="AZ23" s="797">
        <v>1</v>
      </c>
      <c r="BA23" s="798"/>
      <c r="BB23" s="335" t="s">
        <v>605</v>
      </c>
      <c r="BC23" s="336"/>
      <c r="BD23" s="804"/>
      <c r="BE23" s="804"/>
      <c r="BF23" s="804"/>
      <c r="BG23" s="804"/>
      <c r="BH23" s="341"/>
    </row>
    <row r="24" spans="1:60" s="339" customFormat="1">
      <c r="A24" s="518"/>
      <c r="B24" s="334" t="s">
        <v>730</v>
      </c>
      <c r="C24" s="517"/>
      <c r="D24" s="338"/>
      <c r="E24" s="517"/>
      <c r="F24" s="335" t="s">
        <v>249</v>
      </c>
      <c r="G24" s="336"/>
      <c r="H24" s="338" t="str">
        <f>VLOOKUP(F24,$AK$14:$BD$50,3,0)</f>
        <v>窗簷滲漏 (每次最低收費10直呎)</v>
      </c>
      <c r="I24" s="338"/>
      <c r="J24" s="338"/>
      <c r="K24" s="338"/>
      <c r="L24" s="338"/>
      <c r="M24" s="338"/>
      <c r="N24" s="338"/>
      <c r="O24" s="517"/>
      <c r="P24" s="517"/>
      <c r="Q24" s="795">
        <f>VLOOKUP(F24,$AK$14:$BD$50,12,0)</f>
        <v>450</v>
      </c>
      <c r="R24" s="796"/>
      <c r="S24" s="796"/>
      <c r="T24" s="796"/>
      <c r="U24" s="797">
        <v>10</v>
      </c>
      <c r="V24" s="798"/>
      <c r="W24" s="518"/>
      <c r="X24" s="799">
        <f>Q24*U24</f>
        <v>4500</v>
      </c>
      <c r="Y24" s="800"/>
      <c r="Z24" s="800"/>
      <c r="AA24" s="800"/>
      <c r="AB24" s="800"/>
      <c r="AC24" s="800"/>
      <c r="AD24" s="318"/>
      <c r="AE24" s="318"/>
      <c r="AF24" s="318"/>
      <c r="AK24" s="335" t="s">
        <v>249</v>
      </c>
      <c r="AL24" s="336"/>
      <c r="AM24" s="338" t="s">
        <v>248</v>
      </c>
      <c r="AN24" s="338"/>
      <c r="AO24" s="338"/>
      <c r="AP24" s="338"/>
      <c r="AQ24" s="338"/>
      <c r="AR24" s="338"/>
      <c r="AS24" s="338"/>
      <c r="AV24" s="795">
        <v>450</v>
      </c>
      <c r="AW24" s="796"/>
      <c r="AX24" s="796"/>
      <c r="AY24" s="796"/>
      <c r="AZ24" s="797">
        <v>10</v>
      </c>
      <c r="BA24" s="798"/>
      <c r="BB24" s="335" t="s">
        <v>249</v>
      </c>
      <c r="BC24" s="336"/>
      <c r="BD24" s="804">
        <v>400</v>
      </c>
      <c r="BE24" s="804"/>
      <c r="BF24" s="804"/>
      <c r="BG24" s="804"/>
      <c r="BH24" s="341"/>
    </row>
    <row r="25" spans="1:60" s="339" customFormat="1">
      <c r="A25" s="518"/>
      <c r="B25" s="517"/>
      <c r="C25" s="517"/>
      <c r="D25" s="338"/>
      <c r="E25" s="517"/>
      <c r="F25" s="524" t="s">
        <v>606</v>
      </c>
      <c r="G25" s="517"/>
      <c r="H25" s="338" t="str">
        <f>VLOOKUP(F25,$AK$14:$BD$50,3,0)</f>
        <v>棚架 8呎 X 8呎</v>
      </c>
      <c r="I25" s="338"/>
      <c r="J25" s="338"/>
      <c r="K25" s="338"/>
      <c r="L25" s="338"/>
      <c r="M25" s="338"/>
      <c r="N25" s="338"/>
      <c r="O25" s="517"/>
      <c r="P25" s="517"/>
      <c r="Q25" s="795">
        <f>VLOOKUP(F25,$AK$14:$BD$50,12,0)</f>
        <v>2300</v>
      </c>
      <c r="R25" s="796"/>
      <c r="S25" s="796"/>
      <c r="T25" s="796"/>
      <c r="U25" s="797">
        <v>1</v>
      </c>
      <c r="V25" s="798"/>
      <c r="W25" s="518"/>
      <c r="X25" s="799">
        <f>Q25*U25</f>
        <v>2300</v>
      </c>
      <c r="Y25" s="800"/>
      <c r="Z25" s="800"/>
      <c r="AA25" s="800"/>
      <c r="AB25" s="800"/>
      <c r="AC25" s="800"/>
      <c r="AD25" s="318"/>
      <c r="AE25" s="318"/>
      <c r="AF25" s="318"/>
      <c r="AK25" s="335" t="s">
        <v>251</v>
      </c>
      <c r="AL25" s="336"/>
      <c r="AM25" s="338" t="s">
        <v>250</v>
      </c>
      <c r="AN25" s="338"/>
      <c r="AO25" s="338"/>
      <c r="AP25" s="338"/>
      <c r="AQ25" s="338"/>
      <c r="AR25" s="338"/>
      <c r="AS25" s="338"/>
      <c r="AV25" s="795">
        <v>450</v>
      </c>
      <c r="AW25" s="796"/>
      <c r="AX25" s="796"/>
      <c r="AY25" s="796"/>
      <c r="AZ25" s="797">
        <v>10</v>
      </c>
      <c r="BA25" s="798"/>
      <c r="BB25" s="335" t="s">
        <v>251</v>
      </c>
      <c r="BC25" s="336"/>
      <c r="BD25" s="804">
        <v>400</v>
      </c>
      <c r="BE25" s="804"/>
      <c r="BF25" s="804"/>
      <c r="BG25" s="804"/>
      <c r="BH25" s="341"/>
    </row>
    <row r="26" spans="1:60" s="339" customFormat="1" ht="10.050000000000001" customHeight="1">
      <c r="A26" s="518"/>
      <c r="B26" s="518"/>
      <c r="C26" s="518"/>
      <c r="D26" s="518"/>
      <c r="E26" s="518"/>
      <c r="F26" s="518"/>
      <c r="G26" s="518"/>
      <c r="H26" s="518"/>
      <c r="I26" s="518"/>
      <c r="J26" s="518"/>
      <c r="K26" s="518"/>
      <c r="L26" s="518"/>
      <c r="M26" s="518"/>
      <c r="N26" s="518"/>
      <c r="O26" s="518"/>
      <c r="P26" s="518"/>
      <c r="Q26" s="521"/>
      <c r="R26" s="522"/>
      <c r="S26" s="522"/>
      <c r="T26" s="522"/>
      <c r="U26" s="518"/>
      <c r="V26" s="519"/>
      <c r="W26" s="518"/>
      <c r="X26" s="520"/>
      <c r="Y26" s="523"/>
      <c r="Z26" s="523"/>
      <c r="AA26" s="523"/>
      <c r="AB26" s="523"/>
      <c r="AC26" s="523"/>
      <c r="AD26" s="318"/>
      <c r="AE26" s="348"/>
      <c r="AF26" s="348"/>
      <c r="AK26" s="335" t="s">
        <v>234</v>
      </c>
      <c r="AL26" s="336"/>
      <c r="AM26" s="338" t="s">
        <v>252</v>
      </c>
      <c r="AN26" s="338"/>
      <c r="AO26" s="338"/>
      <c r="AP26" s="338"/>
      <c r="AQ26" s="338"/>
      <c r="AR26" s="338"/>
      <c r="AS26" s="338"/>
      <c r="AV26" s="795">
        <v>450</v>
      </c>
      <c r="AW26" s="796"/>
      <c r="AX26" s="796"/>
      <c r="AY26" s="796"/>
      <c r="AZ26" s="797">
        <v>10</v>
      </c>
      <c r="BA26" s="798"/>
      <c r="BB26" s="335" t="s">
        <v>234</v>
      </c>
      <c r="BC26" s="336"/>
      <c r="BD26" s="804">
        <v>400</v>
      </c>
      <c r="BE26" s="804"/>
      <c r="BF26" s="804"/>
      <c r="BG26" s="804"/>
      <c r="BH26" s="341"/>
    </row>
    <row r="27" spans="1:60" s="339" customFormat="1">
      <c r="A27" s="518"/>
      <c r="B27" s="334" t="s">
        <v>731</v>
      </c>
      <c r="C27" s="517"/>
      <c r="D27" s="338"/>
      <c r="E27" s="517"/>
      <c r="F27" s="335" t="s">
        <v>249</v>
      </c>
      <c r="G27" s="336"/>
      <c r="H27" s="338" t="str">
        <f>VLOOKUP(F27,$AK$14:$BD$50,3,0)</f>
        <v>窗簷滲漏 (每次最低收費10直呎)</v>
      </c>
      <c r="I27" s="338"/>
      <c r="J27" s="338"/>
      <c r="K27" s="338"/>
      <c r="L27" s="338"/>
      <c r="M27" s="338"/>
      <c r="N27" s="338"/>
      <c r="O27" s="517"/>
      <c r="P27" s="517"/>
      <c r="Q27" s="795">
        <f>VLOOKUP(F27,$AK$14:$BD$50,12,0)</f>
        <v>450</v>
      </c>
      <c r="R27" s="796"/>
      <c r="S27" s="796"/>
      <c r="T27" s="796"/>
      <c r="U27" s="797">
        <v>10</v>
      </c>
      <c r="V27" s="798"/>
      <c r="W27" s="518"/>
      <c r="X27" s="799">
        <f>Q27*U27</f>
        <v>4500</v>
      </c>
      <c r="Y27" s="800"/>
      <c r="Z27" s="800"/>
      <c r="AA27" s="800"/>
      <c r="AB27" s="800"/>
      <c r="AC27" s="800"/>
      <c r="AD27" s="318"/>
      <c r="AE27" s="311"/>
      <c r="AF27" s="318"/>
      <c r="AK27" s="335" t="s">
        <v>606</v>
      </c>
      <c r="AL27" s="336"/>
      <c r="AM27" s="338" t="s">
        <v>253</v>
      </c>
      <c r="AN27" s="338"/>
      <c r="AO27" s="338"/>
      <c r="AP27" s="338"/>
      <c r="AQ27" s="338"/>
      <c r="AR27" s="338"/>
      <c r="AS27" s="338"/>
      <c r="AV27" s="795">
        <v>2300</v>
      </c>
      <c r="AW27" s="796"/>
      <c r="AX27" s="796"/>
      <c r="AY27" s="796"/>
      <c r="AZ27" s="797">
        <v>1</v>
      </c>
      <c r="BA27" s="798"/>
      <c r="BB27" s="335" t="s">
        <v>254</v>
      </c>
      <c r="BC27" s="336"/>
      <c r="BD27" s="804">
        <v>2000</v>
      </c>
      <c r="BE27" s="804"/>
      <c r="BF27" s="804"/>
      <c r="BG27" s="804"/>
      <c r="BH27" s="341"/>
    </row>
    <row r="28" spans="1:60">
      <c r="A28" s="518"/>
      <c r="B28" s="334"/>
      <c r="C28" s="517"/>
      <c r="D28" s="338"/>
      <c r="E28" s="517"/>
      <c r="F28" s="524" t="s">
        <v>606</v>
      </c>
      <c r="G28" s="517"/>
      <c r="H28" s="338" t="str">
        <f>VLOOKUP(F28,$AK$14:$BD$50,3,0)</f>
        <v>棚架 8呎 X 8呎</v>
      </c>
      <c r="I28" s="338"/>
      <c r="J28" s="338"/>
      <c r="K28" s="338"/>
      <c r="L28" s="338"/>
      <c r="M28" s="338"/>
      <c r="N28" s="338"/>
      <c r="O28" s="517"/>
      <c r="P28" s="517"/>
      <c r="Q28" s="795">
        <f>VLOOKUP(F28,$AK$14:$BD$50,12,0)</f>
        <v>2300</v>
      </c>
      <c r="R28" s="795"/>
      <c r="S28" s="795"/>
      <c r="T28" s="795"/>
      <c r="U28" s="797">
        <v>1</v>
      </c>
      <c r="V28" s="798"/>
      <c r="W28" s="518"/>
      <c r="X28" s="799">
        <f>Q28*U28</f>
        <v>2300</v>
      </c>
      <c r="Y28" s="800"/>
      <c r="Z28" s="800"/>
      <c r="AA28" s="800"/>
      <c r="AB28" s="800"/>
      <c r="AC28" s="800"/>
      <c r="AD28" s="318"/>
      <c r="AE28" s="325"/>
      <c r="AF28" s="311"/>
      <c r="AI28" s="339"/>
      <c r="AJ28" s="339"/>
      <c r="AK28" s="335" t="s">
        <v>602</v>
      </c>
      <c r="AL28" s="339"/>
      <c r="AM28" s="338" t="s">
        <v>255</v>
      </c>
      <c r="AN28" s="338"/>
      <c r="AO28" s="338"/>
      <c r="AP28" s="338"/>
      <c r="AQ28" s="338"/>
      <c r="AR28" s="338"/>
      <c r="AS28" s="338"/>
      <c r="AV28" s="795">
        <v>2800</v>
      </c>
      <c r="AW28" s="796"/>
      <c r="AX28" s="796"/>
      <c r="AY28" s="796"/>
      <c r="AZ28" s="797">
        <v>1</v>
      </c>
      <c r="BA28" s="798"/>
      <c r="BB28" s="347"/>
      <c r="BC28" s="339"/>
      <c r="BD28" s="804">
        <v>2500</v>
      </c>
      <c r="BE28" s="804"/>
      <c r="BF28" s="804"/>
      <c r="BG28" s="804"/>
    </row>
    <row r="29" spans="1:60" ht="10.050000000000001" customHeight="1">
      <c r="A29" s="518"/>
      <c r="B29" s="334"/>
      <c r="C29" s="518"/>
      <c r="D29" s="518"/>
      <c r="E29" s="518"/>
      <c r="F29" s="518"/>
      <c r="G29" s="518"/>
      <c r="H29" s="518"/>
      <c r="I29" s="518"/>
      <c r="J29" s="518"/>
      <c r="K29" s="518"/>
      <c r="L29" s="518"/>
      <c r="M29" s="518"/>
      <c r="N29" s="518"/>
      <c r="O29" s="518"/>
      <c r="P29" s="518"/>
      <c r="Q29" s="801"/>
      <c r="R29" s="802"/>
      <c r="S29" s="802"/>
      <c r="T29" s="802"/>
      <c r="U29" s="797"/>
      <c r="V29" s="798"/>
      <c r="W29" s="518"/>
      <c r="X29" s="799"/>
      <c r="Y29" s="803"/>
      <c r="Z29" s="803"/>
      <c r="AA29" s="803"/>
      <c r="AB29" s="803"/>
      <c r="AC29" s="803"/>
      <c r="AD29" s="318"/>
      <c r="AE29" s="325"/>
      <c r="AF29" s="325"/>
      <c r="AI29" s="339"/>
      <c r="AJ29" s="339"/>
      <c r="AK29" s="335" t="s">
        <v>607</v>
      </c>
      <c r="AL29" s="339"/>
      <c r="AM29" s="338" t="s">
        <v>256</v>
      </c>
      <c r="AN29" s="338"/>
      <c r="AO29" s="338"/>
      <c r="AP29" s="338"/>
      <c r="AQ29" s="338"/>
      <c r="AR29" s="338"/>
      <c r="AS29" s="338"/>
      <c r="AV29" s="795">
        <v>3300</v>
      </c>
      <c r="AW29" s="796"/>
      <c r="AX29" s="796"/>
      <c r="AY29" s="796"/>
      <c r="AZ29" s="797">
        <v>1</v>
      </c>
      <c r="BA29" s="798"/>
      <c r="BB29" s="347"/>
      <c r="BC29" s="339"/>
      <c r="BD29" s="804">
        <v>3000</v>
      </c>
      <c r="BE29" s="804"/>
      <c r="BF29" s="804"/>
      <c r="BG29" s="804"/>
    </row>
    <row r="30" spans="1:60">
      <c r="A30" s="518"/>
      <c r="B30" s="334" t="s">
        <v>732</v>
      </c>
      <c r="C30" s="517"/>
      <c r="D30" s="338"/>
      <c r="E30" s="517"/>
      <c r="F30" s="335" t="s">
        <v>234</v>
      </c>
      <c r="G30" s="336"/>
      <c r="H30" s="338" t="str">
        <f>VLOOKUP(F30,$AK$14:$BD$50,3,0)</f>
        <v>外牆滲漏 (每次最低收費10直呎)</v>
      </c>
      <c r="I30" s="338"/>
      <c r="J30" s="338"/>
      <c r="K30" s="338"/>
      <c r="L30" s="338"/>
      <c r="M30" s="338"/>
      <c r="N30" s="338"/>
      <c r="O30" s="517"/>
      <c r="P30" s="517"/>
      <c r="Q30" s="795">
        <f>VLOOKUP(F30,$AK$14:$BD$50,12,0)</f>
        <v>450</v>
      </c>
      <c r="R30" s="796"/>
      <c r="S30" s="796"/>
      <c r="T30" s="796"/>
      <c r="U30" s="797">
        <v>10</v>
      </c>
      <c r="V30" s="798"/>
      <c r="W30" s="518"/>
      <c r="X30" s="799">
        <f>Q30*U30</f>
        <v>4500</v>
      </c>
      <c r="Y30" s="800"/>
      <c r="Z30" s="800"/>
      <c r="AA30" s="800"/>
      <c r="AB30" s="800"/>
      <c r="AC30" s="800"/>
      <c r="AD30" s="318"/>
      <c r="AE30" s="325"/>
      <c r="AF30" s="325"/>
      <c r="AI30" s="339"/>
      <c r="AJ30" s="339"/>
      <c r="AK30" s="335" t="s">
        <v>608</v>
      </c>
      <c r="AL30" s="339"/>
      <c r="AM30" s="337" t="s">
        <v>609</v>
      </c>
      <c r="AN30" s="338"/>
      <c r="AO30" s="338"/>
      <c r="AP30" s="338"/>
      <c r="AQ30" s="338"/>
      <c r="AR30" s="338"/>
      <c r="AS30" s="338"/>
      <c r="AV30" s="795">
        <v>3800</v>
      </c>
      <c r="AW30" s="796"/>
      <c r="AX30" s="796"/>
      <c r="AY30" s="796"/>
      <c r="AZ30" s="797">
        <v>1</v>
      </c>
      <c r="BA30" s="798"/>
      <c r="BB30" s="347"/>
      <c r="BC30" s="339"/>
      <c r="BD30" s="804">
        <v>3500</v>
      </c>
      <c r="BE30" s="804"/>
      <c r="BF30" s="804"/>
      <c r="BG30" s="804"/>
    </row>
    <row r="31" spans="1:60">
      <c r="A31" s="518"/>
      <c r="B31" s="334"/>
      <c r="C31" s="517"/>
      <c r="D31" s="338"/>
      <c r="E31" s="517"/>
      <c r="F31" s="524" t="s">
        <v>606</v>
      </c>
      <c r="G31" s="517"/>
      <c r="H31" s="338" t="str">
        <f>VLOOKUP(F31,$AK$14:$BD$50,3,0)</f>
        <v>棚架 8呎 X 8呎</v>
      </c>
      <c r="I31" s="338"/>
      <c r="J31" s="338"/>
      <c r="K31" s="338"/>
      <c r="L31" s="338"/>
      <c r="M31" s="338"/>
      <c r="N31" s="338"/>
      <c r="O31" s="517"/>
      <c r="P31" s="517"/>
      <c r="Q31" s="795">
        <f>VLOOKUP(F31,$AK$14:$BD$50,12,0)</f>
        <v>2300</v>
      </c>
      <c r="R31" s="795"/>
      <c r="S31" s="795"/>
      <c r="T31" s="795"/>
      <c r="U31" s="797">
        <v>1</v>
      </c>
      <c r="V31" s="798"/>
      <c r="W31" s="518"/>
      <c r="X31" s="799">
        <f>Q31*U31</f>
        <v>2300</v>
      </c>
      <c r="Y31" s="800"/>
      <c r="Z31" s="800"/>
      <c r="AA31" s="800"/>
      <c r="AB31" s="800"/>
      <c r="AC31" s="800"/>
      <c r="AD31" s="318"/>
      <c r="AE31" s="311"/>
      <c r="AF31" s="325"/>
      <c r="AI31" s="339"/>
      <c r="AJ31" s="339"/>
      <c r="AK31" s="335" t="s">
        <v>611</v>
      </c>
      <c r="AL31" s="339"/>
      <c r="AM31" s="338" t="s">
        <v>257</v>
      </c>
      <c r="AN31" s="338"/>
      <c r="AO31" s="338"/>
      <c r="AP31" s="338"/>
      <c r="AQ31" s="338"/>
      <c r="AR31" s="338"/>
      <c r="AS31" s="338"/>
      <c r="AV31" s="795">
        <v>3300</v>
      </c>
      <c r="AW31" s="796"/>
      <c r="AX31" s="796"/>
      <c r="AY31" s="796"/>
      <c r="AZ31" s="797">
        <v>1</v>
      </c>
      <c r="BA31" s="798"/>
      <c r="BB31" s="347"/>
      <c r="BC31" s="339"/>
      <c r="BD31" s="804">
        <v>3000</v>
      </c>
      <c r="BE31" s="804"/>
      <c r="BF31" s="804"/>
      <c r="BG31" s="804"/>
    </row>
    <row r="32" spans="1:60" ht="10.050000000000001" customHeight="1">
      <c r="A32" s="518"/>
      <c r="B32" s="334"/>
      <c r="C32" s="518"/>
      <c r="D32" s="518"/>
      <c r="E32" s="518"/>
      <c r="F32" s="518"/>
      <c r="G32" s="518"/>
      <c r="H32" s="518"/>
      <c r="I32" s="518"/>
      <c r="J32" s="518"/>
      <c r="K32" s="518"/>
      <c r="L32" s="518"/>
      <c r="M32" s="518"/>
      <c r="N32" s="518"/>
      <c r="O32" s="518"/>
      <c r="P32" s="518"/>
      <c r="Q32" s="801"/>
      <c r="R32" s="802"/>
      <c r="S32" s="802"/>
      <c r="T32" s="802"/>
      <c r="U32" s="797"/>
      <c r="V32" s="798"/>
      <c r="W32" s="518"/>
      <c r="X32" s="799"/>
      <c r="Y32" s="803"/>
      <c r="Z32" s="803"/>
      <c r="AA32" s="803"/>
      <c r="AB32" s="803"/>
      <c r="AC32" s="803"/>
      <c r="AD32" s="318"/>
      <c r="AE32" s="311"/>
      <c r="AF32" s="311"/>
      <c r="AG32" s="349"/>
      <c r="AH32" s="349"/>
      <c r="AI32" s="349"/>
      <c r="AJ32" s="349"/>
      <c r="AK32" s="335" t="s">
        <v>614</v>
      </c>
      <c r="AL32" s="349"/>
      <c r="AM32" s="338" t="s">
        <v>441</v>
      </c>
      <c r="AN32" s="338"/>
      <c r="AO32" s="338"/>
      <c r="AP32" s="338"/>
      <c r="AQ32" s="338"/>
      <c r="AR32" s="338"/>
      <c r="AS32" s="338"/>
      <c r="AV32" s="795">
        <v>2800</v>
      </c>
      <c r="AW32" s="796"/>
      <c r="AX32" s="796"/>
      <c r="AY32" s="796"/>
      <c r="AZ32" s="797">
        <v>1</v>
      </c>
      <c r="BA32" s="798"/>
      <c r="BB32" s="339"/>
      <c r="BC32" s="339"/>
      <c r="BD32" s="804">
        <v>2500</v>
      </c>
      <c r="BE32" s="804"/>
      <c r="BF32" s="804"/>
      <c r="BG32" s="804"/>
    </row>
    <row r="33" spans="1:60">
      <c r="A33" s="518"/>
      <c r="B33" s="334" t="s">
        <v>733</v>
      </c>
      <c r="C33" s="517"/>
      <c r="D33" s="338"/>
      <c r="E33" s="517"/>
      <c r="F33" s="335" t="s">
        <v>244</v>
      </c>
      <c r="G33" s="336"/>
      <c r="H33" s="338" t="str">
        <f>VLOOKUP(F33,$AK$14:$BD$50,3,0)</f>
        <v>冷氣機台 1套(上下台)石矢修葺</v>
      </c>
      <c r="I33" s="338"/>
      <c r="J33" s="338"/>
      <c r="K33" s="338"/>
      <c r="L33" s="338"/>
      <c r="M33" s="338"/>
      <c r="N33" s="338"/>
      <c r="O33" s="517"/>
      <c r="P33" s="517"/>
      <c r="Q33" s="795">
        <f>VLOOKUP(F33,$AK$14:$BD$50,12,0)</f>
        <v>6200</v>
      </c>
      <c r="R33" s="796"/>
      <c r="S33" s="796"/>
      <c r="T33" s="796"/>
      <c r="U33" s="797">
        <v>1</v>
      </c>
      <c r="V33" s="798"/>
      <c r="W33" s="518"/>
      <c r="X33" s="799">
        <f>Q33*U33</f>
        <v>6200</v>
      </c>
      <c r="Y33" s="800"/>
      <c r="Z33" s="800"/>
      <c r="AA33" s="800"/>
      <c r="AB33" s="800"/>
      <c r="AC33" s="800"/>
      <c r="AD33" s="349"/>
      <c r="AF33" s="311"/>
      <c r="AG33" s="349"/>
      <c r="AH33" s="349"/>
      <c r="AI33" s="349"/>
      <c r="AJ33" s="349"/>
      <c r="AK33" s="335" t="s">
        <v>604</v>
      </c>
      <c r="AL33" s="349"/>
      <c r="AM33" s="350" t="s">
        <v>616</v>
      </c>
      <c r="AN33" s="349"/>
      <c r="AO33" s="349"/>
      <c r="AP33" s="349"/>
      <c r="AQ33" s="349"/>
      <c r="AR33" s="349"/>
      <c r="AS33" s="349"/>
      <c r="AT33" s="349"/>
      <c r="AU33" s="349"/>
      <c r="AV33" s="795">
        <v>0</v>
      </c>
      <c r="AW33" s="796"/>
      <c r="AX33" s="796"/>
      <c r="AY33" s="796"/>
      <c r="AZ33" s="339"/>
      <c r="BB33" s="349"/>
      <c r="BC33" s="349"/>
      <c r="BH33" s="351"/>
    </row>
    <row r="34" spans="1:60">
      <c r="A34" s="518"/>
      <c r="B34" s="334"/>
      <c r="C34" s="517"/>
      <c r="D34" s="338"/>
      <c r="E34" s="517"/>
      <c r="F34" s="524" t="s">
        <v>606</v>
      </c>
      <c r="G34" s="517"/>
      <c r="H34" s="338" t="str">
        <f>VLOOKUP(F34,$AK$14:$BD$50,3,0)</f>
        <v>棚架 8呎 X 8呎</v>
      </c>
      <c r="I34" s="338"/>
      <c r="J34" s="338"/>
      <c r="K34" s="338"/>
      <c r="L34" s="338"/>
      <c r="M34" s="338"/>
      <c r="N34" s="338"/>
      <c r="O34" s="517"/>
      <c r="P34" s="517"/>
      <c r="Q34" s="795">
        <f>VLOOKUP(F34,$AK$14:$BD$50,12,0)</f>
        <v>2300</v>
      </c>
      <c r="R34" s="795"/>
      <c r="S34" s="795"/>
      <c r="T34" s="795"/>
      <c r="U34" s="797">
        <v>1</v>
      </c>
      <c r="V34" s="798"/>
      <c r="W34" s="518"/>
      <c r="X34" s="799">
        <f>Q34*U34</f>
        <v>2300</v>
      </c>
      <c r="Y34" s="800"/>
      <c r="Z34" s="800"/>
      <c r="AA34" s="800"/>
      <c r="AB34" s="800"/>
      <c r="AC34" s="800"/>
      <c r="AD34" s="320"/>
      <c r="AG34" s="352"/>
      <c r="AH34" s="352"/>
      <c r="AI34" s="352"/>
      <c r="AJ34" s="352"/>
      <c r="AK34" s="352"/>
      <c r="AL34" s="352"/>
      <c r="AM34" s="349"/>
      <c r="AN34" s="349"/>
      <c r="AO34" s="349"/>
      <c r="AP34" s="349"/>
      <c r="AQ34" s="349"/>
      <c r="AR34" s="349"/>
      <c r="AS34" s="349"/>
      <c r="AT34" s="349"/>
      <c r="AU34" s="353"/>
      <c r="AX34" s="339"/>
      <c r="BB34" s="335" t="s">
        <v>238</v>
      </c>
      <c r="BC34" s="336"/>
      <c r="BD34" s="804">
        <v>5500</v>
      </c>
      <c r="BE34" s="804"/>
      <c r="BF34" s="804"/>
      <c r="BG34" s="804"/>
      <c r="BH34" s="351">
        <f>BD34</f>
        <v>5500</v>
      </c>
    </row>
    <row r="35" spans="1:60" ht="10.050000000000001" customHeight="1">
      <c r="A35" s="518"/>
      <c r="B35" s="334"/>
      <c r="C35" s="518"/>
      <c r="D35" s="518"/>
      <c r="E35" s="518"/>
      <c r="F35" s="518"/>
      <c r="G35" s="518"/>
      <c r="H35" s="518"/>
      <c r="I35" s="518"/>
      <c r="J35" s="518"/>
      <c r="K35" s="518"/>
      <c r="L35" s="518"/>
      <c r="M35" s="518"/>
      <c r="N35" s="518"/>
      <c r="O35" s="518"/>
      <c r="P35" s="518"/>
      <c r="Q35" s="801"/>
      <c r="R35" s="802"/>
      <c r="S35" s="802"/>
      <c r="T35" s="802"/>
      <c r="U35" s="797"/>
      <c r="V35" s="798"/>
      <c r="W35" s="518"/>
      <c r="X35" s="799"/>
      <c r="Y35" s="803"/>
      <c r="Z35" s="803"/>
      <c r="AA35" s="803"/>
      <c r="AB35" s="803"/>
      <c r="AC35" s="803"/>
      <c r="AD35" s="323"/>
      <c r="AG35" s="352"/>
      <c r="AH35" s="352"/>
      <c r="AI35" s="352"/>
      <c r="AJ35" s="352"/>
      <c r="AK35" s="352"/>
      <c r="AL35" s="352"/>
      <c r="AM35" s="352"/>
      <c r="AN35" s="352"/>
      <c r="AO35" s="352"/>
      <c r="AP35" s="352"/>
      <c r="AQ35" s="352"/>
      <c r="AR35" s="352"/>
      <c r="AS35" s="352"/>
      <c r="AT35" s="352"/>
      <c r="AU35" s="353"/>
      <c r="AX35" s="339"/>
      <c r="BB35" s="335" t="s">
        <v>234</v>
      </c>
      <c r="BC35" s="336"/>
      <c r="BD35" s="804">
        <v>400</v>
      </c>
      <c r="BE35" s="804"/>
      <c r="BF35" s="804"/>
      <c r="BG35" s="804"/>
      <c r="BH35" s="351">
        <f>BD35*10</f>
        <v>4000</v>
      </c>
    </row>
    <row r="36" spans="1:60">
      <c r="A36" s="518"/>
      <c r="B36" s="334" t="s">
        <v>731</v>
      </c>
      <c r="C36" s="517"/>
      <c r="D36" s="338"/>
      <c r="E36" s="517"/>
      <c r="F36" s="335" t="s">
        <v>244</v>
      </c>
      <c r="G36" s="336"/>
      <c r="H36" s="338" t="str">
        <f>VLOOKUP(F36,$AK$14:$BD$50,3,0)</f>
        <v>冷氣機台 1套(上下台)石矢修葺</v>
      </c>
      <c r="I36" s="338"/>
      <c r="J36" s="338"/>
      <c r="K36" s="338"/>
      <c r="L36" s="338"/>
      <c r="M36" s="338"/>
      <c r="N36" s="338"/>
      <c r="O36" s="517"/>
      <c r="P36" s="517"/>
      <c r="Q36" s="795">
        <f>VLOOKUP(F36,$AK$14:$BD$50,12,0)</f>
        <v>6200</v>
      </c>
      <c r="R36" s="796"/>
      <c r="S36" s="796"/>
      <c r="T36" s="796"/>
      <c r="U36" s="797">
        <v>1</v>
      </c>
      <c r="V36" s="798"/>
      <c r="W36" s="518"/>
      <c r="X36" s="799">
        <f>Q36*U36</f>
        <v>6200</v>
      </c>
      <c r="Y36" s="800"/>
      <c r="Z36" s="800"/>
      <c r="AA36" s="800"/>
      <c r="AB36" s="800"/>
      <c r="AC36" s="800"/>
      <c r="AD36" s="311"/>
      <c r="AG36" s="352"/>
      <c r="AH36" s="352"/>
      <c r="AI36" s="352"/>
      <c r="AJ36" s="352"/>
      <c r="AK36" s="352"/>
      <c r="AL36" s="352"/>
      <c r="AM36" s="352"/>
      <c r="AN36" s="352"/>
      <c r="AO36" s="352"/>
      <c r="AP36" s="352"/>
      <c r="AQ36" s="352"/>
      <c r="AR36" s="352"/>
      <c r="AS36" s="352"/>
      <c r="AT36" s="353"/>
      <c r="BB36" s="335"/>
      <c r="BC36" s="336"/>
      <c r="BD36" s="804"/>
      <c r="BE36" s="804"/>
      <c r="BF36" s="804"/>
      <c r="BG36" s="804"/>
      <c r="BH36" s="351"/>
    </row>
    <row r="37" spans="1:60">
      <c r="A37" s="518"/>
      <c r="B37" s="334"/>
      <c r="C37" s="517"/>
      <c r="D37" s="338"/>
      <c r="E37" s="517"/>
      <c r="F37" s="524" t="s">
        <v>606</v>
      </c>
      <c r="G37" s="517"/>
      <c r="H37" s="338" t="str">
        <f>VLOOKUP(F37,$AK$14:$BD$50,3,0)</f>
        <v>棚架 8呎 X 8呎</v>
      </c>
      <c r="I37" s="338"/>
      <c r="J37" s="338"/>
      <c r="K37" s="338"/>
      <c r="L37" s="338"/>
      <c r="M37" s="338"/>
      <c r="N37" s="338"/>
      <c r="O37" s="517"/>
      <c r="P37" s="517"/>
      <c r="Q37" s="795">
        <f>VLOOKUP(F37,$AK$14:$BD$50,12,0)</f>
        <v>2300</v>
      </c>
      <c r="R37" s="795"/>
      <c r="S37" s="795"/>
      <c r="T37" s="795"/>
      <c r="U37" s="797">
        <v>1</v>
      </c>
      <c r="V37" s="798"/>
      <c r="W37" s="518"/>
      <c r="X37" s="799">
        <f>Q37*U37</f>
        <v>2300</v>
      </c>
      <c r="Y37" s="800"/>
      <c r="Z37" s="800"/>
      <c r="AA37" s="800"/>
      <c r="AB37" s="800"/>
      <c r="AC37" s="800"/>
      <c r="AD37" s="324"/>
      <c r="AG37" s="309"/>
      <c r="AH37" s="309"/>
      <c r="AM37" s="352"/>
      <c r="AN37" s="352"/>
      <c r="AO37" s="352"/>
      <c r="AP37" s="352"/>
      <c r="AQ37" s="352"/>
      <c r="AR37" s="352"/>
      <c r="AS37" s="352"/>
      <c r="AT37" s="353"/>
      <c r="BB37" s="335"/>
      <c r="BC37" s="336"/>
      <c r="BD37" s="804"/>
      <c r="BE37" s="804"/>
      <c r="BF37" s="804"/>
      <c r="BG37" s="804"/>
      <c r="BH37" s="351"/>
    </row>
    <row r="38" spans="1:60" ht="10.050000000000001" customHeight="1">
      <c r="A38" s="518"/>
      <c r="B38" s="334"/>
      <c r="C38" s="518"/>
      <c r="D38" s="518"/>
      <c r="E38" s="518"/>
      <c r="F38" s="518"/>
      <c r="G38" s="518"/>
      <c r="H38" s="518"/>
      <c r="I38" s="518"/>
      <c r="J38" s="518"/>
      <c r="K38" s="518"/>
      <c r="L38" s="518"/>
      <c r="M38" s="518"/>
      <c r="N38" s="518"/>
      <c r="O38" s="518"/>
      <c r="P38" s="518"/>
      <c r="Q38" s="801"/>
      <c r="R38" s="802"/>
      <c r="S38" s="802"/>
      <c r="T38" s="802"/>
      <c r="U38" s="797"/>
      <c r="V38" s="798"/>
      <c r="W38" s="518"/>
      <c r="X38" s="799"/>
      <c r="Y38" s="803"/>
      <c r="Z38" s="803"/>
      <c r="AA38" s="803"/>
      <c r="AB38" s="803"/>
      <c r="AC38" s="803"/>
      <c r="AD38" s="311"/>
      <c r="AG38" s="309"/>
      <c r="AH38" s="309"/>
      <c r="BB38" s="347"/>
      <c r="BC38" s="339"/>
      <c r="BD38" s="804"/>
      <c r="BE38" s="804"/>
      <c r="BF38" s="804"/>
      <c r="BG38" s="804"/>
      <c r="BH38" s="351"/>
    </row>
    <row r="39" spans="1:60">
      <c r="A39" s="518"/>
      <c r="B39" s="334" t="s">
        <v>734</v>
      </c>
      <c r="C39" s="517"/>
      <c r="D39" s="338"/>
      <c r="E39" s="517"/>
      <c r="F39" s="335" t="s">
        <v>234</v>
      </c>
      <c r="G39" s="336"/>
      <c r="H39" s="338" t="str">
        <f>VLOOKUP(F39,$AK$14:$BD$50,3,0)</f>
        <v>外牆滲漏 (每次最低收費10直呎)</v>
      </c>
      <c r="I39" s="338"/>
      <c r="J39" s="338"/>
      <c r="K39" s="338"/>
      <c r="L39" s="338"/>
      <c r="M39" s="338"/>
      <c r="N39" s="338"/>
      <c r="O39" s="517"/>
      <c r="P39" s="517"/>
      <c r="Q39" s="795">
        <f>VLOOKUP(F39,$AK$14:$BD$50,12,0)</f>
        <v>450</v>
      </c>
      <c r="R39" s="796"/>
      <c r="S39" s="796"/>
      <c r="T39" s="796"/>
      <c r="U39" s="797">
        <v>10</v>
      </c>
      <c r="V39" s="798"/>
      <c r="W39" s="518"/>
      <c r="X39" s="799">
        <f>Q39*U39</f>
        <v>4500</v>
      </c>
      <c r="Y39" s="800"/>
      <c r="Z39" s="800"/>
      <c r="AA39" s="800"/>
      <c r="AB39" s="800"/>
      <c r="AC39" s="800"/>
      <c r="AD39" s="311"/>
      <c r="AG39" s="309"/>
      <c r="AH39" s="309"/>
      <c r="BB39" s="347"/>
      <c r="BC39" s="339"/>
      <c r="BD39" s="804">
        <v>3500</v>
      </c>
      <c r="BE39" s="804"/>
      <c r="BF39" s="804"/>
      <c r="BG39" s="804"/>
      <c r="BH39" s="351">
        <f>BD39</f>
        <v>3500</v>
      </c>
    </row>
    <row r="40" spans="1:60">
      <c r="A40" s="518"/>
      <c r="B40" s="334"/>
      <c r="C40" s="517"/>
      <c r="D40" s="338"/>
      <c r="E40" s="517"/>
      <c r="F40" s="524" t="s">
        <v>606</v>
      </c>
      <c r="G40" s="517"/>
      <c r="H40" s="338" t="str">
        <f>VLOOKUP(F40,$AK$14:$BD$50,3,0)</f>
        <v>棚架 8呎 X 8呎</v>
      </c>
      <c r="I40" s="338"/>
      <c r="J40" s="338"/>
      <c r="K40" s="338"/>
      <c r="L40" s="338"/>
      <c r="M40" s="338"/>
      <c r="N40" s="338"/>
      <c r="O40" s="517"/>
      <c r="P40" s="517"/>
      <c r="Q40" s="795">
        <f>VLOOKUP(F40,$AK$14:$BD$50,12,0)</f>
        <v>2300</v>
      </c>
      <c r="R40" s="795"/>
      <c r="S40" s="795"/>
      <c r="T40" s="795"/>
      <c r="U40" s="797">
        <v>1</v>
      </c>
      <c r="V40" s="798"/>
      <c r="W40" s="518"/>
      <c r="X40" s="799">
        <f>Q40*U40</f>
        <v>2300</v>
      </c>
      <c r="Y40" s="800"/>
      <c r="Z40" s="800"/>
      <c r="AA40" s="800"/>
      <c r="AB40" s="800"/>
      <c r="AC40" s="800"/>
      <c r="AD40" s="325"/>
      <c r="AG40" s="309"/>
      <c r="AH40" s="309"/>
      <c r="BB40" s="335"/>
      <c r="BC40" s="336"/>
      <c r="BD40" s="804"/>
      <c r="BE40" s="804"/>
      <c r="BF40" s="804"/>
      <c r="BG40" s="804"/>
      <c r="BH40" s="351"/>
    </row>
    <row r="41" spans="1:60" ht="10.050000000000001" customHeight="1">
      <c r="A41" s="518"/>
      <c r="B41" s="518"/>
      <c r="C41" s="518"/>
      <c r="D41" s="518"/>
      <c r="E41" s="518"/>
      <c r="F41" s="518"/>
      <c r="G41" s="518"/>
      <c r="H41" s="518"/>
      <c r="I41" s="518"/>
      <c r="J41" s="518"/>
      <c r="K41" s="518"/>
      <c r="L41" s="518"/>
      <c r="M41" s="518"/>
      <c r="N41" s="518"/>
      <c r="O41" s="518"/>
      <c r="P41" s="518"/>
      <c r="Q41" s="521"/>
      <c r="R41" s="522"/>
      <c r="S41" s="522"/>
      <c r="T41" s="522"/>
      <c r="U41" s="518"/>
      <c r="V41" s="519"/>
      <c r="W41" s="518"/>
      <c r="X41" s="520"/>
      <c r="Y41" s="523"/>
      <c r="Z41" s="523"/>
      <c r="AA41" s="523"/>
      <c r="AB41" s="523"/>
      <c r="AC41" s="523"/>
      <c r="AD41" s="325"/>
      <c r="AG41" s="309"/>
      <c r="AH41" s="309"/>
      <c r="BB41" s="335"/>
      <c r="BC41" s="336"/>
      <c r="BD41" s="804"/>
      <c r="BE41" s="804"/>
      <c r="BF41" s="804"/>
      <c r="BG41" s="804"/>
      <c r="BH41" s="351">
        <f>BD42*1</f>
        <v>0</v>
      </c>
    </row>
    <row r="42" spans="1:60">
      <c r="A42" s="518"/>
      <c r="B42" s="334" t="s">
        <v>730</v>
      </c>
      <c r="C42" s="517"/>
      <c r="D42" s="338"/>
      <c r="E42" s="517"/>
      <c r="F42" s="335" t="s">
        <v>244</v>
      </c>
      <c r="G42" s="336"/>
      <c r="H42" s="338" t="str">
        <f>VLOOKUP(F42,$AK$14:$BD$50,3,0)</f>
        <v>冷氣機台 1套(上下台)石矢修葺</v>
      </c>
      <c r="I42" s="338"/>
      <c r="J42" s="338"/>
      <c r="K42" s="338"/>
      <c r="L42" s="338"/>
      <c r="M42" s="338"/>
      <c r="N42" s="338"/>
      <c r="O42" s="517"/>
      <c r="P42" s="517"/>
      <c r="Q42" s="795">
        <f>VLOOKUP(F42,$AK$14:$BD$50,12,0)</f>
        <v>6200</v>
      </c>
      <c r="R42" s="796"/>
      <c r="S42" s="796"/>
      <c r="T42" s="796"/>
      <c r="U42" s="797">
        <v>1</v>
      </c>
      <c r="V42" s="798"/>
      <c r="W42" s="518"/>
      <c r="X42" s="799">
        <f>Q42*U42</f>
        <v>6200</v>
      </c>
      <c r="Y42" s="800"/>
      <c r="Z42" s="800"/>
      <c r="AA42" s="800"/>
      <c r="AB42" s="800"/>
      <c r="AC42" s="800"/>
      <c r="AD42" s="325"/>
      <c r="AW42" s="311" t="s">
        <v>612</v>
      </c>
      <c r="BH42" s="351">
        <f>SUM(BH33:BH40)</f>
        <v>13000</v>
      </c>
    </row>
    <row r="43" spans="1:60">
      <c r="A43" s="518"/>
      <c r="B43" s="334"/>
      <c r="C43" s="517"/>
      <c r="D43" s="338"/>
      <c r="E43" s="517"/>
      <c r="F43" s="524" t="s">
        <v>606</v>
      </c>
      <c r="G43" s="517"/>
      <c r="H43" s="338" t="str">
        <f>VLOOKUP(F43,$AK$14:$BD$50,3,0)</f>
        <v>棚架 8呎 X 8呎</v>
      </c>
      <c r="I43" s="338"/>
      <c r="J43" s="338"/>
      <c r="K43" s="338"/>
      <c r="L43" s="338"/>
      <c r="M43" s="338"/>
      <c r="N43" s="338"/>
      <c r="O43" s="517"/>
      <c r="P43" s="517"/>
      <c r="Q43" s="795">
        <f>VLOOKUP(F43,$AK$14:$BD$50,12,0)</f>
        <v>2300</v>
      </c>
      <c r="R43" s="795"/>
      <c r="S43" s="795"/>
      <c r="T43" s="795"/>
      <c r="U43" s="797">
        <v>1</v>
      </c>
      <c r="V43" s="798"/>
      <c r="W43" s="518"/>
      <c r="X43" s="799">
        <f>Q43*U43</f>
        <v>2300</v>
      </c>
      <c r="Y43" s="800"/>
      <c r="Z43" s="800"/>
      <c r="AA43" s="800"/>
      <c r="AB43" s="800"/>
      <c r="AC43" s="800"/>
      <c r="AD43" s="311"/>
      <c r="AW43" s="311" t="s">
        <v>615</v>
      </c>
      <c r="BH43" s="351">
        <f>BH42*0.9</f>
        <v>11700</v>
      </c>
    </row>
    <row r="44" spans="1:60" ht="10.050000000000001" customHeight="1">
      <c r="A44" s="319"/>
      <c r="B44" s="319"/>
      <c r="C44" s="319"/>
      <c r="D44" s="319"/>
      <c r="E44" s="319"/>
      <c r="F44" s="319"/>
      <c r="G44" s="319"/>
      <c r="H44" s="319"/>
      <c r="I44" s="319"/>
      <c r="J44" s="319"/>
      <c r="K44" s="319"/>
      <c r="L44" s="319"/>
      <c r="M44" s="319"/>
      <c r="N44" s="319"/>
      <c r="O44" s="319"/>
      <c r="P44" s="319"/>
      <c r="Q44" s="319"/>
      <c r="R44" s="319"/>
      <c r="S44" s="319"/>
      <c r="T44" s="319"/>
      <c r="U44" s="319"/>
      <c r="V44" s="319"/>
      <c r="W44" s="319"/>
      <c r="X44" s="319"/>
      <c r="Y44" s="319"/>
      <c r="Z44" s="319"/>
      <c r="AA44" s="319"/>
      <c r="AB44" s="319"/>
      <c r="AC44" s="319"/>
      <c r="BH44" s="351">
        <f>BH42*0.1</f>
        <v>1300</v>
      </c>
    </row>
    <row r="45" spans="1:60">
      <c r="A45" s="805"/>
      <c r="B45" s="806"/>
      <c r="C45" s="321"/>
      <c r="D45" s="320"/>
      <c r="E45" s="311"/>
      <c r="F45" s="320"/>
      <c r="G45" s="320"/>
      <c r="H45" s="320"/>
      <c r="I45" s="320"/>
      <c r="J45" s="320"/>
      <c r="K45" s="320"/>
      <c r="L45" s="320"/>
      <c r="M45" s="320"/>
      <c r="N45" s="807"/>
      <c r="O45" s="789"/>
      <c r="P45" s="789"/>
      <c r="Q45" s="789"/>
      <c r="R45" s="789"/>
      <c r="S45" s="320"/>
      <c r="T45" s="320"/>
      <c r="U45" s="320"/>
      <c r="V45" s="320"/>
      <c r="W45" s="320"/>
      <c r="X45" s="320"/>
      <c r="Y45" s="320"/>
      <c r="Z45" s="320"/>
      <c r="AA45" s="320"/>
      <c r="AB45" s="320"/>
      <c r="AC45" s="320"/>
    </row>
    <row r="46" spans="1:60" ht="16.8" thickBot="1">
      <c r="A46" s="320"/>
      <c r="B46" s="320"/>
      <c r="C46" s="320"/>
      <c r="D46" s="320"/>
      <c r="E46" s="320"/>
      <c r="F46" s="320"/>
      <c r="G46" s="320"/>
      <c r="H46" s="320"/>
      <c r="I46" s="320"/>
      <c r="J46" s="320"/>
      <c r="K46" s="320"/>
      <c r="L46" s="320"/>
      <c r="M46" s="320"/>
      <c r="N46" s="320"/>
      <c r="O46" s="320"/>
      <c r="P46" s="320"/>
      <c r="Q46" s="320"/>
      <c r="R46" s="320"/>
      <c r="S46" s="320"/>
      <c r="T46" s="320"/>
      <c r="U46" s="320"/>
      <c r="V46" s="322" t="s">
        <v>588</v>
      </c>
      <c r="W46" s="320" t="s">
        <v>575</v>
      </c>
      <c r="X46" s="792">
        <f>SUM(X15:AC43)</f>
        <v>74000</v>
      </c>
      <c r="Y46" s="793"/>
      <c r="Z46" s="793"/>
      <c r="AA46" s="793"/>
      <c r="AB46" s="793"/>
      <c r="AC46" s="793"/>
    </row>
    <row r="47" spans="1:60" ht="16.8" thickTop="1">
      <c r="A47" s="311" t="s">
        <v>610</v>
      </c>
      <c r="B47" s="311"/>
      <c r="C47" s="311"/>
      <c r="D47" s="311"/>
      <c r="E47" s="311"/>
      <c r="F47" s="311"/>
      <c r="G47" s="311"/>
      <c r="H47" s="311"/>
      <c r="I47" s="311"/>
      <c r="J47" s="311"/>
      <c r="K47" s="311"/>
      <c r="L47" s="311"/>
      <c r="M47" s="311"/>
      <c r="N47" s="311"/>
      <c r="O47" s="311"/>
      <c r="P47" s="311"/>
      <c r="Q47" s="311"/>
      <c r="R47" s="311"/>
      <c r="S47" s="311"/>
      <c r="T47" s="311"/>
      <c r="U47" s="311"/>
      <c r="V47" s="311"/>
      <c r="W47" s="311"/>
      <c r="X47" s="311"/>
      <c r="Y47" s="311"/>
      <c r="Z47" s="311"/>
      <c r="AA47" s="311"/>
      <c r="AB47" s="311"/>
      <c r="AC47" s="311"/>
    </row>
    <row r="48" spans="1:60">
      <c r="A48" s="311" t="s">
        <v>612</v>
      </c>
      <c r="B48" s="311"/>
      <c r="C48" s="311"/>
      <c r="D48" s="311"/>
      <c r="E48" s="311"/>
      <c r="F48" s="311"/>
      <c r="G48" s="311"/>
      <c r="H48" s="311"/>
      <c r="I48" s="311"/>
      <c r="J48" s="311" t="str">
        <f>Y5</f>
        <v>INV-22487</v>
      </c>
      <c r="K48" s="311"/>
      <c r="L48" s="311"/>
      <c r="M48" s="311"/>
      <c r="N48" s="311"/>
      <c r="O48" s="808">
        <f>X46*0.9</f>
        <v>66600</v>
      </c>
      <c r="P48" s="809"/>
      <c r="Q48" s="809"/>
      <c r="R48" s="809"/>
      <c r="S48" s="809"/>
      <c r="T48" s="809"/>
      <c r="U48" s="311" t="s">
        <v>613</v>
      </c>
      <c r="V48" s="311"/>
      <c r="W48" s="311"/>
      <c r="X48" s="311"/>
      <c r="Y48" s="810">
        <f>Y4+30</f>
        <v>43666</v>
      </c>
      <c r="Z48" s="809"/>
      <c r="AA48" s="809"/>
      <c r="AB48" s="809"/>
      <c r="AC48" s="809"/>
    </row>
    <row r="49" spans="1:29">
      <c r="A49" s="311" t="s">
        <v>615</v>
      </c>
      <c r="B49" s="311"/>
      <c r="C49" s="311"/>
      <c r="D49" s="311"/>
      <c r="E49" s="311"/>
      <c r="F49" s="311"/>
      <c r="G49" s="311"/>
      <c r="H49" s="311"/>
      <c r="I49" s="311"/>
      <c r="J49" s="311" t="str">
        <f>J48&amp;"-02"</f>
        <v>INV-22487-02</v>
      </c>
      <c r="K49" s="311"/>
      <c r="L49" s="311"/>
      <c r="M49" s="311"/>
      <c r="N49" s="311"/>
      <c r="O49" s="808">
        <f>X46*0.1</f>
        <v>7400</v>
      </c>
      <c r="P49" s="809"/>
      <c r="Q49" s="809"/>
      <c r="R49" s="809"/>
      <c r="S49" s="809"/>
      <c r="T49" s="809"/>
      <c r="U49" s="311" t="s">
        <v>613</v>
      </c>
      <c r="V49" s="311"/>
      <c r="W49" s="311"/>
      <c r="X49" s="311"/>
      <c r="Y49" s="810">
        <v>44340</v>
      </c>
      <c r="Z49" s="811"/>
      <c r="AA49" s="811"/>
      <c r="AB49" s="811"/>
      <c r="AC49" s="811"/>
    </row>
    <row r="50" spans="1:29">
      <c r="T50" s="311"/>
      <c r="U50" s="311"/>
      <c r="V50" s="311"/>
      <c r="W50" s="311"/>
      <c r="X50" s="311"/>
      <c r="Y50" s="311"/>
      <c r="Z50" s="311"/>
      <c r="AA50" s="311"/>
      <c r="AB50" s="311"/>
      <c r="AC50" s="311"/>
    </row>
    <row r="51" spans="1:29">
      <c r="T51" s="325"/>
      <c r="U51" s="325"/>
      <c r="V51" s="325"/>
      <c r="W51" s="325"/>
      <c r="X51" s="325"/>
      <c r="Y51" s="325"/>
      <c r="Z51" s="325"/>
      <c r="AA51" s="325"/>
      <c r="AB51" s="325"/>
      <c r="AC51" s="325"/>
    </row>
    <row r="52" spans="1:29">
      <c r="T52" s="325"/>
      <c r="U52" s="325"/>
      <c r="V52" s="325"/>
      <c r="W52" s="325"/>
      <c r="X52" s="325"/>
      <c r="Y52" s="325"/>
      <c r="Z52" s="325"/>
      <c r="AA52" s="325"/>
      <c r="AB52" s="325"/>
      <c r="AC52" s="325"/>
    </row>
    <row r="53" spans="1:29">
      <c r="T53" s="325"/>
      <c r="U53" s="325"/>
      <c r="V53" s="325"/>
      <c r="W53" s="325"/>
      <c r="X53" s="325"/>
      <c r="Y53" s="325"/>
      <c r="Z53" s="325"/>
      <c r="AA53" s="325"/>
      <c r="AB53" s="325"/>
      <c r="AC53" s="325"/>
    </row>
    <row r="54" spans="1:29">
      <c r="T54" s="311"/>
      <c r="U54" s="311"/>
      <c r="V54" s="311"/>
      <c r="W54" s="311"/>
      <c r="X54" s="311"/>
      <c r="Y54" s="311"/>
      <c r="Z54" s="311"/>
      <c r="AA54" s="311"/>
      <c r="AB54" s="311"/>
      <c r="AC54" s="311"/>
    </row>
    <row r="55" spans="1:29">
      <c r="T55" s="311"/>
      <c r="U55" s="311"/>
      <c r="V55" s="311"/>
      <c r="W55" s="311"/>
      <c r="X55" s="311"/>
      <c r="Y55" s="311"/>
      <c r="Z55" s="311"/>
      <c r="AA55" s="311"/>
      <c r="AB55" s="311"/>
      <c r="AC55" s="311"/>
    </row>
    <row r="75" spans="61:67">
      <c r="BI75" s="300" t="s">
        <v>237</v>
      </c>
      <c r="BJ75" s="300" t="s">
        <v>571</v>
      </c>
      <c r="BK75" s="389" t="s">
        <v>238</v>
      </c>
      <c r="BL75" s="390">
        <v>6200</v>
      </c>
      <c r="BM75" s="419" t="s">
        <v>395</v>
      </c>
      <c r="BN75" s="390">
        <v>5500</v>
      </c>
      <c r="BO75" s="386" t="s">
        <v>634</v>
      </c>
    </row>
    <row r="76" spans="61:67">
      <c r="BI76" s="300" t="s">
        <v>237</v>
      </c>
      <c r="BJ76" s="300" t="s">
        <v>570</v>
      </c>
      <c r="BK76" s="389" t="s">
        <v>239</v>
      </c>
      <c r="BL76" s="390">
        <v>5000</v>
      </c>
      <c r="BM76" s="419" t="s">
        <v>395</v>
      </c>
      <c r="BN76" s="390">
        <v>4500</v>
      </c>
      <c r="BO76" s="386" t="s">
        <v>634</v>
      </c>
    </row>
    <row r="77" spans="61:67">
      <c r="BI77" s="300" t="s">
        <v>237</v>
      </c>
      <c r="BJ77" s="300" t="s">
        <v>569</v>
      </c>
      <c r="BK77" s="389" t="s">
        <v>240</v>
      </c>
      <c r="BL77" s="390">
        <v>5000</v>
      </c>
      <c r="BM77" s="419" t="s">
        <v>395</v>
      </c>
      <c r="BN77" s="390">
        <v>4500</v>
      </c>
      <c r="BO77" s="386" t="s">
        <v>634</v>
      </c>
    </row>
    <row r="78" spans="61:67">
      <c r="BI78" s="300" t="s">
        <v>237</v>
      </c>
      <c r="BJ78" s="300" t="s">
        <v>571</v>
      </c>
      <c r="BK78" s="389" t="s">
        <v>241</v>
      </c>
      <c r="BL78" s="390">
        <v>6200</v>
      </c>
      <c r="BM78" s="419" t="s">
        <v>395</v>
      </c>
      <c r="BN78" s="390">
        <v>5500</v>
      </c>
      <c r="BO78" s="386" t="s">
        <v>634</v>
      </c>
    </row>
    <row r="79" spans="61:67">
      <c r="BI79" s="300" t="s">
        <v>237</v>
      </c>
      <c r="BJ79" s="300" t="s">
        <v>570</v>
      </c>
      <c r="BK79" s="389" t="s">
        <v>242</v>
      </c>
      <c r="BL79" s="390">
        <v>5000</v>
      </c>
      <c r="BM79" s="419" t="s">
        <v>395</v>
      </c>
      <c r="BN79" s="390">
        <v>4500</v>
      </c>
      <c r="BO79" s="386" t="s">
        <v>634</v>
      </c>
    </row>
    <row r="80" spans="61:67">
      <c r="BI80" s="300" t="s">
        <v>237</v>
      </c>
      <c r="BJ80" s="300" t="s">
        <v>569</v>
      </c>
      <c r="BK80" s="389" t="s">
        <v>243</v>
      </c>
      <c r="BL80" s="390">
        <v>5000</v>
      </c>
      <c r="BM80" s="419" t="s">
        <v>395</v>
      </c>
      <c r="BN80" s="390">
        <v>4500</v>
      </c>
      <c r="BO80" s="386" t="s">
        <v>634</v>
      </c>
    </row>
    <row r="81" spans="61:67">
      <c r="BI81" s="300" t="s">
        <v>237</v>
      </c>
      <c r="BJ81" s="300" t="s">
        <v>571</v>
      </c>
      <c r="BK81" s="389" t="s">
        <v>244</v>
      </c>
      <c r="BL81" s="390">
        <v>6200</v>
      </c>
      <c r="BM81" s="419" t="s">
        <v>395</v>
      </c>
      <c r="BN81" s="390">
        <v>5500</v>
      </c>
      <c r="BO81" s="386" t="s">
        <v>634</v>
      </c>
    </row>
    <row r="82" spans="61:67">
      <c r="BI82" s="300" t="s">
        <v>237</v>
      </c>
      <c r="BJ82" s="300" t="s">
        <v>570</v>
      </c>
      <c r="BK82" s="389" t="s">
        <v>245</v>
      </c>
      <c r="BL82" s="390">
        <v>4500</v>
      </c>
      <c r="BM82" s="419" t="s">
        <v>395</v>
      </c>
      <c r="BN82" s="390">
        <v>4000</v>
      </c>
      <c r="BO82" s="386" t="s">
        <v>634</v>
      </c>
    </row>
    <row r="83" spans="61:67">
      <c r="BI83" s="300" t="s">
        <v>237</v>
      </c>
      <c r="BJ83" s="300" t="s">
        <v>569</v>
      </c>
      <c r="BK83" s="389" t="s">
        <v>246</v>
      </c>
      <c r="BL83" s="390">
        <v>4500</v>
      </c>
      <c r="BM83" s="419" t="s">
        <v>395</v>
      </c>
      <c r="BN83" s="390">
        <v>4000</v>
      </c>
      <c r="BO83" s="386" t="s">
        <v>634</v>
      </c>
    </row>
    <row r="84" spans="61:67">
      <c r="BI84" s="300" t="s">
        <v>237</v>
      </c>
      <c r="BJ84" s="300" t="s">
        <v>568</v>
      </c>
      <c r="BK84" s="389" t="s">
        <v>567</v>
      </c>
      <c r="BL84" s="390">
        <v>3000</v>
      </c>
      <c r="BM84" s="419" t="s">
        <v>395</v>
      </c>
      <c r="BN84" s="390"/>
      <c r="BO84" s="386" t="s">
        <v>634</v>
      </c>
    </row>
    <row r="85" spans="61:67">
      <c r="BI85" s="300" t="s">
        <v>237</v>
      </c>
      <c r="BJ85" s="300" t="s">
        <v>566</v>
      </c>
      <c r="BK85" s="389" t="s">
        <v>249</v>
      </c>
      <c r="BL85" s="390">
        <v>450</v>
      </c>
      <c r="BM85" s="419" t="s">
        <v>395</v>
      </c>
      <c r="BN85" s="390">
        <v>400</v>
      </c>
      <c r="BO85" s="386" t="s">
        <v>634</v>
      </c>
    </row>
    <row r="86" spans="61:67">
      <c r="BI86" s="300" t="s">
        <v>237</v>
      </c>
      <c r="BJ86" s="300" t="s">
        <v>565</v>
      </c>
      <c r="BK86" s="389" t="s">
        <v>251</v>
      </c>
      <c r="BL86" s="390">
        <v>450</v>
      </c>
      <c r="BM86" s="419" t="s">
        <v>395</v>
      </c>
      <c r="BN86" s="390">
        <v>400</v>
      </c>
      <c r="BO86" s="386" t="s">
        <v>634</v>
      </c>
    </row>
    <row r="87" spans="61:67">
      <c r="BI87" s="300" t="s">
        <v>237</v>
      </c>
      <c r="BJ87" s="300" t="s">
        <v>564</v>
      </c>
      <c r="BK87" s="389" t="s">
        <v>234</v>
      </c>
      <c r="BL87" s="390">
        <v>450</v>
      </c>
      <c r="BM87" s="419" t="s">
        <v>395</v>
      </c>
      <c r="BN87" s="390">
        <v>400</v>
      </c>
      <c r="BO87" s="386" t="s">
        <v>634</v>
      </c>
    </row>
    <row r="88" spans="61:67">
      <c r="BI88" s="300" t="s">
        <v>237</v>
      </c>
      <c r="BJ88" s="300" t="s">
        <v>563</v>
      </c>
      <c r="BK88" s="389" t="s">
        <v>254</v>
      </c>
      <c r="BL88" s="390">
        <v>2300</v>
      </c>
      <c r="BM88" s="419" t="s">
        <v>395</v>
      </c>
      <c r="BN88" s="390">
        <v>2000</v>
      </c>
      <c r="BO88" s="386" t="s">
        <v>634</v>
      </c>
    </row>
    <row r="89" spans="61:67">
      <c r="BI89" s="300" t="s">
        <v>237</v>
      </c>
      <c r="BJ89" s="300" t="s">
        <v>562</v>
      </c>
      <c r="BK89" s="391" t="s">
        <v>258</v>
      </c>
      <c r="BL89" s="390">
        <v>2800</v>
      </c>
      <c r="BM89" s="419" t="s">
        <v>395</v>
      </c>
      <c r="BN89" s="390">
        <v>2500</v>
      </c>
      <c r="BO89" s="386" t="s">
        <v>634</v>
      </c>
    </row>
    <row r="90" spans="61:67">
      <c r="BI90" s="300" t="s">
        <v>237</v>
      </c>
      <c r="BJ90" s="300" t="s">
        <v>561</v>
      </c>
      <c r="BK90" s="391" t="s">
        <v>258</v>
      </c>
      <c r="BL90" s="390">
        <v>3300</v>
      </c>
      <c r="BM90" s="419" t="s">
        <v>395</v>
      </c>
      <c r="BN90" s="390">
        <v>3000</v>
      </c>
      <c r="BO90" s="386" t="s">
        <v>634</v>
      </c>
    </row>
    <row r="91" spans="61:67">
      <c r="BI91" s="300" t="s">
        <v>237</v>
      </c>
      <c r="BJ91" s="300" t="s">
        <v>560</v>
      </c>
      <c r="BK91" s="391" t="s">
        <v>258</v>
      </c>
      <c r="BL91" s="390">
        <v>3300</v>
      </c>
      <c r="BM91" s="419" t="s">
        <v>395</v>
      </c>
      <c r="BN91" s="390">
        <v>3000</v>
      </c>
      <c r="BO91" s="386" t="s">
        <v>634</v>
      </c>
    </row>
    <row r="92" spans="61:67">
      <c r="BI92" s="300" t="s">
        <v>237</v>
      </c>
      <c r="BJ92" s="300" t="s">
        <v>559</v>
      </c>
      <c r="BK92" s="391" t="s">
        <v>258</v>
      </c>
      <c r="BL92" s="390">
        <v>2800</v>
      </c>
      <c r="BM92" s="419" t="s">
        <v>395</v>
      </c>
      <c r="BN92" s="390">
        <v>2500</v>
      </c>
      <c r="BO92" s="386" t="s">
        <v>634</v>
      </c>
    </row>
  </sheetData>
  <mergeCells count="162">
    <mergeCell ref="BI1:BM15"/>
    <mergeCell ref="O48:T48"/>
    <mergeCell ref="Y48:AC48"/>
    <mergeCell ref="AV32:AY32"/>
    <mergeCell ref="AZ32:BA32"/>
    <mergeCell ref="BD32:BG32"/>
    <mergeCell ref="O49:T49"/>
    <mergeCell ref="Y49:AC49"/>
    <mergeCell ref="AV33:AY33"/>
    <mergeCell ref="U32:V32"/>
    <mergeCell ref="X46:AC46"/>
    <mergeCell ref="X32:AC32"/>
    <mergeCell ref="BD40:BG40"/>
    <mergeCell ref="BD41:BG41"/>
    <mergeCell ref="BD34:BG34"/>
    <mergeCell ref="BD35:BG35"/>
    <mergeCell ref="BD36:BG36"/>
    <mergeCell ref="BD37:BG37"/>
    <mergeCell ref="BD38:BG38"/>
    <mergeCell ref="BD39:BG39"/>
    <mergeCell ref="AV30:AY30"/>
    <mergeCell ref="AZ30:BA30"/>
    <mergeCell ref="BD30:BG30"/>
    <mergeCell ref="AV31:AY31"/>
    <mergeCell ref="AZ31:BA31"/>
    <mergeCell ref="BD31:BG31"/>
    <mergeCell ref="AV28:AY28"/>
    <mergeCell ref="AZ28:BA28"/>
    <mergeCell ref="BD28:BG28"/>
    <mergeCell ref="A45:B45"/>
    <mergeCell ref="N45:R45"/>
    <mergeCell ref="AV29:AY29"/>
    <mergeCell ref="AZ29:BA29"/>
    <mergeCell ref="BD29:BG29"/>
    <mergeCell ref="AV27:AY27"/>
    <mergeCell ref="AZ27:BA27"/>
    <mergeCell ref="BD27:BG27"/>
    <mergeCell ref="Q31:T31"/>
    <mergeCell ref="U31:V31"/>
    <mergeCell ref="X31:AC31"/>
    <mergeCell ref="Q32:T32"/>
    <mergeCell ref="Q43:T43"/>
    <mergeCell ref="U43:V43"/>
    <mergeCell ref="X43:AC43"/>
    <mergeCell ref="Q37:T37"/>
    <mergeCell ref="U37:V37"/>
    <mergeCell ref="X37:AC37"/>
    <mergeCell ref="Q38:T38"/>
    <mergeCell ref="U38:V38"/>
    <mergeCell ref="X38:AC38"/>
    <mergeCell ref="Q40:T40"/>
    <mergeCell ref="U40:V40"/>
    <mergeCell ref="X40:AC40"/>
    <mergeCell ref="AV23:AY23"/>
    <mergeCell ref="AZ23:BA23"/>
    <mergeCell ref="BD23:BG23"/>
    <mergeCell ref="Q28:T28"/>
    <mergeCell ref="U28:V28"/>
    <mergeCell ref="X28:AC28"/>
    <mergeCell ref="Q29:T29"/>
    <mergeCell ref="U29:V29"/>
    <mergeCell ref="X29:AC29"/>
    <mergeCell ref="AV26:AY26"/>
    <mergeCell ref="AZ26:BA26"/>
    <mergeCell ref="BD26:BG26"/>
    <mergeCell ref="AV25:AY25"/>
    <mergeCell ref="AZ25:BA25"/>
    <mergeCell ref="BD25:BG25"/>
    <mergeCell ref="AV22:AY22"/>
    <mergeCell ref="AZ22:BA22"/>
    <mergeCell ref="BD22:BG22"/>
    <mergeCell ref="Q27:T27"/>
    <mergeCell ref="U27:V27"/>
    <mergeCell ref="X27:AC27"/>
    <mergeCell ref="AV21:AY21"/>
    <mergeCell ref="AZ21:BA21"/>
    <mergeCell ref="BD21:BG21"/>
    <mergeCell ref="Q22:T22"/>
    <mergeCell ref="U22:V22"/>
    <mergeCell ref="X22:AC22"/>
    <mergeCell ref="Q23:T23"/>
    <mergeCell ref="U23:V23"/>
    <mergeCell ref="X23:AC23"/>
    <mergeCell ref="Q24:T24"/>
    <mergeCell ref="U24:V24"/>
    <mergeCell ref="X24:AC24"/>
    <mergeCell ref="Q25:T25"/>
    <mergeCell ref="U25:V25"/>
    <mergeCell ref="X25:AC25"/>
    <mergeCell ref="AV24:AY24"/>
    <mergeCell ref="AZ24:BA24"/>
    <mergeCell ref="BD24:BG24"/>
    <mergeCell ref="Q20:T20"/>
    <mergeCell ref="U20:V20"/>
    <mergeCell ref="X20:AC20"/>
    <mergeCell ref="AV20:AY20"/>
    <mergeCell ref="AZ20:BA20"/>
    <mergeCell ref="BD20:BG20"/>
    <mergeCell ref="Q19:T19"/>
    <mergeCell ref="U19:V19"/>
    <mergeCell ref="X19:AC19"/>
    <mergeCell ref="AV19:AY19"/>
    <mergeCell ref="AZ19:BA19"/>
    <mergeCell ref="BD19:BG19"/>
    <mergeCell ref="AV17:AY17"/>
    <mergeCell ref="AZ17:BA17"/>
    <mergeCell ref="BD17:BG17"/>
    <mergeCell ref="Q18:T18"/>
    <mergeCell ref="U18:V18"/>
    <mergeCell ref="X18:AC18"/>
    <mergeCell ref="AV18:AY18"/>
    <mergeCell ref="AZ18:BA18"/>
    <mergeCell ref="BD18:BG18"/>
    <mergeCell ref="Q16:T16"/>
    <mergeCell ref="U16:V16"/>
    <mergeCell ref="X16:AC16"/>
    <mergeCell ref="AV16:AY16"/>
    <mergeCell ref="AZ16:BA16"/>
    <mergeCell ref="BD16:BG16"/>
    <mergeCell ref="BD14:BG14"/>
    <mergeCell ref="Q15:T15"/>
    <mergeCell ref="U15:V15"/>
    <mergeCell ref="X15:AC15"/>
    <mergeCell ref="AV15:AY15"/>
    <mergeCell ref="AZ15:BA15"/>
    <mergeCell ref="BD15:BG15"/>
    <mergeCell ref="F8:Q8"/>
    <mergeCell ref="F9:P9"/>
    <mergeCell ref="T9:AC9"/>
    <mergeCell ref="F10:AB11"/>
    <mergeCell ref="AV14:AY14"/>
    <mergeCell ref="AZ14:BA14"/>
    <mergeCell ref="F4:R4"/>
    <mergeCell ref="Y4:AD4"/>
    <mergeCell ref="F5:R6"/>
    <mergeCell ref="Y5:AD5"/>
    <mergeCell ref="Y6:AC6"/>
    <mergeCell ref="Y7:AC7"/>
    <mergeCell ref="Q21:T21"/>
    <mergeCell ref="U21:V21"/>
    <mergeCell ref="X21:AC21"/>
    <mergeCell ref="Q39:T39"/>
    <mergeCell ref="U39:V39"/>
    <mergeCell ref="X39:AC39"/>
    <mergeCell ref="Q42:T42"/>
    <mergeCell ref="U42:V42"/>
    <mergeCell ref="X42:AC42"/>
    <mergeCell ref="Q30:T30"/>
    <mergeCell ref="U30:V30"/>
    <mergeCell ref="X30:AC30"/>
    <mergeCell ref="Q35:T35"/>
    <mergeCell ref="U35:V35"/>
    <mergeCell ref="X35:AC35"/>
    <mergeCell ref="Q33:T33"/>
    <mergeCell ref="U33:V33"/>
    <mergeCell ref="X33:AC33"/>
    <mergeCell ref="Q34:T34"/>
    <mergeCell ref="U34:V34"/>
    <mergeCell ref="X34:AC34"/>
    <mergeCell ref="Q36:T36"/>
    <mergeCell ref="U36:V36"/>
    <mergeCell ref="X36:AC36"/>
  </mergeCells>
  <phoneticPr fontId="2" type="noConversion"/>
  <printOptions horizontalCentered="1"/>
  <pageMargins left="0.70866141732283472" right="0.70866141732283472" top="0.74803149606299213" bottom="0.74803149606299213" header="0.31496062992125984" footer="0.31496062992125984"/>
  <pageSetup paperSize="9" scale="96"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N48"/>
  <sheetViews>
    <sheetView zoomScale="85" zoomScaleNormal="85" workbookViewId="0">
      <selection activeCell="AG11" sqref="AG11"/>
    </sheetView>
  </sheetViews>
  <sheetFormatPr defaultColWidth="9" defaultRowHeight="15.6"/>
  <cols>
    <col min="1" max="23" width="2.6640625" style="354" customWidth="1"/>
    <col min="24" max="28" width="3.6640625" style="354" customWidth="1"/>
    <col min="29" max="30" width="2.6640625" style="354" customWidth="1"/>
    <col min="31" max="31" width="9" style="354"/>
    <col min="32" max="32" width="14.6640625" style="354" customWidth="1"/>
    <col min="33" max="16384" width="9" style="354"/>
  </cols>
  <sheetData>
    <row r="1" spans="1:40" ht="30" customHeight="1">
      <c r="AJ1" s="845" t="s">
        <v>844</v>
      </c>
      <c r="AK1" s="846"/>
      <c r="AL1" s="846"/>
      <c r="AM1" s="846"/>
      <c r="AN1" s="846"/>
    </row>
    <row r="2" spans="1:40" ht="16.2" customHeight="1">
      <c r="A2" s="819" t="s">
        <v>794</v>
      </c>
      <c r="B2" s="819"/>
      <c r="C2" s="819"/>
      <c r="D2" s="819"/>
      <c r="E2" s="819"/>
      <c r="F2" s="819"/>
      <c r="G2" s="819"/>
      <c r="H2" s="819"/>
      <c r="I2" s="819"/>
      <c r="J2" s="819"/>
      <c r="K2" s="819"/>
      <c r="L2" s="819"/>
      <c r="M2" s="819"/>
      <c r="N2" s="819"/>
      <c r="O2" s="819"/>
      <c r="P2" s="819"/>
      <c r="Q2" s="819"/>
      <c r="R2" s="819"/>
      <c r="S2" s="819"/>
      <c r="T2" s="819"/>
      <c r="U2" s="819"/>
      <c r="V2" s="819"/>
      <c r="W2" s="819"/>
      <c r="X2" s="819"/>
      <c r="Y2" s="819"/>
      <c r="Z2" s="819"/>
      <c r="AA2" s="819"/>
      <c r="AB2" s="819"/>
      <c r="AJ2" s="846"/>
      <c r="AK2" s="846"/>
      <c r="AL2" s="846"/>
      <c r="AM2" s="846"/>
      <c r="AN2" s="846"/>
    </row>
    <row r="3" spans="1:40" s="355" customFormat="1" ht="30" customHeight="1">
      <c r="X3" s="820"/>
      <c r="Y3" s="737"/>
      <c r="Z3" s="737"/>
      <c r="AA3" s="737"/>
      <c r="AB3" s="737"/>
      <c r="AJ3" s="846"/>
      <c r="AK3" s="846"/>
      <c r="AL3" s="846"/>
      <c r="AM3" s="846"/>
      <c r="AN3" s="846"/>
    </row>
    <row r="4" spans="1:40" s="355" customFormat="1" ht="16.350000000000001" customHeight="1">
      <c r="A4" s="355" t="s">
        <v>574</v>
      </c>
      <c r="E4" s="355" t="s">
        <v>575</v>
      </c>
      <c r="F4" s="735" t="str">
        <f>VLOOKUP(F10,'Client Data'!$A$2:$AP$6842,6,0)</f>
        <v>東華三院物業科</v>
      </c>
      <c r="G4" s="735"/>
      <c r="H4" s="735"/>
      <c r="I4" s="735"/>
      <c r="J4" s="735"/>
      <c r="K4" s="735"/>
      <c r="L4" s="735"/>
      <c r="M4" s="735"/>
      <c r="N4" s="735"/>
      <c r="O4" s="735"/>
      <c r="P4" s="735"/>
      <c r="Q4" s="773"/>
      <c r="R4" s="356"/>
      <c r="S4" s="355" t="s">
        <v>576</v>
      </c>
      <c r="W4" s="355" t="s">
        <v>575</v>
      </c>
      <c r="X4" s="821">
        <f ca="1">TODAY()</f>
        <v>43668</v>
      </c>
      <c r="Y4" s="822"/>
      <c r="Z4" s="822"/>
      <c r="AA4" s="822"/>
      <c r="AB4" s="822"/>
      <c r="AC4" s="822"/>
      <c r="AJ4" s="846"/>
      <c r="AK4" s="846"/>
      <c r="AL4" s="846"/>
      <c r="AM4" s="846"/>
      <c r="AN4" s="846"/>
    </row>
    <row r="5" spans="1:40" s="355" customFormat="1" ht="16.350000000000001" customHeight="1">
      <c r="F5" s="772"/>
      <c r="G5" s="772"/>
      <c r="H5" s="772"/>
      <c r="I5" s="772"/>
      <c r="J5" s="772"/>
      <c r="K5" s="772"/>
      <c r="L5" s="772"/>
      <c r="M5" s="772"/>
      <c r="N5" s="772"/>
      <c r="O5" s="772"/>
      <c r="P5" s="772"/>
      <c r="Q5" s="772"/>
      <c r="S5" s="355" t="str">
        <f>INV!S6</f>
        <v>Tel. No.</v>
      </c>
      <c r="W5" s="355" t="s">
        <v>575</v>
      </c>
      <c r="X5" s="820">
        <f>VLOOKUP(F10,'Client Data'!$A$2:$AP$6842,11,0)</f>
        <v>12345678</v>
      </c>
      <c r="Y5" s="737"/>
      <c r="Z5" s="737"/>
      <c r="AA5" s="737"/>
      <c r="AB5" s="737"/>
      <c r="AC5" s="737"/>
      <c r="AJ5" s="846"/>
      <c r="AK5" s="846"/>
      <c r="AL5" s="846"/>
      <c r="AM5" s="846"/>
      <c r="AN5" s="846"/>
    </row>
    <row r="6" spans="1:40" s="355" customFormat="1" ht="16.350000000000001" customHeight="1">
      <c r="F6" s="735" t="str">
        <f>VLOOKUP(F10,'Client Data'!$A$2:$AP$6842,10,0)</f>
        <v>新界屯門海瑞路79號東華大樓14樓物業科</v>
      </c>
      <c r="G6" s="773"/>
      <c r="H6" s="773"/>
      <c r="I6" s="773"/>
      <c r="J6" s="773"/>
      <c r="K6" s="773"/>
      <c r="L6" s="773"/>
      <c r="M6" s="773"/>
      <c r="N6" s="773"/>
      <c r="O6" s="773"/>
      <c r="P6" s="773"/>
      <c r="Q6" s="773"/>
      <c r="R6" s="357"/>
      <c r="S6" s="355" t="str">
        <f>INV!S7</f>
        <v>Fax No.</v>
      </c>
      <c r="W6" s="355" t="s">
        <v>575</v>
      </c>
      <c r="X6" s="812">
        <f>VLOOKUP(F10,'Client Data'!$A$2:$AP$6842,12,0)</f>
        <v>98765413</v>
      </c>
      <c r="Y6" s="813"/>
      <c r="Z6" s="813"/>
      <c r="AA6" s="813"/>
      <c r="AB6" s="813"/>
      <c r="AF6" s="358">
        <v>22487</v>
      </c>
      <c r="AJ6" s="846"/>
      <c r="AK6" s="846"/>
      <c r="AL6" s="846"/>
      <c r="AM6" s="846"/>
      <c r="AN6" s="846"/>
    </row>
    <row r="7" spans="1:40" s="355" customFormat="1" ht="23.25" customHeight="1">
      <c r="F7" s="773"/>
      <c r="G7" s="773"/>
      <c r="H7" s="773"/>
      <c r="I7" s="773"/>
      <c r="J7" s="773"/>
      <c r="K7" s="773"/>
      <c r="L7" s="773"/>
      <c r="M7" s="773"/>
      <c r="N7" s="773"/>
      <c r="O7" s="773"/>
      <c r="P7" s="773"/>
      <c r="Q7" s="773"/>
      <c r="R7" s="357"/>
      <c r="X7" s="814"/>
      <c r="Y7" s="779"/>
      <c r="Z7" s="779"/>
      <c r="AA7" s="779"/>
      <c r="AB7" s="779"/>
      <c r="AF7" s="359"/>
      <c r="AJ7" s="846"/>
      <c r="AK7" s="846"/>
      <c r="AL7" s="846"/>
      <c r="AM7" s="846"/>
      <c r="AN7" s="846"/>
    </row>
    <row r="8" spans="1:40" s="355" customFormat="1" ht="13.8">
      <c r="A8" s="355" t="s">
        <v>580</v>
      </c>
      <c r="E8" s="355" t="s">
        <v>575</v>
      </c>
      <c r="F8" s="474" t="str">
        <f>VLOOKUP(F10,'Client Data'!$A$2:$N$26704,14,0) &amp;" / 會計部"</f>
        <v>MS ABC / 會計部</v>
      </c>
      <c r="G8" s="474"/>
      <c r="H8" s="474"/>
      <c r="I8" s="474"/>
      <c r="J8" s="474"/>
      <c r="K8" s="474"/>
      <c r="L8" s="474"/>
      <c r="M8" s="474"/>
      <c r="N8" s="474"/>
      <c r="O8" s="474"/>
      <c r="P8" s="474"/>
      <c r="Q8" s="474"/>
      <c r="X8" s="360"/>
      <c r="AJ8" s="846"/>
      <c r="AK8" s="846"/>
      <c r="AL8" s="846"/>
      <c r="AM8" s="846"/>
      <c r="AN8" s="846"/>
    </row>
    <row r="9" spans="1:40" s="355" customFormat="1" ht="9.9" customHeight="1">
      <c r="AJ9" s="846"/>
      <c r="AK9" s="846"/>
      <c r="AL9" s="846"/>
      <c r="AM9" s="846"/>
      <c r="AN9" s="846"/>
    </row>
    <row r="10" spans="1:40" s="355" customFormat="1" ht="16.2">
      <c r="A10" s="355" t="s">
        <v>581</v>
      </c>
      <c r="E10" s="355" t="s">
        <v>575</v>
      </c>
      <c r="F10" s="406" t="str">
        <f>VLOOKUP(AF6,客!$A$2:$Z$2591,5,0)</f>
        <v>大南街123號地下</v>
      </c>
      <c r="G10" s="474"/>
      <c r="H10" s="474"/>
      <c r="I10" s="474"/>
      <c r="J10" s="474"/>
      <c r="K10" s="474"/>
      <c r="L10" s="474"/>
      <c r="M10" s="474"/>
      <c r="N10" s="474" t="str">
        <f>VLOOKUP(F10,'Client Data'!$A$2:$H$26704,2,0)</f>
        <v>123 Tai Nan Street</v>
      </c>
      <c r="O10" s="474"/>
      <c r="S10" s="475">
        <f>VLOOKUP(AF6,客!$A$2:$AP$2591,34,0)</f>
        <v>0</v>
      </c>
      <c r="T10" s="476"/>
      <c r="U10" s="476"/>
      <c r="V10" s="476"/>
      <c r="W10" s="476"/>
      <c r="X10" s="476"/>
      <c r="Y10" s="476"/>
      <c r="Z10" s="476"/>
      <c r="AA10" s="476"/>
      <c r="AB10" s="476"/>
      <c r="AJ10" s="846"/>
      <c r="AK10" s="846"/>
      <c r="AL10" s="846"/>
      <c r="AM10" s="846"/>
      <c r="AN10" s="846"/>
    </row>
    <row r="11" spans="1:40" s="355" customFormat="1" ht="13.8">
      <c r="F11" s="361"/>
      <c r="AJ11" s="846"/>
      <c r="AK11" s="846"/>
      <c r="AL11" s="846"/>
      <c r="AM11" s="846"/>
      <c r="AN11" s="846"/>
    </row>
    <row r="12" spans="1:40" s="364" customFormat="1" ht="30" customHeight="1">
      <c r="A12" s="362" t="s">
        <v>618</v>
      </c>
      <c r="B12" s="362"/>
      <c r="C12" s="362"/>
      <c r="D12" s="362"/>
      <c r="E12" s="362"/>
      <c r="F12" s="362" t="s">
        <v>576</v>
      </c>
      <c r="G12" s="362"/>
      <c r="H12" s="362"/>
      <c r="I12" s="362" t="s">
        <v>617</v>
      </c>
      <c r="J12" s="362"/>
      <c r="K12" s="362"/>
      <c r="L12" s="362"/>
      <c r="M12" s="362"/>
      <c r="N12" s="362"/>
      <c r="O12" s="362"/>
      <c r="P12" s="362"/>
      <c r="Q12" s="362"/>
      <c r="R12" s="362"/>
      <c r="S12" s="362"/>
      <c r="T12" s="362"/>
      <c r="U12" s="362"/>
      <c r="V12" s="362"/>
      <c r="W12" s="362"/>
      <c r="X12" s="362"/>
      <c r="Y12" s="362"/>
      <c r="Z12" s="362" t="s">
        <v>619</v>
      </c>
      <c r="AA12" s="362"/>
      <c r="AB12" s="363"/>
      <c r="AC12" s="362"/>
      <c r="AJ12" s="846"/>
      <c r="AK12" s="846"/>
      <c r="AL12" s="846"/>
      <c r="AM12" s="846"/>
      <c r="AN12" s="846"/>
    </row>
    <row r="13" spans="1:40" s="355" customFormat="1" ht="20.100000000000001" customHeight="1">
      <c r="A13" s="365"/>
      <c r="B13" s="366"/>
      <c r="C13" s="366"/>
      <c r="D13" s="366"/>
      <c r="E13" s="366"/>
      <c r="F13" s="366"/>
      <c r="G13" s="366"/>
      <c r="H13" s="366"/>
      <c r="I13" s="366"/>
      <c r="J13" s="366"/>
      <c r="K13" s="366"/>
      <c r="L13" s="366"/>
      <c r="M13" s="366"/>
      <c r="N13" s="366"/>
      <c r="O13" s="366"/>
      <c r="P13" s="366"/>
      <c r="Q13" s="367"/>
      <c r="R13" s="366"/>
      <c r="S13" s="366"/>
      <c r="T13" s="366"/>
      <c r="U13" s="366"/>
      <c r="V13" s="366"/>
      <c r="W13" s="366"/>
      <c r="X13" s="366"/>
      <c r="Y13" s="366"/>
      <c r="Z13" s="815"/>
      <c r="AA13" s="816"/>
      <c r="AB13" s="816"/>
      <c r="AC13" s="368"/>
      <c r="AD13" s="368"/>
      <c r="AE13" s="368"/>
      <c r="AF13" s="368"/>
      <c r="AJ13" s="846"/>
      <c r="AK13" s="846"/>
      <c r="AL13" s="846"/>
      <c r="AM13" s="846"/>
      <c r="AN13" s="846"/>
    </row>
    <row r="14" spans="1:40" s="355" customFormat="1" ht="13.95" customHeight="1">
      <c r="A14" s="587" t="str">
        <f>AG21</f>
        <v>INV-EE16275-03</v>
      </c>
      <c r="B14" s="369"/>
      <c r="C14" s="369"/>
      <c r="D14" s="369"/>
      <c r="E14" s="369"/>
      <c r="F14" s="831">
        <f>AH21</f>
        <v>43610</v>
      </c>
      <c r="G14" s="832"/>
      <c r="H14" s="832"/>
      <c r="I14" s="369" t="str">
        <f>AJ21</f>
        <v>1/6/2018-31/5/2019
清洗食水缸及廁水缸工程-03 (共4個)</v>
      </c>
      <c r="J14" s="369"/>
      <c r="K14" s="369"/>
      <c r="L14" s="369"/>
      <c r="M14" s="369"/>
      <c r="N14" s="369"/>
      <c r="O14" s="369"/>
      <c r="P14" s="369"/>
      <c r="R14" s="369"/>
      <c r="Z14" s="817">
        <f>AI21</f>
        <v>3400</v>
      </c>
      <c r="AA14" s="818"/>
      <c r="AB14" s="818"/>
      <c r="AJ14" s="846"/>
      <c r="AK14" s="846"/>
      <c r="AL14" s="846"/>
      <c r="AM14" s="846"/>
      <c r="AN14" s="846"/>
    </row>
    <row r="15" spans="1:40" s="355" customFormat="1" ht="13.8">
      <c r="A15" s="588" t="str">
        <f>AG22</f>
        <v>INV-EE16275-04</v>
      </c>
      <c r="B15" s="369"/>
      <c r="C15" s="369"/>
      <c r="D15" s="369"/>
      <c r="E15" s="369"/>
      <c r="F15" s="833">
        <f>AH22</f>
        <v>43664</v>
      </c>
      <c r="G15" s="834"/>
      <c r="H15" s="834"/>
      <c r="I15" s="369" t="str">
        <f>AJ22</f>
        <v>1/6/2018-31/5/2019
清洗食水缸及廁水缸工程-04 (共2個)12/7/2019完工</v>
      </c>
      <c r="J15" s="369"/>
      <c r="K15" s="369"/>
      <c r="L15" s="369"/>
      <c r="M15" s="369"/>
      <c r="N15" s="369"/>
      <c r="O15" s="369"/>
      <c r="P15" s="369"/>
      <c r="R15" s="369"/>
      <c r="Z15" s="817">
        <f>AI22</f>
        <v>1700</v>
      </c>
      <c r="AA15" s="818"/>
      <c r="AB15" s="818"/>
      <c r="AJ15" s="846"/>
      <c r="AK15" s="846"/>
      <c r="AL15" s="846"/>
      <c r="AM15" s="846"/>
      <c r="AN15" s="846"/>
    </row>
    <row r="16" spans="1:40" s="355" customFormat="1" ht="16.2">
      <c r="A16" s="588"/>
      <c r="B16" s="369"/>
      <c r="C16" s="369"/>
      <c r="D16" s="369"/>
      <c r="E16" s="833"/>
      <c r="F16" s="834"/>
      <c r="G16" s="834"/>
      <c r="H16" s="369"/>
      <c r="I16" s="369"/>
      <c r="J16" s="369"/>
      <c r="K16" s="369"/>
      <c r="L16" s="369"/>
      <c r="M16" s="369"/>
      <c r="N16" s="369"/>
      <c r="O16" s="369"/>
      <c r="P16" s="369"/>
      <c r="Q16" s="360"/>
      <c r="R16" s="369"/>
      <c r="S16" s="357"/>
      <c r="T16" s="357"/>
      <c r="Z16" s="817"/>
      <c r="AA16" s="818"/>
      <c r="AB16" s="818"/>
    </row>
    <row r="17" spans="1:36" s="355" customFormat="1" ht="16.2">
      <c r="A17" s="589"/>
      <c r="B17" s="369"/>
      <c r="C17" s="369"/>
      <c r="D17" s="369"/>
      <c r="E17" s="835"/>
      <c r="F17" s="834"/>
      <c r="G17" s="834"/>
      <c r="H17" s="369"/>
      <c r="I17" s="369"/>
      <c r="J17" s="369"/>
      <c r="K17" s="369"/>
      <c r="L17" s="369"/>
      <c r="M17" s="369"/>
      <c r="N17" s="369"/>
      <c r="O17" s="369"/>
      <c r="P17" s="369"/>
      <c r="Q17" s="360"/>
      <c r="R17" s="369"/>
      <c r="S17" s="357"/>
      <c r="T17" s="357"/>
      <c r="Z17" s="817"/>
      <c r="AA17" s="818"/>
      <c r="AB17" s="818"/>
    </row>
    <row r="18" spans="1:36" s="355" customFormat="1" ht="16.2">
      <c r="A18" s="589"/>
      <c r="B18" s="369"/>
      <c r="C18" s="369"/>
      <c r="D18" s="369"/>
      <c r="E18" s="835"/>
      <c r="F18" s="834"/>
      <c r="G18" s="834"/>
      <c r="H18" s="369"/>
      <c r="I18" s="369"/>
      <c r="J18" s="369"/>
      <c r="K18" s="369"/>
      <c r="L18" s="369"/>
      <c r="M18" s="369"/>
      <c r="N18" s="369"/>
      <c r="O18" s="369"/>
      <c r="P18" s="369"/>
      <c r="Q18" s="360"/>
      <c r="R18" s="357"/>
      <c r="S18" s="357"/>
      <c r="T18" s="357"/>
      <c r="Z18" s="817"/>
      <c r="AA18" s="818"/>
      <c r="AB18" s="818"/>
    </row>
    <row r="19" spans="1:36" s="355" customFormat="1" ht="16.2">
      <c r="A19" s="369"/>
      <c r="F19" s="360"/>
      <c r="G19" s="360"/>
      <c r="H19" s="360"/>
      <c r="I19" s="360"/>
      <c r="J19" s="360"/>
      <c r="K19" s="360"/>
      <c r="L19" s="360"/>
      <c r="M19" s="360"/>
      <c r="N19" s="360"/>
      <c r="O19" s="360"/>
      <c r="P19" s="360"/>
      <c r="Q19" s="357"/>
      <c r="R19" s="357"/>
      <c r="S19" s="357"/>
      <c r="Z19" s="370"/>
      <c r="AA19" s="370"/>
    </row>
    <row r="20" spans="1:36" s="371" customFormat="1" ht="13.8">
      <c r="Z20" s="372"/>
      <c r="AA20" s="372"/>
    </row>
    <row r="21" spans="1:36" s="355" customFormat="1" ht="16.2">
      <c r="F21" s="360"/>
      <c r="G21" s="360"/>
      <c r="H21" s="360"/>
      <c r="I21" s="360"/>
      <c r="J21" s="360"/>
      <c r="K21" s="360"/>
      <c r="L21" s="360"/>
      <c r="M21" s="360"/>
      <c r="N21" s="360"/>
      <c r="O21" s="360"/>
      <c r="P21" s="360"/>
      <c r="Q21" s="357"/>
      <c r="R21" s="357"/>
      <c r="S21" s="357"/>
      <c r="Z21" s="370"/>
      <c r="AA21" s="370"/>
      <c r="AF21" s="29" t="s">
        <v>236</v>
      </c>
      <c r="AG21" s="451" t="s">
        <v>622</v>
      </c>
      <c r="AH21" s="452">
        <v>43610</v>
      </c>
      <c r="AI21" s="469">
        <v>3400</v>
      </c>
      <c r="AJ21" s="29" t="s">
        <v>706</v>
      </c>
    </row>
    <row r="22" spans="1:36" s="355" customFormat="1" ht="13.8">
      <c r="A22" s="373"/>
      <c r="B22" s="373"/>
      <c r="C22" s="373"/>
      <c r="D22" s="373"/>
      <c r="E22" s="373"/>
      <c r="F22" s="373"/>
      <c r="G22" s="373"/>
      <c r="H22" s="373"/>
      <c r="I22" s="373"/>
      <c r="J22" s="373"/>
      <c r="K22" s="373"/>
      <c r="L22" s="373"/>
      <c r="M22" s="373"/>
      <c r="N22" s="373"/>
      <c r="O22" s="373"/>
      <c r="P22" s="373"/>
      <c r="Q22" s="373"/>
      <c r="R22" s="373"/>
      <c r="S22" s="373"/>
      <c r="T22" s="373"/>
      <c r="U22" s="373"/>
      <c r="V22" s="373"/>
      <c r="W22" s="373"/>
      <c r="X22" s="373"/>
      <c r="Y22" s="373"/>
      <c r="Z22" s="373"/>
      <c r="AA22" s="373"/>
      <c r="AB22" s="373"/>
      <c r="AC22" s="373"/>
      <c r="AF22" s="401" t="s">
        <v>236</v>
      </c>
      <c r="AG22" s="453" t="s">
        <v>623</v>
      </c>
      <c r="AH22" s="454">
        <v>43664</v>
      </c>
      <c r="AI22" s="470">
        <v>1700</v>
      </c>
      <c r="AJ22" s="401" t="s">
        <v>814</v>
      </c>
    </row>
    <row r="23" spans="1:36" s="355" customFormat="1" ht="16.2">
      <c r="D23" s="374"/>
      <c r="F23" s="374"/>
      <c r="G23" s="374"/>
      <c r="H23" s="374"/>
      <c r="I23" s="374"/>
      <c r="J23" s="374"/>
      <c r="K23" s="374"/>
      <c r="L23" s="374"/>
      <c r="M23" s="823"/>
      <c r="N23" s="824"/>
      <c r="O23" s="824"/>
      <c r="P23" s="824"/>
      <c r="Q23" s="824"/>
      <c r="R23" s="374"/>
      <c r="S23" s="374"/>
      <c r="T23" s="374"/>
      <c r="U23" s="374"/>
      <c r="V23" s="374"/>
      <c r="W23" s="374"/>
      <c r="X23" s="374"/>
      <c r="Y23" s="374"/>
      <c r="Z23" s="374"/>
      <c r="AA23" s="374"/>
      <c r="AB23" s="374"/>
      <c r="AC23" s="374"/>
    </row>
    <row r="24" spans="1:36" s="355" customFormat="1" ht="16.8" thickBot="1">
      <c r="A24" s="374"/>
      <c r="B24" s="825"/>
      <c r="C24" s="826"/>
      <c r="D24" s="375"/>
      <c r="E24" s="374"/>
      <c r="F24" s="374"/>
      <c r="G24" s="374"/>
      <c r="H24" s="374"/>
      <c r="I24" s="374"/>
      <c r="J24" s="374"/>
      <c r="K24" s="374"/>
      <c r="L24" s="374"/>
      <c r="M24" s="374"/>
      <c r="N24" s="374"/>
      <c r="O24" s="374"/>
      <c r="P24" s="374"/>
      <c r="Q24" s="374"/>
      <c r="R24" s="374"/>
      <c r="S24" s="374"/>
      <c r="T24" s="374"/>
      <c r="U24" s="376" t="s">
        <v>588</v>
      </c>
      <c r="V24" s="374" t="s">
        <v>575</v>
      </c>
      <c r="W24" s="827">
        <f>SUM(Z13:AB22)</f>
        <v>5100</v>
      </c>
      <c r="X24" s="828"/>
      <c r="Y24" s="828"/>
      <c r="Z24" s="828"/>
      <c r="AA24" s="828"/>
      <c r="AB24" s="828"/>
      <c r="AC24" s="377"/>
    </row>
    <row r="25" spans="1:36" s="355" customFormat="1" ht="14.4" hidden="1" thickTop="1"/>
    <row r="26" spans="1:36" s="379" customFormat="1" ht="24.9" hidden="1" customHeight="1">
      <c r="A26" s="829" t="s">
        <v>620</v>
      </c>
      <c r="B26" s="737"/>
      <c r="C26" s="737"/>
      <c r="D26" s="737"/>
      <c r="E26" s="737"/>
      <c r="F26" s="737"/>
      <c r="G26" s="737"/>
      <c r="H26" s="737"/>
      <c r="I26" s="737"/>
      <c r="J26" s="737"/>
      <c r="K26" s="737"/>
      <c r="L26" s="737"/>
      <c r="M26" s="737"/>
      <c r="N26" s="737"/>
      <c r="O26" s="737"/>
      <c r="P26" s="737"/>
      <c r="Q26" s="737"/>
      <c r="R26" s="737"/>
      <c r="S26" s="737"/>
      <c r="T26" s="737"/>
      <c r="U26" s="737"/>
      <c r="V26" s="737"/>
      <c r="W26" s="737"/>
      <c r="X26" s="737"/>
      <c r="Y26" s="737"/>
      <c r="Z26" s="737"/>
      <c r="AA26" s="737"/>
      <c r="AB26" s="737"/>
      <c r="AC26" s="378"/>
      <c r="AD26" s="378"/>
      <c r="AE26" s="830"/>
      <c r="AF26" s="737"/>
      <c r="AG26" s="737"/>
      <c r="AH26" s="737"/>
      <c r="AI26" s="737"/>
    </row>
    <row r="27" spans="1:36" s="355" customFormat="1" ht="24.9" hidden="1" customHeight="1">
      <c r="A27" s="737"/>
      <c r="B27" s="737"/>
      <c r="C27" s="737"/>
      <c r="D27" s="737"/>
      <c r="E27" s="737"/>
      <c r="F27" s="737"/>
      <c r="G27" s="737"/>
      <c r="H27" s="737"/>
      <c r="I27" s="737"/>
      <c r="J27" s="737"/>
      <c r="K27" s="737"/>
      <c r="L27" s="737"/>
      <c r="M27" s="737"/>
      <c r="N27" s="737"/>
      <c r="O27" s="737"/>
      <c r="P27" s="737"/>
      <c r="Q27" s="737"/>
      <c r="R27" s="737"/>
      <c r="S27" s="737"/>
      <c r="T27" s="737"/>
      <c r="U27" s="737"/>
      <c r="V27" s="737"/>
      <c r="W27" s="737"/>
      <c r="X27" s="737"/>
      <c r="Y27" s="737"/>
      <c r="Z27" s="737"/>
      <c r="AA27" s="737"/>
      <c r="AB27" s="737"/>
      <c r="AC27" s="378"/>
      <c r="AD27" s="378"/>
      <c r="AE27" s="737"/>
      <c r="AF27" s="737"/>
      <c r="AG27" s="737"/>
      <c r="AH27" s="737"/>
      <c r="AI27" s="737"/>
    </row>
    <row r="28" spans="1:36" s="355" customFormat="1" ht="13.8" hidden="1">
      <c r="A28" s="355" t="s">
        <v>590</v>
      </c>
    </row>
    <row r="29" spans="1:36" s="371" customFormat="1" ht="14.4" hidden="1">
      <c r="A29" s="371" t="s">
        <v>621</v>
      </c>
    </row>
    <row r="30" spans="1:36" s="371" customFormat="1" ht="13.8" hidden="1"/>
    <row r="31" spans="1:36" s="355" customFormat="1" ht="13.8" hidden="1"/>
    <row r="32" spans="1:36" s="355" customFormat="1" ht="13.8" hidden="1"/>
    <row r="33" spans="1:31" s="371" customFormat="1" ht="13.8" hidden="1">
      <c r="A33" s="371" t="s">
        <v>593</v>
      </c>
    </row>
    <row r="34" spans="1:31" s="355" customFormat="1" ht="13.8" hidden="1">
      <c r="A34" s="374" t="s">
        <v>594</v>
      </c>
    </row>
    <row r="35" spans="1:31" s="355" customFormat="1" ht="13.8" hidden="1"/>
    <row r="36" spans="1:31" s="355" customFormat="1" ht="13.8" hidden="1"/>
    <row r="37" spans="1:31" s="355" customFormat="1" ht="13.8" hidden="1"/>
    <row r="38" spans="1:31" s="355" customFormat="1" ht="13.8" hidden="1"/>
    <row r="39" spans="1:31" s="355" customFormat="1" ht="13.8" hidden="1">
      <c r="A39" s="373"/>
      <c r="B39" s="373"/>
      <c r="C39" s="373"/>
      <c r="D39" s="373"/>
      <c r="E39" s="373"/>
      <c r="F39" s="373"/>
      <c r="G39" s="373"/>
      <c r="H39" s="373"/>
      <c r="I39" s="373"/>
      <c r="J39" s="373"/>
      <c r="K39" s="373"/>
    </row>
    <row r="40" spans="1:31" s="355" customFormat="1" ht="13.8" hidden="1">
      <c r="A40" s="355" t="s">
        <v>595</v>
      </c>
    </row>
    <row r="41" spans="1:31" s="355" customFormat="1" ht="13.8" hidden="1"/>
    <row r="42" spans="1:31" hidden="1"/>
    <row r="43" spans="1:31" ht="16.2" hidden="1" thickTop="1"/>
    <row r="44" spans="1:31" ht="16.2" thickTop="1"/>
    <row r="45" spans="1:31" ht="19.8">
      <c r="A45" s="623"/>
      <c r="B45" s="623"/>
      <c r="C45" s="623"/>
      <c r="D45" s="623"/>
      <c r="E45" s="624"/>
      <c r="F45" s="624" t="s">
        <v>803</v>
      </c>
      <c r="G45" s="623"/>
      <c r="H45" s="623"/>
      <c r="I45" s="623"/>
      <c r="J45" s="623"/>
      <c r="K45" s="623"/>
      <c r="L45" s="623"/>
      <c r="M45" s="623"/>
      <c r="N45" s="623"/>
      <c r="O45" s="623"/>
      <c r="P45" s="623"/>
      <c r="Q45" s="623"/>
      <c r="R45" s="623"/>
      <c r="S45" s="623"/>
      <c r="T45" s="623"/>
      <c r="U45" s="623"/>
      <c r="V45" s="623"/>
      <c r="W45" s="623"/>
      <c r="X45" s="623"/>
      <c r="Y45" s="623"/>
      <c r="Z45" s="623"/>
      <c r="AA45" s="623"/>
      <c r="AB45" s="623"/>
      <c r="AC45" s="623"/>
      <c r="AD45" s="623"/>
      <c r="AE45" s="623"/>
    </row>
    <row r="46" spans="1:31" ht="19.8">
      <c r="A46" s="623"/>
      <c r="B46" s="623"/>
      <c r="C46" s="623"/>
      <c r="D46" s="623"/>
      <c r="E46" s="624"/>
      <c r="F46" s="624"/>
      <c r="G46" s="623"/>
      <c r="H46" s="623"/>
      <c r="I46" s="623"/>
      <c r="J46" s="623"/>
      <c r="K46" s="623"/>
      <c r="L46" s="623"/>
      <c r="M46" s="623"/>
      <c r="N46" s="623"/>
      <c r="O46" s="623"/>
      <c r="P46" s="623"/>
      <c r="Q46" s="623"/>
      <c r="R46" s="623"/>
      <c r="S46" s="623"/>
      <c r="T46" s="623"/>
      <c r="U46" s="623"/>
      <c r="V46" s="623"/>
      <c r="W46" s="623"/>
      <c r="X46" s="623"/>
      <c r="Y46" s="623"/>
      <c r="Z46" s="623"/>
      <c r="AA46" s="623"/>
      <c r="AB46" s="623"/>
      <c r="AC46" s="623"/>
      <c r="AD46" s="623"/>
      <c r="AE46" s="623"/>
    </row>
    <row r="47" spans="1:31" ht="19.8">
      <c r="A47" s="623"/>
      <c r="B47" s="623"/>
      <c r="C47" s="623"/>
      <c r="D47" s="623"/>
      <c r="E47" s="625" t="s">
        <v>807</v>
      </c>
      <c r="F47" s="626" t="s">
        <v>806</v>
      </c>
      <c r="G47" s="623"/>
      <c r="H47" s="623"/>
      <c r="I47" s="623"/>
      <c r="J47" s="623"/>
      <c r="K47" s="623"/>
      <c r="L47" s="623"/>
      <c r="M47" s="623"/>
      <c r="N47" s="623"/>
      <c r="O47" s="623"/>
      <c r="P47" s="623"/>
      <c r="Q47" s="623"/>
      <c r="R47" s="623"/>
      <c r="S47" s="623"/>
      <c r="T47" s="623"/>
      <c r="U47" s="623"/>
      <c r="V47" s="623"/>
      <c r="W47" s="623"/>
      <c r="X47" s="623"/>
      <c r="Y47" s="623"/>
      <c r="Z47" s="623"/>
      <c r="AA47" s="623"/>
      <c r="AB47" s="623"/>
      <c r="AC47" s="623"/>
      <c r="AD47" s="623"/>
      <c r="AE47" s="623"/>
    </row>
    <row r="48" spans="1:31" ht="19.8">
      <c r="A48" s="623"/>
      <c r="B48" s="623"/>
      <c r="C48" s="623"/>
      <c r="D48" s="623"/>
      <c r="E48" s="625" t="s">
        <v>805</v>
      </c>
      <c r="F48" s="626" t="s">
        <v>804</v>
      </c>
      <c r="G48" s="623"/>
      <c r="H48" s="623"/>
      <c r="I48" s="623"/>
      <c r="J48" s="623"/>
      <c r="K48" s="623"/>
      <c r="L48" s="623"/>
      <c r="M48" s="623"/>
      <c r="N48" s="623"/>
      <c r="O48" s="623"/>
      <c r="P48" s="623"/>
      <c r="Q48" s="623"/>
      <c r="R48" s="623"/>
      <c r="S48" s="623"/>
      <c r="T48" s="623"/>
      <c r="U48" s="623"/>
      <c r="V48" s="623"/>
      <c r="W48" s="623"/>
      <c r="X48" s="623"/>
      <c r="Y48" s="623"/>
      <c r="Z48" s="623"/>
      <c r="AA48" s="623"/>
      <c r="AB48" s="623"/>
      <c r="AC48" s="623"/>
      <c r="AD48" s="623"/>
      <c r="AE48" s="623"/>
    </row>
  </sheetData>
  <mergeCells count="25">
    <mergeCell ref="AJ1:AN15"/>
    <mergeCell ref="Z18:AB18"/>
    <mergeCell ref="F14:H14"/>
    <mergeCell ref="F15:H15"/>
    <mergeCell ref="E16:G16"/>
    <mergeCell ref="E17:G17"/>
    <mergeCell ref="E18:G18"/>
    <mergeCell ref="Z17:AB17"/>
    <mergeCell ref="Z15:AB15"/>
    <mergeCell ref="Z16:AB16"/>
    <mergeCell ref="M23:Q23"/>
    <mergeCell ref="B24:C24"/>
    <mergeCell ref="W24:AB24"/>
    <mergeCell ref="A26:AB27"/>
    <mergeCell ref="AE26:AI27"/>
    <mergeCell ref="A2:AB2"/>
    <mergeCell ref="X3:AB3"/>
    <mergeCell ref="F4:Q5"/>
    <mergeCell ref="X4:AC4"/>
    <mergeCell ref="X5:AC5"/>
    <mergeCell ref="F6:Q7"/>
    <mergeCell ref="X6:AB6"/>
    <mergeCell ref="X7:AB7"/>
    <mergeCell ref="Z13:AB13"/>
    <mergeCell ref="Z14:AB14"/>
  </mergeCells>
  <phoneticPr fontId="2" type="noConversion"/>
  <pageMargins left="0.78740157480314965" right="0.78740157480314965" top="0.94488188976377963" bottom="0.74803149606299213" header="0.31496062992125984" footer="0.31496062992125984"/>
  <pageSetup paperSize="9" scale="107"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BA8C1-7EA3-4CDE-98C1-E1531DA6E735}">
  <dimension ref="A1:AL27"/>
  <sheetViews>
    <sheetView zoomScaleNormal="100" workbookViewId="0">
      <selection activeCell="AF6" sqref="AF6:AF7"/>
    </sheetView>
  </sheetViews>
  <sheetFormatPr defaultColWidth="9" defaultRowHeight="15.6"/>
  <cols>
    <col min="1" max="23" width="2.6640625" style="309" customWidth="1"/>
    <col min="24" max="28" width="3.6640625" style="309" customWidth="1"/>
    <col min="29" max="29" width="2.6640625" style="551" customWidth="1"/>
    <col min="30" max="30" width="2.6640625" style="309" customWidth="1"/>
    <col min="31" max="31" width="9" style="309"/>
    <col min="32" max="32" width="14.6640625" style="309" customWidth="1"/>
    <col min="33" max="16384" width="9" style="309"/>
  </cols>
  <sheetData>
    <row r="1" spans="1:38" s="548" customFormat="1" ht="75.599999999999994" customHeight="1">
      <c r="X1" s="771"/>
      <c r="Y1" s="772"/>
      <c r="Z1" s="772"/>
      <c r="AA1" s="772"/>
      <c r="AB1" s="772"/>
      <c r="AC1" s="552"/>
      <c r="AH1" s="845" t="s">
        <v>831</v>
      </c>
      <c r="AI1" s="846"/>
      <c r="AJ1" s="846"/>
      <c r="AK1" s="846"/>
      <c r="AL1" s="846"/>
    </row>
    <row r="2" spans="1:38" s="548" customFormat="1" ht="16.05" customHeight="1">
      <c r="A2" s="406" t="s">
        <v>770</v>
      </c>
      <c r="E2" s="548" t="s">
        <v>575</v>
      </c>
      <c r="F2" s="735" t="e">
        <f>VLOOKUP(AF4,'P-Master'!$A$2:$AP$6047,6,0)</f>
        <v>#N/A</v>
      </c>
      <c r="G2" s="735"/>
      <c r="H2" s="735"/>
      <c r="I2" s="735"/>
      <c r="J2" s="735"/>
      <c r="K2" s="735"/>
      <c r="L2" s="735"/>
      <c r="M2" s="735"/>
      <c r="N2" s="735"/>
      <c r="O2" s="735"/>
      <c r="P2" s="735"/>
      <c r="Q2" s="773"/>
      <c r="R2" s="550"/>
      <c r="S2" s="406" t="s">
        <v>769</v>
      </c>
      <c r="U2" s="548" t="s">
        <v>575</v>
      </c>
      <c r="V2" s="775" t="e">
        <f>VLOOKUP(AF4,'P-Master'!$A$2:$AP$25909,2,0)</f>
        <v>#N/A</v>
      </c>
      <c r="W2" s="737"/>
      <c r="X2" s="737"/>
      <c r="Y2" s="737"/>
      <c r="Z2" s="737"/>
      <c r="AA2" s="737"/>
      <c r="AB2" s="737"/>
      <c r="AC2" s="553"/>
      <c r="AH2" s="846"/>
      <c r="AI2" s="846"/>
      <c r="AJ2" s="846"/>
      <c r="AK2" s="846"/>
      <c r="AL2" s="846"/>
    </row>
    <row r="3" spans="1:38" s="548" customFormat="1" ht="16.05" customHeight="1">
      <c r="F3" s="772"/>
      <c r="G3" s="772"/>
      <c r="H3" s="772"/>
      <c r="I3" s="772"/>
      <c r="J3" s="772"/>
      <c r="K3" s="772"/>
      <c r="L3" s="772"/>
      <c r="M3" s="772"/>
      <c r="N3" s="772"/>
      <c r="O3" s="772"/>
      <c r="P3" s="772"/>
      <c r="Q3" s="772"/>
      <c r="S3" s="406" t="s">
        <v>772</v>
      </c>
      <c r="U3" s="548" t="s">
        <v>575</v>
      </c>
      <c r="V3" s="776">
        <f ca="1">TODAY()</f>
        <v>43668</v>
      </c>
      <c r="W3" s="737"/>
      <c r="X3" s="737"/>
      <c r="Y3" s="737"/>
      <c r="Z3" s="737"/>
      <c r="AA3" s="737"/>
      <c r="AB3" s="737"/>
      <c r="AC3" s="554"/>
      <c r="AH3" s="846"/>
      <c r="AI3" s="846"/>
      <c r="AJ3" s="846"/>
      <c r="AK3" s="846"/>
      <c r="AL3" s="846"/>
    </row>
    <row r="4" spans="1:38" s="548" customFormat="1" ht="16.05" customHeight="1">
      <c r="A4" s="406" t="s">
        <v>113</v>
      </c>
      <c r="E4" s="406" t="s">
        <v>105</v>
      </c>
      <c r="F4" s="735" t="e">
        <f>VLOOKUP(AF4,'P-Master'!$A$2:$AP$6047,30,0)</f>
        <v>#N/A</v>
      </c>
      <c r="G4" s="773"/>
      <c r="H4" s="773"/>
      <c r="I4" s="773"/>
      <c r="J4" s="773"/>
      <c r="K4" s="773"/>
      <c r="L4" s="773"/>
      <c r="M4" s="773"/>
      <c r="N4" s="773"/>
      <c r="O4" s="773"/>
      <c r="P4" s="773"/>
      <c r="Q4" s="773"/>
      <c r="R4" s="549"/>
      <c r="S4" s="406" t="s">
        <v>773</v>
      </c>
      <c r="U4" s="548" t="s">
        <v>575</v>
      </c>
      <c r="V4" s="786" t="e">
        <f>VLOOKUP(AF4,'P-Master'!$A$2:$AP$25909,32,0)</f>
        <v>#N/A</v>
      </c>
      <c r="W4" s="787"/>
      <c r="X4" s="787"/>
      <c r="Y4" s="787"/>
      <c r="Z4" s="787"/>
      <c r="AA4" s="841"/>
      <c r="AB4" s="841"/>
      <c r="AC4" s="552"/>
      <c r="AF4" s="313">
        <v>22386</v>
      </c>
      <c r="AH4" s="846"/>
      <c r="AI4" s="846"/>
      <c r="AJ4" s="846"/>
      <c r="AK4" s="846"/>
      <c r="AL4" s="846"/>
    </row>
    <row r="5" spans="1:38" s="548" customFormat="1" ht="16.05" customHeight="1">
      <c r="F5" s="773"/>
      <c r="G5" s="773"/>
      <c r="H5" s="773"/>
      <c r="I5" s="773"/>
      <c r="J5" s="773"/>
      <c r="K5" s="773"/>
      <c r="L5" s="773"/>
      <c r="M5" s="773"/>
      <c r="N5" s="773"/>
      <c r="O5" s="773"/>
      <c r="P5" s="773"/>
      <c r="Q5" s="773"/>
      <c r="R5" s="549"/>
      <c r="S5" s="406" t="s">
        <v>774</v>
      </c>
      <c r="U5" s="548" t="s">
        <v>575</v>
      </c>
      <c r="V5" s="782" t="e">
        <f>VLOOKUP(AF4,'P-Master'!$A$2:$AP$25909,33,0)</f>
        <v>#N/A</v>
      </c>
      <c r="W5" s="783"/>
      <c r="X5" s="783"/>
      <c r="Y5" s="783"/>
      <c r="Z5" s="783"/>
      <c r="AA5" s="841"/>
      <c r="AB5" s="841"/>
      <c r="AC5" s="552"/>
      <c r="AF5" s="314"/>
      <c r="AH5" s="846"/>
      <c r="AI5" s="846"/>
      <c r="AJ5" s="846"/>
      <c r="AK5" s="846"/>
      <c r="AL5" s="846"/>
    </row>
    <row r="6" spans="1:38" s="548" customFormat="1" ht="16.05" customHeight="1">
      <c r="A6" s="406" t="s">
        <v>768</v>
      </c>
      <c r="E6" s="548" t="s">
        <v>575</v>
      </c>
      <c r="F6" s="548" t="e">
        <f>VLOOKUP(AF4,'P-Master'!$A$2:$AZ$25909,35,0)</f>
        <v>#N/A</v>
      </c>
      <c r="S6" s="406" t="s">
        <v>775</v>
      </c>
      <c r="U6" s="548" t="s">
        <v>575</v>
      </c>
      <c r="V6" s="840" t="e">
        <f>VLOOKUP(AF4,'P-Master'!$A$2:$AP$25909,34,0)</f>
        <v>#N/A</v>
      </c>
      <c r="W6" s="841"/>
      <c r="X6" s="841"/>
      <c r="Y6" s="841"/>
      <c r="Z6" s="841"/>
      <c r="AA6" s="841"/>
      <c r="AB6" s="841"/>
      <c r="AC6" s="552"/>
      <c r="AH6" s="846"/>
      <c r="AI6" s="846"/>
      <c r="AJ6" s="846"/>
      <c r="AK6" s="846"/>
      <c r="AL6" s="846"/>
    </row>
    <row r="7" spans="1:38" s="548" customFormat="1" ht="12" customHeight="1">
      <c r="S7" s="842"/>
      <c r="T7" s="843"/>
      <c r="U7" s="843"/>
      <c r="V7" s="843"/>
      <c r="W7" s="843"/>
      <c r="X7" s="843"/>
      <c r="Y7" s="843"/>
      <c r="Z7" s="843"/>
      <c r="AA7" s="843"/>
      <c r="AB7" s="843"/>
      <c r="AC7" s="552"/>
      <c r="AH7" s="846"/>
      <c r="AI7" s="846"/>
      <c r="AJ7" s="846"/>
      <c r="AK7" s="846"/>
      <c r="AL7" s="846"/>
    </row>
    <row r="8" spans="1:38" s="320" customFormat="1" ht="29.4" customHeight="1">
      <c r="A8" s="555" t="s">
        <v>771</v>
      </c>
      <c r="E8" s="320" t="s">
        <v>575</v>
      </c>
      <c r="F8" s="836" t="e">
        <f>VLOOKUP(AF4,'P-Master'!$A$2:$AZ$25909,8,0)</f>
        <v>#N/A</v>
      </c>
      <c r="G8" s="837"/>
      <c r="H8" s="837"/>
      <c r="I8" s="837"/>
      <c r="J8" s="837"/>
      <c r="K8" s="837"/>
      <c r="L8" s="837"/>
      <c r="M8" s="837"/>
      <c r="N8" s="837"/>
      <c r="O8" s="837"/>
      <c r="P8" s="837"/>
      <c r="Q8" s="837"/>
      <c r="R8" s="837"/>
      <c r="S8" s="837"/>
      <c r="T8" s="837"/>
      <c r="U8" s="837"/>
      <c r="V8" s="837"/>
      <c r="W8" s="837"/>
      <c r="X8" s="837"/>
      <c r="Y8" s="837"/>
      <c r="Z8" s="837"/>
      <c r="AA8" s="837"/>
      <c r="AB8" s="837"/>
      <c r="AC8" s="556"/>
      <c r="AH8" s="846"/>
      <c r="AI8" s="846"/>
      <c r="AJ8" s="846"/>
      <c r="AK8" s="846"/>
      <c r="AL8" s="846"/>
    </row>
    <row r="9" spans="1:38" s="548" customFormat="1" ht="13.8">
      <c r="AC9" s="552"/>
      <c r="AH9" s="846"/>
      <c r="AI9" s="846"/>
      <c r="AJ9" s="846"/>
      <c r="AK9" s="846"/>
      <c r="AL9" s="846"/>
    </row>
    <row r="10" spans="1:38" s="557" customFormat="1" ht="24" customHeight="1">
      <c r="A10" s="577" t="s">
        <v>111</v>
      </c>
      <c r="B10" s="571"/>
      <c r="C10" s="564"/>
      <c r="D10" s="573"/>
      <c r="E10" s="573"/>
      <c r="F10" s="573"/>
      <c r="G10" s="573"/>
      <c r="H10" s="573"/>
      <c r="I10" s="573"/>
      <c r="J10" s="573"/>
      <c r="K10" s="573"/>
      <c r="L10" s="573"/>
      <c r="M10" s="573"/>
      <c r="N10" s="573"/>
      <c r="O10" s="573"/>
      <c r="P10" s="573"/>
      <c r="Q10" s="573"/>
      <c r="R10" s="573"/>
      <c r="S10" s="573"/>
      <c r="T10" s="564"/>
      <c r="U10" s="571"/>
      <c r="V10" s="575"/>
      <c r="W10" s="571"/>
      <c r="X10" s="575"/>
      <c r="Y10" s="571"/>
      <c r="Z10" s="564"/>
      <c r="AA10" s="571"/>
      <c r="AB10" s="571"/>
      <c r="AC10" s="570"/>
      <c r="AH10" s="846"/>
      <c r="AI10" s="846"/>
      <c r="AJ10" s="846"/>
      <c r="AK10" s="846"/>
      <c r="AL10" s="846"/>
    </row>
    <row r="11" spans="1:38" s="557" customFormat="1" ht="16.2">
      <c r="A11" s="564"/>
      <c r="B11" s="571"/>
      <c r="C11" s="576"/>
      <c r="D11" s="573"/>
      <c r="E11" s="573"/>
      <c r="F11" s="573"/>
      <c r="G11" s="573"/>
      <c r="H11" s="573"/>
      <c r="I11" s="573"/>
      <c r="J11" s="573"/>
      <c r="K11" s="573"/>
      <c r="L11" s="573"/>
      <c r="M11" s="573"/>
      <c r="N11" s="573"/>
      <c r="O11" s="573"/>
      <c r="P11" s="573"/>
      <c r="Q11" s="573"/>
      <c r="R11" s="573"/>
      <c r="S11" s="573"/>
      <c r="T11" s="564"/>
      <c r="U11" s="571"/>
      <c r="V11" s="575"/>
      <c r="W11" s="571"/>
      <c r="X11" s="575"/>
      <c r="Y11" s="571"/>
      <c r="Z11" s="574"/>
      <c r="AA11" s="571"/>
      <c r="AB11" s="571"/>
      <c r="AC11" s="570"/>
      <c r="AH11" s="846"/>
      <c r="AI11" s="846"/>
      <c r="AJ11" s="846"/>
      <c r="AK11" s="846"/>
      <c r="AL11" s="846"/>
    </row>
    <row r="12" spans="1:38" s="557" customFormat="1" ht="13.8">
      <c r="A12" s="838" t="s">
        <v>784</v>
      </c>
      <c r="B12" s="839"/>
      <c r="C12" s="839"/>
      <c r="D12" s="839"/>
      <c r="E12" s="839"/>
      <c r="F12" s="839"/>
      <c r="G12" s="839"/>
      <c r="H12" s="839"/>
      <c r="I12" s="839"/>
      <c r="J12" s="839"/>
      <c r="K12" s="839"/>
      <c r="L12" s="839"/>
      <c r="M12" s="839"/>
      <c r="N12" s="839"/>
      <c r="O12" s="839"/>
      <c r="P12" s="839"/>
      <c r="Q12" s="839"/>
      <c r="R12" s="839"/>
      <c r="S12" s="839"/>
      <c r="T12" s="839"/>
      <c r="U12" s="839"/>
      <c r="V12" s="839"/>
      <c r="W12" s="839"/>
      <c r="X12" s="839"/>
      <c r="Y12" s="839"/>
      <c r="Z12" s="839"/>
      <c r="AA12" s="839"/>
      <c r="AB12" s="839"/>
      <c r="AC12" s="570"/>
      <c r="AH12" s="846"/>
      <c r="AI12" s="846"/>
      <c r="AJ12" s="846"/>
      <c r="AK12" s="846"/>
      <c r="AL12" s="846"/>
    </row>
    <row r="13" spans="1:38" s="557" customFormat="1" ht="13.8">
      <c r="A13" s="839"/>
      <c r="B13" s="839"/>
      <c r="C13" s="839"/>
      <c r="D13" s="839"/>
      <c r="E13" s="839"/>
      <c r="F13" s="839"/>
      <c r="G13" s="839"/>
      <c r="H13" s="839"/>
      <c r="I13" s="839"/>
      <c r="J13" s="839"/>
      <c r="K13" s="839"/>
      <c r="L13" s="839"/>
      <c r="M13" s="839"/>
      <c r="N13" s="839"/>
      <c r="O13" s="839"/>
      <c r="P13" s="839"/>
      <c r="Q13" s="839"/>
      <c r="R13" s="839"/>
      <c r="S13" s="839"/>
      <c r="T13" s="839"/>
      <c r="U13" s="839"/>
      <c r="V13" s="839"/>
      <c r="W13" s="839"/>
      <c r="X13" s="839"/>
      <c r="Y13" s="839"/>
      <c r="Z13" s="839"/>
      <c r="AA13" s="839"/>
      <c r="AB13" s="839"/>
      <c r="AC13" s="570"/>
      <c r="AH13" s="846"/>
      <c r="AI13" s="846"/>
      <c r="AJ13" s="846"/>
      <c r="AK13" s="846"/>
      <c r="AL13" s="846"/>
    </row>
    <row r="14" spans="1:38" s="557" customFormat="1" ht="13.8">
      <c r="A14" s="839"/>
      <c r="B14" s="839"/>
      <c r="C14" s="839"/>
      <c r="D14" s="839"/>
      <c r="E14" s="839"/>
      <c r="F14" s="839"/>
      <c r="G14" s="839"/>
      <c r="H14" s="839"/>
      <c r="I14" s="839"/>
      <c r="J14" s="839"/>
      <c r="K14" s="839"/>
      <c r="L14" s="839"/>
      <c r="M14" s="839"/>
      <c r="N14" s="839"/>
      <c r="O14" s="839"/>
      <c r="P14" s="839"/>
      <c r="Q14" s="839"/>
      <c r="R14" s="839"/>
      <c r="S14" s="839"/>
      <c r="T14" s="839"/>
      <c r="U14" s="839"/>
      <c r="V14" s="839"/>
      <c r="W14" s="839"/>
      <c r="X14" s="839"/>
      <c r="Y14" s="839"/>
      <c r="Z14" s="839"/>
      <c r="AA14" s="839"/>
      <c r="AB14" s="839"/>
      <c r="AC14" s="570"/>
      <c r="AH14" s="846"/>
      <c r="AI14" s="846"/>
      <c r="AJ14" s="846"/>
      <c r="AK14" s="846"/>
      <c r="AL14" s="846"/>
    </row>
    <row r="15" spans="1:38" s="557" customFormat="1" ht="13.8">
      <c r="A15" s="839"/>
      <c r="B15" s="839"/>
      <c r="C15" s="839"/>
      <c r="D15" s="839"/>
      <c r="E15" s="839"/>
      <c r="F15" s="839"/>
      <c r="G15" s="839"/>
      <c r="H15" s="839"/>
      <c r="I15" s="839"/>
      <c r="J15" s="839"/>
      <c r="K15" s="839"/>
      <c r="L15" s="839"/>
      <c r="M15" s="839"/>
      <c r="N15" s="839"/>
      <c r="O15" s="839"/>
      <c r="P15" s="839"/>
      <c r="Q15" s="839"/>
      <c r="R15" s="839"/>
      <c r="S15" s="839"/>
      <c r="T15" s="839"/>
      <c r="U15" s="839"/>
      <c r="V15" s="839"/>
      <c r="W15" s="839"/>
      <c r="X15" s="839"/>
      <c r="Y15" s="839"/>
      <c r="Z15" s="839"/>
      <c r="AA15" s="839"/>
      <c r="AB15" s="839"/>
      <c r="AC15" s="570"/>
      <c r="AH15" s="846"/>
      <c r="AI15" s="846"/>
      <c r="AJ15" s="846"/>
      <c r="AK15" s="846"/>
      <c r="AL15" s="846"/>
    </row>
    <row r="16" spans="1:38" s="557" customFormat="1" ht="16.2">
      <c r="A16" s="564"/>
      <c r="B16" s="571"/>
      <c r="C16" s="572"/>
      <c r="D16" s="573"/>
      <c r="E16" s="573"/>
      <c r="F16" s="573"/>
      <c r="G16" s="573"/>
      <c r="H16" s="573"/>
      <c r="I16" s="573"/>
      <c r="J16" s="573"/>
      <c r="K16" s="573"/>
      <c r="L16" s="573"/>
      <c r="M16" s="573"/>
      <c r="N16" s="573"/>
      <c r="O16" s="573"/>
      <c r="P16" s="573"/>
      <c r="Q16" s="573"/>
      <c r="R16" s="573"/>
      <c r="S16" s="573"/>
      <c r="T16" s="564"/>
      <c r="U16" s="571"/>
      <c r="V16" s="564"/>
      <c r="W16" s="571"/>
      <c r="X16" s="564"/>
      <c r="Y16" s="571"/>
      <c r="Z16" s="574"/>
      <c r="AA16" s="571"/>
      <c r="AB16" s="571"/>
      <c r="AC16" s="570"/>
    </row>
    <row r="17" spans="1:29" s="557" customFormat="1" ht="16.2">
      <c r="A17" s="564"/>
      <c r="B17" s="571"/>
      <c r="C17" s="572"/>
      <c r="D17" s="573"/>
      <c r="E17" s="573"/>
      <c r="F17" s="573"/>
      <c r="G17" s="573"/>
      <c r="H17" s="573"/>
      <c r="I17" s="573"/>
      <c r="J17" s="573"/>
      <c r="K17" s="573"/>
      <c r="L17" s="573"/>
      <c r="M17" s="573"/>
      <c r="N17" s="573"/>
      <c r="O17" s="573"/>
      <c r="P17" s="573"/>
      <c r="Q17" s="573"/>
      <c r="R17" s="573"/>
      <c r="S17" s="573"/>
      <c r="T17" s="564"/>
      <c r="U17" s="571"/>
      <c r="V17" s="564"/>
      <c r="W17" s="571"/>
      <c r="X17" s="564"/>
      <c r="Y17" s="571"/>
      <c r="Z17" s="574"/>
      <c r="AA17" s="571"/>
      <c r="AB17" s="571"/>
      <c r="AC17" s="570"/>
    </row>
    <row r="18" spans="1:29" s="557" customFormat="1" ht="16.2">
      <c r="A18" s="564"/>
      <c r="B18" s="571"/>
      <c r="C18" s="572"/>
      <c r="D18" s="573"/>
      <c r="E18" s="573"/>
      <c r="F18" s="573"/>
      <c r="G18" s="573"/>
      <c r="H18" s="573"/>
      <c r="I18" s="573"/>
      <c r="J18" s="573"/>
      <c r="K18" s="573"/>
      <c r="L18" s="573"/>
      <c r="M18" s="573"/>
      <c r="N18" s="573"/>
      <c r="O18" s="573"/>
      <c r="P18" s="573"/>
      <c r="Q18" s="573"/>
      <c r="R18" s="573"/>
      <c r="S18" s="573"/>
      <c r="T18" s="564"/>
      <c r="U18" s="571"/>
      <c r="V18" s="564"/>
      <c r="W18" s="571"/>
      <c r="X18" s="564"/>
      <c r="Y18" s="571"/>
      <c r="Z18" s="574"/>
      <c r="AA18" s="571"/>
      <c r="AB18" s="571"/>
      <c r="AC18" s="570"/>
    </row>
    <row r="19" spans="1:29" s="557" customFormat="1" ht="16.2">
      <c r="A19" s="564"/>
      <c r="B19" s="571"/>
      <c r="C19" s="572"/>
      <c r="D19" s="573"/>
      <c r="E19" s="573"/>
      <c r="F19" s="573"/>
      <c r="G19" s="573"/>
      <c r="H19" s="573"/>
      <c r="I19" s="573"/>
      <c r="J19" s="573"/>
      <c r="K19" s="573"/>
      <c r="L19" s="573"/>
      <c r="M19" s="573"/>
      <c r="N19" s="573"/>
      <c r="O19" s="573"/>
      <c r="P19" s="573"/>
      <c r="Q19" s="573"/>
      <c r="R19" s="573"/>
      <c r="S19" s="573"/>
      <c r="T19" s="564"/>
      <c r="U19" s="571"/>
      <c r="V19" s="564"/>
      <c r="W19" s="571"/>
      <c r="X19" s="564"/>
      <c r="Y19" s="571"/>
      <c r="Z19" s="574"/>
      <c r="AA19" s="571"/>
      <c r="AB19" s="571"/>
      <c r="AC19" s="570"/>
    </row>
    <row r="20" spans="1:29" s="557" customFormat="1" ht="9" customHeight="1">
      <c r="A20" s="564"/>
      <c r="B20" s="564"/>
      <c r="C20" s="564"/>
      <c r="D20" s="563"/>
      <c r="E20" s="563"/>
      <c r="F20" s="563"/>
      <c r="G20" s="563"/>
      <c r="H20" s="563"/>
      <c r="I20" s="563"/>
      <c r="J20" s="563"/>
      <c r="K20" s="563"/>
      <c r="L20" s="563"/>
      <c r="M20" s="563"/>
      <c r="N20" s="563"/>
      <c r="O20" s="563"/>
      <c r="P20" s="563"/>
      <c r="Q20" s="565"/>
      <c r="R20" s="563"/>
      <c r="S20" s="548"/>
      <c r="T20" s="548"/>
      <c r="U20" s="548"/>
      <c r="V20" s="548"/>
      <c r="W20" s="548"/>
      <c r="X20" s="548"/>
      <c r="Y20" s="548"/>
      <c r="Z20" s="548"/>
      <c r="AA20" s="548"/>
      <c r="AB20" s="548"/>
      <c r="AC20" s="570"/>
    </row>
    <row r="21" spans="1:29" s="557" customFormat="1" ht="16.2">
      <c r="A21" s="728" t="s">
        <v>777</v>
      </c>
      <c r="B21" s="728"/>
      <c r="C21" s="728"/>
      <c r="D21" s="728"/>
      <c r="E21" s="722"/>
      <c r="F21" s="722"/>
      <c r="G21" s="722"/>
      <c r="H21" s="722"/>
      <c r="I21" s="722"/>
      <c r="J21" s="722"/>
      <c r="K21" s="722"/>
      <c r="L21" s="722"/>
      <c r="M21" s="722"/>
      <c r="S21" s="548"/>
      <c r="T21" s="548"/>
      <c r="U21" s="548"/>
      <c r="V21" s="548"/>
      <c r="W21" s="548"/>
      <c r="X21" s="548"/>
      <c r="Y21" s="548"/>
      <c r="Z21" s="548"/>
      <c r="AA21" s="548"/>
      <c r="AB21" s="548"/>
      <c r="AC21" s="570"/>
    </row>
    <row r="22" spans="1:29" s="557" customFormat="1">
      <c r="A22" s="562"/>
      <c r="B22" s="562"/>
      <c r="S22" s="309"/>
      <c r="T22" s="309"/>
      <c r="U22" s="309"/>
      <c r="V22" s="309"/>
      <c r="W22" s="309"/>
      <c r="X22" s="309"/>
      <c r="Y22" s="309"/>
      <c r="Z22" s="309"/>
      <c r="AA22" s="309"/>
      <c r="AB22" s="309"/>
      <c r="AC22" s="570"/>
    </row>
    <row r="23" spans="1:29" s="557" customFormat="1">
      <c r="A23" s="562"/>
      <c r="B23" s="562"/>
      <c r="S23" s="309"/>
      <c r="T23" s="309"/>
      <c r="U23" s="309"/>
      <c r="V23" s="309"/>
      <c r="W23" s="309"/>
      <c r="X23" s="309"/>
      <c r="Y23" s="309"/>
      <c r="Z23" s="309"/>
      <c r="AA23" s="309"/>
      <c r="AB23" s="309"/>
      <c r="AC23" s="570"/>
    </row>
    <row r="24" spans="1:29" s="557" customFormat="1">
      <c r="A24" s="562"/>
      <c r="B24" s="562"/>
      <c r="S24" s="309"/>
      <c r="T24" s="309"/>
      <c r="U24" s="309"/>
      <c r="V24" s="309"/>
      <c r="W24" s="309"/>
      <c r="X24" s="309"/>
      <c r="Y24" s="309"/>
      <c r="Z24" s="309"/>
      <c r="AA24" s="309"/>
      <c r="AB24" s="309"/>
      <c r="AC24" s="570"/>
    </row>
    <row r="25" spans="1:29" s="557" customFormat="1" ht="16.2">
      <c r="A25" s="744"/>
      <c r="B25" s="745"/>
      <c r="C25" s="745"/>
      <c r="D25" s="745"/>
      <c r="E25" s="745"/>
      <c r="F25" s="745"/>
      <c r="G25" s="745"/>
      <c r="H25" s="745"/>
      <c r="I25" s="745"/>
      <c r="J25" s="745"/>
      <c r="K25" s="745"/>
      <c r="L25" s="745"/>
      <c r="M25" s="745"/>
      <c r="S25" s="309"/>
      <c r="T25" s="309"/>
      <c r="U25" s="309"/>
      <c r="V25" s="309"/>
      <c r="W25" s="309"/>
      <c r="X25" s="309"/>
      <c r="Y25" s="309"/>
      <c r="Z25" s="309"/>
      <c r="AA25" s="309"/>
      <c r="AB25" s="309"/>
      <c r="AC25" s="570"/>
    </row>
    <row r="26" spans="1:29" s="557" customFormat="1" ht="16.2">
      <c r="A26" s="728" t="s">
        <v>778</v>
      </c>
      <c r="B26" s="728"/>
      <c r="C26" s="728"/>
      <c r="D26" s="728"/>
      <c r="E26" s="728"/>
      <c r="F26" s="722"/>
      <c r="G26" s="722"/>
      <c r="H26" s="722"/>
      <c r="I26" s="722"/>
      <c r="J26" s="722"/>
      <c r="K26" s="722"/>
      <c r="L26" s="722"/>
      <c r="M26" s="722"/>
      <c r="S26" s="309"/>
      <c r="T26" s="309"/>
      <c r="U26" s="309"/>
      <c r="V26" s="309"/>
      <c r="W26" s="309"/>
      <c r="X26" s="309"/>
      <c r="Y26" s="309"/>
      <c r="Z26" s="309"/>
      <c r="AA26" s="309"/>
      <c r="AB26" s="309"/>
      <c r="AC26" s="570"/>
    </row>
    <row r="27" spans="1:29" s="557" customFormat="1">
      <c r="A27" s="562"/>
      <c r="B27" s="562"/>
      <c r="S27" s="309"/>
      <c r="T27" s="309"/>
      <c r="U27" s="309"/>
      <c r="V27" s="309"/>
      <c r="W27" s="309"/>
      <c r="X27" s="309"/>
      <c r="Y27" s="309"/>
      <c r="Z27" s="309"/>
      <c r="AA27" s="309"/>
      <c r="AB27" s="309"/>
      <c r="AC27" s="570"/>
    </row>
  </sheetData>
  <mergeCells count="15">
    <mergeCell ref="AH1:AL15"/>
    <mergeCell ref="V6:AB6"/>
    <mergeCell ref="S7:AB7"/>
    <mergeCell ref="X1:AB1"/>
    <mergeCell ref="F2:Q3"/>
    <mergeCell ref="V2:AB2"/>
    <mergeCell ref="V3:AB3"/>
    <mergeCell ref="F4:Q5"/>
    <mergeCell ref="V4:AB4"/>
    <mergeCell ref="V5:AB5"/>
    <mergeCell ref="F8:AB8"/>
    <mergeCell ref="A12:AB15"/>
    <mergeCell ref="A21:M21"/>
    <mergeCell ref="A25:M25"/>
    <mergeCell ref="A26:M26"/>
  </mergeCells>
  <phoneticPr fontId="2" type="noConversion"/>
  <pageMargins left="0.78740157480314965" right="0.78740157480314965" top="0.94488188976377963" bottom="0.74803149606299213" header="0.31496062992125984" footer="0.31496062992125984"/>
  <pageSetup paperSize="9" scale="107"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18"/>
  <sheetViews>
    <sheetView zoomScale="70" zoomScaleNormal="70" workbookViewId="0">
      <selection activeCell="F2" sqref="F2:J16"/>
    </sheetView>
  </sheetViews>
  <sheetFormatPr defaultColWidth="9" defaultRowHeight="16.2"/>
  <cols>
    <col min="1" max="1" width="8.6640625" style="529" customWidth="1"/>
    <col min="2" max="2" width="3.6640625" style="529" customWidth="1"/>
    <col min="3" max="3" width="67.109375" style="530" customWidth="1"/>
    <col min="4" max="4" width="2.6640625" style="28" customWidth="1"/>
    <col min="5" max="5" width="3.6640625" style="28" customWidth="1"/>
    <col min="6" max="6" width="52.44140625" style="505" customWidth="1"/>
    <col min="7" max="7" width="8.33203125" style="506" customWidth="1"/>
    <col min="8" max="8" width="60.6640625" style="506" customWidth="1"/>
    <col min="9" max="9" width="9" style="506"/>
    <col min="10" max="10" width="5.88671875" style="506" bestFit="1" customWidth="1"/>
    <col min="11" max="11" width="85.88671875" style="506" customWidth="1"/>
    <col min="12" max="16384" width="9" style="28"/>
  </cols>
  <sheetData>
    <row r="1" spans="1:11" ht="24" customHeight="1">
      <c r="A1" s="534" t="s">
        <v>752</v>
      </c>
      <c r="B1" s="534" t="s">
        <v>753</v>
      </c>
      <c r="C1" s="527" t="str">
        <f>VLOOKUP(C5,'P-Master'!$A$2:$AP$1046,35,0)</f>
        <v>MS ABC</v>
      </c>
      <c r="D1" s="409"/>
    </row>
    <row r="2" spans="1:11" ht="24" customHeight="1">
      <c r="A2" s="534" t="s">
        <v>754</v>
      </c>
      <c r="B2" s="534" t="s">
        <v>753</v>
      </c>
      <c r="C2" s="527" t="str">
        <f>VLOOKUP(C5,'P-Master'!$A$2:$AP$1046,6,0)</f>
        <v>東華三院物業科</v>
      </c>
      <c r="D2" s="407"/>
      <c r="F2" s="845" t="s">
        <v>831</v>
      </c>
      <c r="G2" s="846"/>
      <c r="H2" s="846"/>
      <c r="I2" s="846"/>
      <c r="J2" s="846"/>
    </row>
    <row r="3" spans="1:11" ht="31.2" customHeight="1">
      <c r="A3" s="534" t="s">
        <v>755</v>
      </c>
      <c r="B3" s="534"/>
      <c r="C3" s="527" t="str">
        <f>VLOOKUP(C5,'P-Master'!$A$2:$AP$1046,30,0)</f>
        <v>九龍大南街123號地下</v>
      </c>
      <c r="D3" s="407"/>
      <c r="F3" s="846"/>
      <c r="G3" s="846"/>
      <c r="H3" s="846"/>
      <c r="I3" s="846"/>
      <c r="J3" s="846"/>
      <c r="K3" s="582"/>
    </row>
    <row r="4" spans="1:11" ht="30" customHeight="1">
      <c r="A4" s="534" t="s">
        <v>756</v>
      </c>
      <c r="B4" s="534" t="s">
        <v>753</v>
      </c>
      <c r="C4" s="527" t="str">
        <f>VLOOKUP(C5,'P-Master'!$A$2:$AP$1046,8,0)</f>
        <v>pumping</v>
      </c>
      <c r="D4" s="407"/>
      <c r="F4" s="846"/>
      <c r="G4" s="846"/>
      <c r="H4" s="846"/>
      <c r="I4" s="846"/>
      <c r="J4" s="846"/>
      <c r="K4" s="583"/>
    </row>
    <row r="5" spans="1:11" ht="18">
      <c r="A5" s="528"/>
      <c r="B5" s="528"/>
      <c r="C5" s="535">
        <v>22487</v>
      </c>
      <c r="D5" s="407"/>
      <c r="F5" s="846"/>
      <c r="G5" s="846"/>
      <c r="H5" s="846"/>
      <c r="I5" s="846"/>
      <c r="J5" s="846"/>
      <c r="K5" s="584"/>
    </row>
    <row r="6" spans="1:11" s="410" customFormat="1" ht="9.9" customHeight="1">
      <c r="A6" s="528"/>
      <c r="B6" s="528"/>
      <c r="C6" s="527"/>
      <c r="D6" s="409"/>
      <c r="F6" s="846"/>
      <c r="G6" s="846"/>
      <c r="H6" s="846"/>
      <c r="I6" s="846"/>
      <c r="J6" s="846"/>
      <c r="K6" s="506"/>
    </row>
    <row r="7" spans="1:11" s="410" customFormat="1" ht="24" customHeight="1">
      <c r="A7" s="534"/>
      <c r="B7" s="534"/>
      <c r="C7" s="527"/>
      <c r="D7" s="409"/>
      <c r="F7" s="846"/>
      <c r="G7" s="846"/>
      <c r="H7" s="846"/>
      <c r="I7" s="846"/>
      <c r="J7" s="846"/>
      <c r="K7" s="585"/>
    </row>
    <row r="8" spans="1:11" s="410" customFormat="1" ht="24" customHeight="1">
      <c r="A8" s="534"/>
      <c r="B8" s="534"/>
      <c r="C8" s="527"/>
      <c r="D8" s="409"/>
      <c r="F8" s="846"/>
      <c r="G8" s="846"/>
      <c r="H8" s="846"/>
      <c r="I8" s="846"/>
      <c r="J8" s="846"/>
    </row>
    <row r="9" spans="1:11" s="410" customFormat="1" ht="27.6" customHeight="1">
      <c r="A9" s="534"/>
      <c r="B9" s="534"/>
      <c r="C9" s="527"/>
      <c r="D9" s="409"/>
      <c r="F9" s="846"/>
      <c r="G9" s="846"/>
      <c r="H9" s="846"/>
      <c r="I9" s="846"/>
      <c r="J9" s="846"/>
    </row>
    <row r="10" spans="1:11" s="410" customFormat="1" ht="25.95" customHeight="1">
      <c r="A10" s="534"/>
      <c r="B10" s="534"/>
      <c r="C10" s="527"/>
      <c r="D10" s="409"/>
      <c r="F10" s="846"/>
      <c r="G10" s="846"/>
      <c r="H10" s="846"/>
      <c r="I10" s="846"/>
      <c r="J10" s="846"/>
    </row>
    <row r="11" spans="1:11" s="410" customFormat="1" ht="18">
      <c r="A11" s="528"/>
      <c r="B11" s="528"/>
      <c r="C11" s="535"/>
      <c r="D11" s="409"/>
      <c r="F11" s="846"/>
      <c r="G11" s="846"/>
      <c r="H11" s="846"/>
      <c r="I11" s="846"/>
      <c r="J11" s="846"/>
    </row>
    <row r="12" spans="1:11" s="410" customFormat="1" ht="11.4" customHeight="1">
      <c r="A12" s="528"/>
      <c r="B12" s="528"/>
      <c r="C12" s="527"/>
      <c r="D12" s="409"/>
      <c r="F12" s="846"/>
      <c r="G12" s="846"/>
      <c r="H12" s="846"/>
      <c r="I12" s="846"/>
      <c r="J12" s="846"/>
    </row>
    <row r="13" spans="1:11" s="410" customFormat="1" ht="24" customHeight="1">
      <c r="A13" s="541"/>
      <c r="B13" s="541"/>
      <c r="C13" s="542"/>
      <c r="D13" s="409"/>
      <c r="F13" s="846"/>
      <c r="G13" s="846"/>
      <c r="H13" s="846"/>
      <c r="I13" s="846"/>
      <c r="J13" s="846"/>
      <c r="K13" s="506"/>
    </row>
    <row r="14" spans="1:11" s="410" customFormat="1" ht="24" customHeight="1">
      <c r="A14" s="541"/>
      <c r="B14" s="541"/>
      <c r="C14" s="542"/>
      <c r="D14" s="409"/>
      <c r="F14" s="846"/>
      <c r="G14" s="846"/>
      <c r="H14" s="846"/>
      <c r="I14" s="846"/>
      <c r="J14" s="846"/>
      <c r="K14" s="506"/>
    </row>
    <row r="15" spans="1:11" s="410" customFormat="1" ht="43.2" customHeight="1">
      <c r="A15" s="541"/>
      <c r="B15" s="541"/>
      <c r="C15" s="542"/>
      <c r="D15" s="409"/>
      <c r="F15" s="846"/>
      <c r="G15" s="846"/>
      <c r="H15" s="846"/>
      <c r="I15" s="846"/>
      <c r="J15" s="846"/>
      <c r="K15" s="506"/>
    </row>
    <row r="16" spans="1:11" s="410" customFormat="1" ht="43.2" customHeight="1">
      <c r="A16" s="541"/>
      <c r="B16" s="541"/>
      <c r="C16" s="542"/>
      <c r="D16" s="409"/>
      <c r="F16" s="846"/>
      <c r="G16" s="846"/>
      <c r="H16" s="846"/>
      <c r="I16" s="846"/>
      <c r="J16" s="846"/>
      <c r="K16" s="506"/>
    </row>
    <row r="17" spans="1:11" s="410" customFormat="1" ht="18">
      <c r="A17" s="543"/>
      <c r="B17" s="543"/>
      <c r="C17" s="544"/>
      <c r="D17" s="409"/>
      <c r="F17" s="505"/>
      <c r="G17" s="506"/>
      <c r="H17" s="506"/>
      <c r="I17" s="506"/>
      <c r="J17" s="506"/>
      <c r="K17" s="506"/>
    </row>
    <row r="18" spans="1:11" s="410" customFormat="1" ht="6.6" customHeight="1">
      <c r="A18" s="543"/>
      <c r="B18" s="543"/>
      <c r="C18" s="542"/>
      <c r="D18" s="409"/>
      <c r="F18" s="505"/>
      <c r="G18" s="506"/>
      <c r="H18" s="506"/>
      <c r="I18" s="506"/>
      <c r="J18" s="506"/>
      <c r="K18" s="506"/>
    </row>
  </sheetData>
  <mergeCells count="1">
    <mergeCell ref="F2:J16"/>
  </mergeCells>
  <phoneticPr fontId="2" type="noConversion"/>
  <pageMargins left="0.78740157480314965" right="0.78740157480314965" top="0.11811023622047245" bottom="1.1811023622047245" header="0.31496062992125984" footer="0.31496062992125984"/>
  <pageSetup paperSize="9" scale="9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P24"/>
  <sheetViews>
    <sheetView zoomScale="85" zoomScaleNormal="85" workbookViewId="0">
      <pane xSplit="1" ySplit="1" topLeftCell="B2" activePane="bottomRight" state="frozen"/>
      <selection activeCell="F18" sqref="F18"/>
      <selection pane="topRight" activeCell="F18" sqref="F18"/>
      <selection pane="bottomLeft" activeCell="F18" sqref="F18"/>
      <selection pane="bottomRight" activeCell="F18" sqref="F18"/>
    </sheetView>
  </sheetViews>
  <sheetFormatPr defaultColWidth="9" defaultRowHeight="19.95" customHeight="1"/>
  <cols>
    <col min="1" max="1" width="14.88671875" style="417" customWidth="1"/>
    <col min="2" max="2" width="12.6640625" style="51" customWidth="1"/>
    <col min="3" max="3" width="9" style="32" customWidth="1"/>
    <col min="4" max="4" width="10.6640625" style="32" customWidth="1"/>
    <col min="5" max="5" width="9" style="32" customWidth="1"/>
    <col min="6" max="6" width="15.88671875" style="32" customWidth="1"/>
    <col min="7" max="7" width="17.6640625" style="32" customWidth="1"/>
    <col min="8" max="8" width="10.109375" style="295" customWidth="1"/>
    <col min="9" max="9" width="30.77734375" style="32" customWidth="1"/>
    <col min="10" max="10" width="30.77734375" style="51" customWidth="1"/>
    <col min="11" max="16384" width="9" style="32"/>
  </cols>
  <sheetData>
    <row r="1" spans="1:16" s="408" customFormat="1" ht="77.400000000000006" customHeight="1">
      <c r="A1" s="412" t="s">
        <v>760</v>
      </c>
      <c r="B1" s="545" t="s">
        <v>759</v>
      </c>
      <c r="C1" s="45" t="s">
        <v>497</v>
      </c>
      <c r="D1" s="46" t="s">
        <v>498</v>
      </c>
      <c r="E1" s="30" t="s">
        <v>499</v>
      </c>
      <c r="F1" s="30" t="s">
        <v>500</v>
      </c>
      <c r="G1" s="30" t="s">
        <v>501</v>
      </c>
      <c r="H1" s="303" t="s">
        <v>502</v>
      </c>
      <c r="I1" s="30" t="s">
        <v>503</v>
      </c>
      <c r="J1" s="47" t="s">
        <v>504</v>
      </c>
      <c r="K1" s="30" t="s">
        <v>505</v>
      </c>
      <c r="L1" s="30" t="s">
        <v>506</v>
      </c>
      <c r="M1" s="30" t="s">
        <v>507</v>
      </c>
      <c r="N1" s="30" t="s">
        <v>508</v>
      </c>
    </row>
    <row r="2" spans="1:16" s="50" customFormat="1" ht="19.95" customHeight="1">
      <c r="A2" s="413" t="s">
        <v>547</v>
      </c>
      <c r="B2" s="49"/>
      <c r="C2" s="49" t="s">
        <v>6</v>
      </c>
      <c r="D2" s="52" t="s">
        <v>787</v>
      </c>
      <c r="E2" s="49" t="s">
        <v>0</v>
      </c>
      <c r="F2" s="53" t="s">
        <v>1</v>
      </c>
      <c r="G2" s="48" t="s">
        <v>2</v>
      </c>
      <c r="H2" s="49"/>
      <c r="I2" s="49"/>
      <c r="J2" s="49"/>
      <c r="K2" s="49"/>
      <c r="L2" s="49"/>
      <c r="M2" s="49"/>
      <c r="N2" s="49"/>
    </row>
    <row r="3" spans="1:16" s="50" customFormat="1" ht="19.95" customHeight="1">
      <c r="A3" s="415" t="s">
        <v>631</v>
      </c>
      <c r="B3" s="49" t="s">
        <v>5</v>
      </c>
      <c r="C3" s="49" t="s">
        <v>6</v>
      </c>
      <c r="D3" s="52" t="s">
        <v>787</v>
      </c>
      <c r="E3" s="49" t="s">
        <v>0</v>
      </c>
      <c r="F3" s="53" t="s">
        <v>1</v>
      </c>
      <c r="G3" s="48" t="s">
        <v>2</v>
      </c>
      <c r="H3" s="49" t="s">
        <v>509</v>
      </c>
      <c r="I3" s="49"/>
      <c r="J3" s="49"/>
      <c r="K3" s="49"/>
      <c r="L3" s="49"/>
      <c r="M3" s="49"/>
      <c r="N3" s="49"/>
    </row>
    <row r="4" spans="1:16" s="50" customFormat="1" ht="19.95" customHeight="1">
      <c r="A4" s="415" t="s">
        <v>632</v>
      </c>
      <c r="B4" s="49" t="s">
        <v>3</v>
      </c>
      <c r="C4" s="54" t="s">
        <v>4</v>
      </c>
      <c r="D4" s="52" t="s">
        <v>787</v>
      </c>
      <c r="E4" s="49" t="s">
        <v>0</v>
      </c>
      <c r="F4" s="53" t="s">
        <v>1</v>
      </c>
      <c r="G4" s="48" t="s">
        <v>2</v>
      </c>
      <c r="H4" s="49" t="s">
        <v>510</v>
      </c>
      <c r="I4" s="56" t="s">
        <v>842</v>
      </c>
      <c r="J4" s="56" t="s">
        <v>839</v>
      </c>
      <c r="K4" s="49">
        <v>12345678</v>
      </c>
      <c r="L4" s="49">
        <v>98765413</v>
      </c>
      <c r="M4" s="296" t="s">
        <v>840</v>
      </c>
      <c r="N4" s="49" t="s">
        <v>841</v>
      </c>
    </row>
    <row r="5" spans="1:16" s="50" customFormat="1" ht="19.95" customHeight="1">
      <c r="A5" s="414" t="s">
        <v>394</v>
      </c>
      <c r="B5" s="48"/>
      <c r="C5" s="48"/>
      <c r="D5" s="49" t="s">
        <v>787</v>
      </c>
      <c r="E5" s="62" t="s">
        <v>259</v>
      </c>
      <c r="F5" s="58" t="s">
        <v>443</v>
      </c>
      <c r="G5" s="58" t="s">
        <v>15</v>
      </c>
      <c r="H5" s="62"/>
      <c r="I5" s="48"/>
      <c r="J5" s="847" t="s">
        <v>630</v>
      </c>
      <c r="K5" s="62"/>
      <c r="L5" s="62"/>
      <c r="M5" s="62"/>
      <c r="N5" s="62"/>
      <c r="O5" s="302"/>
      <c r="P5" s="302"/>
    </row>
    <row r="6" spans="1:16" s="50" customFormat="1" ht="19.95" customHeight="1">
      <c r="A6" s="416" t="s">
        <v>393</v>
      </c>
      <c r="B6" s="58"/>
      <c r="C6" s="58"/>
      <c r="D6" s="61" t="s">
        <v>235</v>
      </c>
      <c r="E6" s="62" t="s">
        <v>266</v>
      </c>
      <c r="F6" s="58" t="s">
        <v>468</v>
      </c>
      <c r="G6" s="58" t="s">
        <v>13</v>
      </c>
      <c r="H6" s="62"/>
      <c r="I6" s="62"/>
      <c r="J6" s="58" t="s">
        <v>392</v>
      </c>
      <c r="K6" s="62"/>
      <c r="L6" s="62"/>
      <c r="M6" s="62"/>
      <c r="N6" s="62"/>
      <c r="O6" s="302"/>
      <c r="P6" s="302"/>
    </row>
    <row r="7" spans="1:16" s="302" customFormat="1" ht="19.95" customHeight="1">
      <c r="A7" s="308" t="s">
        <v>633</v>
      </c>
      <c r="B7" s="55" t="s">
        <v>514</v>
      </c>
      <c r="C7" s="49"/>
      <c r="D7" s="61" t="s">
        <v>235</v>
      </c>
      <c r="E7" s="49" t="s">
        <v>95</v>
      </c>
      <c r="F7" s="54" t="s">
        <v>451</v>
      </c>
      <c r="G7" s="54" t="s">
        <v>10</v>
      </c>
      <c r="H7" s="54" t="s">
        <v>515</v>
      </c>
      <c r="I7" s="49"/>
      <c r="J7" s="49"/>
      <c r="K7" s="55"/>
      <c r="L7" s="55"/>
      <c r="M7" s="63"/>
      <c r="N7" s="59"/>
      <c r="O7" s="50"/>
      <c r="P7" s="50"/>
    </row>
    <row r="8" spans="1:16" s="295" customFormat="1" ht="19.95" customHeight="1">
      <c r="A8" s="848"/>
      <c r="B8" s="50"/>
      <c r="J8" s="50"/>
    </row>
    <row r="10" spans="1:16" ht="19.95" customHeight="1">
      <c r="J10" s="845" t="s">
        <v>828</v>
      </c>
      <c r="K10" s="846"/>
      <c r="L10" s="846"/>
      <c r="M10" s="846"/>
      <c r="N10" s="846"/>
    </row>
    <row r="11" spans="1:16" ht="19.95" customHeight="1">
      <c r="J11" s="846"/>
      <c r="K11" s="846"/>
      <c r="L11" s="846"/>
      <c r="M11" s="846"/>
      <c r="N11" s="846"/>
    </row>
    <row r="12" spans="1:16" ht="19.95" customHeight="1">
      <c r="J12" s="846"/>
      <c r="K12" s="846"/>
      <c r="L12" s="846"/>
      <c r="M12" s="846"/>
      <c r="N12" s="846"/>
    </row>
    <row r="13" spans="1:16" ht="19.95" customHeight="1">
      <c r="J13" s="846"/>
      <c r="K13" s="846"/>
      <c r="L13" s="846"/>
      <c r="M13" s="846"/>
      <c r="N13" s="846"/>
    </row>
    <row r="14" spans="1:16" ht="19.95" customHeight="1">
      <c r="J14" s="846"/>
      <c r="K14" s="846"/>
      <c r="L14" s="846"/>
      <c r="M14" s="846"/>
      <c r="N14" s="846"/>
    </row>
    <row r="15" spans="1:16" ht="19.95" customHeight="1">
      <c r="J15" s="846"/>
      <c r="K15" s="846"/>
      <c r="L15" s="846"/>
      <c r="M15" s="846"/>
      <c r="N15" s="846"/>
    </row>
    <row r="16" spans="1:16" ht="19.95" customHeight="1">
      <c r="J16" s="846"/>
      <c r="K16" s="846"/>
      <c r="L16" s="846"/>
      <c r="M16" s="846"/>
      <c r="N16" s="846"/>
    </row>
    <row r="17" spans="10:14" ht="19.95" customHeight="1">
      <c r="J17" s="846"/>
      <c r="K17" s="846"/>
      <c r="L17" s="846"/>
      <c r="M17" s="846"/>
      <c r="N17" s="846"/>
    </row>
    <row r="18" spans="10:14" ht="19.95" customHeight="1">
      <c r="J18" s="846"/>
      <c r="K18" s="846"/>
      <c r="L18" s="846"/>
      <c r="M18" s="846"/>
      <c r="N18" s="846"/>
    </row>
    <row r="19" spans="10:14" ht="19.95" customHeight="1">
      <c r="J19" s="846"/>
      <c r="K19" s="846"/>
      <c r="L19" s="846"/>
      <c r="M19" s="846"/>
      <c r="N19" s="846"/>
    </row>
    <row r="20" spans="10:14" ht="19.95" customHeight="1">
      <c r="J20" s="846"/>
      <c r="K20" s="846"/>
      <c r="L20" s="846"/>
      <c r="M20" s="846"/>
      <c r="N20" s="846"/>
    </row>
    <row r="21" spans="10:14" ht="19.95" customHeight="1">
      <c r="J21" s="846"/>
      <c r="K21" s="846"/>
      <c r="L21" s="846"/>
      <c r="M21" s="846"/>
      <c r="N21" s="846"/>
    </row>
    <row r="22" spans="10:14" ht="19.95" customHeight="1">
      <c r="J22" s="846"/>
      <c r="K22" s="846"/>
      <c r="L22" s="846"/>
      <c r="M22" s="846"/>
      <c r="N22" s="846"/>
    </row>
    <row r="23" spans="10:14" ht="19.95" customHeight="1">
      <c r="J23" s="846"/>
      <c r="K23" s="846"/>
      <c r="L23" s="846"/>
      <c r="M23" s="846"/>
      <c r="N23" s="846"/>
    </row>
    <row r="24" spans="10:14" ht="19.95" customHeight="1">
      <c r="J24" s="846"/>
      <c r="K24" s="846"/>
      <c r="L24" s="846"/>
      <c r="M24" s="846"/>
      <c r="N24" s="846"/>
    </row>
  </sheetData>
  <autoFilter ref="A1:R7" xr:uid="{E2425806-ABF5-4964-8113-9C1280A5E53C}"/>
  <mergeCells count="1">
    <mergeCell ref="J10:N24"/>
  </mergeCells>
  <phoneticPr fontId="2" type="noConversion"/>
  <hyperlinks>
    <hyperlink ref="M4" r:id="rId1" xr:uid="{7CBBA770-E8AA-4057-BD4E-00533B66332F}"/>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E4578-3AA5-40F4-BE7B-B6683239EFA0}">
  <sheetPr>
    <pageSetUpPr fitToPage="1"/>
  </sheetPr>
  <dimension ref="A1:BC25"/>
  <sheetViews>
    <sheetView zoomScale="85" zoomScaleNormal="85" workbookViewId="0">
      <pane xSplit="8" ySplit="1" topLeftCell="I2" activePane="bottomRight" state="frozen"/>
      <selection activeCell="F18" sqref="F18"/>
      <selection pane="topRight" activeCell="F18" sqref="F18"/>
      <selection pane="bottomLeft" activeCell="F18" sqref="F18"/>
      <selection pane="bottomRight" activeCell="F18" sqref="F18"/>
    </sheetView>
  </sheetViews>
  <sheetFormatPr defaultRowHeight="16.2"/>
  <cols>
    <col min="1" max="1" width="8.88671875" style="539"/>
    <col min="2" max="2" width="4.77734375" style="539" customWidth="1"/>
    <col min="3" max="3" width="4.5546875" style="539" customWidth="1"/>
    <col min="4" max="4" width="5.109375" style="539" customWidth="1"/>
    <col min="5" max="5" width="4.109375" style="539" customWidth="1"/>
    <col min="6" max="6" width="5.44140625" style="539" customWidth="1"/>
    <col min="7" max="7" width="8.88671875" style="539"/>
    <col min="8" max="8" width="47.33203125" style="531" customWidth="1"/>
    <col min="9" max="14" width="8.88671875" style="539" customWidth="1"/>
    <col min="15" max="15" width="4.33203125" style="539" customWidth="1"/>
    <col min="16" max="16" width="8.88671875" style="539" customWidth="1"/>
    <col min="17" max="17" width="11.109375" style="539" customWidth="1"/>
    <col min="18" max="18" width="8.88671875" style="539" customWidth="1"/>
    <col min="19" max="19" width="19.6640625" style="539" customWidth="1"/>
    <col min="20" max="20" width="18.77734375" style="539" customWidth="1"/>
    <col min="21" max="22" width="8.88671875" style="539" customWidth="1"/>
    <col min="23" max="23" width="10.5546875" style="539" customWidth="1"/>
    <col min="24" max="26" width="8.88671875" style="539" customWidth="1"/>
    <col min="27" max="27" width="4.5546875" style="539" customWidth="1"/>
    <col min="28" max="28" width="12.6640625" style="539" customWidth="1"/>
    <col min="29" max="29" width="8.88671875" style="539" customWidth="1"/>
    <col min="30" max="30" width="11.88671875" style="539" customWidth="1"/>
    <col min="31" max="49" width="8.88671875" style="539" customWidth="1"/>
    <col min="50" max="16384" width="8.88671875" style="539"/>
  </cols>
  <sheetData>
    <row r="1" spans="1:55" ht="70.8">
      <c r="A1" s="297" t="s">
        <v>818</v>
      </c>
      <c r="B1" s="297" t="s">
        <v>436</v>
      </c>
      <c r="C1" s="297" t="s">
        <v>421</v>
      </c>
      <c r="D1" s="297" t="s">
        <v>416</v>
      </c>
      <c r="E1" s="297" t="s">
        <v>437</v>
      </c>
      <c r="F1" s="297" t="s">
        <v>422</v>
      </c>
      <c r="G1" s="852" t="s">
        <v>417</v>
      </c>
      <c r="H1" s="852" t="s">
        <v>830</v>
      </c>
      <c r="I1" s="858" t="s">
        <v>423</v>
      </c>
      <c r="J1" s="858" t="s">
        <v>424</v>
      </c>
      <c r="K1" s="859" t="s">
        <v>418</v>
      </c>
      <c r="L1" s="858" t="s">
        <v>751</v>
      </c>
      <c r="M1" s="860" t="s">
        <v>419</v>
      </c>
      <c r="N1" s="861" t="s">
        <v>420</v>
      </c>
      <c r="O1" s="860" t="s">
        <v>438</v>
      </c>
      <c r="P1" s="858" t="s">
        <v>425</v>
      </c>
      <c r="Q1" s="862" t="s">
        <v>434</v>
      </c>
      <c r="R1" s="863" t="s">
        <v>435</v>
      </c>
      <c r="S1" s="861" t="s">
        <v>426</v>
      </c>
      <c r="T1" s="864" t="s">
        <v>427</v>
      </c>
      <c r="U1" s="860" t="s">
        <v>428</v>
      </c>
      <c r="V1" s="858" t="s">
        <v>439</v>
      </c>
      <c r="W1" s="862" t="s">
        <v>407</v>
      </c>
      <c r="X1" s="395" t="s">
        <v>429</v>
      </c>
      <c r="Y1" s="865" t="s">
        <v>440</v>
      </c>
      <c r="Z1" s="865" t="s">
        <v>408</v>
      </c>
      <c r="AA1" s="860" t="s">
        <v>430</v>
      </c>
      <c r="AB1" s="866" t="s">
        <v>431</v>
      </c>
      <c r="AC1" s="866" t="s">
        <v>432</v>
      </c>
      <c r="AD1" s="850" t="s">
        <v>405</v>
      </c>
      <c r="AE1" s="850" t="s">
        <v>404</v>
      </c>
      <c r="AF1" s="850" t="s">
        <v>409</v>
      </c>
      <c r="AG1" s="850" t="s">
        <v>410</v>
      </c>
      <c r="AH1" s="850" t="s">
        <v>545</v>
      </c>
      <c r="AI1" s="850" t="s">
        <v>411</v>
      </c>
      <c r="AJ1" s="849" t="s">
        <v>412</v>
      </c>
      <c r="AK1" s="849" t="s">
        <v>413</v>
      </c>
      <c r="AL1" s="849" t="s">
        <v>414</v>
      </c>
      <c r="AM1" s="849" t="s">
        <v>433</v>
      </c>
      <c r="AN1" s="448" t="s">
        <v>415</v>
      </c>
      <c r="AO1" s="851"/>
      <c r="AP1" s="851" t="s">
        <v>396</v>
      </c>
      <c r="AQ1" s="531"/>
      <c r="AR1" s="531"/>
      <c r="AS1" s="531"/>
      <c r="AT1" s="531"/>
      <c r="AU1" s="531"/>
      <c r="AV1" s="531"/>
      <c r="AW1" s="531"/>
      <c r="AX1" s="531"/>
      <c r="AY1" s="531"/>
      <c r="AZ1" s="531"/>
      <c r="BA1" s="531"/>
      <c r="BB1" s="531"/>
      <c r="BC1" s="531"/>
    </row>
    <row r="2" spans="1:55" ht="20.399999999999999">
      <c r="A2" s="853">
        <v>22487</v>
      </c>
      <c r="B2" s="298" t="str">
        <f t="shared" ref="B2:B8" si="0">"19"&amp;"-"&amp;$E2&amp;"-"&amp;$A2&amp;$D2</f>
        <v>19-C0002-22487(BW)</v>
      </c>
      <c r="C2" s="299" t="str">
        <f>VLOOKUP(G2,'Client Data'!$A$2:$N$412,8,0)</f>
        <v>大南街123</v>
      </c>
      <c r="D2" s="298" t="str">
        <f>VLOOKUP(G2,'Client Data'!$A$2:$N$412,4,0)</f>
        <v>(BW)</v>
      </c>
      <c r="E2" s="298" t="str">
        <f>VLOOKUP(G2,'Client Data'!$A$2:$N$412,5,0)</f>
        <v>C0002</v>
      </c>
      <c r="F2" s="298" t="str">
        <f>VLOOKUP(G2,'Client Data'!$A$2:$N$412,6,0)</f>
        <v>東華三院物業科</v>
      </c>
      <c r="G2" s="854" t="s">
        <v>632</v>
      </c>
      <c r="H2" s="411" t="s">
        <v>832</v>
      </c>
      <c r="I2" s="392">
        <v>36767</v>
      </c>
      <c r="J2" s="392">
        <v>36772</v>
      </c>
      <c r="K2" s="393">
        <v>0.70833333333333337</v>
      </c>
      <c r="L2" s="387">
        <v>36770</v>
      </c>
      <c r="M2" s="384" t="s">
        <v>104</v>
      </c>
      <c r="N2" s="381">
        <v>50000</v>
      </c>
      <c r="O2" s="396" t="s">
        <v>163</v>
      </c>
      <c r="P2" s="387">
        <v>36784</v>
      </c>
      <c r="Q2" s="382">
        <v>50000</v>
      </c>
      <c r="R2" s="380" t="s">
        <v>834</v>
      </c>
      <c r="S2" s="385" t="s">
        <v>835</v>
      </c>
      <c r="T2" s="418" t="s">
        <v>836</v>
      </c>
      <c r="U2" s="384" t="s">
        <v>833</v>
      </c>
      <c r="V2" s="387">
        <v>36786</v>
      </c>
      <c r="W2" s="382">
        <v>45000</v>
      </c>
      <c r="X2" s="384" t="str">
        <f>VLOOKUP(A2,中!$A$2:$M$3562,12,0)</f>
        <v>SA22487</v>
      </c>
      <c r="Y2" s="397">
        <v>36799</v>
      </c>
      <c r="Z2" s="397">
        <v>43743</v>
      </c>
      <c r="AA2" s="388" t="s">
        <v>163</v>
      </c>
      <c r="AB2" s="398" t="s">
        <v>837</v>
      </c>
      <c r="AC2" s="398" t="s">
        <v>838</v>
      </c>
      <c r="AD2" s="384" t="str">
        <f>VLOOKUP(G2,'Client Data'!$A$1:$O$7,9,0)</f>
        <v>九龍大南街123號地下</v>
      </c>
      <c r="AE2" s="384" t="str">
        <f>VLOOKUP(G2,'Client Data'!$A$1:$O$7,10,0)</f>
        <v>新界屯門海瑞路79號東華大樓14樓物業科</v>
      </c>
      <c r="AF2" s="384">
        <f>VLOOKUP(G2,'Client Data'!$A$1:$O$7,11,0)</f>
        <v>12345678</v>
      </c>
      <c r="AG2" s="384">
        <f>VLOOKUP(G2,'Client Data'!$A$1:$O$7,12,0)</f>
        <v>98765413</v>
      </c>
      <c r="AH2" s="384" t="str">
        <f>VLOOKUP(G2,'Client Data'!$A$1:$O$7,13,0)</f>
        <v>abc@tungwah.com</v>
      </c>
      <c r="AI2" s="384" t="str">
        <f>VLOOKUP(G2,'Client Data'!$A$1:$O$7,14,0)</f>
        <v>MS ABC</v>
      </c>
      <c r="AJ2" s="394"/>
      <c r="AK2" s="394"/>
      <c r="AL2" s="394"/>
      <c r="AM2" s="394"/>
      <c r="AN2" s="394"/>
      <c r="AO2" s="394"/>
      <c r="AP2" s="394"/>
      <c r="AQ2" s="531"/>
      <c r="AR2" s="531"/>
      <c r="AS2" s="531"/>
      <c r="AT2" s="531"/>
      <c r="AU2" s="531"/>
      <c r="AV2" s="531"/>
      <c r="AW2" s="531"/>
      <c r="AX2" s="531"/>
      <c r="AY2" s="531"/>
      <c r="AZ2" s="531"/>
      <c r="BA2" s="531"/>
      <c r="BB2" s="531"/>
      <c r="BC2" s="531"/>
    </row>
    <row r="3" spans="1:55">
      <c r="A3" s="853">
        <v>22488</v>
      </c>
      <c r="B3" s="298" t="str">
        <f t="shared" si="0"/>
        <v>19-C0004-22488(BW)</v>
      </c>
      <c r="C3" s="299">
        <f>VLOOKUP(G3,'Client Data'!$A$2:$N$412,8,0)</f>
        <v>0</v>
      </c>
      <c r="D3" s="298" t="str">
        <f>VLOOKUP(G3,'Client Data'!$A$2:$N$412,4,0)</f>
        <v>(BW)</v>
      </c>
      <c r="E3" s="298" t="str">
        <f>VLOOKUP(G3,'Client Data'!$A$2:$N$412,5,0)</f>
        <v>C0004</v>
      </c>
      <c r="F3" s="298" t="str">
        <f>VLOOKUP(G3,'Client Data'!$A$2:$N$412,6,0)</f>
        <v>誠明物業管理有限公司 </v>
      </c>
      <c r="G3" s="855" t="s">
        <v>394</v>
      </c>
      <c r="H3" s="411"/>
      <c r="I3" s="392" t="s">
        <v>258</v>
      </c>
      <c r="J3" s="392" t="s">
        <v>258</v>
      </c>
      <c r="K3" s="393" t="s">
        <v>258</v>
      </c>
      <c r="L3" s="387"/>
      <c r="M3" s="384"/>
      <c r="N3" s="381"/>
      <c r="O3" s="396"/>
      <c r="P3" s="387"/>
      <c r="Q3" s="382"/>
      <c r="R3" s="380"/>
      <c r="S3" s="381"/>
      <c r="T3" s="418"/>
      <c r="U3" s="384"/>
      <c r="V3" s="387"/>
      <c r="W3" s="382"/>
      <c r="X3" s="384" t="e">
        <f>VLOOKUP(A3,中!$A$2:$M$3562,12,0)</f>
        <v>#N/A</v>
      </c>
      <c r="Y3" s="397"/>
      <c r="Z3" s="397"/>
      <c r="AA3" s="388"/>
      <c r="AB3" s="398"/>
      <c r="AC3" s="398"/>
      <c r="AD3" s="384">
        <f>VLOOKUP(G3,'Client Data'!$A$1:$O$7,9,0)</f>
        <v>0</v>
      </c>
      <c r="AE3" s="384" t="str">
        <f>VLOOKUP(G3,'Client Data'!$A$1:$O$7,10,0)</f>
        <v>新界荃灣海盛路3號
TML廣場17樓B2室</v>
      </c>
      <c r="AF3" s="384">
        <f>VLOOKUP(G3,'Client Data'!$A$1:$O$7,11,0)</f>
        <v>0</v>
      </c>
      <c r="AG3" s="384">
        <f>VLOOKUP(G3,'Client Data'!$A$1:$O$7,12,0)</f>
        <v>0</v>
      </c>
      <c r="AH3" s="384">
        <f>VLOOKUP(G3,'Client Data'!$A$1:$O$7,13,0)</f>
        <v>0</v>
      </c>
      <c r="AI3" s="384">
        <f>VLOOKUP(G3,'Client Data'!$A$1:$O$7,14,0)</f>
        <v>0</v>
      </c>
      <c r="AJ3" s="394"/>
      <c r="AK3" s="394"/>
      <c r="AL3" s="394"/>
      <c r="AM3" s="394"/>
      <c r="AN3" s="394"/>
      <c r="AO3" s="394"/>
      <c r="AP3" s="394"/>
      <c r="AQ3" s="531"/>
      <c r="AR3" s="531"/>
      <c r="AS3" s="531"/>
      <c r="AT3" s="531"/>
      <c r="AU3" s="531"/>
      <c r="AV3" s="531"/>
      <c r="AW3" s="531"/>
      <c r="AX3" s="531"/>
      <c r="AY3" s="531"/>
      <c r="AZ3" s="531"/>
      <c r="BA3" s="531"/>
      <c r="BB3" s="531"/>
      <c r="BC3" s="531" t="s">
        <v>406</v>
      </c>
    </row>
    <row r="4" spans="1:55">
      <c r="A4" s="853">
        <v>22489</v>
      </c>
      <c r="B4" s="298" t="str">
        <f t="shared" si="0"/>
        <v>19-C0008-22489(JH)</v>
      </c>
      <c r="C4" s="299">
        <f>VLOOKUP(G4,'Client Data'!$A$2:$N$412,8,0)</f>
        <v>0</v>
      </c>
      <c r="D4" s="298" t="str">
        <f>VLOOKUP(G4,'Client Data'!$A$2:$N$412,4,0)</f>
        <v>(JH)</v>
      </c>
      <c r="E4" s="298" t="str">
        <f>VLOOKUP(G4,'Client Data'!$A$2:$N$412,5,0)</f>
        <v>C0008</v>
      </c>
      <c r="F4" s="298" t="str">
        <f>VLOOKUP(G4,'Client Data'!$A$2:$N$412,6,0)</f>
        <v>港基物業管理有限公司 </v>
      </c>
      <c r="G4" s="856" t="s">
        <v>393</v>
      </c>
      <c r="H4" s="411"/>
      <c r="I4" s="392" t="s">
        <v>258</v>
      </c>
      <c r="J4" s="392" t="s">
        <v>258</v>
      </c>
      <c r="K4" s="393" t="s">
        <v>258</v>
      </c>
      <c r="L4" s="387"/>
      <c r="M4" s="384"/>
      <c r="N4" s="381"/>
      <c r="O4" s="396"/>
      <c r="P4" s="387"/>
      <c r="Q4" s="382"/>
      <c r="R4" s="380"/>
      <c r="S4" s="381"/>
      <c r="T4" s="418"/>
      <c r="U4" s="384"/>
      <c r="V4" s="387"/>
      <c r="W4" s="382"/>
      <c r="X4" s="384" t="e">
        <f>VLOOKUP(A4,中!$A$2:$M$3562,12,0)</f>
        <v>#N/A</v>
      </c>
      <c r="Y4" s="397"/>
      <c r="Z4" s="397"/>
      <c r="AA4" s="388"/>
      <c r="AB4" s="398"/>
      <c r="AC4" s="398"/>
      <c r="AD4" s="384">
        <f>VLOOKUP(G4,'Client Data'!$A$1:$O$7,9,0)</f>
        <v>0</v>
      </c>
      <c r="AE4" s="384" t="str">
        <f>VLOOKUP(G4,'Client Data'!$A$1:$O$7,10,0)</f>
        <v>2016S</v>
      </c>
      <c r="AF4" s="384">
        <f>VLOOKUP(G4,'Client Data'!$A$1:$O$7,11,0)</f>
        <v>0</v>
      </c>
      <c r="AG4" s="384">
        <f>VLOOKUP(G4,'Client Data'!$A$1:$O$7,12,0)</f>
        <v>0</v>
      </c>
      <c r="AH4" s="384">
        <f>VLOOKUP(G4,'Client Data'!$A$1:$O$7,13,0)</f>
        <v>0</v>
      </c>
      <c r="AI4" s="384">
        <f>VLOOKUP(G4,'Client Data'!$A$1:$O$7,14,0)</f>
        <v>0</v>
      </c>
      <c r="AJ4" s="394"/>
      <c r="AK4" s="394"/>
      <c r="AL4" s="394"/>
      <c r="AM4" s="394"/>
      <c r="AN4" s="394"/>
      <c r="AO4" s="394"/>
      <c r="AP4" s="394"/>
      <c r="AQ4" s="531"/>
      <c r="AR4" s="531"/>
      <c r="AS4" s="531"/>
      <c r="AT4" s="531"/>
      <c r="AU4" s="531"/>
      <c r="AV4" s="531"/>
      <c r="AW4" s="531"/>
      <c r="AX4" s="531"/>
      <c r="AY4" s="531"/>
      <c r="AZ4" s="531"/>
      <c r="BA4" s="531"/>
      <c r="BB4" s="531"/>
      <c r="BC4" s="531"/>
    </row>
    <row r="5" spans="1:55">
      <c r="A5" s="853">
        <v>22490</v>
      </c>
      <c r="B5" s="298" t="str">
        <f t="shared" si="0"/>
        <v>19-C0015-22490(JH)</v>
      </c>
      <c r="C5" s="299" t="str">
        <f>VLOOKUP(G5,'Client Data'!$A$2:$N$412,8,0)</f>
        <v>又一村花園</v>
      </c>
      <c r="D5" s="298" t="str">
        <f>VLOOKUP(G5,'Client Data'!$A$2:$N$412,4,0)</f>
        <v>(JH)</v>
      </c>
      <c r="E5" s="298" t="str">
        <f>VLOOKUP(G5,'Client Data'!$A$2:$N$412,5,0)</f>
        <v>C0015</v>
      </c>
      <c r="F5" s="298" t="str">
        <f>VLOOKUP(G5,'Client Data'!$A$2:$N$412,6,0)</f>
        <v>第一太平戴維斯物業管理有限公司 </v>
      </c>
      <c r="G5" s="857" t="s">
        <v>633</v>
      </c>
      <c r="H5" s="411"/>
      <c r="I5" s="392" t="s">
        <v>258</v>
      </c>
      <c r="J5" s="392" t="s">
        <v>258</v>
      </c>
      <c r="K5" s="393" t="s">
        <v>258</v>
      </c>
      <c r="L5" s="387"/>
      <c r="M5" s="384"/>
      <c r="N5" s="381"/>
      <c r="O5" s="396"/>
      <c r="P5" s="387"/>
      <c r="Q5" s="382"/>
      <c r="R5" s="380"/>
      <c r="S5" s="381"/>
      <c r="T5" s="418"/>
      <c r="U5" s="384"/>
      <c r="V5" s="387"/>
      <c r="W5" s="382"/>
      <c r="X5" s="384" t="e">
        <f>VLOOKUP(A5,中!$A$2:$M$3562,12,0)</f>
        <v>#N/A</v>
      </c>
      <c r="Y5" s="397"/>
      <c r="Z5" s="397"/>
      <c r="AA5" s="388"/>
      <c r="AB5" s="398"/>
      <c r="AC5" s="398"/>
      <c r="AD5" s="384">
        <f>VLOOKUP(G5,'Client Data'!$A$1:$O$7,9,0)</f>
        <v>0</v>
      </c>
      <c r="AE5" s="384">
        <f>VLOOKUP(G5,'Client Data'!$A$1:$O$7,10,0)</f>
        <v>0</v>
      </c>
      <c r="AF5" s="384">
        <f>VLOOKUP(G5,'Client Data'!$A$1:$O$7,11,0)</f>
        <v>0</v>
      </c>
      <c r="AG5" s="384">
        <f>VLOOKUP(G5,'Client Data'!$A$1:$O$7,12,0)</f>
        <v>0</v>
      </c>
      <c r="AH5" s="384">
        <f>VLOOKUP(G5,'Client Data'!$A$1:$O$7,13,0)</f>
        <v>0</v>
      </c>
      <c r="AI5" s="384">
        <f>VLOOKUP(G5,'Client Data'!$A$1:$O$7,14,0)</f>
        <v>0</v>
      </c>
      <c r="AJ5" s="394"/>
      <c r="AK5" s="394"/>
      <c r="AL5" s="394"/>
      <c r="AM5" s="394"/>
      <c r="AN5" s="394"/>
      <c r="AO5" s="394"/>
      <c r="AP5" s="394"/>
      <c r="AQ5" s="531"/>
      <c r="AR5" s="531"/>
      <c r="AS5" s="531"/>
      <c r="AT5" s="531"/>
      <c r="AU5" s="531"/>
      <c r="AV5" s="531"/>
      <c r="AW5" s="531"/>
      <c r="AX5" s="531"/>
      <c r="AY5" s="531"/>
      <c r="AZ5" s="531"/>
      <c r="BA5" s="531"/>
      <c r="BB5" s="531"/>
      <c r="BC5" s="531"/>
    </row>
    <row r="6" spans="1:55">
      <c r="A6" s="853">
        <v>22491</v>
      </c>
      <c r="B6" s="298" t="e">
        <f t="shared" si="0"/>
        <v>#N/A</v>
      </c>
      <c r="C6" s="299" t="e">
        <f>VLOOKUP(G6,'Client Data'!$A$2:$N$412,8,0)</f>
        <v>#N/A</v>
      </c>
      <c r="D6" s="298" t="e">
        <f>VLOOKUP(G6,'Client Data'!$A$2:$N$412,4,0)</f>
        <v>#N/A</v>
      </c>
      <c r="E6" s="298" t="e">
        <f>VLOOKUP(G6,'Client Data'!$A$2:$N$412,5,0)</f>
        <v>#N/A</v>
      </c>
      <c r="F6" s="298" t="e">
        <f>VLOOKUP(G6,'Client Data'!$A$2:$N$412,6,0)</f>
        <v>#N/A</v>
      </c>
      <c r="G6" s="853"/>
      <c r="H6" s="411"/>
      <c r="I6" s="392" t="s">
        <v>258</v>
      </c>
      <c r="J6" s="392" t="s">
        <v>258</v>
      </c>
      <c r="K6" s="393" t="s">
        <v>258</v>
      </c>
      <c r="L6" s="387"/>
      <c r="M6" s="384"/>
      <c r="N6" s="381"/>
      <c r="O6" s="396"/>
      <c r="P6" s="387"/>
      <c r="Q6" s="382"/>
      <c r="R6" s="380"/>
      <c r="S6" s="381"/>
      <c r="T6" s="418"/>
      <c r="U6" s="384"/>
      <c r="V6" s="387"/>
      <c r="W6" s="382"/>
      <c r="X6" s="384" t="e">
        <f>VLOOKUP(A6,中!$A$2:$M$3562,12,0)</f>
        <v>#N/A</v>
      </c>
      <c r="Y6" s="397"/>
      <c r="Z6" s="397"/>
      <c r="AA6" s="388"/>
      <c r="AB6" s="398"/>
      <c r="AC6" s="398"/>
      <c r="AD6" s="384" t="e">
        <f>VLOOKUP(G6,'Client Data'!$A$1:$O$7,9,0)</f>
        <v>#N/A</v>
      </c>
      <c r="AE6" s="384" t="e">
        <f>VLOOKUP(G6,'Client Data'!$A$1:$O$7,10,0)</f>
        <v>#N/A</v>
      </c>
      <c r="AF6" s="384" t="e">
        <f>VLOOKUP(G6,'Client Data'!$A$1:$O$7,11,0)</f>
        <v>#N/A</v>
      </c>
      <c r="AG6" s="384" t="e">
        <f>VLOOKUP(G6,'Client Data'!$A$1:$O$7,12,0)</f>
        <v>#N/A</v>
      </c>
      <c r="AH6" s="384" t="e">
        <f>VLOOKUP(G6,'Client Data'!$A$1:$O$7,13,0)</f>
        <v>#N/A</v>
      </c>
      <c r="AI6" s="384" t="e">
        <f>VLOOKUP(G6,'Client Data'!$A$1:$O$7,14,0)</f>
        <v>#N/A</v>
      </c>
      <c r="AJ6" s="394"/>
      <c r="AK6" s="394"/>
      <c r="AL6" s="394"/>
      <c r="AM6" s="394"/>
      <c r="AN6" s="394"/>
      <c r="AO6" s="394"/>
      <c r="AP6" s="394"/>
      <c r="AQ6" s="531"/>
      <c r="AR6" s="531"/>
      <c r="AS6" s="531"/>
      <c r="AT6" s="531"/>
      <c r="AU6" s="531"/>
      <c r="AV6" s="531"/>
      <c r="AW6" s="531"/>
      <c r="AX6" s="531"/>
      <c r="AY6" s="531"/>
      <c r="AZ6" s="531"/>
      <c r="BA6" s="531"/>
      <c r="BB6" s="531"/>
      <c r="BC6" s="531"/>
    </row>
    <row r="7" spans="1:55">
      <c r="A7" s="853">
        <v>22492</v>
      </c>
      <c r="B7" s="298" t="e">
        <f t="shared" si="0"/>
        <v>#N/A</v>
      </c>
      <c r="C7" s="299" t="e">
        <f>VLOOKUP(G7,'Client Data'!$A$2:$N$412,8,0)</f>
        <v>#N/A</v>
      </c>
      <c r="D7" s="298" t="e">
        <f>VLOOKUP(G7,'Client Data'!$A$2:$N$412,4,0)</f>
        <v>#N/A</v>
      </c>
      <c r="E7" s="298" t="e">
        <f>VLOOKUP(G7,'Client Data'!$A$2:$N$412,5,0)</f>
        <v>#N/A</v>
      </c>
      <c r="F7" s="298" t="e">
        <f>VLOOKUP(G7,'Client Data'!$A$2:$N$412,6,0)</f>
        <v>#N/A</v>
      </c>
      <c r="G7" s="853"/>
      <c r="H7" s="411"/>
      <c r="I7" s="392" t="s">
        <v>258</v>
      </c>
      <c r="J7" s="392" t="s">
        <v>258</v>
      </c>
      <c r="K7" s="393" t="s">
        <v>258</v>
      </c>
      <c r="L7" s="387"/>
      <c r="M7" s="384"/>
      <c r="N7" s="381"/>
      <c r="O7" s="396"/>
      <c r="P7" s="387"/>
      <c r="Q7" s="382"/>
      <c r="R7" s="380"/>
      <c r="S7" s="381"/>
      <c r="T7" s="418"/>
      <c r="U7" s="384"/>
      <c r="V7" s="387"/>
      <c r="W7" s="382"/>
      <c r="X7" s="384" t="e">
        <f>VLOOKUP(A7,中!$A$2:$M$3562,12,0)</f>
        <v>#N/A</v>
      </c>
      <c r="Y7" s="397"/>
      <c r="Z7" s="397"/>
      <c r="AA7" s="388"/>
      <c r="AB7" s="398"/>
      <c r="AC7" s="398"/>
      <c r="AD7" s="384" t="e">
        <f>VLOOKUP(G7,'Client Data'!$A$1:$O$7,9,0)</f>
        <v>#N/A</v>
      </c>
      <c r="AE7" s="384" t="e">
        <f>VLOOKUP(G7,'Client Data'!$A$1:$O$7,10,0)</f>
        <v>#N/A</v>
      </c>
      <c r="AF7" s="384" t="e">
        <f>VLOOKUP(G7,'Client Data'!$A$1:$O$7,11,0)</f>
        <v>#N/A</v>
      </c>
      <c r="AG7" s="384" t="e">
        <f>VLOOKUP(G7,'Client Data'!$A$1:$O$7,12,0)</f>
        <v>#N/A</v>
      </c>
      <c r="AH7" s="384" t="e">
        <f>VLOOKUP(G7,'Client Data'!$A$1:$O$7,13,0)</f>
        <v>#N/A</v>
      </c>
      <c r="AI7" s="384" t="e">
        <f>VLOOKUP(G7,'Client Data'!$A$1:$O$7,14,0)</f>
        <v>#N/A</v>
      </c>
      <c r="AJ7" s="394"/>
      <c r="AK7" s="394"/>
      <c r="AL7" s="394"/>
      <c r="AM7" s="394"/>
      <c r="AN7" s="394"/>
      <c r="AO7" s="394"/>
      <c r="AP7" s="394"/>
      <c r="AQ7" s="531"/>
      <c r="AR7" s="531"/>
      <c r="AS7" s="531"/>
      <c r="AT7" s="531"/>
      <c r="AU7" s="531"/>
      <c r="AV7" s="531"/>
      <c r="AW7" s="531"/>
      <c r="AX7" s="531"/>
      <c r="AY7" s="531"/>
      <c r="AZ7" s="531"/>
      <c r="BA7" s="531"/>
      <c r="BB7" s="531"/>
      <c r="BC7" s="531"/>
    </row>
    <row r="8" spans="1:55">
      <c r="A8" s="853">
        <v>22493</v>
      </c>
      <c r="B8" s="298" t="e">
        <f t="shared" si="0"/>
        <v>#N/A</v>
      </c>
      <c r="C8" s="299" t="e">
        <f>VLOOKUP(G8,'Client Data'!$A$2:$N$412,8,0)</f>
        <v>#N/A</v>
      </c>
      <c r="D8" s="298" t="e">
        <f>VLOOKUP(G8,'Client Data'!$A$2:$N$412,4,0)</f>
        <v>#N/A</v>
      </c>
      <c r="E8" s="298" t="e">
        <f>VLOOKUP(G8,'Client Data'!$A$2:$N$412,5,0)</f>
        <v>#N/A</v>
      </c>
      <c r="F8" s="298" t="e">
        <f>VLOOKUP(G8,'Client Data'!$A$2:$N$412,6,0)</f>
        <v>#N/A</v>
      </c>
      <c r="G8" s="853"/>
      <c r="H8" s="411"/>
      <c r="I8" s="392" t="s">
        <v>258</v>
      </c>
      <c r="J8" s="392" t="s">
        <v>258</v>
      </c>
      <c r="K8" s="393" t="s">
        <v>258</v>
      </c>
      <c r="L8" s="387"/>
      <c r="M8" s="384"/>
      <c r="N8" s="381"/>
      <c r="O8" s="396"/>
      <c r="P8" s="387"/>
      <c r="Q8" s="382"/>
      <c r="R8" s="380"/>
      <c r="S8" s="381"/>
      <c r="T8" s="418"/>
      <c r="U8" s="384"/>
      <c r="V8" s="387"/>
      <c r="W8" s="382"/>
      <c r="X8" s="384" t="e">
        <f>VLOOKUP(A8,中!$A$2:$M$3562,12,0)</f>
        <v>#N/A</v>
      </c>
      <c r="Y8" s="397"/>
      <c r="Z8" s="397"/>
      <c r="AA8" s="388"/>
      <c r="AB8" s="398"/>
      <c r="AC8" s="398"/>
      <c r="AD8" s="384" t="e">
        <f>VLOOKUP(G8,'Client Data'!$A$1:$O$7,9,0)</f>
        <v>#N/A</v>
      </c>
      <c r="AE8" s="384" t="e">
        <f>VLOOKUP(G8,'Client Data'!$A$1:$O$7,10,0)</f>
        <v>#N/A</v>
      </c>
      <c r="AF8" s="384" t="e">
        <f>VLOOKUP(G8,'Client Data'!$A$1:$O$7,11,0)</f>
        <v>#N/A</v>
      </c>
      <c r="AG8" s="384" t="e">
        <f>VLOOKUP(G8,'Client Data'!$A$1:$O$7,12,0)</f>
        <v>#N/A</v>
      </c>
      <c r="AH8" s="384" t="e">
        <f>VLOOKUP(G8,'Client Data'!$A$1:$O$7,13,0)</f>
        <v>#N/A</v>
      </c>
      <c r="AI8" s="384" t="e">
        <f>VLOOKUP(G8,'Client Data'!$A$1:$O$7,14,0)</f>
        <v>#N/A</v>
      </c>
      <c r="AJ8" s="394"/>
      <c r="AK8" s="394"/>
      <c r="AL8" s="394"/>
      <c r="AM8" s="394"/>
      <c r="AN8" s="394"/>
      <c r="AO8" s="394"/>
      <c r="AP8" s="394"/>
      <c r="AQ8" s="531"/>
      <c r="AR8" s="531"/>
      <c r="AS8" s="531"/>
      <c r="AT8" s="531"/>
      <c r="AU8" s="531"/>
      <c r="AV8" s="531"/>
      <c r="AW8" s="531"/>
      <c r="AX8" s="531"/>
      <c r="AY8" s="531"/>
      <c r="AZ8" s="531"/>
      <c r="BA8" s="531"/>
      <c r="BB8" s="531"/>
      <c r="BC8" s="531" t="s">
        <v>406</v>
      </c>
    </row>
    <row r="11" spans="1:55">
      <c r="H11" s="845" t="s">
        <v>829</v>
      </c>
      <c r="I11" s="846"/>
      <c r="J11" s="846"/>
      <c r="K11" s="846"/>
      <c r="L11" s="846"/>
    </row>
    <row r="12" spans="1:55">
      <c r="H12" s="846"/>
      <c r="I12" s="846"/>
      <c r="J12" s="846"/>
      <c r="K12" s="846"/>
      <c r="L12" s="846"/>
    </row>
    <row r="13" spans="1:55">
      <c r="H13" s="846"/>
      <c r="I13" s="846"/>
      <c r="J13" s="846"/>
      <c r="K13" s="846"/>
      <c r="L13" s="846"/>
    </row>
    <row r="14" spans="1:55">
      <c r="H14" s="846"/>
      <c r="I14" s="846"/>
      <c r="J14" s="846"/>
      <c r="K14" s="846"/>
      <c r="L14" s="846"/>
    </row>
    <row r="15" spans="1:55">
      <c r="H15" s="846"/>
      <c r="I15" s="846"/>
      <c r="J15" s="846"/>
      <c r="K15" s="846"/>
      <c r="L15" s="846"/>
    </row>
    <row r="16" spans="1:55">
      <c r="H16" s="846"/>
      <c r="I16" s="846"/>
      <c r="J16" s="846"/>
      <c r="K16" s="846"/>
      <c r="L16" s="846"/>
    </row>
    <row r="17" spans="8:12">
      <c r="H17" s="846"/>
      <c r="I17" s="846"/>
      <c r="J17" s="846"/>
      <c r="K17" s="846"/>
      <c r="L17" s="846"/>
    </row>
    <row r="18" spans="8:12">
      <c r="H18" s="846"/>
      <c r="I18" s="846"/>
      <c r="J18" s="846"/>
      <c r="K18" s="846"/>
      <c r="L18" s="846"/>
    </row>
    <row r="19" spans="8:12">
      <c r="H19" s="846"/>
      <c r="I19" s="846"/>
      <c r="J19" s="846"/>
      <c r="K19" s="846"/>
      <c r="L19" s="846"/>
    </row>
    <row r="20" spans="8:12">
      <c r="H20" s="846"/>
      <c r="I20" s="846"/>
      <c r="J20" s="846"/>
      <c r="K20" s="846"/>
      <c r="L20" s="846"/>
    </row>
    <row r="21" spans="8:12">
      <c r="H21" s="846"/>
      <c r="I21" s="846"/>
      <c r="J21" s="846"/>
      <c r="K21" s="846"/>
      <c r="L21" s="846"/>
    </row>
    <row r="22" spans="8:12">
      <c r="H22" s="846"/>
      <c r="I22" s="846"/>
      <c r="J22" s="846"/>
      <c r="K22" s="846"/>
      <c r="L22" s="846"/>
    </row>
    <row r="23" spans="8:12">
      <c r="H23" s="846"/>
      <c r="I23" s="846"/>
      <c r="J23" s="846"/>
      <c r="K23" s="846"/>
      <c r="L23" s="846"/>
    </row>
    <row r="24" spans="8:12">
      <c r="H24" s="846"/>
      <c r="I24" s="846"/>
      <c r="J24" s="846"/>
      <c r="K24" s="846"/>
      <c r="L24" s="846"/>
    </row>
    <row r="25" spans="8:12">
      <c r="H25" s="846"/>
      <c r="I25" s="846"/>
      <c r="J25" s="846"/>
      <c r="K25" s="846"/>
      <c r="L25" s="846"/>
    </row>
  </sheetData>
  <mergeCells count="1">
    <mergeCell ref="H11:L25"/>
  </mergeCells>
  <phoneticPr fontId="2" type="noConversion"/>
  <dataValidations count="2">
    <dataValidation type="list" allowBlank="1" showInputMessage="1" showErrorMessage="1" sqref="O2:O8 AA2:AA8" xr:uid="{A2004A3D-07CC-4C3E-93E6-1F2E1020073B}">
      <formula1>"-,是,否"</formula1>
    </dataValidation>
    <dataValidation type="list" allowBlank="1" showInputMessage="1" showErrorMessage="1" sqref="M2:M8" xr:uid="{9D2FC63B-160A-44DB-B4E1-8007B8CC4850}">
      <formula1>"-,不報不需回,不報已回,過期未報,Fax,Email,Post,親身,速遞,Online,WSAPP"</formula1>
    </dataValidation>
  </dataValidations>
  <pageMargins left="0.70866141732283472" right="0.70866141732283472" top="0.74803149606299213" bottom="0.74803149606299213" header="0.31496062992125984" footer="0.31496062992125984"/>
  <pageSetup paperSize="8" scale="20" fitToHeight="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G77"/>
  <sheetViews>
    <sheetView topLeftCell="A3" zoomScale="55" zoomScaleNormal="55" zoomScaleSheetLayoutView="85" workbookViewId="0">
      <selection activeCell="AA8" sqref="AA8:AE22"/>
    </sheetView>
  </sheetViews>
  <sheetFormatPr defaultColWidth="9" defaultRowHeight="16.2"/>
  <cols>
    <col min="1" max="4" width="4.6640625" style="86" customWidth="1"/>
    <col min="5" max="5" width="4.6640625" style="161" customWidth="1"/>
    <col min="6" max="21" width="4.6640625" style="86" customWidth="1"/>
    <col min="22" max="22" width="4.6640625" style="161" customWidth="1"/>
    <col min="23" max="23" width="4.6640625" style="86" customWidth="1"/>
    <col min="24" max="24" width="4.6640625" style="87" customWidth="1"/>
    <col min="25" max="33" width="13.6640625" style="88" customWidth="1"/>
    <col min="34" max="16384" width="9" style="86"/>
  </cols>
  <sheetData>
    <row r="1" spans="1:31" ht="49.5" customHeight="1">
      <c r="A1" s="83"/>
      <c r="B1" s="83"/>
      <c r="C1" s="83"/>
      <c r="D1" s="83"/>
      <c r="E1" s="84"/>
      <c r="F1" s="83"/>
      <c r="G1" s="83"/>
      <c r="H1" s="85" t="s">
        <v>18</v>
      </c>
      <c r="I1" s="83"/>
      <c r="K1" s="83"/>
      <c r="L1" s="83"/>
      <c r="M1" s="83"/>
      <c r="N1" s="83"/>
      <c r="O1" s="83"/>
      <c r="P1" s="83"/>
      <c r="Q1" s="83"/>
      <c r="R1" s="83"/>
      <c r="S1" s="83"/>
      <c r="T1" s="83"/>
      <c r="U1" s="83"/>
      <c r="V1" s="84"/>
      <c r="W1" s="83"/>
    </row>
    <row r="2" spans="1:31" ht="20.25" customHeight="1">
      <c r="A2" s="83"/>
      <c r="B2" s="83"/>
      <c r="C2" s="83"/>
      <c r="D2" s="83"/>
      <c r="E2" s="84"/>
      <c r="F2" s="83"/>
      <c r="G2" s="83"/>
      <c r="H2" s="83"/>
      <c r="I2" s="83"/>
      <c r="J2" s="83"/>
      <c r="K2" s="83"/>
      <c r="L2" s="83"/>
      <c r="M2" s="83"/>
      <c r="N2" s="83"/>
      <c r="O2" s="83"/>
      <c r="P2" s="83"/>
      <c r="Q2" s="83"/>
      <c r="R2" s="83"/>
      <c r="S2" s="83"/>
      <c r="T2" s="83"/>
      <c r="U2" s="83"/>
      <c r="V2" s="84"/>
      <c r="W2" s="83"/>
      <c r="Z2" s="473"/>
    </row>
    <row r="3" spans="1:31" ht="35.1" customHeight="1">
      <c r="A3" s="83"/>
      <c r="B3" s="83"/>
      <c r="C3" s="83"/>
      <c r="D3" s="89"/>
      <c r="E3" s="90" t="s">
        <v>19</v>
      </c>
      <c r="F3" s="486" t="s">
        <v>539</v>
      </c>
      <c r="G3" s="91"/>
      <c r="H3" s="91"/>
      <c r="I3" s="91"/>
      <c r="J3" s="90" t="s">
        <v>19</v>
      </c>
      <c r="K3" s="486" t="s">
        <v>540</v>
      </c>
      <c r="L3" s="91"/>
      <c r="M3" s="91"/>
      <c r="N3" s="90"/>
      <c r="O3" s="91"/>
      <c r="P3" s="90" t="s">
        <v>19</v>
      </c>
      <c r="Q3" s="486" t="s">
        <v>713</v>
      </c>
      <c r="R3" s="91"/>
      <c r="S3" s="92"/>
      <c r="T3" s="83"/>
      <c r="U3" s="83"/>
      <c r="V3" s="84"/>
      <c r="W3" s="83"/>
      <c r="Y3" s="93"/>
      <c r="Z3" s="646" t="str">
        <f>VLOOKUP(Y5,'P-Master'!$A$2:$AC$1046,18,0)</f>
        <v>sing sing
lion</v>
      </c>
      <c r="AA3" s="95"/>
      <c r="AB3" s="96"/>
      <c r="AC3" s="97"/>
      <c r="AD3" s="98"/>
      <c r="AE3" s="99"/>
    </row>
    <row r="4" spans="1:31" ht="10.050000000000001" customHeight="1">
      <c r="A4" s="83"/>
      <c r="B4" s="83"/>
      <c r="C4" s="83"/>
      <c r="D4" s="112"/>
      <c r="E4" s="483"/>
      <c r="F4" s="112"/>
      <c r="G4" s="112"/>
      <c r="H4" s="112"/>
      <c r="I4" s="112"/>
      <c r="J4" s="483"/>
      <c r="K4" s="112"/>
      <c r="L4" s="112"/>
      <c r="M4" s="112"/>
      <c r="N4" s="483"/>
      <c r="O4" s="112"/>
      <c r="P4" s="483"/>
      <c r="Q4" s="112"/>
      <c r="R4" s="112"/>
      <c r="S4" s="112"/>
      <c r="T4" s="83"/>
      <c r="U4" s="83"/>
      <c r="V4" s="84"/>
      <c r="W4" s="83"/>
      <c r="Y4" s="93"/>
      <c r="Z4" s="646"/>
      <c r="AA4" s="95"/>
      <c r="AB4" s="96"/>
      <c r="AC4" s="97"/>
      <c r="AD4" s="98"/>
      <c r="AE4" s="99"/>
    </row>
    <row r="5" spans="1:31" ht="35.1" customHeight="1">
      <c r="A5" s="83"/>
      <c r="B5" s="83"/>
      <c r="C5" s="83"/>
      <c r="D5" s="112"/>
      <c r="E5" s="485" t="s">
        <v>19</v>
      </c>
      <c r="F5" s="484"/>
      <c r="G5" s="484" t="s">
        <v>714</v>
      </c>
      <c r="H5" s="112"/>
      <c r="I5" s="112"/>
      <c r="J5" s="483"/>
      <c r="K5" s="112"/>
      <c r="L5" s="112"/>
      <c r="M5" s="112"/>
      <c r="N5" s="485" t="s">
        <v>19</v>
      </c>
      <c r="O5" s="484"/>
      <c r="P5" s="484" t="s">
        <v>715</v>
      </c>
      <c r="Q5" s="112"/>
      <c r="R5" s="112"/>
      <c r="S5" s="112"/>
      <c r="T5" s="83"/>
      <c r="U5" s="83"/>
      <c r="V5" s="84"/>
      <c r="W5" s="83"/>
      <c r="Y5" s="101">
        <v>22487</v>
      </c>
      <c r="Z5" s="646"/>
      <c r="AA5" s="95"/>
      <c r="AB5" s="96"/>
      <c r="AC5" s="97"/>
      <c r="AD5" s="98"/>
      <c r="AE5" s="99"/>
    </row>
    <row r="6" spans="1:31" ht="35.1" customHeight="1">
      <c r="A6" s="83"/>
      <c r="B6" s="83"/>
      <c r="C6" s="83"/>
      <c r="D6" s="83"/>
      <c r="E6" s="100"/>
      <c r="F6" s="83"/>
      <c r="G6" s="83"/>
      <c r="H6" s="83"/>
      <c r="I6" s="83"/>
      <c r="J6" s="100"/>
      <c r="K6" s="83"/>
      <c r="L6" s="83"/>
      <c r="M6" s="83"/>
      <c r="N6" s="446"/>
      <c r="O6" s="83"/>
      <c r="P6" s="83"/>
      <c r="Q6" s="83"/>
      <c r="R6" s="83"/>
      <c r="S6" s="83"/>
      <c r="T6" s="83"/>
      <c r="U6" s="83"/>
      <c r="V6" s="84"/>
      <c r="W6" s="83"/>
      <c r="Y6" s="86"/>
      <c r="Z6" s="473"/>
      <c r="AA6" s="102"/>
      <c r="AB6" s="103"/>
      <c r="AC6" s="95"/>
    </row>
    <row r="7" spans="1:31" ht="30" customHeight="1">
      <c r="A7" s="83"/>
      <c r="B7" s="83"/>
      <c r="C7" s="104"/>
      <c r="D7" s="105"/>
      <c r="E7" s="106"/>
      <c r="F7" s="106" t="s">
        <v>20</v>
      </c>
      <c r="G7" s="644">
        <f>VLOOKUP(Y5,'P-Master'!$A$2:$AC$1046,9,0)</f>
        <v>36767</v>
      </c>
      <c r="H7" s="645"/>
      <c r="I7" s="645"/>
      <c r="J7" s="645"/>
      <c r="K7" s="645"/>
      <c r="L7" s="645"/>
      <c r="M7" s="490"/>
      <c r="N7" s="105"/>
      <c r="O7" s="105"/>
      <c r="P7" s="107" t="s">
        <v>19</v>
      </c>
      <c r="Q7" s="105" t="s">
        <v>21</v>
      </c>
      <c r="R7" s="105"/>
      <c r="S7" s="105"/>
      <c r="T7" s="105"/>
      <c r="U7" s="108"/>
      <c r="V7" s="84"/>
      <c r="W7" s="83"/>
      <c r="AA7" s="109"/>
      <c r="AB7" s="110"/>
    </row>
    <row r="8" spans="1:31" ht="35.1" customHeight="1">
      <c r="A8" s="83"/>
      <c r="B8" s="83"/>
      <c r="C8" s="111"/>
      <c r="D8" s="112"/>
      <c r="E8" s="83"/>
      <c r="F8" s="113" t="s">
        <v>86</v>
      </c>
      <c r="G8" s="114" t="str">
        <f>VLOOKUP(Y5,'P-Master'!$A$2:$AC$1046,2,0)</f>
        <v>19-C0002-22487(BW)</v>
      </c>
      <c r="H8" s="115"/>
      <c r="I8" s="115"/>
      <c r="J8" s="115"/>
      <c r="K8" s="115"/>
      <c r="L8" s="115"/>
      <c r="M8" s="115"/>
      <c r="N8" s="115"/>
      <c r="O8" s="115"/>
      <c r="P8" s="660">
        <f>G7</f>
        <v>36767</v>
      </c>
      <c r="Q8" s="660"/>
      <c r="R8" s="660"/>
      <c r="S8" s="660"/>
      <c r="T8" s="660"/>
      <c r="U8" s="116"/>
      <c r="V8" s="83"/>
      <c r="W8" s="83"/>
      <c r="AA8" s="845" t="s">
        <v>831</v>
      </c>
      <c r="AB8" s="846"/>
      <c r="AC8" s="846"/>
      <c r="AD8" s="846"/>
      <c r="AE8" s="846"/>
    </row>
    <row r="9" spans="1:31" ht="35.1" customHeight="1">
      <c r="A9" s="83"/>
      <c r="B9" s="83"/>
      <c r="C9" s="111"/>
      <c r="D9" s="112"/>
      <c r="E9" s="113"/>
      <c r="F9" s="83"/>
      <c r="G9" s="117" t="str">
        <f>VLOOKUP(Y5,'P-Master'!$A$2:$AC$1046,6,0)</f>
        <v>東華三院物業科</v>
      </c>
      <c r="H9" s="83"/>
      <c r="I9" s="83"/>
      <c r="J9" s="83"/>
      <c r="K9" s="83"/>
      <c r="L9" s="83"/>
      <c r="M9" s="83"/>
      <c r="N9" s="83"/>
      <c r="O9" s="83"/>
      <c r="P9" s="497" t="str">
        <f>VLOOKUP(Y5,'P-Master'!$A$2:$AC$1046,3,0)</f>
        <v>大南街123</v>
      </c>
      <c r="Q9" s="83"/>
      <c r="R9" s="83"/>
      <c r="S9" s="83"/>
      <c r="T9" s="115"/>
      <c r="U9" s="116"/>
      <c r="V9" s="83"/>
      <c r="W9" s="83"/>
      <c r="AA9" s="846"/>
      <c r="AB9" s="846"/>
      <c r="AC9" s="846"/>
      <c r="AD9" s="846"/>
      <c r="AE9" s="846"/>
    </row>
    <row r="10" spans="1:31" ht="57.75" customHeight="1">
      <c r="A10" s="83"/>
      <c r="B10" s="83"/>
      <c r="C10" s="111"/>
      <c r="D10" s="112"/>
      <c r="E10" s="113"/>
      <c r="F10" s="83"/>
      <c r="G10" s="661" t="str">
        <f>VLOOKUP(Y5,'P-Master'!$A$2:$AC$1046,7,0)</f>
        <v>大南街123號地下</v>
      </c>
      <c r="H10" s="662"/>
      <c r="I10" s="662"/>
      <c r="J10" s="662"/>
      <c r="K10" s="630" t="str">
        <f>VLOOKUP(Y5,'P-Master'!$A$2:$AC$1046,8,0)</f>
        <v>pumping</v>
      </c>
      <c r="L10" s="630"/>
      <c r="M10" s="630"/>
      <c r="N10" s="630"/>
      <c r="O10" s="630"/>
      <c r="P10" s="630"/>
      <c r="Q10" s="630"/>
      <c r="R10" s="630"/>
      <c r="S10" s="630"/>
      <c r="T10" s="630"/>
      <c r="U10" s="116"/>
      <c r="V10" s="83"/>
      <c r="W10" s="83"/>
      <c r="AA10" s="846"/>
      <c r="AB10" s="846"/>
      <c r="AC10" s="846"/>
      <c r="AD10" s="846"/>
      <c r="AE10" s="846"/>
    </row>
    <row r="11" spans="1:31" ht="63.75" customHeight="1">
      <c r="A11" s="83"/>
      <c r="B11" s="83"/>
      <c r="C11" s="139"/>
      <c r="D11" s="141"/>
      <c r="E11" s="154"/>
      <c r="F11" s="140" t="s">
        <v>19</v>
      </c>
      <c r="G11" s="141" t="s">
        <v>22</v>
      </c>
      <c r="H11" s="141"/>
      <c r="I11" s="141"/>
      <c r="J11" s="141"/>
      <c r="K11" s="141" t="s">
        <v>23</v>
      </c>
      <c r="L11" s="631" t="s">
        <v>824</v>
      </c>
      <c r="M11" s="631"/>
      <c r="N11" s="631"/>
      <c r="O11" s="141" t="s">
        <v>93</v>
      </c>
      <c r="P11" s="140" t="s">
        <v>19</v>
      </c>
      <c r="Q11" s="141" t="s">
        <v>24</v>
      </c>
      <c r="R11" s="141"/>
      <c r="S11" s="141"/>
      <c r="T11" s="141"/>
      <c r="U11" s="507"/>
      <c r="V11" s="100"/>
      <c r="W11" s="83"/>
      <c r="AA11" s="846"/>
      <c r="AB11" s="846"/>
      <c r="AC11" s="846"/>
      <c r="AD11" s="846"/>
      <c r="AE11" s="846"/>
    </row>
    <row r="12" spans="1:31" ht="35.1" customHeight="1">
      <c r="A12" s="83"/>
      <c r="B12" s="83"/>
      <c r="C12" s="647"/>
      <c r="D12" s="648"/>
      <c r="E12" s="648"/>
      <c r="F12" s="648"/>
      <c r="G12" s="648"/>
      <c r="H12" s="648"/>
      <c r="I12" s="648"/>
      <c r="J12" s="648"/>
      <c r="K12" s="648"/>
      <c r="L12" s="648"/>
      <c r="M12" s="648"/>
      <c r="N12" s="648"/>
      <c r="O12" s="648"/>
      <c r="P12" s="648"/>
      <c r="Q12" s="648"/>
      <c r="R12" s="648"/>
      <c r="S12" s="648"/>
      <c r="T12" s="648"/>
      <c r="U12" s="648"/>
      <c r="V12" s="100"/>
      <c r="W12" s="83"/>
      <c r="AA12" s="846"/>
      <c r="AB12" s="846"/>
      <c r="AC12" s="846"/>
      <c r="AD12" s="846"/>
      <c r="AE12" s="846"/>
    </row>
    <row r="13" spans="1:31" ht="35.1" customHeight="1">
      <c r="A13" s="83"/>
      <c r="B13" s="121" t="s">
        <v>400</v>
      </c>
      <c r="C13" s="122"/>
      <c r="D13" s="122"/>
      <c r="E13" s="123"/>
      <c r="F13" s="124" t="s">
        <v>19</v>
      </c>
      <c r="G13" s="487" t="s">
        <v>25</v>
      </c>
      <c r="H13" s="125"/>
      <c r="I13" s="591"/>
      <c r="J13" s="590" t="s">
        <v>823</v>
      </c>
      <c r="K13" s="126"/>
      <c r="L13" s="126"/>
      <c r="M13" s="126"/>
      <c r="N13" s="126"/>
      <c r="O13" s="126"/>
      <c r="P13" s="126"/>
      <c r="Q13" s="126"/>
      <c r="R13" s="126"/>
      <c r="S13" s="126"/>
      <c r="T13" s="126"/>
      <c r="U13" s="127"/>
      <c r="V13" s="108"/>
      <c r="W13" s="83"/>
      <c r="AA13" s="846"/>
      <c r="AB13" s="846"/>
      <c r="AC13" s="846"/>
      <c r="AD13" s="846"/>
      <c r="AE13" s="846"/>
    </row>
    <row r="14" spans="1:31" ht="35.1" customHeight="1">
      <c r="A14" s="83"/>
      <c r="B14" s="128"/>
      <c r="C14" s="129" t="s">
        <v>718</v>
      </c>
      <c r="D14" s="658" t="s">
        <v>747</v>
      </c>
      <c r="E14" s="658"/>
      <c r="F14" s="129" t="s">
        <v>719</v>
      </c>
      <c r="G14" s="658" t="s">
        <v>758</v>
      </c>
      <c r="H14" s="658"/>
      <c r="I14" s="129" t="s">
        <v>398</v>
      </c>
      <c r="J14" s="658" t="s">
        <v>825</v>
      </c>
      <c r="K14" s="658"/>
      <c r="L14" s="129" t="s">
        <v>399</v>
      </c>
      <c r="M14" s="658"/>
      <c r="N14" s="658"/>
      <c r="O14" s="129" t="s">
        <v>548</v>
      </c>
      <c r="P14" s="658"/>
      <c r="Q14" s="658"/>
      <c r="R14" s="129" t="s">
        <v>541</v>
      </c>
      <c r="S14" s="643"/>
      <c r="T14" s="643"/>
      <c r="U14" s="578"/>
      <c r="V14" s="579"/>
      <c r="W14" s="83"/>
      <c r="AA14" s="846"/>
      <c r="AB14" s="846"/>
      <c r="AC14" s="846"/>
      <c r="AD14" s="846"/>
      <c r="AE14" s="846"/>
    </row>
    <row r="15" spans="1:31" ht="35.1" customHeight="1">
      <c r="A15" s="83"/>
      <c r="B15" s="130"/>
      <c r="C15" s="131" t="s">
        <v>19</v>
      </c>
      <c r="D15" s="132" t="s">
        <v>26</v>
      </c>
      <c r="E15" s="133"/>
      <c r="F15" s="131" t="s">
        <v>19</v>
      </c>
      <c r="G15" s="132" t="s">
        <v>26</v>
      </c>
      <c r="H15" s="133"/>
      <c r="I15" s="131" t="s">
        <v>19</v>
      </c>
      <c r="J15" s="132" t="s">
        <v>26</v>
      </c>
      <c r="K15" s="134"/>
      <c r="L15" s="131" t="s">
        <v>19</v>
      </c>
      <c r="M15" s="132" t="s">
        <v>26</v>
      </c>
      <c r="N15" s="134"/>
      <c r="O15" s="131" t="s">
        <v>19</v>
      </c>
      <c r="P15" s="132" t="s">
        <v>26</v>
      </c>
      <c r="Q15" s="134"/>
      <c r="R15" s="131" t="s">
        <v>19</v>
      </c>
      <c r="S15" s="132" t="s">
        <v>26</v>
      </c>
      <c r="T15" s="134"/>
      <c r="U15" s="135"/>
      <c r="V15" s="136"/>
      <c r="W15" s="83"/>
      <c r="AA15" s="846"/>
      <c r="AB15" s="846"/>
      <c r="AC15" s="846"/>
      <c r="AD15" s="846"/>
      <c r="AE15" s="846"/>
    </row>
    <row r="16" spans="1:31" ht="38.4" customHeight="1">
      <c r="A16" s="83"/>
      <c r="B16" s="137"/>
      <c r="C16" s="649"/>
      <c r="D16" s="650"/>
      <c r="E16" s="651"/>
      <c r="F16" s="652"/>
      <c r="G16" s="653"/>
      <c r="H16" s="654"/>
      <c r="I16" s="655"/>
      <c r="J16" s="656"/>
      <c r="K16" s="657"/>
      <c r="L16" s="655"/>
      <c r="M16" s="656"/>
      <c r="N16" s="657"/>
      <c r="O16" s="659"/>
      <c r="P16" s="656"/>
      <c r="Q16" s="657"/>
      <c r="R16" s="659"/>
      <c r="S16" s="656"/>
      <c r="T16" s="657"/>
      <c r="U16" s="135"/>
      <c r="V16" s="138"/>
      <c r="W16" s="83"/>
      <c r="AA16" s="846"/>
      <c r="AB16" s="846"/>
      <c r="AC16" s="846"/>
      <c r="AD16" s="846"/>
      <c r="AE16" s="846"/>
    </row>
    <row r="17" spans="1:33" ht="42.6" customHeight="1">
      <c r="A17" s="83"/>
      <c r="B17" s="137"/>
      <c r="C17" s="637"/>
      <c r="D17" s="638"/>
      <c r="E17" s="639"/>
      <c r="F17" s="640"/>
      <c r="G17" s="638"/>
      <c r="H17" s="639"/>
      <c r="I17" s="641"/>
      <c r="J17" s="638"/>
      <c r="K17" s="639"/>
      <c r="L17" s="642"/>
      <c r="M17" s="638"/>
      <c r="N17" s="639"/>
      <c r="O17" s="642"/>
      <c r="P17" s="638"/>
      <c r="Q17" s="639"/>
      <c r="R17" s="642"/>
      <c r="S17" s="638"/>
      <c r="T17" s="639"/>
      <c r="U17" s="135"/>
      <c r="V17" s="138"/>
      <c r="W17" s="83"/>
      <c r="AA17" s="846"/>
      <c r="AB17" s="846"/>
      <c r="AC17" s="846"/>
      <c r="AD17" s="846"/>
      <c r="AE17" s="846"/>
    </row>
    <row r="18" spans="1:33" ht="35.1" customHeight="1">
      <c r="A18" s="83"/>
      <c r="B18" s="139"/>
      <c r="C18" s="140" t="s">
        <v>19</v>
      </c>
      <c r="D18" s="141" t="s">
        <v>27</v>
      </c>
      <c r="E18" s="141"/>
      <c r="F18" s="140" t="s">
        <v>19</v>
      </c>
      <c r="G18" s="141" t="s">
        <v>27</v>
      </c>
      <c r="H18" s="141"/>
      <c r="I18" s="140" t="s">
        <v>19</v>
      </c>
      <c r="J18" s="141" t="s">
        <v>27</v>
      </c>
      <c r="K18" s="140"/>
      <c r="L18" s="140" t="s">
        <v>19</v>
      </c>
      <c r="M18" s="141" t="s">
        <v>27</v>
      </c>
      <c r="N18" s="140"/>
      <c r="O18" s="140" t="s">
        <v>19</v>
      </c>
      <c r="P18" s="141" t="s">
        <v>27</v>
      </c>
      <c r="Q18" s="140"/>
      <c r="R18" s="140" t="s">
        <v>19</v>
      </c>
      <c r="S18" s="141" t="s">
        <v>27</v>
      </c>
      <c r="T18" s="140"/>
      <c r="U18" s="141"/>
      <c r="V18" s="120"/>
      <c r="W18" s="83"/>
      <c r="AA18" s="846"/>
      <c r="AB18" s="846"/>
      <c r="AC18" s="846"/>
      <c r="AD18" s="846"/>
      <c r="AE18" s="846"/>
    </row>
    <row r="19" spans="1:33" ht="35.1" customHeight="1">
      <c r="A19" s="83"/>
      <c r="B19" s="142"/>
      <c r="C19" s="142"/>
      <c r="D19" s="142"/>
      <c r="E19" s="143"/>
      <c r="F19" s="142"/>
      <c r="G19" s="142"/>
      <c r="H19" s="142"/>
      <c r="I19" s="142"/>
      <c r="J19" s="142"/>
      <c r="K19" s="142"/>
      <c r="L19" s="142"/>
      <c r="M19" s="142"/>
      <c r="N19" s="142"/>
      <c r="O19" s="142"/>
      <c r="P19" s="142"/>
      <c r="Q19" s="142"/>
      <c r="R19" s="142"/>
      <c r="S19" s="142"/>
      <c r="T19" s="142"/>
      <c r="U19" s="142"/>
      <c r="V19" s="84"/>
      <c r="W19" s="83"/>
      <c r="AA19" s="846"/>
      <c r="AB19" s="846"/>
      <c r="AC19" s="846"/>
      <c r="AD19" s="846"/>
      <c r="AE19" s="846"/>
    </row>
    <row r="20" spans="1:33" ht="24.75" customHeight="1">
      <c r="A20" s="83"/>
      <c r="B20" s="144" t="s">
        <v>19</v>
      </c>
      <c r="C20" s="122" t="s">
        <v>28</v>
      </c>
      <c r="D20" s="122"/>
      <c r="E20" s="122"/>
      <c r="F20" s="122"/>
      <c r="G20" s="122"/>
      <c r="H20" s="122"/>
      <c r="I20" s="122"/>
      <c r="J20" s="122"/>
      <c r="K20" s="122"/>
      <c r="L20" s="122"/>
      <c r="M20" s="122"/>
      <c r="N20" s="122"/>
      <c r="O20" s="122"/>
      <c r="P20" s="122"/>
      <c r="Q20" s="122"/>
      <c r="R20" s="122"/>
      <c r="S20" s="122"/>
      <c r="T20" s="123"/>
      <c r="U20" s="122"/>
      <c r="V20" s="108"/>
      <c r="W20" s="83"/>
      <c r="AA20" s="846"/>
      <c r="AB20" s="846"/>
      <c r="AC20" s="846"/>
      <c r="AD20" s="846"/>
      <c r="AE20" s="846"/>
    </row>
    <row r="21" spans="1:33" ht="35.1" customHeight="1">
      <c r="A21" s="83"/>
      <c r="B21" s="145" t="s">
        <v>19</v>
      </c>
      <c r="C21" s="135" t="s">
        <v>29</v>
      </c>
      <c r="D21" s="135"/>
      <c r="E21" s="135"/>
      <c r="F21" s="135"/>
      <c r="G21" s="146" t="s">
        <v>19</v>
      </c>
      <c r="H21" s="135" t="s">
        <v>30</v>
      </c>
      <c r="I21" s="135"/>
      <c r="J21" s="135"/>
      <c r="K21" s="135"/>
      <c r="L21" s="146" t="s">
        <v>19</v>
      </c>
      <c r="M21" s="135" t="s">
        <v>542</v>
      </c>
      <c r="N21" s="135"/>
      <c r="O21" s="135"/>
      <c r="P21" s="135"/>
      <c r="Q21" s="135"/>
      <c r="R21" s="135"/>
      <c r="S21" s="135"/>
      <c r="T21" s="147"/>
      <c r="U21" s="135"/>
      <c r="V21" s="148"/>
      <c r="W21" s="83"/>
      <c r="AA21" s="846"/>
      <c r="AB21" s="846"/>
      <c r="AC21" s="846"/>
      <c r="AD21" s="846"/>
      <c r="AE21" s="846"/>
    </row>
    <row r="22" spans="1:33" ht="35.1" customHeight="1">
      <c r="A22" s="83"/>
      <c r="B22" s="145" t="s">
        <v>19</v>
      </c>
      <c r="C22" s="135" t="s">
        <v>31</v>
      </c>
      <c r="D22" s="135"/>
      <c r="E22" s="135"/>
      <c r="F22" s="146" t="s">
        <v>19</v>
      </c>
      <c r="G22" s="135" t="s">
        <v>32</v>
      </c>
      <c r="H22" s="135"/>
      <c r="I22" s="135"/>
      <c r="J22" s="146" t="s">
        <v>19</v>
      </c>
      <c r="K22" s="135" t="s">
        <v>543</v>
      </c>
      <c r="L22" s="135"/>
      <c r="M22" s="135"/>
      <c r="N22" s="135"/>
      <c r="O22" s="135"/>
      <c r="P22" s="135"/>
      <c r="Q22" s="135"/>
      <c r="R22" s="147"/>
      <c r="S22" s="135"/>
      <c r="T22" s="135"/>
      <c r="U22" s="135"/>
      <c r="V22" s="149"/>
      <c r="W22" s="83"/>
      <c r="AA22" s="846"/>
      <c r="AB22" s="846"/>
      <c r="AC22" s="846"/>
      <c r="AD22" s="846"/>
      <c r="AE22" s="846"/>
    </row>
    <row r="23" spans="1:33" ht="35.1" customHeight="1">
      <c r="A23" s="83"/>
      <c r="B23" s="145"/>
      <c r="C23" s="150"/>
      <c r="D23" s="147" t="s">
        <v>220</v>
      </c>
      <c r="E23" s="478"/>
      <c r="F23" s="141"/>
      <c r="G23" s="140"/>
      <c r="H23" s="141"/>
      <c r="I23" s="135"/>
      <c r="J23" s="150"/>
      <c r="K23" s="147" t="s">
        <v>221</v>
      </c>
      <c r="L23" s="151"/>
      <c r="M23" s="151"/>
      <c r="N23" s="141"/>
      <c r="O23" s="141"/>
      <c r="P23" s="135"/>
      <c r="Q23" s="146" t="s">
        <v>19</v>
      </c>
      <c r="R23" s="135" t="s">
        <v>222</v>
      </c>
      <c r="S23" s="147"/>
      <c r="T23" s="135"/>
      <c r="U23" s="135"/>
      <c r="V23" s="149"/>
      <c r="W23" s="83"/>
    </row>
    <row r="24" spans="1:33" ht="35.1" customHeight="1">
      <c r="A24" s="83"/>
      <c r="B24" s="145"/>
      <c r="C24" s="150"/>
      <c r="D24" s="147"/>
      <c r="E24" s="147" t="s">
        <v>716</v>
      </c>
      <c r="F24" s="135"/>
      <c r="G24" s="146"/>
      <c r="H24" s="135"/>
      <c r="I24" s="135"/>
      <c r="J24" s="152"/>
      <c r="K24" s="147"/>
      <c r="L24" s="152"/>
      <c r="M24" s="152"/>
      <c r="N24" s="135"/>
      <c r="O24" s="135"/>
      <c r="P24" s="135"/>
      <c r="Q24" s="146"/>
      <c r="R24" s="135"/>
      <c r="S24" s="147"/>
      <c r="T24" s="135"/>
      <c r="U24" s="135"/>
      <c r="V24" s="149"/>
      <c r="W24" s="83"/>
    </row>
    <row r="25" spans="1:33" ht="16.5" customHeight="1">
      <c r="A25" s="83"/>
      <c r="B25" s="153"/>
      <c r="C25" s="141"/>
      <c r="D25" s="141"/>
      <c r="E25" s="141"/>
      <c r="F25" s="141"/>
      <c r="G25" s="140"/>
      <c r="H25" s="141"/>
      <c r="I25" s="141"/>
      <c r="J25" s="141"/>
      <c r="K25" s="141"/>
      <c r="L25" s="140"/>
      <c r="M25" s="141"/>
      <c r="N25" s="141"/>
      <c r="O25" s="141"/>
      <c r="P25" s="141"/>
      <c r="Q25" s="141"/>
      <c r="R25" s="141"/>
      <c r="S25" s="141"/>
      <c r="T25" s="154"/>
      <c r="U25" s="141"/>
      <c r="V25" s="120"/>
      <c r="W25" s="83"/>
    </row>
    <row r="26" spans="1:33" ht="35.1" customHeight="1">
      <c r="A26" s="83"/>
      <c r="B26" s="142"/>
      <c r="C26" s="155"/>
      <c r="D26" s="142"/>
      <c r="E26" s="143"/>
      <c r="F26" s="142"/>
      <c r="G26" s="142"/>
      <c r="H26" s="142"/>
      <c r="I26" s="142"/>
      <c r="J26" s="142"/>
      <c r="K26" s="142"/>
      <c r="L26" s="142"/>
      <c r="M26" s="142"/>
      <c r="N26" s="142"/>
      <c r="O26" s="142"/>
      <c r="P26" s="142"/>
      <c r="Q26" s="142"/>
      <c r="R26" s="142"/>
      <c r="S26" s="142"/>
      <c r="T26" s="142"/>
      <c r="U26" s="142"/>
      <c r="V26" s="84"/>
      <c r="W26" s="83"/>
    </row>
    <row r="27" spans="1:33" ht="35.1" customHeight="1">
      <c r="A27" s="83"/>
      <c r="B27" s="156"/>
      <c r="C27" s="157"/>
      <c r="D27" s="495" t="s">
        <v>33</v>
      </c>
      <c r="E27" s="634">
        <f>VLOOKUP(Y5,'P-Master'!$A$2:$AC$1046,10,0)</f>
        <v>36772</v>
      </c>
      <c r="F27" s="635"/>
      <c r="G27" s="635"/>
      <c r="H27" s="636">
        <f>VLOOKUP(Y5,'P-Master'!$A$2:$AC$1046,11,0)</f>
        <v>0.70833333333333337</v>
      </c>
      <c r="I27" s="635"/>
      <c r="J27" s="496" t="s">
        <v>34</v>
      </c>
      <c r="K27" s="157"/>
      <c r="L27" s="158"/>
      <c r="M27" s="526"/>
      <c r="N27" s="488"/>
      <c r="O27" s="489"/>
      <c r="P27" s="489"/>
      <c r="Q27" s="487" t="s">
        <v>35</v>
      </c>
      <c r="R27" s="105"/>
      <c r="S27" s="487"/>
      <c r="T27" s="525" t="s">
        <v>750</v>
      </c>
      <c r="U27" s="159"/>
      <c r="V27" s="108"/>
      <c r="W27" s="83"/>
    </row>
    <row r="28" spans="1:33" ht="35.1" customHeight="1">
      <c r="A28" s="83"/>
      <c r="B28" s="160" t="s">
        <v>19</v>
      </c>
      <c r="C28" s="118" t="s">
        <v>36</v>
      </c>
      <c r="D28" s="118"/>
      <c r="E28" s="118"/>
      <c r="F28" s="119" t="s">
        <v>19</v>
      </c>
      <c r="G28" s="118" t="s">
        <v>37</v>
      </c>
      <c r="H28" s="118"/>
      <c r="I28" s="118"/>
      <c r="J28" s="119" t="s">
        <v>19</v>
      </c>
      <c r="K28" s="118" t="s">
        <v>38</v>
      </c>
      <c r="L28" s="118"/>
      <c r="M28" s="118"/>
      <c r="N28" s="118"/>
      <c r="O28" s="118"/>
      <c r="P28" s="119" t="s">
        <v>19</v>
      </c>
      <c r="Q28" s="118" t="s">
        <v>39</v>
      </c>
      <c r="R28" s="118"/>
      <c r="S28" s="118"/>
      <c r="T28" s="445"/>
      <c r="U28" s="118"/>
      <c r="V28" s="120"/>
      <c r="W28" s="83"/>
    </row>
    <row r="29" spans="1:33" ht="90" customHeight="1">
      <c r="A29" s="83"/>
      <c r="B29" s="632"/>
      <c r="C29" s="633"/>
      <c r="D29" s="633"/>
      <c r="E29" s="633"/>
      <c r="F29" s="633"/>
      <c r="G29" s="633"/>
      <c r="H29" s="633"/>
      <c r="I29" s="633"/>
      <c r="J29" s="633"/>
      <c r="K29" s="633"/>
      <c r="L29" s="633"/>
      <c r="M29" s="633"/>
      <c r="N29" s="633"/>
      <c r="O29" s="633"/>
      <c r="P29" s="633"/>
      <c r="Q29" s="633"/>
      <c r="R29" s="633"/>
      <c r="S29" s="633"/>
      <c r="T29" s="633"/>
      <c r="U29" s="633"/>
      <c r="V29" s="633"/>
      <c r="W29" s="83"/>
      <c r="Y29" s="592" t="s">
        <v>795</v>
      </c>
      <c r="AD29" s="86"/>
      <c r="AE29" s="86"/>
      <c r="AF29" s="86"/>
      <c r="AG29" s="86"/>
    </row>
    <row r="30" spans="1:33" ht="35.1" customHeight="1">
      <c r="B30" s="83"/>
      <c r="C30" s="83"/>
      <c r="D30" s="83"/>
      <c r="E30" s="84"/>
      <c r="F30" s="83"/>
      <c r="G30" s="83"/>
      <c r="H30" s="83"/>
      <c r="I30" s="83"/>
      <c r="J30" s="83"/>
      <c r="K30" s="83"/>
      <c r="L30" s="83"/>
      <c r="M30" s="83"/>
      <c r="N30" s="83"/>
      <c r="O30" s="83"/>
      <c r="P30" s="83"/>
      <c r="Q30" s="83"/>
      <c r="R30" s="83"/>
      <c r="S30" s="83"/>
      <c r="T30" s="83"/>
      <c r="U30" s="83"/>
      <c r="V30" s="84"/>
      <c r="Y30" s="592" t="s">
        <v>815</v>
      </c>
      <c r="AD30" s="86"/>
      <c r="AE30" s="86"/>
      <c r="AF30" s="86"/>
      <c r="AG30" s="86"/>
    </row>
    <row r="31" spans="1:33" ht="35.1" customHeight="1">
      <c r="Y31" s="627" t="s">
        <v>816</v>
      </c>
      <c r="AD31" s="86"/>
      <c r="AE31" s="86"/>
      <c r="AF31" s="86"/>
      <c r="AG31" s="86"/>
    </row>
    <row r="32" spans="1:33" ht="35.1" customHeight="1">
      <c r="Y32" s="627" t="s">
        <v>817</v>
      </c>
      <c r="AD32" s="86"/>
      <c r="AE32" s="86"/>
      <c r="AF32" s="86"/>
      <c r="AG32" s="86"/>
    </row>
    <row r="33" spans="30:33" ht="35.1" customHeight="1">
      <c r="AD33" s="86"/>
      <c r="AE33" s="86"/>
      <c r="AF33" s="86"/>
      <c r="AG33" s="86"/>
    </row>
    <row r="34" spans="30:33" ht="35.1" customHeight="1">
      <c r="AD34" s="86"/>
      <c r="AE34" s="86"/>
      <c r="AF34" s="86"/>
      <c r="AG34" s="86"/>
    </row>
    <row r="35" spans="30:33" ht="35.1" customHeight="1"/>
    <row r="36" spans="30:33" ht="35.1" customHeight="1"/>
    <row r="37" spans="30:33" ht="35.1" customHeight="1"/>
    <row r="38" spans="30:33" ht="30" customHeight="1"/>
    <row r="39" spans="30:33" ht="30" customHeight="1"/>
    <row r="40" spans="30:33" ht="30" customHeight="1"/>
    <row r="41" spans="30:33" ht="30" customHeight="1"/>
    <row r="42" spans="30:33" ht="30" customHeight="1"/>
    <row r="43" spans="30:33" ht="30" customHeight="1"/>
    <row r="44" spans="30:33" ht="30" customHeight="1"/>
    <row r="45" spans="30:33" ht="30" customHeight="1"/>
    <row r="46" spans="30:33" ht="30" customHeight="1"/>
    <row r="47" spans="30:33" ht="30" customHeight="1"/>
    <row r="48" spans="30:33" ht="30" customHeight="1"/>
    <row r="49" ht="30" customHeight="1"/>
    <row r="50" ht="30" customHeight="1"/>
    <row r="51" ht="30" customHeight="1"/>
    <row r="52" ht="30" customHeight="1"/>
    <row r="53" ht="30" customHeight="1"/>
    <row r="54" ht="30" customHeight="1"/>
    <row r="55" ht="30" customHeight="1"/>
    <row r="56" ht="30" customHeight="1"/>
    <row r="57" ht="30" customHeight="1"/>
    <row r="58" ht="30" customHeight="1"/>
    <row r="59" ht="30" customHeight="1"/>
    <row r="60" ht="30" customHeight="1"/>
    <row r="61" ht="30" customHeight="1"/>
    <row r="62" ht="30" customHeight="1"/>
    <row r="63" ht="30" customHeight="1"/>
    <row r="64" ht="30" customHeight="1"/>
    <row r="65" ht="30" customHeight="1"/>
    <row r="66" ht="30" customHeight="1"/>
    <row r="67" ht="30" customHeight="1"/>
    <row r="68" ht="30" customHeight="1"/>
    <row r="69" ht="30" customHeight="1"/>
    <row r="70" ht="30" customHeight="1"/>
    <row r="71" ht="30" customHeight="1"/>
    <row r="72" ht="30" customHeight="1"/>
    <row r="73" ht="30" customHeight="1"/>
    <row r="74" ht="30" customHeight="1"/>
    <row r="75" ht="30" customHeight="1"/>
    <row r="76" ht="30" customHeight="1"/>
    <row r="77" ht="30" customHeight="1"/>
  </sheetData>
  <mergeCells count="29">
    <mergeCell ref="AA8:AE22"/>
    <mergeCell ref="G7:L7"/>
    <mergeCell ref="Z3:Z5"/>
    <mergeCell ref="C12:U12"/>
    <mergeCell ref="C16:E16"/>
    <mergeCell ref="F16:H16"/>
    <mergeCell ref="I16:K16"/>
    <mergeCell ref="L16:N16"/>
    <mergeCell ref="D14:E14"/>
    <mergeCell ref="G14:H14"/>
    <mergeCell ref="J14:K14"/>
    <mergeCell ref="P14:Q14"/>
    <mergeCell ref="M14:N14"/>
    <mergeCell ref="O16:Q16"/>
    <mergeCell ref="R16:T16"/>
    <mergeCell ref="P8:T8"/>
    <mergeCell ref="G10:J10"/>
    <mergeCell ref="K10:T10"/>
    <mergeCell ref="L11:N11"/>
    <mergeCell ref="B29:V29"/>
    <mergeCell ref="E27:G27"/>
    <mergeCell ref="H27:I27"/>
    <mergeCell ref="C17:E17"/>
    <mergeCell ref="F17:H17"/>
    <mergeCell ref="I17:K17"/>
    <mergeCell ref="L17:N17"/>
    <mergeCell ref="O17:Q17"/>
    <mergeCell ref="R17:T17"/>
    <mergeCell ref="S14:T14"/>
  </mergeCells>
  <phoneticPr fontId="2" type="noConversion"/>
  <dataValidations count="2">
    <dataValidation type="list" allowBlank="1" showInputMessage="1" showErrorMessage="1" sqref="L11:N11" xr:uid="{00000000-0002-0000-0300-000000000000}">
      <formula1>"-,Jay HO, Andy MAK, Teddy YAN, Bevis WONG,Maggie LEE"</formula1>
    </dataValidation>
    <dataValidation type="list" allowBlank="1" showInputMessage="1" showErrorMessage="1" sqref="T27" xr:uid="{EBD4925A-B733-4EF3-B017-71DFD3179FD2}">
      <formula1>"FAX,ONLINE,EMAIL,郵寄,速遞,親身,WSAPP,FAX+電郵"</formula1>
    </dataValidation>
  </dataValidations>
  <printOptions horizontalCentered="1"/>
  <pageMargins left="0.70866141732283472" right="0.70866141732283472" top="0.74803149606299213" bottom="0.74803149606299213" header="0.31496062992125984" footer="0.31496062992125984"/>
  <pageSetup paperSize="9" scale="71" orientation="portrait" horizontalDpi="300" verticalDpi="30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AI179"/>
  <sheetViews>
    <sheetView topLeftCell="B1" zoomScale="70" zoomScaleNormal="70" workbookViewId="0">
      <selection activeCell="X11" sqref="X11"/>
    </sheetView>
  </sheetViews>
  <sheetFormatPr defaultColWidth="9" defaultRowHeight="25.2"/>
  <cols>
    <col min="1" max="21" width="5.6640625" style="870" customWidth="1"/>
    <col min="22" max="22" width="4.21875" style="870" customWidth="1"/>
    <col min="23" max="23" width="8.88671875" style="424" customWidth="1"/>
    <col min="24" max="24" width="26.77734375" style="426" customWidth="1"/>
    <col min="25" max="26" width="15.109375" style="427" customWidth="1"/>
    <col min="27" max="16384" width="9" style="870"/>
  </cols>
  <sheetData>
    <row r="1" spans="1:35" ht="30" customHeight="1">
      <c r="N1" s="871"/>
      <c r="P1" s="872" t="s">
        <v>197</v>
      </c>
      <c r="Q1" s="871" t="s">
        <v>180</v>
      </c>
      <c r="R1" s="873">
        <f ca="1">TODAY()</f>
        <v>43668</v>
      </c>
      <c r="S1" s="874"/>
      <c r="T1" s="874"/>
      <c r="U1" s="874"/>
      <c r="Y1" s="664" t="e">
        <f>VLOOKUP(X5,'P-Master'!$A$2:$AC$1046,18,0)</f>
        <v>#N/A</v>
      </c>
    </row>
    <row r="2" spans="1:35" ht="30" customHeight="1">
      <c r="N2" s="871"/>
      <c r="P2" s="872" t="s">
        <v>198</v>
      </c>
      <c r="Q2" s="871" t="s">
        <v>180</v>
      </c>
      <c r="R2" s="875" t="s">
        <v>140</v>
      </c>
      <c r="S2" s="874"/>
      <c r="T2" s="874"/>
      <c r="U2" s="874"/>
      <c r="Y2" s="876"/>
    </row>
    <row r="3" spans="1:35" ht="30" customHeight="1">
      <c r="Y3" s="876"/>
      <c r="Z3" s="877"/>
    </row>
    <row r="4" spans="1:35" ht="20.100000000000001" customHeight="1">
      <c r="Y4" s="876"/>
    </row>
    <row r="5" spans="1:35" ht="66" customHeight="1">
      <c r="A5" s="878" t="s">
        <v>156</v>
      </c>
      <c r="B5" s="879"/>
      <c r="C5" s="879"/>
      <c r="D5" s="879"/>
      <c r="E5" s="879"/>
      <c r="F5" s="879"/>
      <c r="G5" s="879"/>
      <c r="H5" s="879"/>
      <c r="I5" s="879"/>
      <c r="J5" s="879"/>
      <c r="K5" s="879"/>
      <c r="L5" s="879"/>
      <c r="M5" s="879"/>
      <c r="N5" s="879"/>
      <c r="O5" s="879"/>
      <c r="P5" s="879"/>
      <c r="Q5" s="879"/>
      <c r="R5" s="879"/>
      <c r="S5" s="879"/>
      <c r="T5" s="879"/>
      <c r="U5" s="879"/>
      <c r="X5" s="425">
        <v>22471</v>
      </c>
      <c r="Y5" s="876"/>
    </row>
    <row r="6" spans="1:35" ht="9.9" customHeight="1"/>
    <row r="7" spans="1:35" ht="30" customHeight="1">
      <c r="A7" s="880" t="s">
        <v>182</v>
      </c>
      <c r="B7" s="880"/>
      <c r="C7" s="880" t="s">
        <v>105</v>
      </c>
      <c r="D7" s="881" t="s">
        <v>183</v>
      </c>
      <c r="E7" s="880"/>
      <c r="F7" s="880"/>
      <c r="G7" s="867" t="str">
        <f>X16</f>
        <v>置富裝飾工程有限公司</v>
      </c>
      <c r="H7" s="868"/>
      <c r="I7" s="868"/>
      <c r="J7" s="868"/>
      <c r="K7" s="868"/>
      <c r="L7" s="868"/>
      <c r="M7" s="868"/>
      <c r="N7" s="869"/>
      <c r="O7" s="880"/>
      <c r="P7" s="882" t="s">
        <v>107</v>
      </c>
      <c r="Q7" s="881" t="s">
        <v>105</v>
      </c>
      <c r="R7" s="883"/>
      <c r="S7" s="884"/>
      <c r="T7" s="884"/>
      <c r="U7" s="884"/>
      <c r="W7" s="972" t="s">
        <v>682</v>
      </c>
      <c r="X7" s="885"/>
      <c r="Y7" s="886" t="s">
        <v>40</v>
      </c>
      <c r="Z7" s="887" t="s">
        <v>54</v>
      </c>
    </row>
    <row r="8" spans="1:35" ht="30" customHeight="1">
      <c r="A8" s="880" t="s">
        <v>111</v>
      </c>
      <c r="B8" s="880"/>
      <c r="C8" s="880" t="s">
        <v>105</v>
      </c>
      <c r="D8" s="880"/>
      <c r="E8" s="880"/>
      <c r="F8" s="880"/>
      <c r="G8" s="880"/>
      <c r="H8" s="880"/>
      <c r="I8" s="880"/>
      <c r="J8" s="880"/>
      <c r="K8" s="880"/>
      <c r="L8" s="880"/>
      <c r="M8" s="880"/>
      <c r="O8" s="880"/>
      <c r="P8" s="888" t="s">
        <v>184</v>
      </c>
      <c r="Q8" s="880"/>
      <c r="R8" s="888"/>
      <c r="S8" s="888"/>
      <c r="T8" s="880"/>
      <c r="U8" s="888"/>
      <c r="W8" s="973" t="s">
        <v>637</v>
      </c>
      <c r="X8" s="889" t="s">
        <v>91</v>
      </c>
      <c r="Y8" s="890"/>
      <c r="Z8" s="891"/>
      <c r="AE8" s="845" t="s">
        <v>831</v>
      </c>
      <c r="AF8" s="846"/>
      <c r="AG8" s="846"/>
      <c r="AH8" s="846"/>
      <c r="AI8" s="846"/>
    </row>
    <row r="9" spans="1:35" ht="30" customHeight="1">
      <c r="A9" s="892"/>
      <c r="B9" s="892"/>
      <c r="C9" s="892"/>
      <c r="D9" s="892"/>
      <c r="E9" s="892"/>
      <c r="F9" s="892"/>
      <c r="G9" s="892"/>
      <c r="H9" s="892"/>
      <c r="I9" s="892"/>
      <c r="J9" s="892"/>
      <c r="K9" s="892"/>
      <c r="L9" s="892"/>
      <c r="M9" s="892"/>
      <c r="N9" s="892"/>
      <c r="O9" s="892"/>
      <c r="P9" s="892"/>
      <c r="Q9" s="892"/>
      <c r="R9" s="892"/>
      <c r="S9" s="892"/>
      <c r="T9" s="892"/>
      <c r="U9" s="893"/>
      <c r="W9" s="973" t="s">
        <v>638</v>
      </c>
      <c r="X9" s="894" t="s">
        <v>717</v>
      </c>
      <c r="Y9" s="895"/>
      <c r="Z9" s="891"/>
      <c r="AE9" s="846"/>
      <c r="AF9" s="846"/>
      <c r="AG9" s="846"/>
      <c r="AH9" s="846"/>
      <c r="AI9" s="846"/>
    </row>
    <row r="10" spans="1:35" ht="30" customHeight="1">
      <c r="A10" s="880" t="s">
        <v>185</v>
      </c>
      <c r="B10" s="892"/>
      <c r="C10" s="892"/>
      <c r="D10" s="892"/>
      <c r="E10" s="892"/>
      <c r="F10" s="892"/>
      <c r="G10" s="892"/>
      <c r="H10" s="892"/>
      <c r="I10" s="892"/>
      <c r="J10" s="892"/>
      <c r="K10" s="892"/>
      <c r="L10" s="892"/>
      <c r="M10" s="892"/>
      <c r="N10" s="892"/>
      <c r="O10" s="892"/>
      <c r="P10" s="892"/>
      <c r="Q10" s="892"/>
      <c r="R10" s="893"/>
      <c r="S10" s="893"/>
      <c r="T10" s="892"/>
      <c r="U10" s="892"/>
      <c r="W10" s="973" t="s">
        <v>639</v>
      </c>
      <c r="X10" s="896" t="s">
        <v>644</v>
      </c>
      <c r="Y10" s="886" t="s">
        <v>50</v>
      </c>
      <c r="Z10" s="891"/>
      <c r="AE10" s="846"/>
      <c r="AF10" s="846"/>
      <c r="AG10" s="846"/>
      <c r="AH10" s="846"/>
      <c r="AI10" s="846"/>
    </row>
    <row r="11" spans="1:35" ht="30" customHeight="1">
      <c r="A11" s="871" t="s">
        <v>155</v>
      </c>
      <c r="W11" s="973" t="s">
        <v>641</v>
      </c>
      <c r="X11" s="889" t="s">
        <v>167</v>
      </c>
      <c r="Y11" s="897" t="s">
        <v>648</v>
      </c>
      <c r="Z11" s="898" t="s">
        <v>649</v>
      </c>
      <c r="AE11" s="846"/>
      <c r="AF11" s="846"/>
      <c r="AG11" s="846"/>
      <c r="AH11" s="846"/>
      <c r="AI11" s="846"/>
    </row>
    <row r="12" spans="1:35" ht="30" customHeight="1" thickBot="1">
      <c r="W12" s="973" t="s">
        <v>642</v>
      </c>
      <c r="X12" s="899" t="s">
        <v>651</v>
      </c>
      <c r="Y12" s="629" t="s">
        <v>549</v>
      </c>
      <c r="Z12" s="900" t="s">
        <v>550</v>
      </c>
      <c r="AE12" s="846"/>
      <c r="AF12" s="846"/>
      <c r="AG12" s="846"/>
      <c r="AH12" s="846"/>
      <c r="AI12" s="846"/>
    </row>
    <row r="13" spans="1:35" ht="30" customHeight="1">
      <c r="A13" s="901" t="s">
        <v>157</v>
      </c>
      <c r="B13" s="902"/>
      <c r="C13" s="902"/>
      <c r="D13" s="902"/>
      <c r="E13" s="902"/>
      <c r="F13" s="902"/>
      <c r="G13" s="902"/>
      <c r="H13" s="902"/>
      <c r="I13" s="902"/>
      <c r="J13" s="902"/>
      <c r="K13" s="902"/>
      <c r="L13" s="902"/>
      <c r="M13" s="902"/>
      <c r="N13" s="902"/>
      <c r="O13" s="902"/>
      <c r="P13" s="902"/>
      <c r="Q13" s="902"/>
      <c r="R13" s="902"/>
      <c r="S13" s="902"/>
      <c r="T13" s="902"/>
      <c r="U13" s="903"/>
      <c r="W13" s="973" t="s">
        <v>643</v>
      </c>
      <c r="X13" s="889" t="s">
        <v>748</v>
      </c>
      <c r="Y13" s="890"/>
      <c r="Z13" s="904"/>
      <c r="AE13" s="846"/>
      <c r="AF13" s="846"/>
      <c r="AG13" s="846"/>
      <c r="AH13" s="846"/>
      <c r="AI13" s="846"/>
    </row>
    <row r="14" spans="1:35" ht="30" customHeight="1">
      <c r="A14" s="905"/>
      <c r="U14" s="906"/>
      <c r="W14" s="973" t="s">
        <v>645</v>
      </c>
      <c r="X14" s="889" t="s">
        <v>687</v>
      </c>
      <c r="Y14" s="886"/>
      <c r="Z14" s="898"/>
      <c r="AE14" s="846"/>
      <c r="AF14" s="846"/>
      <c r="AG14" s="846"/>
      <c r="AH14" s="846"/>
      <c r="AI14" s="846"/>
    </row>
    <row r="15" spans="1:35" ht="39.9" customHeight="1">
      <c r="A15" s="907" t="s">
        <v>115</v>
      </c>
      <c r="B15" s="871" t="s">
        <v>187</v>
      </c>
      <c r="C15" s="871"/>
      <c r="D15" s="871"/>
      <c r="E15" s="871"/>
      <c r="F15" s="871"/>
      <c r="G15" s="871" t="s">
        <v>180</v>
      </c>
      <c r="H15" s="908" t="e">
        <f>VLOOKUP(X5,'P-Master'!$A$2:$AC$1046,2,0)</f>
        <v>#N/A</v>
      </c>
      <c r="I15" s="909"/>
      <c r="J15" s="909"/>
      <c r="K15" s="909"/>
      <c r="L15" s="910"/>
      <c r="M15" s="909"/>
      <c r="N15" s="909"/>
      <c r="O15" s="911" t="s">
        <v>177</v>
      </c>
      <c r="P15" s="912" t="s">
        <v>826</v>
      </c>
      <c r="Q15" s="909"/>
      <c r="R15" s="909"/>
      <c r="S15" s="909"/>
      <c r="T15" s="909"/>
      <c r="U15" s="913"/>
      <c r="W15" s="973" t="s">
        <v>647</v>
      </c>
      <c r="X15" s="914" t="s">
        <v>640</v>
      </c>
      <c r="Y15" s="895"/>
      <c r="Z15" s="891"/>
      <c r="AE15" s="846"/>
      <c r="AF15" s="846"/>
      <c r="AG15" s="846"/>
      <c r="AH15" s="846"/>
      <c r="AI15" s="846"/>
    </row>
    <row r="16" spans="1:35" ht="39.9" customHeight="1">
      <c r="A16" s="907" t="s">
        <v>116</v>
      </c>
      <c r="B16" s="871" t="s">
        <v>188</v>
      </c>
      <c r="C16" s="915"/>
      <c r="D16" s="871"/>
      <c r="E16" s="871"/>
      <c r="F16" s="871"/>
      <c r="G16" s="871" t="s">
        <v>180</v>
      </c>
      <c r="H16" s="916" t="e">
        <f>VLOOKUP(X5,'P-Master'!$A$2:$AC$1046,3,0)</f>
        <v>#N/A</v>
      </c>
      <c r="I16" s="917"/>
      <c r="J16" s="917"/>
      <c r="K16" s="917"/>
      <c r="L16" s="918"/>
      <c r="M16" s="890"/>
      <c r="N16" s="919" t="s">
        <v>88</v>
      </c>
      <c r="O16" s="918" t="e">
        <f>VLOOKUP(X5,'P-Master'!$A$2:$AC$1046,7,0)</f>
        <v>#N/A</v>
      </c>
      <c r="P16" s="917"/>
      <c r="Q16" s="920"/>
      <c r="R16" s="890"/>
      <c r="S16" s="890"/>
      <c r="T16" s="890"/>
      <c r="U16" s="921"/>
      <c r="W16" s="973" t="s">
        <v>650</v>
      </c>
      <c r="X16" s="894" t="s">
        <v>820</v>
      </c>
      <c r="Y16" s="890"/>
      <c r="Z16" s="898"/>
      <c r="AE16" s="846"/>
      <c r="AF16" s="846"/>
      <c r="AG16" s="846"/>
      <c r="AH16" s="846"/>
      <c r="AI16" s="846"/>
    </row>
    <row r="17" spans="1:35" ht="39.9" customHeight="1">
      <c r="A17" s="907" t="s">
        <v>117</v>
      </c>
      <c r="B17" s="871" t="s">
        <v>189</v>
      </c>
      <c r="C17" s="871"/>
      <c r="D17" s="871"/>
      <c r="E17" s="871"/>
      <c r="F17" s="871"/>
      <c r="G17" s="871" t="s">
        <v>180</v>
      </c>
      <c r="H17" s="922" t="e">
        <f>VLOOKUP(X5,'P-Master'!$A$2:$AC$1046,8,0)</f>
        <v>#N/A</v>
      </c>
      <c r="I17" s="923"/>
      <c r="J17" s="923"/>
      <c r="K17" s="923"/>
      <c r="L17" s="923"/>
      <c r="M17" s="923"/>
      <c r="N17" s="923"/>
      <c r="O17" s="923"/>
      <c r="P17" s="923"/>
      <c r="Q17" s="923"/>
      <c r="R17" s="923"/>
      <c r="S17" s="923"/>
      <c r="T17" s="923"/>
      <c r="U17" s="924"/>
      <c r="W17" s="973" t="s">
        <v>652</v>
      </c>
      <c r="X17" s="896" t="s">
        <v>660</v>
      </c>
      <c r="Y17" s="886" t="s">
        <v>162</v>
      </c>
      <c r="Z17" s="898"/>
      <c r="AB17" s="925" t="s">
        <v>785</v>
      </c>
      <c r="AE17" s="846"/>
      <c r="AF17" s="846"/>
      <c r="AG17" s="846"/>
      <c r="AH17" s="846"/>
      <c r="AI17" s="846"/>
    </row>
    <row r="18" spans="1:35" ht="39.9" customHeight="1">
      <c r="A18" s="907"/>
      <c r="B18" s="871"/>
      <c r="C18" s="871"/>
      <c r="D18" s="871"/>
      <c r="E18" s="871"/>
      <c r="F18" s="871"/>
      <c r="G18" s="871"/>
      <c r="H18" s="926"/>
      <c r="I18" s="926"/>
      <c r="J18" s="926"/>
      <c r="K18" s="926"/>
      <c r="L18" s="926"/>
      <c r="M18" s="926"/>
      <c r="N18" s="926"/>
      <c r="O18" s="926"/>
      <c r="P18" s="926"/>
      <c r="Q18" s="926"/>
      <c r="R18" s="926"/>
      <c r="S18" s="926"/>
      <c r="T18" s="926"/>
      <c r="U18" s="927"/>
      <c r="W18" s="973" t="s">
        <v>653</v>
      </c>
      <c r="X18" s="894" t="s">
        <v>743</v>
      </c>
      <c r="Y18" s="890"/>
      <c r="Z18" s="904"/>
      <c r="AE18" s="846"/>
      <c r="AF18" s="846"/>
      <c r="AG18" s="846"/>
      <c r="AH18" s="846"/>
      <c r="AI18" s="846"/>
    </row>
    <row r="19" spans="1:35" ht="39.9" customHeight="1">
      <c r="A19" s="907" t="s">
        <v>118</v>
      </c>
      <c r="B19" s="871" t="s">
        <v>190</v>
      </c>
      <c r="C19" s="871"/>
      <c r="D19" s="871"/>
      <c r="E19" s="871"/>
      <c r="F19" s="871"/>
      <c r="G19" s="871" t="s">
        <v>180</v>
      </c>
      <c r="H19" s="916" t="s">
        <v>223</v>
      </c>
      <c r="I19" s="928" t="s">
        <v>789</v>
      </c>
      <c r="J19" s="929"/>
      <c r="K19" s="929"/>
      <c r="L19" s="930"/>
      <c r="M19" s="931"/>
      <c r="N19" s="890"/>
      <c r="O19" s="931"/>
      <c r="P19" s="890"/>
      <c r="Q19" s="890"/>
      <c r="R19" s="890"/>
      <c r="S19" s="890"/>
      <c r="T19" s="890"/>
      <c r="U19" s="921"/>
      <c r="W19" s="973" t="s">
        <v>654</v>
      </c>
      <c r="X19" s="896" t="s">
        <v>658</v>
      </c>
      <c r="Y19" s="897"/>
      <c r="Z19" s="898"/>
      <c r="AE19" s="846"/>
      <c r="AF19" s="846"/>
      <c r="AG19" s="846"/>
      <c r="AH19" s="846"/>
      <c r="AI19" s="846"/>
    </row>
    <row r="20" spans="1:35" ht="39.9" customHeight="1">
      <c r="A20" s="907" t="s">
        <v>119</v>
      </c>
      <c r="B20" s="871" t="s">
        <v>191</v>
      </c>
      <c r="C20" s="871"/>
      <c r="D20" s="871"/>
      <c r="E20" s="871"/>
      <c r="F20" s="871"/>
      <c r="G20" s="871" t="s">
        <v>180</v>
      </c>
      <c r="H20" s="932" t="s">
        <v>224</v>
      </c>
      <c r="I20" s="933"/>
      <c r="J20" s="934" t="e">
        <f>VLOOKUP(X5,'P-Master'!$A$2:$AC$1046,10,0)-2</f>
        <v>#N/A</v>
      </c>
      <c r="K20" s="935"/>
      <c r="L20" s="935"/>
      <c r="M20" s="935"/>
      <c r="N20" s="935"/>
      <c r="O20" s="935"/>
      <c r="P20" s="935"/>
      <c r="Q20" s="936" t="s">
        <v>544</v>
      </c>
      <c r="R20" s="937"/>
      <c r="S20" s="938"/>
      <c r="T20" s="933"/>
      <c r="U20" s="939"/>
      <c r="W20" s="973" t="s">
        <v>655</v>
      </c>
      <c r="X20" s="889" t="s">
        <v>168</v>
      </c>
      <c r="Y20" s="886" t="s">
        <v>53</v>
      </c>
      <c r="Z20" s="940" t="s">
        <v>55</v>
      </c>
      <c r="AE20" s="846"/>
      <c r="AF20" s="846"/>
      <c r="AG20" s="846"/>
      <c r="AH20" s="846"/>
      <c r="AI20" s="846"/>
    </row>
    <row r="21" spans="1:35" ht="39.9" customHeight="1">
      <c r="A21" s="907" t="s">
        <v>120</v>
      </c>
      <c r="B21" s="871" t="s">
        <v>192</v>
      </c>
      <c r="C21" s="941"/>
      <c r="D21" s="871"/>
      <c r="E21" s="941"/>
      <c r="F21" s="871"/>
      <c r="G21" s="871" t="s">
        <v>180</v>
      </c>
      <c r="H21" s="942" t="s">
        <v>19</v>
      </c>
      <c r="I21" s="943" t="s">
        <v>163</v>
      </c>
      <c r="J21" s="944" t="s">
        <v>178</v>
      </c>
      <c r="K21" s="941"/>
      <c r="L21" s="871"/>
      <c r="M21" s="871"/>
      <c r="N21" s="871"/>
      <c r="O21" s="871"/>
      <c r="P21" s="871"/>
      <c r="Q21" s="871"/>
      <c r="S21" s="945" t="s">
        <v>19</v>
      </c>
      <c r="T21" s="941" t="s">
        <v>57</v>
      </c>
      <c r="U21" s="946"/>
      <c r="W21" s="973" t="s">
        <v>657</v>
      </c>
      <c r="X21" s="896" t="s">
        <v>656</v>
      </c>
      <c r="Y21" s="897"/>
      <c r="Z21" s="898"/>
      <c r="AE21" s="846"/>
      <c r="AF21" s="846"/>
      <c r="AG21" s="846"/>
      <c r="AH21" s="846"/>
      <c r="AI21" s="846"/>
    </row>
    <row r="22" spans="1:35" ht="39.9" customHeight="1">
      <c r="A22" s="907" t="s">
        <v>124</v>
      </c>
      <c r="B22" s="871" t="s">
        <v>193</v>
      </c>
      <c r="C22" s="871"/>
      <c r="D22" s="871"/>
      <c r="E22" s="871"/>
      <c r="F22" s="871"/>
      <c r="H22" s="871" t="s">
        <v>180</v>
      </c>
      <c r="I22" s="947"/>
      <c r="J22" s="947"/>
      <c r="K22" s="947"/>
      <c r="L22" s="947"/>
      <c r="M22" s="947"/>
      <c r="N22" s="947"/>
      <c r="O22" s="947"/>
      <c r="P22" s="947"/>
      <c r="Q22" s="947"/>
      <c r="R22" s="947"/>
      <c r="S22" s="947"/>
      <c r="T22" s="947"/>
      <c r="U22" s="948"/>
      <c r="W22" s="973" t="s">
        <v>659</v>
      </c>
      <c r="X22" s="914" t="s">
        <v>92</v>
      </c>
      <c r="Y22" s="895"/>
      <c r="Z22" s="891"/>
      <c r="AE22" s="846"/>
      <c r="AF22" s="846"/>
      <c r="AG22" s="846"/>
      <c r="AH22" s="846"/>
      <c r="AI22" s="846"/>
    </row>
    <row r="23" spans="1:35" ht="39.9" customHeight="1">
      <c r="A23" s="907" t="s">
        <v>154</v>
      </c>
      <c r="B23" s="871" t="s">
        <v>194</v>
      </c>
      <c r="C23" s="871"/>
      <c r="D23" s="871"/>
      <c r="E23" s="871"/>
      <c r="F23" s="871"/>
      <c r="G23" s="871" t="s">
        <v>180</v>
      </c>
      <c r="H23" s="949"/>
      <c r="I23" s="949"/>
      <c r="J23" s="949"/>
      <c r="K23" s="949"/>
      <c r="L23" s="950" t="s">
        <v>711</v>
      </c>
      <c r="M23" s="949" t="s">
        <v>712</v>
      </c>
      <c r="N23" s="871" t="s">
        <v>186</v>
      </c>
      <c r="O23" s="951"/>
      <c r="P23" s="951"/>
      <c r="Q23" s="952"/>
      <c r="R23" s="951"/>
      <c r="S23" s="951"/>
      <c r="T23" s="951"/>
      <c r="U23" s="953"/>
      <c r="W23" s="973" t="s">
        <v>661</v>
      </c>
      <c r="X23" s="894" t="s">
        <v>742</v>
      </c>
      <c r="Y23" s="895"/>
      <c r="Z23" s="891"/>
    </row>
    <row r="24" spans="1:35" ht="39.9" customHeight="1" thickBot="1">
      <c r="A24" s="954"/>
      <c r="B24" s="955"/>
      <c r="C24" s="955"/>
      <c r="D24" s="955"/>
      <c r="E24" s="955"/>
      <c r="F24" s="955"/>
      <c r="G24" s="955"/>
      <c r="H24" s="955"/>
      <c r="I24" s="955"/>
      <c r="J24" s="955"/>
      <c r="K24" s="955"/>
      <c r="L24" s="955"/>
      <c r="M24" s="955"/>
      <c r="N24" s="955"/>
      <c r="O24" s="955"/>
      <c r="P24" s="955"/>
      <c r="Q24" s="955"/>
      <c r="R24" s="955"/>
      <c r="S24" s="955"/>
      <c r="T24" s="955"/>
      <c r="U24" s="956"/>
      <c r="W24" s="973" t="s">
        <v>662</v>
      </c>
      <c r="X24" s="957" t="s">
        <v>735</v>
      </c>
      <c r="Y24" s="895"/>
      <c r="Z24" s="891"/>
    </row>
    <row r="25" spans="1:35" ht="39.9" customHeight="1">
      <c r="A25" s="958"/>
      <c r="B25" s="176"/>
      <c r="W25" s="973" t="s">
        <v>664</v>
      </c>
      <c r="X25" s="889" t="s">
        <v>740</v>
      </c>
      <c r="Y25" s="897"/>
      <c r="Z25" s="959"/>
    </row>
    <row r="26" spans="1:35" ht="39.9" customHeight="1">
      <c r="A26" s="871"/>
      <c r="B26" s="871"/>
      <c r="C26" s="871"/>
      <c r="D26" s="872" t="s">
        <v>195</v>
      </c>
      <c r="E26" s="871" t="s">
        <v>180</v>
      </c>
      <c r="F26" s="960"/>
      <c r="G26" s="961"/>
      <c r="H26" s="961"/>
      <c r="I26" s="961"/>
      <c r="J26" s="961"/>
      <c r="K26" s="961"/>
      <c r="L26" s="961"/>
      <c r="M26" s="961"/>
      <c r="N26" s="961"/>
      <c r="O26" s="961"/>
      <c r="P26" s="961"/>
      <c r="Q26" s="961"/>
      <c r="R26" s="961"/>
      <c r="S26" s="961"/>
      <c r="T26" s="961"/>
      <c r="U26" s="962"/>
      <c r="W26" s="973" t="s">
        <v>665</v>
      </c>
      <c r="X26" s="889" t="s">
        <v>822</v>
      </c>
      <c r="Y26" s="897"/>
      <c r="Z26" s="959"/>
    </row>
    <row r="27" spans="1:35" ht="39.9" customHeight="1">
      <c r="A27" s="871"/>
      <c r="B27" s="871"/>
      <c r="C27" s="871"/>
      <c r="D27" s="872"/>
      <c r="E27" s="871"/>
      <c r="F27" s="963"/>
      <c r="G27" s="963"/>
      <c r="H27" s="963"/>
      <c r="I27" s="963"/>
      <c r="J27" s="963"/>
      <c r="K27" s="963"/>
      <c r="L27" s="963"/>
      <c r="M27" s="963"/>
      <c r="N27" s="963"/>
      <c r="O27" s="963"/>
      <c r="P27" s="963"/>
      <c r="Q27" s="963"/>
      <c r="R27" s="963"/>
      <c r="S27" s="963"/>
      <c r="T27" s="963"/>
      <c r="U27" s="964"/>
      <c r="W27" s="973" t="s">
        <v>666</v>
      </c>
      <c r="X27" s="894" t="s">
        <v>745</v>
      </c>
      <c r="Y27" s="890"/>
      <c r="Z27" s="904"/>
    </row>
    <row r="28" spans="1:35" ht="39.9" customHeight="1">
      <c r="A28" s="871"/>
      <c r="B28" s="871"/>
      <c r="C28" s="871"/>
      <c r="D28" s="872" t="s">
        <v>196</v>
      </c>
      <c r="E28" s="871" t="s">
        <v>180</v>
      </c>
      <c r="F28" s="965"/>
      <c r="G28" s="966"/>
      <c r="H28" s="966"/>
      <c r="I28" s="966"/>
      <c r="J28" s="966"/>
      <c r="K28" s="966"/>
      <c r="L28" s="966"/>
      <c r="M28" s="966"/>
      <c r="N28" s="966"/>
      <c r="O28" s="966"/>
      <c r="P28" s="966"/>
      <c r="Q28" s="966"/>
      <c r="R28" s="966"/>
      <c r="S28" s="966"/>
      <c r="T28" s="966"/>
      <c r="U28" s="966"/>
      <c r="W28" s="973" t="s">
        <v>667</v>
      </c>
      <c r="X28" s="889" t="s">
        <v>741</v>
      </c>
      <c r="Y28" s="897"/>
      <c r="Z28" s="898"/>
    </row>
    <row r="29" spans="1:35" ht="39.9" customHeight="1">
      <c r="A29" s="871"/>
      <c r="B29" s="871"/>
      <c r="C29" s="871"/>
      <c r="D29" s="941"/>
      <c r="E29" s="941"/>
      <c r="F29" s="884"/>
      <c r="G29" s="884"/>
      <c r="H29" s="884"/>
      <c r="I29" s="884"/>
      <c r="J29" s="884"/>
      <c r="K29" s="884"/>
      <c r="L29" s="884"/>
      <c r="M29" s="884"/>
      <c r="N29" s="884"/>
      <c r="O29" s="884"/>
      <c r="P29" s="884"/>
      <c r="Q29" s="884"/>
      <c r="R29" s="884"/>
      <c r="S29" s="884"/>
      <c r="T29" s="884"/>
      <c r="U29" s="884"/>
      <c r="W29" s="973" t="s">
        <v>668</v>
      </c>
      <c r="X29" s="889" t="s">
        <v>216</v>
      </c>
      <c r="Y29" s="897"/>
      <c r="Z29" s="898"/>
    </row>
    <row r="30" spans="1:35" ht="30" customHeight="1">
      <c r="W30" s="973" t="s">
        <v>669</v>
      </c>
      <c r="X30" s="896" t="s">
        <v>671</v>
      </c>
      <c r="Y30" s="897" t="s">
        <v>746</v>
      </c>
      <c r="Z30" s="898" t="s">
        <v>209</v>
      </c>
    </row>
    <row r="31" spans="1:35" ht="30" customHeight="1">
      <c r="W31" s="973" t="s">
        <v>670</v>
      </c>
      <c r="X31" s="889" t="s">
        <v>673</v>
      </c>
      <c r="Y31" s="897"/>
      <c r="Z31" s="898"/>
    </row>
    <row r="32" spans="1:35" ht="30" customHeight="1">
      <c r="W32" s="973" t="s">
        <v>672</v>
      </c>
      <c r="X32" s="889" t="s">
        <v>739</v>
      </c>
      <c r="Y32" s="897"/>
      <c r="Z32" s="904"/>
    </row>
    <row r="33" spans="23:27" ht="30" customHeight="1">
      <c r="W33" s="973" t="s">
        <v>674</v>
      </c>
      <c r="X33" s="889" t="s">
        <v>738</v>
      </c>
      <c r="Y33" s="897"/>
      <c r="Z33" s="959"/>
    </row>
    <row r="34" spans="23:27" ht="30" customHeight="1">
      <c r="W34" s="973" t="s">
        <v>675</v>
      </c>
      <c r="X34" s="889" t="s">
        <v>737</v>
      </c>
      <c r="Y34" s="897"/>
      <c r="Z34" s="959"/>
    </row>
    <row r="35" spans="23:27" ht="30" customHeight="1">
      <c r="W35" s="973" t="s">
        <v>676</v>
      </c>
      <c r="X35" s="967" t="s">
        <v>403</v>
      </c>
      <c r="Y35" s="897"/>
      <c r="Z35" s="898"/>
    </row>
    <row r="36" spans="23:27" ht="30" customHeight="1">
      <c r="W36" s="973" t="s">
        <v>677</v>
      </c>
      <c r="X36" s="914" t="s">
        <v>219</v>
      </c>
      <c r="Y36" s="897"/>
      <c r="Z36" s="898"/>
    </row>
    <row r="37" spans="23:27" ht="30" customHeight="1">
      <c r="W37" s="973" t="s">
        <v>678</v>
      </c>
      <c r="X37" s="894" t="s">
        <v>397</v>
      </c>
      <c r="Y37" s="897"/>
      <c r="Z37" s="898"/>
    </row>
    <row r="38" spans="23:27" ht="30" customHeight="1">
      <c r="W38" s="973" t="s">
        <v>679</v>
      </c>
      <c r="X38" s="894" t="s">
        <v>686</v>
      </c>
      <c r="Y38" s="897"/>
      <c r="Z38" s="898"/>
    </row>
    <row r="39" spans="23:27" ht="30" customHeight="1">
      <c r="W39" s="973" t="s">
        <v>680</v>
      </c>
      <c r="X39" s="894" t="s">
        <v>725</v>
      </c>
      <c r="Y39" s="897" t="s">
        <v>727</v>
      </c>
      <c r="Z39" s="968" t="s">
        <v>726</v>
      </c>
    </row>
    <row r="40" spans="23:27" ht="30" customHeight="1">
      <c r="W40" s="973" t="s">
        <v>681</v>
      </c>
      <c r="X40" s="894" t="s">
        <v>723</v>
      </c>
      <c r="Y40" s="897" t="s">
        <v>720</v>
      </c>
      <c r="Z40" s="968" t="s">
        <v>724</v>
      </c>
    </row>
    <row r="41" spans="23:27" ht="30" customHeight="1">
      <c r="W41" s="973" t="s">
        <v>685</v>
      </c>
      <c r="X41" s="969" t="s">
        <v>744</v>
      </c>
      <c r="Y41" s="629"/>
      <c r="Z41" s="900"/>
    </row>
    <row r="42" spans="23:27" ht="30" customHeight="1">
      <c r="W42" s="973" t="s">
        <v>721</v>
      </c>
      <c r="X42" s="969" t="s">
        <v>796</v>
      </c>
      <c r="Y42" s="629"/>
      <c r="Z42" s="900"/>
    </row>
    <row r="43" spans="23:27" ht="30" customHeight="1">
      <c r="W43" s="973" t="s">
        <v>722</v>
      </c>
      <c r="X43" s="896" t="s">
        <v>663</v>
      </c>
      <c r="Y43" s="897"/>
      <c r="Z43" s="898"/>
    </row>
    <row r="44" spans="23:27" ht="30" customHeight="1">
      <c r="W44" s="973" t="s">
        <v>728</v>
      </c>
      <c r="X44" s="889" t="s">
        <v>788</v>
      </c>
      <c r="Y44" s="890"/>
      <c r="Z44" s="898"/>
    </row>
    <row r="45" spans="23:27" ht="30" customHeight="1">
      <c r="W45" s="972">
        <v>-45</v>
      </c>
      <c r="X45" s="914" t="s">
        <v>646</v>
      </c>
      <c r="Y45" s="897"/>
      <c r="Z45" s="959"/>
      <c r="AA45" s="970" t="s">
        <v>821</v>
      </c>
    </row>
    <row r="46" spans="23:27" ht="30" customHeight="1">
      <c r="X46" s="971"/>
      <c r="Y46" s="428"/>
      <c r="Z46" s="428"/>
    </row>
    <row r="47" spans="23:27" ht="30" customHeight="1">
      <c r="X47" s="971"/>
      <c r="Y47" s="428"/>
      <c r="Z47" s="428"/>
    </row>
    <row r="48" spans="23:27" ht="30" customHeight="1">
      <c r="X48" s="971"/>
      <c r="Y48" s="428"/>
      <c r="Z48" s="428"/>
    </row>
    <row r="49" spans="24:26" ht="30" customHeight="1">
      <c r="X49" s="971"/>
      <c r="Y49" s="428"/>
      <c r="Z49" s="428"/>
    </row>
    <row r="50" spans="24:26" ht="30" customHeight="1">
      <c r="X50" s="971"/>
      <c r="Y50" s="428"/>
      <c r="Z50" s="428"/>
    </row>
    <row r="51" spans="24:26" ht="30" customHeight="1">
      <c r="X51" s="971"/>
      <c r="Y51" s="428"/>
      <c r="Z51" s="428"/>
    </row>
    <row r="52" spans="24:26" ht="30" customHeight="1">
      <c r="X52" s="971"/>
      <c r="Y52" s="428"/>
      <c r="Z52" s="428"/>
    </row>
    <row r="53" spans="24:26" ht="30" customHeight="1">
      <c r="X53" s="971"/>
      <c r="Y53" s="428"/>
      <c r="Z53" s="428"/>
    </row>
    <row r="54" spans="24:26" ht="30" customHeight="1">
      <c r="X54" s="971"/>
      <c r="Y54" s="428"/>
      <c r="Z54" s="428"/>
    </row>
    <row r="55" spans="24:26" ht="30" customHeight="1">
      <c r="X55" s="971"/>
      <c r="Y55" s="428"/>
      <c r="Z55" s="428"/>
    </row>
    <row r="56" spans="24:26" ht="30" customHeight="1">
      <c r="X56" s="971"/>
      <c r="Y56" s="428"/>
      <c r="Z56" s="428"/>
    </row>
    <row r="57" spans="24:26" ht="30" customHeight="1">
      <c r="X57" s="971"/>
      <c r="Y57" s="428"/>
      <c r="Z57" s="428"/>
    </row>
    <row r="58" spans="24:26" ht="30" customHeight="1">
      <c r="X58" s="971"/>
      <c r="Y58" s="428"/>
      <c r="Z58" s="428"/>
    </row>
    <row r="59" spans="24:26" ht="30" customHeight="1">
      <c r="X59" s="971"/>
      <c r="Y59" s="428"/>
      <c r="Z59" s="428"/>
    </row>
    <row r="60" spans="24:26" ht="30" customHeight="1">
      <c r="X60" s="971"/>
      <c r="Y60" s="428"/>
      <c r="Z60" s="428"/>
    </row>
    <row r="61" spans="24:26" ht="30" customHeight="1">
      <c r="X61" s="971"/>
      <c r="Y61" s="428"/>
      <c r="Z61" s="428"/>
    </row>
    <row r="62" spans="24:26" ht="30" customHeight="1">
      <c r="X62" s="971"/>
      <c r="Y62" s="428"/>
      <c r="Z62" s="428"/>
    </row>
    <row r="63" spans="24:26" ht="30" customHeight="1">
      <c r="X63" s="971"/>
      <c r="Y63" s="428"/>
      <c r="Z63" s="428"/>
    </row>
    <row r="64" spans="24:26" ht="30" customHeight="1">
      <c r="X64" s="971"/>
      <c r="Y64" s="428"/>
      <c r="Z64" s="428"/>
    </row>
    <row r="65" spans="24:26" ht="30" customHeight="1">
      <c r="X65" s="971"/>
      <c r="Y65" s="428"/>
      <c r="Z65" s="428"/>
    </row>
    <row r="66" spans="24:26" ht="30" customHeight="1">
      <c r="X66" s="971"/>
      <c r="Y66" s="428"/>
      <c r="Z66" s="428"/>
    </row>
    <row r="67" spans="24:26" ht="30" customHeight="1">
      <c r="X67" s="971"/>
      <c r="Y67" s="428"/>
      <c r="Z67" s="428"/>
    </row>
    <row r="68" spans="24:26" ht="30" customHeight="1">
      <c r="X68" s="971"/>
      <c r="Y68" s="428"/>
      <c r="Z68" s="428"/>
    </row>
    <row r="69" spans="24:26" ht="30" customHeight="1">
      <c r="X69" s="971"/>
      <c r="Y69" s="428"/>
      <c r="Z69" s="428"/>
    </row>
    <row r="70" spans="24:26" ht="30" customHeight="1">
      <c r="X70" s="971"/>
      <c r="Y70" s="428"/>
      <c r="Z70" s="428"/>
    </row>
    <row r="71" spans="24:26" ht="30" customHeight="1">
      <c r="X71" s="971"/>
      <c r="Y71" s="428"/>
      <c r="Z71" s="428"/>
    </row>
    <row r="72" spans="24:26" ht="30" customHeight="1">
      <c r="X72" s="971"/>
      <c r="Y72" s="428"/>
      <c r="Z72" s="428"/>
    </row>
    <row r="73" spans="24:26" ht="30" customHeight="1">
      <c r="X73" s="971"/>
      <c r="Y73" s="428"/>
      <c r="Z73" s="428"/>
    </row>
    <row r="74" spans="24:26" ht="30" customHeight="1">
      <c r="X74" s="971"/>
      <c r="Y74" s="428"/>
      <c r="Z74" s="428"/>
    </row>
    <row r="75" spans="24:26" ht="30" customHeight="1">
      <c r="X75" s="971"/>
      <c r="Y75" s="428"/>
      <c r="Z75" s="428"/>
    </row>
    <row r="76" spans="24:26" ht="30" customHeight="1">
      <c r="X76" s="971"/>
      <c r="Y76" s="428"/>
      <c r="Z76" s="428"/>
    </row>
    <row r="77" spans="24:26" ht="30" customHeight="1">
      <c r="X77" s="971"/>
      <c r="Y77" s="428"/>
      <c r="Z77" s="428"/>
    </row>
    <row r="78" spans="24:26" ht="30" customHeight="1">
      <c r="X78" s="971"/>
      <c r="Y78" s="428"/>
      <c r="Z78" s="428"/>
    </row>
    <row r="79" spans="24:26" ht="30" customHeight="1">
      <c r="X79" s="971"/>
      <c r="Y79" s="428"/>
      <c r="Z79" s="428"/>
    </row>
    <row r="80" spans="24:26" ht="30" customHeight="1">
      <c r="X80" s="971"/>
      <c r="Y80" s="428"/>
      <c r="Z80" s="428"/>
    </row>
    <row r="81" spans="24:26" ht="30" customHeight="1">
      <c r="X81" s="971"/>
      <c r="Y81" s="428"/>
      <c r="Z81" s="428"/>
    </row>
    <row r="82" spans="24:26" ht="30" customHeight="1">
      <c r="X82" s="971"/>
      <c r="Y82" s="428"/>
      <c r="Z82" s="428"/>
    </row>
    <row r="83" spans="24:26" ht="30" customHeight="1">
      <c r="X83" s="971"/>
      <c r="Y83" s="428"/>
      <c r="Z83" s="428"/>
    </row>
    <row r="84" spans="24:26" ht="30" customHeight="1">
      <c r="X84" s="971"/>
      <c r="Y84" s="428"/>
      <c r="Z84" s="428"/>
    </row>
    <row r="85" spans="24:26" ht="30" customHeight="1">
      <c r="X85" s="971"/>
      <c r="Y85" s="428"/>
      <c r="Z85" s="428"/>
    </row>
    <row r="86" spans="24:26" ht="30" customHeight="1">
      <c r="X86" s="971"/>
      <c r="Y86" s="428"/>
      <c r="Z86" s="428"/>
    </row>
    <row r="87" spans="24:26" ht="30" customHeight="1">
      <c r="X87" s="971"/>
      <c r="Y87" s="428"/>
      <c r="Z87" s="428"/>
    </row>
    <row r="88" spans="24:26" ht="30" customHeight="1">
      <c r="X88" s="971"/>
      <c r="Y88" s="428"/>
      <c r="Z88" s="428"/>
    </row>
    <row r="89" spans="24:26" ht="30" customHeight="1">
      <c r="X89" s="971"/>
      <c r="Y89" s="428"/>
      <c r="Z89" s="428"/>
    </row>
    <row r="90" spans="24:26" ht="30" customHeight="1">
      <c r="X90" s="971"/>
      <c r="Y90" s="428"/>
      <c r="Z90" s="428"/>
    </row>
    <row r="91" spans="24:26" ht="30" customHeight="1">
      <c r="X91" s="971"/>
      <c r="Y91" s="428"/>
      <c r="Z91" s="428"/>
    </row>
    <row r="92" spans="24:26" ht="30" customHeight="1">
      <c r="X92" s="971"/>
      <c r="Y92" s="428"/>
      <c r="Z92" s="428"/>
    </row>
    <row r="93" spans="24:26" ht="30" customHeight="1">
      <c r="X93" s="971"/>
      <c r="Y93" s="428"/>
      <c r="Z93" s="428"/>
    </row>
    <row r="94" spans="24:26" ht="30" customHeight="1">
      <c r="X94" s="971"/>
      <c r="Y94" s="428"/>
      <c r="Z94" s="428"/>
    </row>
    <row r="95" spans="24:26" ht="30" customHeight="1">
      <c r="X95" s="971"/>
      <c r="Y95" s="428"/>
      <c r="Z95" s="428"/>
    </row>
    <row r="96" spans="24:26" ht="30" customHeight="1">
      <c r="X96" s="971"/>
      <c r="Y96" s="428"/>
      <c r="Z96" s="428"/>
    </row>
    <row r="97" spans="24:26" ht="30" customHeight="1">
      <c r="X97" s="971"/>
      <c r="Y97" s="428"/>
      <c r="Z97" s="428"/>
    </row>
    <row r="98" spans="24:26" ht="30" customHeight="1">
      <c r="X98" s="971"/>
      <c r="Y98" s="428"/>
      <c r="Z98" s="428"/>
    </row>
    <row r="99" spans="24:26" ht="30" customHeight="1">
      <c r="X99" s="971"/>
      <c r="Y99" s="428"/>
      <c r="Z99" s="428"/>
    </row>
    <row r="100" spans="24:26" ht="30" customHeight="1">
      <c r="X100" s="971"/>
      <c r="Y100" s="428"/>
      <c r="Z100" s="428"/>
    </row>
    <row r="101" spans="24:26">
      <c r="X101" s="971"/>
      <c r="Y101" s="428"/>
      <c r="Z101" s="428"/>
    </row>
    <row r="102" spans="24:26">
      <c r="X102" s="971"/>
      <c r="Y102" s="428"/>
      <c r="Z102" s="428"/>
    </row>
    <row r="103" spans="24:26">
      <c r="X103" s="971"/>
      <c r="Y103" s="428"/>
      <c r="Z103" s="428"/>
    </row>
    <row r="104" spans="24:26">
      <c r="X104" s="971"/>
      <c r="Y104" s="428"/>
      <c r="Z104" s="428"/>
    </row>
    <row r="105" spans="24:26">
      <c r="X105" s="971"/>
      <c r="Y105" s="428"/>
      <c r="Z105" s="428"/>
    </row>
    <row r="106" spans="24:26">
      <c r="X106" s="971"/>
      <c r="Y106" s="428"/>
      <c r="Z106" s="428"/>
    </row>
    <row r="107" spans="24:26">
      <c r="X107" s="971"/>
      <c r="Y107" s="428"/>
      <c r="Z107" s="428"/>
    </row>
    <row r="108" spans="24:26">
      <c r="X108" s="971"/>
      <c r="Y108" s="428"/>
      <c r="Z108" s="428"/>
    </row>
    <row r="109" spans="24:26">
      <c r="X109" s="971"/>
      <c r="Y109" s="428"/>
      <c r="Z109" s="428"/>
    </row>
    <row r="110" spans="24:26">
      <c r="X110" s="971"/>
      <c r="Y110" s="428"/>
      <c r="Z110" s="428"/>
    </row>
    <row r="111" spans="24:26">
      <c r="X111" s="971"/>
      <c r="Y111" s="428"/>
      <c r="Z111" s="428"/>
    </row>
    <row r="112" spans="24:26">
      <c r="X112" s="971"/>
      <c r="Y112" s="428"/>
      <c r="Z112" s="428"/>
    </row>
    <row r="113" spans="24:26">
      <c r="X113" s="971"/>
      <c r="Y113" s="428"/>
      <c r="Z113" s="428"/>
    </row>
    <row r="114" spans="24:26">
      <c r="X114" s="971"/>
      <c r="Y114" s="428"/>
      <c r="Z114" s="428"/>
    </row>
    <row r="115" spans="24:26">
      <c r="X115" s="971"/>
      <c r="Y115" s="428"/>
      <c r="Z115" s="428"/>
    </row>
    <row r="116" spans="24:26">
      <c r="X116" s="971"/>
      <c r="Y116" s="428"/>
      <c r="Z116" s="428"/>
    </row>
    <row r="117" spans="24:26">
      <c r="X117" s="971"/>
      <c r="Y117" s="428"/>
      <c r="Z117" s="428"/>
    </row>
    <row r="118" spans="24:26">
      <c r="X118" s="971"/>
      <c r="Y118" s="428"/>
      <c r="Z118" s="428"/>
    </row>
    <row r="119" spans="24:26">
      <c r="X119" s="971"/>
      <c r="Y119" s="428"/>
      <c r="Z119" s="428"/>
    </row>
    <row r="120" spans="24:26">
      <c r="X120" s="971"/>
      <c r="Y120" s="428"/>
      <c r="Z120" s="428"/>
    </row>
    <row r="121" spans="24:26">
      <c r="X121" s="971"/>
      <c r="Y121" s="428"/>
      <c r="Z121" s="428"/>
    </row>
    <row r="122" spans="24:26">
      <c r="X122" s="971"/>
      <c r="Y122" s="428"/>
      <c r="Z122" s="428"/>
    </row>
    <row r="123" spans="24:26">
      <c r="X123" s="971"/>
      <c r="Y123" s="428"/>
      <c r="Z123" s="428"/>
    </row>
    <row r="124" spans="24:26">
      <c r="X124" s="971"/>
      <c r="Y124" s="428"/>
      <c r="Z124" s="428"/>
    </row>
    <row r="125" spans="24:26">
      <c r="X125" s="971"/>
      <c r="Y125" s="428"/>
      <c r="Z125" s="428"/>
    </row>
    <row r="126" spans="24:26">
      <c r="X126" s="971"/>
      <c r="Y126" s="428"/>
      <c r="Z126" s="428"/>
    </row>
    <row r="127" spans="24:26">
      <c r="X127" s="971"/>
      <c r="Y127" s="428"/>
      <c r="Z127" s="428"/>
    </row>
    <row r="128" spans="24:26">
      <c r="X128" s="971"/>
      <c r="Y128" s="428"/>
      <c r="Z128" s="428"/>
    </row>
    <row r="129" spans="24:26">
      <c r="X129" s="971"/>
      <c r="Y129" s="428"/>
      <c r="Z129" s="428"/>
    </row>
    <row r="130" spans="24:26">
      <c r="X130" s="971"/>
      <c r="Y130" s="428"/>
      <c r="Z130" s="428"/>
    </row>
    <row r="131" spans="24:26">
      <c r="X131" s="971"/>
      <c r="Y131" s="428"/>
      <c r="Z131" s="428"/>
    </row>
    <row r="132" spans="24:26">
      <c r="X132" s="971"/>
      <c r="Y132" s="428"/>
      <c r="Z132" s="428"/>
    </row>
    <row r="133" spans="24:26">
      <c r="X133" s="971"/>
      <c r="Y133" s="428"/>
      <c r="Z133" s="428"/>
    </row>
    <row r="134" spans="24:26">
      <c r="X134" s="971"/>
      <c r="Y134" s="428"/>
      <c r="Z134" s="428"/>
    </row>
    <row r="135" spans="24:26">
      <c r="X135" s="971"/>
      <c r="Y135" s="428"/>
      <c r="Z135" s="428"/>
    </row>
    <row r="136" spans="24:26">
      <c r="X136" s="971"/>
      <c r="Y136" s="428"/>
      <c r="Z136" s="428"/>
    </row>
    <row r="137" spans="24:26">
      <c r="X137" s="971"/>
      <c r="Y137" s="428"/>
      <c r="Z137" s="428"/>
    </row>
    <row r="138" spans="24:26">
      <c r="X138" s="971"/>
      <c r="Y138" s="428"/>
      <c r="Z138" s="428"/>
    </row>
    <row r="139" spans="24:26">
      <c r="X139" s="971"/>
      <c r="Y139" s="428"/>
      <c r="Z139" s="428"/>
    </row>
    <row r="140" spans="24:26">
      <c r="X140" s="971"/>
      <c r="Y140" s="428"/>
      <c r="Z140" s="428"/>
    </row>
    <row r="141" spans="24:26">
      <c r="X141" s="971"/>
      <c r="Y141" s="428"/>
      <c r="Z141" s="428"/>
    </row>
    <row r="142" spans="24:26">
      <c r="X142" s="971"/>
      <c r="Y142" s="428"/>
      <c r="Z142" s="428"/>
    </row>
    <row r="143" spans="24:26">
      <c r="X143" s="971"/>
      <c r="Y143" s="428"/>
      <c r="Z143" s="428"/>
    </row>
    <row r="144" spans="24:26">
      <c r="X144" s="971"/>
      <c r="Y144" s="428"/>
      <c r="Z144" s="428"/>
    </row>
    <row r="145" spans="24:26">
      <c r="X145" s="971"/>
      <c r="Y145" s="428"/>
      <c r="Z145" s="428"/>
    </row>
    <row r="146" spans="24:26">
      <c r="X146" s="971"/>
      <c r="Y146" s="428"/>
      <c r="Z146" s="428"/>
    </row>
    <row r="147" spans="24:26">
      <c r="X147" s="971"/>
      <c r="Y147" s="428"/>
      <c r="Z147" s="428"/>
    </row>
    <row r="148" spans="24:26">
      <c r="X148" s="971"/>
      <c r="Y148" s="428"/>
      <c r="Z148" s="428"/>
    </row>
    <row r="149" spans="24:26">
      <c r="X149" s="971"/>
      <c r="Y149" s="428"/>
      <c r="Z149" s="428"/>
    </row>
    <row r="150" spans="24:26">
      <c r="X150" s="971"/>
      <c r="Y150" s="428"/>
      <c r="Z150" s="428"/>
    </row>
    <row r="151" spans="24:26">
      <c r="X151" s="971"/>
      <c r="Y151" s="428"/>
      <c r="Z151" s="428"/>
    </row>
    <row r="152" spans="24:26">
      <c r="X152" s="971"/>
      <c r="Y152" s="428"/>
      <c r="Z152" s="428"/>
    </row>
    <row r="153" spans="24:26">
      <c r="X153" s="971"/>
      <c r="Y153" s="428"/>
      <c r="Z153" s="428"/>
    </row>
    <row r="154" spans="24:26">
      <c r="X154" s="971"/>
      <c r="Y154" s="428"/>
      <c r="Z154" s="428"/>
    </row>
    <row r="155" spans="24:26">
      <c r="X155" s="971"/>
      <c r="Y155" s="428"/>
      <c r="Z155" s="428"/>
    </row>
    <row r="156" spans="24:26">
      <c r="X156" s="971"/>
      <c r="Y156" s="428"/>
      <c r="Z156" s="428"/>
    </row>
    <row r="157" spans="24:26">
      <c r="X157" s="971"/>
      <c r="Y157" s="428"/>
      <c r="Z157" s="428"/>
    </row>
    <row r="158" spans="24:26">
      <c r="X158" s="971"/>
      <c r="Y158" s="428"/>
      <c r="Z158" s="428"/>
    </row>
    <row r="159" spans="24:26">
      <c r="X159" s="971"/>
      <c r="Y159" s="428"/>
      <c r="Z159" s="428"/>
    </row>
    <row r="160" spans="24:26">
      <c r="X160" s="971"/>
      <c r="Y160" s="428"/>
      <c r="Z160" s="428"/>
    </row>
    <row r="161" spans="24:26">
      <c r="X161" s="971"/>
      <c r="Y161" s="428"/>
      <c r="Z161" s="428"/>
    </row>
    <row r="162" spans="24:26">
      <c r="X162" s="971"/>
      <c r="Y162" s="428"/>
      <c r="Z162" s="428"/>
    </row>
    <row r="163" spans="24:26">
      <c r="X163" s="971"/>
      <c r="Y163" s="428"/>
      <c r="Z163" s="428"/>
    </row>
    <row r="164" spans="24:26">
      <c r="X164" s="971"/>
      <c r="Y164" s="428"/>
      <c r="Z164" s="428"/>
    </row>
    <row r="165" spans="24:26">
      <c r="X165" s="971"/>
      <c r="Y165" s="428"/>
      <c r="Z165" s="428"/>
    </row>
    <row r="166" spans="24:26">
      <c r="X166" s="971"/>
      <c r="Y166" s="428"/>
      <c r="Z166" s="428"/>
    </row>
    <row r="167" spans="24:26">
      <c r="X167" s="971"/>
      <c r="Y167" s="428"/>
      <c r="Z167" s="428"/>
    </row>
    <row r="168" spans="24:26">
      <c r="X168" s="971"/>
      <c r="Y168" s="428"/>
      <c r="Z168" s="428"/>
    </row>
    <row r="169" spans="24:26">
      <c r="X169" s="971"/>
      <c r="Y169" s="428"/>
      <c r="Z169" s="428"/>
    </row>
    <row r="170" spans="24:26">
      <c r="X170" s="971"/>
      <c r="Y170" s="428"/>
      <c r="Z170" s="428"/>
    </row>
    <row r="171" spans="24:26">
      <c r="X171" s="971"/>
      <c r="Y171" s="428"/>
      <c r="Z171" s="428"/>
    </row>
    <row r="172" spans="24:26">
      <c r="X172" s="971"/>
      <c r="Y172" s="428"/>
      <c r="Z172" s="428"/>
    </row>
    <row r="173" spans="24:26">
      <c r="X173" s="971"/>
      <c r="Y173" s="428"/>
      <c r="Z173" s="428"/>
    </row>
    <row r="174" spans="24:26">
      <c r="X174" s="971"/>
      <c r="Y174" s="428"/>
      <c r="Z174" s="428"/>
    </row>
    <row r="175" spans="24:26">
      <c r="X175" s="971"/>
      <c r="Y175" s="428"/>
      <c r="Z175" s="428"/>
    </row>
    <row r="176" spans="24:26">
      <c r="X176" s="971"/>
      <c r="Y176" s="428"/>
      <c r="Z176" s="428"/>
    </row>
    <row r="177" spans="24:26">
      <c r="X177" s="971"/>
      <c r="Y177" s="428"/>
      <c r="Z177" s="428"/>
    </row>
    <row r="178" spans="24:26">
      <c r="X178" s="971"/>
      <c r="Y178" s="428"/>
      <c r="Z178" s="428"/>
    </row>
    <row r="179" spans="24:26">
      <c r="X179" s="971"/>
      <c r="Y179" s="428"/>
      <c r="Z179" s="428"/>
    </row>
  </sheetData>
  <sortState ref="W16:X30">
    <sortCondition ref="W16:W30"/>
  </sortState>
  <mergeCells count="13">
    <mergeCell ref="AE8:AI22"/>
    <mergeCell ref="F28:U29"/>
    <mergeCell ref="Y1:Y5"/>
    <mergeCell ref="F26:U27"/>
    <mergeCell ref="R1:U1"/>
    <mergeCell ref="R2:U2"/>
    <mergeCell ref="G7:N7"/>
    <mergeCell ref="R7:U7"/>
    <mergeCell ref="A13:U13"/>
    <mergeCell ref="J20:P20"/>
    <mergeCell ref="A5:U5"/>
    <mergeCell ref="H17:U18"/>
    <mergeCell ref="I19:L19"/>
  </mergeCells>
  <phoneticPr fontId="2" type="noConversion"/>
  <dataValidations count="2">
    <dataValidation type="list" allowBlank="1" showInputMessage="1" showErrorMessage="1" sqref="P15" xr:uid="{00000000-0002-0000-0400-000000000000}">
      <formula1>"-,王先生，電話9096 7447。,何先生，電話︰9207 2127。,麥先生，電話︰5548 8070。"</formula1>
    </dataValidation>
    <dataValidation type="list" allowBlank="1" showInputMessage="1" showErrorMessage="1" sqref="R2" xr:uid="{00000000-0002-0000-0400-000001000000}">
      <formula1>"-,傳真,電郵,傳真+電郵,Whatsapp by Sales"</formula1>
    </dataValidation>
  </dataValidations>
  <printOptions horizontalCentered="1"/>
  <pageMargins left="0.39370078740157483" right="0.39370078740157483" top="0.59055118110236227" bottom="0.35433070866141736" header="0.51181102362204722" footer="0.27559055118110237"/>
  <pageSetup paperSize="9" scale="76" orientation="portrait"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72CA9-8C5B-4D58-B5A7-DADCCCECC320}">
  <sheetPr>
    <pageSetUpPr fitToPage="1"/>
  </sheetPr>
  <dimension ref="A1:AJ37"/>
  <sheetViews>
    <sheetView topLeftCell="A13" zoomScale="70" zoomScaleNormal="70" workbookViewId="0">
      <selection activeCell="AF16" sqref="AF16:AJ30"/>
    </sheetView>
  </sheetViews>
  <sheetFormatPr defaultColWidth="9" defaultRowHeight="15.6"/>
  <cols>
    <col min="1" max="19" width="2.6640625" style="309" customWidth="1"/>
    <col min="20" max="23" width="3.33203125" style="309" customWidth="1"/>
    <col min="24" max="27" width="5.33203125" style="309" customWidth="1"/>
    <col min="28" max="28" width="7.77734375" style="309" customWidth="1"/>
    <col min="29" max="29" width="2.6640625" style="551" customWidth="1"/>
    <col min="30" max="30" width="2.6640625" style="309" customWidth="1"/>
    <col min="31" max="31" width="9" style="309"/>
    <col min="32" max="32" width="14.6640625" style="309" customWidth="1"/>
    <col min="33" max="16384" width="9" style="309"/>
  </cols>
  <sheetData>
    <row r="1" spans="1:36" ht="30" customHeight="1"/>
    <row r="2" spans="1:36" ht="22.2">
      <c r="A2" s="723" t="s">
        <v>767</v>
      </c>
      <c r="B2" s="724"/>
      <c r="C2" s="724"/>
      <c r="D2" s="724"/>
      <c r="E2" s="724"/>
      <c r="F2" s="724"/>
      <c r="G2" s="724"/>
      <c r="H2" s="724"/>
      <c r="I2" s="724"/>
      <c r="J2" s="724"/>
      <c r="K2" s="724"/>
      <c r="L2" s="724"/>
      <c r="M2" s="724"/>
      <c r="N2" s="724"/>
      <c r="O2" s="724"/>
      <c r="P2" s="724"/>
      <c r="Q2" s="724"/>
      <c r="R2" s="724"/>
      <c r="S2" s="724"/>
      <c r="T2" s="724"/>
      <c r="U2" s="724"/>
      <c r="V2" s="724"/>
      <c r="W2" s="724"/>
      <c r="X2" s="724"/>
      <c r="Y2" s="724"/>
      <c r="Z2" s="724"/>
      <c r="AA2" s="724"/>
      <c r="AB2" s="724"/>
    </row>
    <row r="3" spans="1:36" s="548" customFormat="1" ht="7.95" customHeight="1">
      <c r="X3" s="771"/>
      <c r="Y3" s="772"/>
      <c r="Z3" s="772"/>
      <c r="AA3" s="772"/>
      <c r="AB3" s="772"/>
      <c r="AC3" s="552"/>
    </row>
    <row r="4" spans="1:36" s="548" customFormat="1" ht="16.05" customHeight="1">
      <c r="A4" s="406" t="s">
        <v>770</v>
      </c>
      <c r="E4" s="406" t="s">
        <v>105</v>
      </c>
      <c r="F4" s="735" t="str">
        <f>VLOOKUP(AF6,'P-Master'!$A$2:$AP$6047,6,0)</f>
        <v>東華三院物業科</v>
      </c>
      <c r="G4" s="735"/>
      <c r="H4" s="735"/>
      <c r="I4" s="735"/>
      <c r="J4" s="735"/>
      <c r="K4" s="735"/>
      <c r="L4" s="735"/>
      <c r="M4" s="735"/>
      <c r="N4" s="735"/>
      <c r="O4" s="735"/>
      <c r="P4" s="735"/>
      <c r="Q4" s="773"/>
      <c r="R4" s="550"/>
      <c r="S4" s="406" t="s">
        <v>769</v>
      </c>
      <c r="U4" s="406" t="s">
        <v>105</v>
      </c>
      <c r="V4" s="775" t="str">
        <f>VLOOKUP(AF6,'P-Master'!$A$2:$AP$25909,2,0)</f>
        <v>19-C0002-22487(BW)</v>
      </c>
      <c r="W4" s="737"/>
      <c r="X4" s="737"/>
      <c r="Y4" s="737"/>
      <c r="Z4" s="737"/>
      <c r="AA4" s="737"/>
      <c r="AB4" s="737"/>
      <c r="AC4" s="553"/>
    </row>
    <row r="5" spans="1:36" s="548" customFormat="1" ht="16.05" customHeight="1">
      <c r="F5" s="772"/>
      <c r="G5" s="772"/>
      <c r="H5" s="772"/>
      <c r="I5" s="772"/>
      <c r="J5" s="772"/>
      <c r="K5" s="772"/>
      <c r="L5" s="772"/>
      <c r="M5" s="772"/>
      <c r="N5" s="772"/>
      <c r="O5" s="772"/>
      <c r="P5" s="772"/>
      <c r="Q5" s="772"/>
      <c r="S5" s="406" t="s">
        <v>772</v>
      </c>
      <c r="U5" s="406" t="s">
        <v>105</v>
      </c>
      <c r="V5" s="776">
        <f ca="1">TODAY()</f>
        <v>43668</v>
      </c>
      <c r="W5" s="737"/>
      <c r="X5" s="737"/>
      <c r="Y5" s="737"/>
      <c r="Z5" s="737"/>
      <c r="AA5" s="737"/>
      <c r="AB5" s="737"/>
      <c r="AC5" s="554"/>
    </row>
    <row r="6" spans="1:36" s="548" customFormat="1" ht="16.05" customHeight="1">
      <c r="A6" s="406" t="s">
        <v>797</v>
      </c>
      <c r="E6" s="406" t="s">
        <v>105</v>
      </c>
      <c r="F6" s="735" t="str">
        <f>VLOOKUP(AF6,'P-Master'!$A$2:$AP$6047,31,0)</f>
        <v>新界屯門海瑞路79號東華大樓14樓物業科</v>
      </c>
      <c r="G6" s="736"/>
      <c r="H6" s="736"/>
      <c r="I6" s="736"/>
      <c r="J6" s="736"/>
      <c r="K6" s="736"/>
      <c r="L6" s="736"/>
      <c r="M6" s="736"/>
      <c r="N6" s="736"/>
      <c r="O6" s="736"/>
      <c r="P6" s="736"/>
      <c r="Q6" s="736"/>
      <c r="R6" s="549"/>
      <c r="S6" s="406" t="s">
        <v>773</v>
      </c>
      <c r="U6" s="406" t="s">
        <v>105</v>
      </c>
      <c r="V6" s="771">
        <f>VLOOKUP(AF6,'P-Master'!$A$2:$AP$25909,32,0)</f>
        <v>12345678</v>
      </c>
      <c r="W6" s="772"/>
      <c r="X6" s="772"/>
      <c r="Y6" s="772"/>
      <c r="Z6" s="772"/>
      <c r="AA6" s="737"/>
      <c r="AB6" s="737"/>
      <c r="AC6" s="552"/>
      <c r="AF6" s="313">
        <v>22487</v>
      </c>
    </row>
    <row r="7" spans="1:36" s="548" customFormat="1" ht="15.6" customHeight="1">
      <c r="F7" s="736"/>
      <c r="G7" s="736"/>
      <c r="H7" s="736"/>
      <c r="I7" s="736"/>
      <c r="J7" s="736"/>
      <c r="K7" s="736"/>
      <c r="L7" s="736"/>
      <c r="M7" s="736"/>
      <c r="N7" s="736"/>
      <c r="O7" s="736"/>
      <c r="P7" s="736"/>
      <c r="Q7" s="736"/>
      <c r="R7" s="549"/>
      <c r="S7" s="406" t="s">
        <v>774</v>
      </c>
      <c r="U7" s="406" t="s">
        <v>105</v>
      </c>
      <c r="V7" s="777">
        <f>VLOOKUP(AF6,'P-Master'!$A$2:$AP$25909,33,0)</f>
        <v>98765413</v>
      </c>
      <c r="W7" s="778"/>
      <c r="X7" s="778"/>
      <c r="Y7" s="778"/>
      <c r="Z7" s="778"/>
      <c r="AA7" s="779"/>
      <c r="AB7" s="779"/>
      <c r="AC7" s="552"/>
      <c r="AF7" s="314"/>
    </row>
    <row r="8" spans="1:36" s="593" customFormat="1" ht="7.95" customHeight="1">
      <c r="F8" s="599"/>
      <c r="G8" s="599"/>
      <c r="H8" s="599"/>
      <c r="I8" s="599"/>
      <c r="J8" s="599"/>
      <c r="K8" s="599"/>
      <c r="L8" s="599"/>
      <c r="M8" s="599"/>
      <c r="N8" s="599"/>
      <c r="O8" s="599"/>
      <c r="P8" s="599"/>
      <c r="Q8" s="599"/>
      <c r="R8" s="594"/>
      <c r="S8" s="406"/>
      <c r="V8" s="611"/>
      <c r="W8" s="612"/>
      <c r="X8" s="612"/>
      <c r="Y8" s="612"/>
      <c r="Z8" s="612"/>
      <c r="AA8" s="613"/>
      <c r="AB8" s="613"/>
      <c r="AC8" s="552"/>
      <c r="AF8" s="595"/>
    </row>
    <row r="9" spans="1:36" s="548" customFormat="1" ht="19.95" customHeight="1">
      <c r="A9" s="406" t="s">
        <v>768</v>
      </c>
      <c r="E9" s="406" t="s">
        <v>105</v>
      </c>
      <c r="F9" s="548" t="str">
        <f>VLOOKUP(AF6,'P-Master'!$A$2:$AZ$25909,35,0)</f>
        <v>MS ABC</v>
      </c>
      <c r="S9" s="406" t="s">
        <v>775</v>
      </c>
      <c r="U9" s="406" t="s">
        <v>105</v>
      </c>
      <c r="V9" s="777" t="str">
        <f>VLOOKUP(AF6,'P-Master'!$A$2:$AP$6047,34,0)</f>
        <v>abc@tungwah.com</v>
      </c>
      <c r="W9" s="778"/>
      <c r="X9" s="778"/>
      <c r="Y9" s="778"/>
      <c r="Z9" s="778"/>
      <c r="AA9" s="779"/>
      <c r="AB9" s="779"/>
      <c r="AC9" s="552"/>
    </row>
    <row r="10" spans="1:36" s="593" customFormat="1" ht="7.95" customHeight="1">
      <c r="A10" s="406"/>
      <c r="S10" s="406"/>
      <c r="V10" s="596"/>
      <c r="W10" s="597"/>
      <c r="X10" s="597"/>
      <c r="Y10" s="597"/>
      <c r="Z10" s="597"/>
      <c r="AA10" s="598"/>
      <c r="AB10" s="598"/>
      <c r="AC10" s="552"/>
    </row>
    <row r="11" spans="1:36" s="593" customFormat="1" ht="16.05" customHeight="1">
      <c r="A11" s="406" t="s">
        <v>113</v>
      </c>
      <c r="E11" s="406" t="s">
        <v>105</v>
      </c>
      <c r="F11" s="735" t="str">
        <f>VLOOKUP(AF6,'P-Master'!$A$2:$AP$6047,30,0)</f>
        <v>九龍大南街123號地下</v>
      </c>
      <c r="G11" s="736"/>
      <c r="H11" s="736"/>
      <c r="I11" s="736"/>
      <c r="J11" s="736"/>
      <c r="K11" s="736"/>
      <c r="L11" s="736"/>
      <c r="M11" s="736"/>
      <c r="N11" s="736"/>
      <c r="O11" s="736"/>
      <c r="P11" s="736"/>
      <c r="Q11" s="736"/>
      <c r="R11" s="737"/>
      <c r="S11" s="737"/>
      <c r="T11" s="737"/>
      <c r="U11" s="737"/>
      <c r="V11" s="737"/>
      <c r="W11" s="737"/>
      <c r="X11" s="737"/>
      <c r="Y11" s="737"/>
      <c r="Z11" s="737"/>
      <c r="AA11" s="737"/>
      <c r="AB11" s="737"/>
      <c r="AC11" s="552"/>
    </row>
    <row r="12" spans="1:36" s="593" customFormat="1" ht="14.4" customHeight="1">
      <c r="F12" s="736"/>
      <c r="G12" s="736"/>
      <c r="H12" s="736"/>
      <c r="I12" s="736"/>
      <c r="J12" s="736"/>
      <c r="K12" s="736"/>
      <c r="L12" s="736"/>
      <c r="M12" s="736"/>
      <c r="N12" s="736"/>
      <c r="O12" s="736"/>
      <c r="P12" s="736"/>
      <c r="Q12" s="736"/>
      <c r="R12" s="737"/>
      <c r="S12" s="737"/>
      <c r="T12" s="737"/>
      <c r="U12" s="737"/>
      <c r="V12" s="737"/>
      <c r="W12" s="737"/>
      <c r="X12" s="737"/>
      <c r="Y12" s="737"/>
      <c r="Z12" s="737"/>
      <c r="AA12" s="737"/>
      <c r="AB12" s="737"/>
      <c r="AC12" s="552"/>
    </row>
    <row r="13" spans="1:36" s="601" customFormat="1" ht="31.8" customHeight="1">
      <c r="A13" s="600" t="s">
        <v>771</v>
      </c>
      <c r="E13" s="602" t="s">
        <v>105</v>
      </c>
      <c r="F13" s="603" t="str">
        <f>VLOOKUP(AF6,'P-Master'!$A$2:$AZ$25909,7,0)</f>
        <v>大南街123號地下</v>
      </c>
      <c r="G13" s="604"/>
      <c r="H13" s="604"/>
      <c r="I13" s="604"/>
      <c r="J13" s="604"/>
      <c r="K13" s="604"/>
      <c r="L13" s="733" t="str">
        <f>VLOOKUP(AF6,'P-Master'!$A$2:$AZ$25909,8,0)</f>
        <v>pumping</v>
      </c>
      <c r="M13" s="734"/>
      <c r="N13" s="734"/>
      <c r="O13" s="734"/>
      <c r="P13" s="734"/>
      <c r="Q13" s="734"/>
      <c r="R13" s="734"/>
      <c r="S13" s="734"/>
      <c r="T13" s="734"/>
      <c r="U13" s="734"/>
      <c r="V13" s="734"/>
      <c r="W13" s="734"/>
      <c r="X13" s="734"/>
      <c r="Y13" s="734"/>
      <c r="Z13" s="734"/>
      <c r="AA13" s="734"/>
      <c r="AB13" s="734"/>
      <c r="AC13" s="605"/>
    </row>
    <row r="14" spans="1:36" s="548" customFormat="1" ht="7.95" customHeight="1">
      <c r="AC14" s="552"/>
    </row>
    <row r="15" spans="1:36" s="557" customFormat="1" ht="24" customHeight="1">
      <c r="A15" s="740" t="s">
        <v>762</v>
      </c>
      <c r="B15" s="749"/>
      <c r="C15" s="740" t="s">
        <v>779</v>
      </c>
      <c r="D15" s="741"/>
      <c r="E15" s="741"/>
      <c r="F15" s="741"/>
      <c r="G15" s="741"/>
      <c r="H15" s="741"/>
      <c r="I15" s="741"/>
      <c r="J15" s="741"/>
      <c r="K15" s="741"/>
      <c r="L15" s="741"/>
      <c r="M15" s="741"/>
      <c r="N15" s="741"/>
      <c r="O15" s="741"/>
      <c r="P15" s="741"/>
      <c r="Q15" s="741"/>
      <c r="R15" s="741"/>
      <c r="S15" s="741"/>
      <c r="T15" s="740" t="s">
        <v>763</v>
      </c>
      <c r="U15" s="749"/>
      <c r="V15" s="774" t="s">
        <v>765</v>
      </c>
      <c r="W15" s="749"/>
      <c r="X15" s="774" t="s">
        <v>764</v>
      </c>
      <c r="Y15" s="749"/>
      <c r="Z15" s="740" t="s">
        <v>780</v>
      </c>
      <c r="AA15" s="749"/>
      <c r="AB15" s="749"/>
      <c r="AC15" s="570"/>
    </row>
    <row r="16" spans="1:36" s="581" customFormat="1" ht="66.599999999999994" customHeight="1">
      <c r="A16" s="747">
        <v>1</v>
      </c>
      <c r="B16" s="748"/>
      <c r="C16" s="742"/>
      <c r="D16" s="743"/>
      <c r="E16" s="743"/>
      <c r="F16" s="743"/>
      <c r="G16" s="743"/>
      <c r="H16" s="743"/>
      <c r="I16" s="743"/>
      <c r="J16" s="743"/>
      <c r="K16" s="743"/>
      <c r="L16" s="743"/>
      <c r="M16" s="743"/>
      <c r="N16" s="743"/>
      <c r="O16" s="743"/>
      <c r="P16" s="743"/>
      <c r="Q16" s="743"/>
      <c r="R16" s="743"/>
      <c r="S16" s="743"/>
      <c r="T16" s="732">
        <v>1</v>
      </c>
      <c r="U16" s="731"/>
      <c r="V16" s="753" t="s">
        <v>766</v>
      </c>
      <c r="W16" s="731"/>
      <c r="X16" s="738"/>
      <c r="Y16" s="739"/>
      <c r="Z16" s="730">
        <f>T16*X16</f>
        <v>0</v>
      </c>
      <c r="AA16" s="731"/>
      <c r="AB16" s="731"/>
      <c r="AC16" s="580"/>
      <c r="AF16" s="845" t="s">
        <v>831</v>
      </c>
      <c r="AG16" s="846"/>
      <c r="AH16" s="846"/>
      <c r="AI16" s="846"/>
      <c r="AJ16" s="846"/>
    </row>
    <row r="17" spans="1:36" s="581" customFormat="1" ht="105.6" customHeight="1">
      <c r="A17" s="757">
        <v>2</v>
      </c>
      <c r="B17" s="758"/>
      <c r="C17" s="768"/>
      <c r="D17" s="769"/>
      <c r="E17" s="769"/>
      <c r="F17" s="769"/>
      <c r="G17" s="769"/>
      <c r="H17" s="769"/>
      <c r="I17" s="769"/>
      <c r="J17" s="769"/>
      <c r="K17" s="769"/>
      <c r="L17" s="769"/>
      <c r="M17" s="769"/>
      <c r="N17" s="769"/>
      <c r="O17" s="769"/>
      <c r="P17" s="769"/>
      <c r="Q17" s="769"/>
      <c r="R17" s="769"/>
      <c r="S17" s="770"/>
      <c r="T17" s="766">
        <v>1</v>
      </c>
      <c r="U17" s="767"/>
      <c r="V17" s="764" t="s">
        <v>766</v>
      </c>
      <c r="W17" s="765"/>
      <c r="X17" s="762"/>
      <c r="Y17" s="763"/>
      <c r="Z17" s="759">
        <f>T17*X17</f>
        <v>0</v>
      </c>
      <c r="AA17" s="760"/>
      <c r="AB17" s="761"/>
      <c r="AC17" s="580"/>
      <c r="AF17" s="846"/>
      <c r="AG17" s="846"/>
      <c r="AH17" s="846"/>
      <c r="AI17" s="846"/>
      <c r="AJ17" s="846"/>
    </row>
    <row r="18" spans="1:36" s="581" customFormat="1" ht="73.8" customHeight="1">
      <c r="A18" s="757">
        <v>3</v>
      </c>
      <c r="B18" s="758"/>
      <c r="C18" s="768"/>
      <c r="D18" s="769"/>
      <c r="E18" s="769"/>
      <c r="F18" s="769"/>
      <c r="G18" s="769"/>
      <c r="H18" s="769"/>
      <c r="I18" s="769"/>
      <c r="J18" s="769"/>
      <c r="K18" s="769"/>
      <c r="L18" s="769"/>
      <c r="M18" s="769"/>
      <c r="N18" s="769"/>
      <c r="O18" s="769"/>
      <c r="P18" s="769"/>
      <c r="Q18" s="769"/>
      <c r="R18" s="769"/>
      <c r="S18" s="770"/>
      <c r="T18" s="766">
        <v>1</v>
      </c>
      <c r="U18" s="767"/>
      <c r="V18" s="764" t="s">
        <v>766</v>
      </c>
      <c r="W18" s="765"/>
      <c r="X18" s="762"/>
      <c r="Y18" s="763"/>
      <c r="Z18" s="759">
        <f>T18*X18</f>
        <v>0</v>
      </c>
      <c r="AA18" s="760"/>
      <c r="AB18" s="761"/>
      <c r="AC18" s="580"/>
      <c r="AF18" s="846"/>
      <c r="AG18" s="846"/>
      <c r="AH18" s="846"/>
      <c r="AI18" s="846"/>
      <c r="AJ18" s="846"/>
    </row>
    <row r="19" spans="1:36" s="557" customFormat="1" ht="23.25" customHeight="1">
      <c r="A19" s="558"/>
      <c r="B19" s="559"/>
      <c r="C19" s="559"/>
      <c r="D19" s="560"/>
      <c r="E19" s="560"/>
      <c r="F19" s="560"/>
      <c r="G19" s="560"/>
      <c r="H19" s="560"/>
      <c r="I19" s="560"/>
      <c r="J19" s="560"/>
      <c r="K19" s="560"/>
      <c r="L19" s="560"/>
      <c r="M19" s="560"/>
      <c r="N19" s="560"/>
      <c r="O19" s="560"/>
      <c r="P19" s="560"/>
      <c r="Q19" s="560"/>
      <c r="R19" s="560"/>
      <c r="S19" s="560"/>
      <c r="T19" s="560"/>
      <c r="U19" s="560"/>
      <c r="V19" s="560"/>
      <c r="W19" s="569" t="s">
        <v>783</v>
      </c>
      <c r="X19" s="750">
        <f>SUM(Z16:AB18)</f>
        <v>0</v>
      </c>
      <c r="Y19" s="751"/>
      <c r="Z19" s="751"/>
      <c r="AA19" s="751"/>
      <c r="AB19" s="752"/>
      <c r="AC19" s="570"/>
      <c r="AF19" s="846"/>
      <c r="AG19" s="846"/>
      <c r="AH19" s="846"/>
      <c r="AI19" s="846"/>
      <c r="AJ19" s="846"/>
    </row>
    <row r="20" spans="1:36" s="557" customFormat="1" ht="9" customHeight="1">
      <c r="A20" s="564"/>
      <c r="B20" s="564"/>
      <c r="C20" s="564"/>
      <c r="D20" s="563"/>
      <c r="E20" s="563"/>
      <c r="F20" s="563"/>
      <c r="G20" s="563"/>
      <c r="H20" s="563"/>
      <c r="I20" s="563"/>
      <c r="J20" s="563"/>
      <c r="K20" s="563"/>
      <c r="L20" s="563"/>
      <c r="M20" s="563"/>
      <c r="N20" s="563"/>
      <c r="O20" s="563"/>
      <c r="P20" s="563"/>
      <c r="Q20" s="565"/>
      <c r="R20" s="563"/>
      <c r="S20" s="563"/>
      <c r="T20" s="565"/>
      <c r="U20" s="565"/>
      <c r="V20" s="565"/>
      <c r="W20" s="566"/>
      <c r="X20" s="567"/>
      <c r="Y20" s="568"/>
      <c r="Z20" s="568"/>
      <c r="AA20" s="568"/>
      <c r="AB20" s="568"/>
      <c r="AC20" s="570"/>
      <c r="AF20" s="846"/>
      <c r="AG20" s="846"/>
      <c r="AH20" s="846"/>
      <c r="AI20" s="846"/>
      <c r="AJ20" s="846"/>
    </row>
    <row r="21" spans="1:36" s="557" customFormat="1" ht="16.5" customHeight="1">
      <c r="A21" s="728" t="s">
        <v>72</v>
      </c>
      <c r="B21" s="722"/>
      <c r="C21" s="722"/>
      <c r="D21" s="722"/>
      <c r="E21" s="722"/>
      <c r="F21" s="722"/>
      <c r="G21" s="722"/>
      <c r="H21" s="722"/>
      <c r="I21" s="722"/>
      <c r="J21" s="722"/>
      <c r="K21" s="722"/>
      <c r="L21" s="722"/>
      <c r="M21" s="722"/>
      <c r="N21" s="722"/>
      <c r="O21" s="722"/>
      <c r="P21" s="722"/>
      <c r="Q21" s="722"/>
      <c r="R21" s="722"/>
      <c r="S21" s="722"/>
      <c r="T21" s="722"/>
      <c r="U21" s="722"/>
      <c r="V21" s="722"/>
      <c r="W21" s="722"/>
      <c r="X21" s="722"/>
      <c r="Y21" s="722"/>
      <c r="Z21" s="722"/>
      <c r="AA21" s="722"/>
      <c r="AB21" s="722"/>
      <c r="AC21" s="570"/>
      <c r="AF21" s="846"/>
      <c r="AG21" s="846"/>
      <c r="AH21" s="846"/>
      <c r="AI21" s="846"/>
      <c r="AJ21" s="846"/>
    </row>
    <row r="22" spans="1:36" s="557" customFormat="1" ht="16.5" customHeight="1">
      <c r="A22" s="728" t="s">
        <v>776</v>
      </c>
      <c r="B22" s="722"/>
      <c r="C22" s="722"/>
      <c r="D22" s="722"/>
      <c r="E22" s="722"/>
      <c r="F22" s="722"/>
      <c r="G22" s="722"/>
      <c r="H22" s="722"/>
      <c r="I22" s="722"/>
      <c r="J22" s="722"/>
      <c r="K22" s="722"/>
      <c r="L22" s="722"/>
      <c r="M22" s="722"/>
      <c r="N22" s="722"/>
      <c r="O22" s="722"/>
      <c r="P22" s="722"/>
      <c r="Q22" s="722"/>
      <c r="R22" s="722"/>
      <c r="S22" s="722"/>
      <c r="T22" s="722"/>
      <c r="U22" s="722"/>
      <c r="V22" s="722"/>
      <c r="W22" s="722"/>
      <c r="X22" s="722"/>
      <c r="Y22" s="722"/>
      <c r="Z22" s="722"/>
      <c r="AA22" s="722"/>
      <c r="AB22" s="722"/>
      <c r="AC22" s="570"/>
      <c r="AF22" s="846"/>
      <c r="AG22" s="846"/>
      <c r="AH22" s="846"/>
      <c r="AI22" s="846"/>
      <c r="AJ22" s="846"/>
    </row>
    <row r="23" spans="1:36" s="557" customFormat="1" ht="16.2">
      <c r="A23" s="728" t="s">
        <v>786</v>
      </c>
      <c r="B23" s="728"/>
      <c r="C23" s="728"/>
      <c r="D23" s="728"/>
      <c r="E23" s="728"/>
      <c r="F23" s="728"/>
      <c r="G23" s="728"/>
      <c r="H23" s="728"/>
      <c r="I23" s="728"/>
      <c r="J23" s="728"/>
      <c r="K23" s="728"/>
      <c r="L23" s="722"/>
      <c r="M23" s="722"/>
      <c r="N23" s="722"/>
      <c r="O23" s="722"/>
      <c r="P23" s="722"/>
      <c r="Q23" s="722"/>
      <c r="R23" s="722"/>
      <c r="S23" s="722"/>
      <c r="T23" s="722"/>
      <c r="U23" s="722"/>
      <c r="V23" s="722"/>
      <c r="W23" s="722"/>
      <c r="X23" s="722"/>
      <c r="Y23" s="722"/>
      <c r="Z23" s="722"/>
      <c r="AA23" s="722"/>
      <c r="AB23" s="722"/>
      <c r="AC23" s="570"/>
      <c r="AF23" s="846"/>
      <c r="AG23" s="846"/>
      <c r="AH23" s="846"/>
      <c r="AI23" s="846"/>
      <c r="AJ23" s="846"/>
    </row>
    <row r="24" spans="1:36" s="557" customFormat="1" ht="16.2">
      <c r="A24" s="728" t="s">
        <v>790</v>
      </c>
      <c r="B24" s="728"/>
      <c r="C24" s="728"/>
      <c r="D24" s="728"/>
      <c r="E24" s="728"/>
      <c r="F24" s="728"/>
      <c r="G24" s="728"/>
      <c r="H24" s="728"/>
      <c r="I24" s="728"/>
      <c r="J24" s="728"/>
      <c r="K24" s="728"/>
      <c r="L24" s="722"/>
      <c r="M24" s="722"/>
      <c r="N24" s="722"/>
      <c r="O24" s="722"/>
      <c r="P24" s="722"/>
      <c r="Q24" s="722"/>
      <c r="R24" s="722"/>
      <c r="S24" s="722"/>
      <c r="T24" s="722"/>
      <c r="U24" s="722"/>
      <c r="V24" s="722"/>
      <c r="W24" s="722"/>
      <c r="X24" s="722"/>
      <c r="Y24" s="722"/>
      <c r="Z24" s="722"/>
      <c r="AA24" s="722"/>
      <c r="AB24" s="722"/>
      <c r="AC24" s="570"/>
      <c r="AF24" s="846"/>
      <c r="AG24" s="846"/>
      <c r="AH24" s="846"/>
      <c r="AI24" s="846"/>
      <c r="AJ24" s="846"/>
    </row>
    <row r="25" spans="1:36" s="557" customFormat="1" ht="16.2">
      <c r="A25" s="729"/>
      <c r="B25" s="722"/>
      <c r="C25" s="722"/>
      <c r="D25" s="722"/>
      <c r="E25" s="722"/>
      <c r="F25" s="722"/>
      <c r="G25" s="722"/>
      <c r="H25" s="722"/>
      <c r="I25" s="722"/>
      <c r="J25" s="722"/>
      <c r="K25" s="722"/>
      <c r="L25" s="722"/>
      <c r="M25" s="722"/>
      <c r="N25" s="722"/>
      <c r="O25" s="722"/>
      <c r="P25" s="722"/>
      <c r="Q25" s="722"/>
      <c r="R25" s="722"/>
      <c r="S25" s="722"/>
      <c r="T25" s="722"/>
      <c r="U25" s="722"/>
      <c r="V25" s="722"/>
      <c r="W25" s="722"/>
      <c r="X25" s="722"/>
      <c r="Y25" s="722"/>
      <c r="Z25" s="722"/>
      <c r="AA25" s="722"/>
      <c r="AB25" s="722"/>
      <c r="AC25" s="570"/>
      <c r="AF25" s="846"/>
      <c r="AG25" s="846"/>
      <c r="AH25" s="846"/>
      <c r="AI25" s="846"/>
      <c r="AJ25" s="846"/>
    </row>
    <row r="26" spans="1:36" s="586" customFormat="1" ht="16.2">
      <c r="A26" s="725" t="s">
        <v>791</v>
      </c>
      <c r="B26" s="726"/>
      <c r="C26" s="726"/>
      <c r="D26" s="726"/>
      <c r="E26" s="726"/>
      <c r="F26" s="726"/>
      <c r="G26" s="726"/>
      <c r="H26" s="726"/>
      <c r="I26" s="726"/>
      <c r="J26" s="726"/>
      <c r="K26" s="726"/>
      <c r="L26" s="727"/>
      <c r="M26" s="727"/>
      <c r="N26" s="727"/>
      <c r="O26" s="727"/>
      <c r="P26" s="727"/>
      <c r="Q26" s="727"/>
      <c r="R26" s="727"/>
      <c r="S26" s="727"/>
      <c r="T26" s="727"/>
      <c r="U26" s="727"/>
      <c r="V26" s="727"/>
      <c r="W26" s="727"/>
      <c r="X26" s="727"/>
      <c r="Y26" s="727"/>
      <c r="Z26" s="727"/>
      <c r="AA26" s="727"/>
      <c r="AB26" s="727"/>
      <c r="AF26" s="846"/>
      <c r="AG26" s="846"/>
      <c r="AH26" s="846"/>
      <c r="AI26" s="846"/>
      <c r="AJ26" s="846"/>
    </row>
    <row r="27" spans="1:36" s="557" customFormat="1" ht="13.8">
      <c r="A27" s="561"/>
      <c r="B27" s="561"/>
      <c r="C27" s="561"/>
      <c r="D27" s="561"/>
      <c r="E27" s="561"/>
      <c r="F27" s="561"/>
      <c r="G27" s="561"/>
      <c r="H27" s="561"/>
      <c r="I27" s="561"/>
      <c r="J27" s="561"/>
      <c r="K27" s="561"/>
      <c r="AC27" s="570"/>
      <c r="AF27" s="846"/>
      <c r="AG27" s="846"/>
      <c r="AH27" s="846"/>
      <c r="AI27" s="846"/>
      <c r="AJ27" s="846"/>
    </row>
    <row r="28" spans="1:36" s="557" customFormat="1" ht="16.2">
      <c r="A28" s="728" t="s">
        <v>777</v>
      </c>
      <c r="B28" s="728"/>
      <c r="C28" s="728"/>
      <c r="D28" s="728"/>
      <c r="E28" s="722"/>
      <c r="F28" s="722"/>
      <c r="G28" s="722"/>
      <c r="H28" s="722"/>
      <c r="I28" s="722"/>
      <c r="J28" s="722"/>
      <c r="K28" s="722"/>
      <c r="L28" s="722"/>
      <c r="M28" s="722"/>
      <c r="T28" s="754" t="str">
        <f>F4</f>
        <v>東華三院物業科</v>
      </c>
      <c r="U28" s="754"/>
      <c r="V28" s="728"/>
      <c r="W28" s="728"/>
      <c r="X28" s="722"/>
      <c r="Y28" s="722"/>
      <c r="Z28" s="722"/>
      <c r="AA28" s="722"/>
      <c r="AB28" s="722"/>
      <c r="AC28" s="570"/>
      <c r="AF28" s="846"/>
      <c r="AG28" s="846"/>
      <c r="AH28" s="846"/>
      <c r="AI28" s="846"/>
      <c r="AJ28" s="846"/>
    </row>
    <row r="29" spans="1:36" s="557" customFormat="1" ht="13.8">
      <c r="A29" s="562"/>
      <c r="B29" s="562"/>
      <c r="AC29" s="570"/>
      <c r="AF29" s="846"/>
      <c r="AG29" s="846"/>
      <c r="AH29" s="846"/>
      <c r="AI29" s="846"/>
      <c r="AJ29" s="846"/>
    </row>
    <row r="30" spans="1:36" s="557" customFormat="1" ht="13.8">
      <c r="A30" s="562"/>
      <c r="B30" s="562"/>
      <c r="AC30" s="570"/>
      <c r="AF30" s="846"/>
      <c r="AG30" s="846"/>
      <c r="AH30" s="846"/>
      <c r="AI30" s="846"/>
      <c r="AJ30" s="846"/>
    </row>
    <row r="31" spans="1:36" s="557" customFormat="1" ht="13.8">
      <c r="A31" s="562"/>
      <c r="B31" s="562"/>
      <c r="AC31" s="570"/>
    </row>
    <row r="32" spans="1:36" s="557" customFormat="1" ht="16.2">
      <c r="A32" s="744"/>
      <c r="B32" s="745"/>
      <c r="C32" s="745"/>
      <c r="D32" s="745"/>
      <c r="E32" s="745"/>
      <c r="F32" s="745"/>
      <c r="G32" s="745"/>
      <c r="H32" s="745"/>
      <c r="I32" s="745"/>
      <c r="J32" s="745"/>
      <c r="K32" s="745"/>
      <c r="L32" s="745"/>
      <c r="M32" s="745"/>
      <c r="T32" s="746"/>
      <c r="U32" s="745"/>
      <c r="V32" s="745"/>
      <c r="W32" s="745"/>
      <c r="X32" s="745"/>
      <c r="Y32" s="745"/>
      <c r="Z32" s="745"/>
      <c r="AA32" s="745"/>
      <c r="AB32" s="745"/>
      <c r="AC32" s="570"/>
    </row>
    <row r="33" spans="1:29" s="557" customFormat="1" ht="16.2">
      <c r="A33" s="728" t="s">
        <v>778</v>
      </c>
      <c r="B33" s="728"/>
      <c r="C33" s="728"/>
      <c r="D33" s="728"/>
      <c r="E33" s="728"/>
      <c r="F33" s="722"/>
      <c r="G33" s="722"/>
      <c r="H33" s="722"/>
      <c r="I33" s="722"/>
      <c r="J33" s="722"/>
      <c r="K33" s="722"/>
      <c r="L33" s="722"/>
      <c r="M33" s="722"/>
      <c r="T33" s="755" t="s">
        <v>782</v>
      </c>
      <c r="U33" s="756"/>
      <c r="V33" s="756"/>
      <c r="W33" s="756"/>
      <c r="X33" s="722"/>
      <c r="Y33" s="722"/>
      <c r="Z33" s="722"/>
      <c r="AA33" s="722"/>
      <c r="AB33" s="722"/>
      <c r="AC33" s="570"/>
    </row>
    <row r="34" spans="1:29" s="557" customFormat="1" ht="16.2">
      <c r="A34" s="562"/>
      <c r="B34" s="562"/>
      <c r="T34" s="721" t="s">
        <v>781</v>
      </c>
      <c r="U34" s="722"/>
      <c r="V34" s="722"/>
      <c r="W34" s="722"/>
      <c r="X34" s="722"/>
      <c r="Y34" s="722"/>
      <c r="Z34" s="722"/>
      <c r="AA34" s="722"/>
      <c r="AB34" s="722"/>
      <c r="AC34" s="570"/>
    </row>
    <row r="35" spans="1:29" s="557" customFormat="1" ht="13.8">
      <c r="A35" s="562"/>
      <c r="B35" s="562"/>
      <c r="AC35" s="570"/>
    </row>
    <row r="36" spans="1:29" s="548" customFormat="1" ht="13.8">
      <c r="AC36" s="552"/>
    </row>
    <row r="37" spans="1:29" s="548" customFormat="1" ht="13.8">
      <c r="AC37" s="552"/>
    </row>
  </sheetData>
  <mergeCells count="50">
    <mergeCell ref="AF16:AJ30"/>
    <mergeCell ref="X18:Y18"/>
    <mergeCell ref="Z18:AB18"/>
    <mergeCell ref="T18:U18"/>
    <mergeCell ref="V18:W18"/>
    <mergeCell ref="C18:S18"/>
    <mergeCell ref="X3:AB3"/>
    <mergeCell ref="F4:Q5"/>
    <mergeCell ref="F6:Q7"/>
    <mergeCell ref="T15:U15"/>
    <mergeCell ref="V15:W15"/>
    <mergeCell ref="X15:Y15"/>
    <mergeCell ref="Z15:AB15"/>
    <mergeCell ref="V4:AB4"/>
    <mergeCell ref="V5:AB5"/>
    <mergeCell ref="V6:AB6"/>
    <mergeCell ref="V7:AB7"/>
    <mergeCell ref="V9:AB9"/>
    <mergeCell ref="A33:M33"/>
    <mergeCell ref="T32:AB32"/>
    <mergeCell ref="A28:M28"/>
    <mergeCell ref="A16:B16"/>
    <mergeCell ref="A15:B15"/>
    <mergeCell ref="X19:AB19"/>
    <mergeCell ref="V16:W16"/>
    <mergeCell ref="T28:AB28"/>
    <mergeCell ref="T33:AB33"/>
    <mergeCell ref="A18:B18"/>
    <mergeCell ref="Z17:AB17"/>
    <mergeCell ref="X17:Y17"/>
    <mergeCell ref="V17:W17"/>
    <mergeCell ref="T17:U17"/>
    <mergeCell ref="C17:S17"/>
    <mergeCell ref="A17:B17"/>
    <mergeCell ref="T34:AB34"/>
    <mergeCell ref="A2:AB2"/>
    <mergeCell ref="A26:AB26"/>
    <mergeCell ref="A24:AB24"/>
    <mergeCell ref="A23:AB23"/>
    <mergeCell ref="A22:AB22"/>
    <mergeCell ref="A21:AB21"/>
    <mergeCell ref="A25:AB25"/>
    <mergeCell ref="Z16:AB16"/>
    <mergeCell ref="T16:U16"/>
    <mergeCell ref="L13:AB13"/>
    <mergeCell ref="F11:AB12"/>
    <mergeCell ref="X16:Y16"/>
    <mergeCell ref="C15:S15"/>
    <mergeCell ref="C16:S16"/>
    <mergeCell ref="A32:M32"/>
  </mergeCells>
  <phoneticPr fontId="2" type="noConversion"/>
  <printOptions horizontalCentered="1"/>
  <pageMargins left="0.78740157480314965" right="0.78740157480314965" top="0.94488188976377963" bottom="0.74803149606299213" header="0.31496062992125984" footer="0.31496062992125984"/>
  <pageSetup paperSize="9" scale="91"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CF3C6-34C9-40C6-94C3-DDEAD58285B0}">
  <sheetPr>
    <pageSetUpPr fitToPage="1"/>
  </sheetPr>
  <dimension ref="A1:S15"/>
  <sheetViews>
    <sheetView zoomScaleNormal="100" workbookViewId="0">
      <selection activeCell="O1" sqref="O1:S15"/>
    </sheetView>
  </sheetViews>
  <sheetFormatPr defaultRowHeight="16.2"/>
  <cols>
    <col min="2" max="2" width="5.77734375" customWidth="1"/>
    <col min="3" max="3" width="3.33203125" customWidth="1"/>
    <col min="4" max="4" width="3.109375" customWidth="1"/>
    <col min="6" max="6" width="44.77734375" customWidth="1"/>
    <col min="8" max="8" width="10.44140625" customWidth="1"/>
    <col min="9" max="9" width="5.21875" customWidth="1"/>
  </cols>
  <sheetData>
    <row r="1" spans="1:19" s="539" customFormat="1" ht="68.400000000000006">
      <c r="A1" s="974" t="s">
        <v>551</v>
      </c>
      <c r="B1" s="536" t="s">
        <v>635</v>
      </c>
      <c r="C1" s="537" t="s">
        <v>636</v>
      </c>
      <c r="D1" s="536" t="s">
        <v>552</v>
      </c>
      <c r="E1" s="536" t="s">
        <v>553</v>
      </c>
      <c r="F1" s="536" t="s">
        <v>554</v>
      </c>
      <c r="G1" s="536" t="s">
        <v>401</v>
      </c>
      <c r="H1" s="538" t="s">
        <v>402</v>
      </c>
      <c r="I1" s="536" t="s">
        <v>757</v>
      </c>
      <c r="J1" s="536" t="s">
        <v>555</v>
      </c>
      <c r="K1" s="536" t="s">
        <v>556</v>
      </c>
      <c r="L1" s="301" t="s">
        <v>557</v>
      </c>
      <c r="M1" s="540" t="s">
        <v>558</v>
      </c>
      <c r="O1" s="845" t="s">
        <v>831</v>
      </c>
      <c r="P1" s="846"/>
      <c r="Q1" s="846"/>
      <c r="R1" s="846"/>
      <c r="S1" s="846"/>
    </row>
    <row r="2" spans="1:19">
      <c r="A2" s="853">
        <v>22487</v>
      </c>
      <c r="B2" s="498" t="str">
        <f>VLOOKUP(A2,'P-Master'!$A$2:$AC$2046,4,0)</f>
        <v>(BW)</v>
      </c>
      <c r="C2" s="498" t="str">
        <f>VLOOKUP(A2,'P-Master'!$A$2:$AC$2046,2,0)</f>
        <v>19-C0002-22487(BW)</v>
      </c>
      <c r="D2" s="498" t="str">
        <f>VLOOKUP(A2,'P-Master'!$A$2:$AC$2046,6,0)</f>
        <v>東華三院物業科</v>
      </c>
      <c r="E2" s="498" t="str">
        <f>VLOOKUP(A2,'P-Master'!$A$2:$AC$2046,7,0)</f>
        <v>大南街123號地下</v>
      </c>
      <c r="F2" s="499" t="str">
        <f>VLOOKUP(A2,'P-Master'!$A$2:$AC$2046,8,0)</f>
        <v>pumping</v>
      </c>
      <c r="G2" s="500">
        <f>VLOOKUP(A2,'P-Master'!$A$2:$AC$2046,16,0)</f>
        <v>36784</v>
      </c>
      <c r="H2" s="501">
        <f>VLOOKUP(A2,'P-Master'!$A$2:$AC$2046,17,0)</f>
        <v>50000</v>
      </c>
      <c r="I2" s="502" t="str">
        <f>VLOOKUP(A2,'P-Master'!$A$2:$AC$2046,21,0)</f>
        <v>sing sing</v>
      </c>
      <c r="J2" s="503">
        <f>VLOOKUP(A2,'P-Master'!$A$2:$AC$2046,22,0)</f>
        <v>36786</v>
      </c>
      <c r="K2" s="501">
        <f>VLOOKUP(A2,'P-Master'!$A$2:$AC$2046,23,0)</f>
        <v>45000</v>
      </c>
      <c r="L2" s="498" t="str">
        <f t="shared" ref="L2:L8" si="0">"SA"&amp;A2</f>
        <v>SA22487</v>
      </c>
      <c r="M2" s="504">
        <f t="shared" ref="M2:M8" si="1">H2-K2</f>
        <v>5000</v>
      </c>
      <c r="O2" s="846"/>
      <c r="P2" s="846"/>
      <c r="Q2" s="846"/>
      <c r="R2" s="846"/>
      <c r="S2" s="846"/>
    </row>
    <row r="3" spans="1:19">
      <c r="A3" s="853"/>
      <c r="B3" s="498" t="e">
        <f>VLOOKUP(A3,'P-Master'!$A$2:$AC$2046,4,0)</f>
        <v>#N/A</v>
      </c>
      <c r="C3" s="498" t="e">
        <f>VLOOKUP(A3,'P-Master'!$A$2:$AC$2046,2,0)</f>
        <v>#N/A</v>
      </c>
      <c r="D3" s="498" t="e">
        <f>VLOOKUP(A3,'P-Master'!$A$2:$AC$2046,6,0)</f>
        <v>#N/A</v>
      </c>
      <c r="E3" s="498" t="e">
        <f>VLOOKUP(A3,'P-Master'!$A$2:$AC$2046,7,0)</f>
        <v>#N/A</v>
      </c>
      <c r="F3" s="499" t="e">
        <f>VLOOKUP(A3,'P-Master'!$A$2:$AC$2046,8,0)</f>
        <v>#N/A</v>
      </c>
      <c r="G3" s="500" t="e">
        <f>VLOOKUP(A3,'P-Master'!$A$2:$AC$2046,16,0)</f>
        <v>#N/A</v>
      </c>
      <c r="H3" s="501" t="e">
        <f>VLOOKUP(A3,'P-Master'!$A$2:$AC$2046,17,0)</f>
        <v>#N/A</v>
      </c>
      <c r="I3" s="502" t="e">
        <f>VLOOKUP(A3,'P-Master'!$A$2:$AC$2046,21,0)</f>
        <v>#N/A</v>
      </c>
      <c r="J3" s="503" t="e">
        <f>VLOOKUP(A3,'P-Master'!$A$2:$AC$2046,22,0)</f>
        <v>#N/A</v>
      </c>
      <c r="K3" s="501" t="e">
        <f>VLOOKUP(A3,'P-Master'!$A$2:$AC$2046,23,0)</f>
        <v>#N/A</v>
      </c>
      <c r="L3" s="498" t="str">
        <f t="shared" si="0"/>
        <v>SA</v>
      </c>
      <c r="M3" s="504" t="e">
        <f t="shared" si="1"/>
        <v>#N/A</v>
      </c>
      <c r="O3" s="846"/>
      <c r="P3" s="846"/>
      <c r="Q3" s="846"/>
      <c r="R3" s="846"/>
      <c r="S3" s="846"/>
    </row>
    <row r="4" spans="1:19">
      <c r="A4" s="853"/>
      <c r="B4" s="498" t="e">
        <f>VLOOKUP(A4,'P-Master'!$A$2:$AC$2046,4,0)</f>
        <v>#N/A</v>
      </c>
      <c r="C4" s="498" t="e">
        <f>VLOOKUP(A4,'P-Master'!$A$2:$AC$2046,2,0)</f>
        <v>#N/A</v>
      </c>
      <c r="D4" s="498" t="e">
        <f>VLOOKUP(A4,'P-Master'!$A$2:$AC$2046,6,0)</f>
        <v>#N/A</v>
      </c>
      <c r="E4" s="498" t="e">
        <f>VLOOKUP(A4,'P-Master'!$A$2:$AC$2046,7,0)</f>
        <v>#N/A</v>
      </c>
      <c r="F4" s="499" t="e">
        <f>VLOOKUP(A4,'P-Master'!$A$2:$AC$2046,8,0)</f>
        <v>#N/A</v>
      </c>
      <c r="G4" s="500" t="e">
        <f>VLOOKUP(A4,'P-Master'!$A$2:$AC$2046,16,0)</f>
        <v>#N/A</v>
      </c>
      <c r="H4" s="501" t="e">
        <f>VLOOKUP(A4,'P-Master'!$A$2:$AC$2046,17,0)</f>
        <v>#N/A</v>
      </c>
      <c r="I4" s="502" t="e">
        <f>VLOOKUP(A4,'P-Master'!$A$2:$AC$2046,21,0)</f>
        <v>#N/A</v>
      </c>
      <c r="J4" s="503" t="e">
        <f>VLOOKUP(A4,'P-Master'!$A$2:$AC$2046,22,0)</f>
        <v>#N/A</v>
      </c>
      <c r="K4" s="501" t="e">
        <f>VLOOKUP(A4,'P-Master'!$A$2:$AC$2046,23,0)</f>
        <v>#N/A</v>
      </c>
      <c r="L4" s="498" t="str">
        <f t="shared" si="0"/>
        <v>SA</v>
      </c>
      <c r="M4" s="504" t="e">
        <f t="shared" si="1"/>
        <v>#N/A</v>
      </c>
      <c r="O4" s="846"/>
      <c r="P4" s="846"/>
      <c r="Q4" s="846"/>
      <c r="R4" s="846"/>
      <c r="S4" s="846"/>
    </row>
    <row r="5" spans="1:19">
      <c r="A5" s="853"/>
      <c r="B5" s="498" t="e">
        <f>VLOOKUP(A5,'P-Master'!$A$2:$AC$2046,4,0)</f>
        <v>#N/A</v>
      </c>
      <c r="C5" s="498" t="e">
        <f>VLOOKUP(A5,'P-Master'!$A$2:$AC$2046,2,0)</f>
        <v>#N/A</v>
      </c>
      <c r="D5" s="498" t="e">
        <f>VLOOKUP(A5,'P-Master'!$A$2:$AC$2046,6,0)</f>
        <v>#N/A</v>
      </c>
      <c r="E5" s="498" t="e">
        <f>VLOOKUP(A5,'P-Master'!$A$2:$AC$2046,7,0)</f>
        <v>#N/A</v>
      </c>
      <c r="F5" s="499" t="e">
        <f>VLOOKUP(A5,'P-Master'!$A$2:$AC$2046,8,0)</f>
        <v>#N/A</v>
      </c>
      <c r="G5" s="500" t="e">
        <f>VLOOKUP(A5,'P-Master'!$A$2:$AC$2046,16,0)</f>
        <v>#N/A</v>
      </c>
      <c r="H5" s="501" t="e">
        <f>VLOOKUP(A5,'P-Master'!$A$2:$AC$2046,17,0)</f>
        <v>#N/A</v>
      </c>
      <c r="I5" s="502" t="e">
        <f>VLOOKUP(A5,'P-Master'!$A$2:$AC$2046,21,0)</f>
        <v>#N/A</v>
      </c>
      <c r="J5" s="503" t="e">
        <f>VLOOKUP(A5,'P-Master'!$A$2:$AC$2046,22,0)</f>
        <v>#N/A</v>
      </c>
      <c r="K5" s="501" t="e">
        <f>VLOOKUP(A5,'P-Master'!$A$2:$AC$2046,23,0)</f>
        <v>#N/A</v>
      </c>
      <c r="L5" s="498" t="str">
        <f t="shared" si="0"/>
        <v>SA</v>
      </c>
      <c r="M5" s="504" t="e">
        <f t="shared" si="1"/>
        <v>#N/A</v>
      </c>
      <c r="O5" s="846"/>
      <c r="P5" s="846"/>
      <c r="Q5" s="846"/>
      <c r="R5" s="846"/>
      <c r="S5" s="846"/>
    </row>
    <row r="6" spans="1:19">
      <c r="A6" s="975"/>
      <c r="B6" s="498" t="e">
        <f>VLOOKUP(A6,'P-Master'!$A$2:$AC$2046,4,0)</f>
        <v>#N/A</v>
      </c>
      <c r="C6" s="498" t="e">
        <f>VLOOKUP(A6,'P-Master'!$A$2:$AC$2046,2,0)</f>
        <v>#N/A</v>
      </c>
      <c r="D6" s="498" t="e">
        <f>VLOOKUP(A6,'P-Master'!$A$2:$AC$2046,6,0)</f>
        <v>#N/A</v>
      </c>
      <c r="E6" s="498" t="e">
        <f>VLOOKUP(A6,'P-Master'!$A$2:$AC$2046,7,0)</f>
        <v>#N/A</v>
      </c>
      <c r="F6" s="499" t="e">
        <f>VLOOKUP(A6,'P-Master'!$A$2:$AC$2046,8,0)</f>
        <v>#N/A</v>
      </c>
      <c r="G6" s="500" t="e">
        <f>VLOOKUP(A6,'P-Master'!$A$2:$AC$2046,16,0)</f>
        <v>#N/A</v>
      </c>
      <c r="H6" s="501" t="e">
        <f>VLOOKUP(A6,'P-Master'!$A$2:$AC$2046,17,0)</f>
        <v>#N/A</v>
      </c>
      <c r="I6" s="502" t="e">
        <f>VLOOKUP(A6,'P-Master'!$A$2:$AC$2046,21,0)</f>
        <v>#N/A</v>
      </c>
      <c r="J6" s="503" t="e">
        <f>VLOOKUP(A6,'P-Master'!$A$2:$AC$2046,22,0)</f>
        <v>#N/A</v>
      </c>
      <c r="K6" s="501" t="e">
        <f>VLOOKUP(A6,'P-Master'!$A$2:$AC$2046,23,0)</f>
        <v>#N/A</v>
      </c>
      <c r="L6" s="498" t="str">
        <f t="shared" si="0"/>
        <v>SA</v>
      </c>
      <c r="M6" s="504" t="e">
        <f t="shared" si="1"/>
        <v>#N/A</v>
      </c>
      <c r="O6" s="846"/>
      <c r="P6" s="846"/>
      <c r="Q6" s="846"/>
      <c r="R6" s="846"/>
      <c r="S6" s="846"/>
    </row>
    <row r="7" spans="1:19">
      <c r="A7" s="975"/>
      <c r="B7" s="498" t="e">
        <f>VLOOKUP(A7,'P-Master'!$A$2:$AC$2046,4,0)</f>
        <v>#N/A</v>
      </c>
      <c r="C7" s="498" t="e">
        <f>VLOOKUP(A7,'P-Master'!$A$2:$AC$2046,2,0)</f>
        <v>#N/A</v>
      </c>
      <c r="D7" s="498" t="e">
        <f>VLOOKUP(A7,'P-Master'!$A$2:$AC$2046,6,0)</f>
        <v>#N/A</v>
      </c>
      <c r="E7" s="498" t="e">
        <f>VLOOKUP(A7,'P-Master'!$A$2:$AC$2046,7,0)</f>
        <v>#N/A</v>
      </c>
      <c r="F7" s="499" t="e">
        <f>VLOOKUP(A7,'P-Master'!$A$2:$AC$2046,8,0)</f>
        <v>#N/A</v>
      </c>
      <c r="G7" s="500" t="e">
        <f>VLOOKUP(A7,'P-Master'!$A$2:$AC$2046,16,0)</f>
        <v>#N/A</v>
      </c>
      <c r="H7" s="501" t="e">
        <f>VLOOKUP(A7,'P-Master'!$A$2:$AC$2046,17,0)</f>
        <v>#N/A</v>
      </c>
      <c r="I7" s="502" t="e">
        <f>VLOOKUP(A7,'P-Master'!$A$2:$AC$2046,21,0)</f>
        <v>#N/A</v>
      </c>
      <c r="J7" s="503" t="e">
        <f>VLOOKUP(A7,'P-Master'!$A$2:$AC$2046,22,0)</f>
        <v>#N/A</v>
      </c>
      <c r="K7" s="501" t="e">
        <f>VLOOKUP(A7,'P-Master'!$A$2:$AC$2046,23,0)</f>
        <v>#N/A</v>
      </c>
      <c r="L7" s="498" t="str">
        <f t="shared" si="0"/>
        <v>SA</v>
      </c>
      <c r="M7" s="504" t="e">
        <f t="shared" si="1"/>
        <v>#N/A</v>
      </c>
      <c r="O7" s="846"/>
      <c r="P7" s="846"/>
      <c r="Q7" s="846"/>
      <c r="R7" s="846"/>
      <c r="S7" s="846"/>
    </row>
    <row r="8" spans="1:19">
      <c r="A8" s="975"/>
      <c r="B8" s="498" t="e">
        <f>VLOOKUP(A8,'P-Master'!$A$2:$AC$2046,4,0)</f>
        <v>#N/A</v>
      </c>
      <c r="C8" s="498" t="e">
        <f>VLOOKUP(A8,'P-Master'!$A$2:$AC$2046,2,0)</f>
        <v>#N/A</v>
      </c>
      <c r="D8" s="498" t="e">
        <f>VLOOKUP(A8,'P-Master'!$A$2:$AC$2046,6,0)</f>
        <v>#N/A</v>
      </c>
      <c r="E8" s="498" t="e">
        <f>VLOOKUP(A8,'P-Master'!$A$2:$AC$2046,7,0)</f>
        <v>#N/A</v>
      </c>
      <c r="F8" s="499" t="e">
        <f>VLOOKUP(A8,'P-Master'!$A$2:$AC$2046,8,0)</f>
        <v>#N/A</v>
      </c>
      <c r="G8" s="500" t="e">
        <f>VLOOKUP(A8,'P-Master'!$A$2:$AC$2046,16,0)</f>
        <v>#N/A</v>
      </c>
      <c r="H8" s="501" t="e">
        <f>VLOOKUP(A8,'P-Master'!$A$2:$AC$2046,17,0)</f>
        <v>#N/A</v>
      </c>
      <c r="I8" s="502" t="e">
        <f>VLOOKUP(A8,'P-Master'!$A$2:$AC$2046,21,0)</f>
        <v>#N/A</v>
      </c>
      <c r="J8" s="503" t="e">
        <f>VLOOKUP(A8,'P-Master'!$A$2:$AC$2046,22,0)</f>
        <v>#N/A</v>
      </c>
      <c r="K8" s="501" t="e">
        <f>VLOOKUP(A8,'P-Master'!$A$2:$AC$2046,23,0)</f>
        <v>#N/A</v>
      </c>
      <c r="L8" s="498" t="str">
        <f t="shared" si="0"/>
        <v>SA</v>
      </c>
      <c r="M8" s="504" t="e">
        <f t="shared" si="1"/>
        <v>#N/A</v>
      </c>
      <c r="O8" s="846"/>
      <c r="P8" s="846"/>
      <c r="Q8" s="846"/>
      <c r="R8" s="846"/>
      <c r="S8" s="846"/>
    </row>
    <row r="9" spans="1:19">
      <c r="O9" s="846"/>
      <c r="P9" s="846"/>
      <c r="Q9" s="846"/>
      <c r="R9" s="846"/>
      <c r="S9" s="846"/>
    </row>
    <row r="10" spans="1:19">
      <c r="O10" s="846"/>
      <c r="P10" s="846"/>
      <c r="Q10" s="846"/>
      <c r="R10" s="846"/>
      <c r="S10" s="846"/>
    </row>
    <row r="11" spans="1:19">
      <c r="O11" s="846"/>
      <c r="P11" s="846"/>
      <c r="Q11" s="846"/>
      <c r="R11" s="846"/>
      <c r="S11" s="846"/>
    </row>
    <row r="12" spans="1:19">
      <c r="O12" s="846"/>
      <c r="P12" s="846"/>
      <c r="Q12" s="846"/>
      <c r="R12" s="846"/>
      <c r="S12" s="846"/>
    </row>
    <row r="13" spans="1:19">
      <c r="O13" s="846"/>
      <c r="P13" s="846"/>
      <c r="Q13" s="846"/>
      <c r="R13" s="846"/>
      <c r="S13" s="846"/>
    </row>
    <row r="14" spans="1:19">
      <c r="O14" s="846"/>
      <c r="P14" s="846"/>
      <c r="Q14" s="846"/>
      <c r="R14" s="846"/>
      <c r="S14" s="846"/>
    </row>
    <row r="15" spans="1:19">
      <c r="O15" s="846"/>
      <c r="P15" s="846"/>
      <c r="Q15" s="846"/>
      <c r="R15" s="846"/>
      <c r="S15" s="846"/>
    </row>
  </sheetData>
  <mergeCells count="1">
    <mergeCell ref="O1:S15"/>
  </mergeCells>
  <phoneticPr fontId="2" type="noConversion"/>
  <pageMargins left="0.70866141732283472" right="0.70866141732283472" top="0.74803149606299213" bottom="0.74803149606299213" header="0.31496062992125984" footer="0.31496062992125984"/>
  <pageSetup paperSize="9" scale="97" fitToHeight="4" orientation="landscape" r:id="rId1"/>
  <headerFooter>
    <oddFooter>&amp;L&amp;16 2019年7月中標_TY_BW&amp;C&amp;14&amp;D/ &amp;T&amp;R&amp;14&amp;P /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pageSetUpPr fitToPage="1"/>
  </sheetPr>
  <dimension ref="A1:AK233"/>
  <sheetViews>
    <sheetView topLeftCell="A4" zoomScale="63" zoomScaleNormal="63" workbookViewId="0">
      <selection activeCell="W6" sqref="W6"/>
    </sheetView>
  </sheetViews>
  <sheetFormatPr defaultColWidth="9" defaultRowHeight="25.2"/>
  <cols>
    <col min="1" max="20" width="5.6640625" style="162" customWidth="1"/>
    <col min="21" max="21" width="8.109375" style="162" customWidth="1"/>
    <col min="22" max="22" width="4.21875" style="165" customWidth="1"/>
    <col min="23" max="23" width="16.44140625" style="166" customWidth="1"/>
    <col min="24" max="25" width="13.6640625" style="167" customWidth="1"/>
    <col min="26" max="26" width="26.109375" style="167" customWidth="1"/>
    <col min="27" max="28" width="13.6640625" style="167" customWidth="1"/>
    <col min="29" max="29" width="33.109375" style="162" customWidth="1"/>
    <col min="30" max="30" width="12.6640625" style="162" customWidth="1"/>
    <col min="31" max="16384" width="9" style="162"/>
  </cols>
  <sheetData>
    <row r="1" spans="1:30" ht="30" customHeight="1">
      <c r="O1" s="208" t="s">
        <v>109</v>
      </c>
      <c r="P1" s="193" t="s">
        <v>105</v>
      </c>
      <c r="Q1" s="669" t="str">
        <f>VLOOKUP(W5,'P-Master'!$A$2:$AC$1046,24,0)</f>
        <v>SA22487</v>
      </c>
      <c r="R1" s="669"/>
      <c r="S1" s="669"/>
      <c r="T1" s="669"/>
      <c r="U1" s="669"/>
      <c r="Z1" s="162"/>
      <c r="AA1" s="162"/>
      <c r="AB1" s="162"/>
    </row>
    <row r="2" spans="1:30" ht="30" customHeight="1">
      <c r="O2" s="208" t="s">
        <v>106</v>
      </c>
      <c r="P2" s="193" t="s">
        <v>105</v>
      </c>
      <c r="Q2" s="670">
        <f>VLOOKUP(W5,'P-Master'!$A$2:$AC$1046,22,0)</f>
        <v>36786</v>
      </c>
      <c r="R2" s="671"/>
      <c r="S2" s="671"/>
      <c r="T2" s="671"/>
      <c r="U2" s="671"/>
      <c r="W2" s="168"/>
    </row>
    <row r="3" spans="1:30" ht="30" customHeight="1">
      <c r="O3" s="208" t="s">
        <v>110</v>
      </c>
      <c r="P3" s="193" t="s">
        <v>105</v>
      </c>
      <c r="Q3" s="672" t="s">
        <v>140</v>
      </c>
      <c r="R3" s="671"/>
      <c r="S3" s="671"/>
      <c r="T3" s="671"/>
      <c r="U3" s="671"/>
      <c r="X3" s="169"/>
      <c r="Y3" s="170"/>
      <c r="Z3" s="170"/>
      <c r="AA3" s="171"/>
      <c r="AB3" s="172"/>
    </row>
    <row r="4" spans="1:30" ht="20.100000000000001" customHeight="1">
      <c r="U4" s="209"/>
      <c r="X4" s="170"/>
      <c r="Z4" s="170"/>
    </row>
    <row r="5" spans="1:30" ht="66" customHeight="1">
      <c r="A5" s="665" t="s">
        <v>138</v>
      </c>
      <c r="B5" s="666"/>
      <c r="C5" s="666"/>
      <c r="D5" s="666"/>
      <c r="E5" s="666"/>
      <c r="F5" s="666"/>
      <c r="G5" s="666"/>
      <c r="H5" s="666"/>
      <c r="I5" s="666"/>
      <c r="J5" s="666"/>
      <c r="K5" s="666"/>
      <c r="L5" s="666"/>
      <c r="M5" s="666"/>
      <c r="N5" s="666"/>
      <c r="O5" s="666"/>
      <c r="P5" s="666"/>
      <c r="Q5" s="666"/>
      <c r="R5" s="666"/>
      <c r="S5" s="666"/>
      <c r="T5" s="666"/>
      <c r="U5" s="666"/>
      <c r="W5" s="101">
        <v>22487</v>
      </c>
      <c r="Y5" s="210"/>
      <c r="Z5" s="174"/>
      <c r="AC5" s="170"/>
      <c r="AD5" s="170"/>
    </row>
    <row r="6" spans="1:30" ht="9.9" customHeight="1">
      <c r="W6" s="175"/>
      <c r="X6" s="176"/>
      <c r="Y6" s="176"/>
      <c r="Z6" s="176"/>
      <c r="AA6" s="176"/>
      <c r="AB6" s="176"/>
    </row>
    <row r="7" spans="1:30" ht="30" customHeight="1">
      <c r="A7" s="163" t="s">
        <v>179</v>
      </c>
      <c r="B7" s="163"/>
      <c r="C7" s="193" t="s">
        <v>105</v>
      </c>
      <c r="D7" s="191" t="s">
        <v>181</v>
      </c>
      <c r="E7" s="163"/>
      <c r="F7" s="163"/>
      <c r="G7" s="679" t="str">
        <f>VLOOKUP(W5,'P-Master'!$A$2:$AC$1046,21,0)</f>
        <v>sing sing</v>
      </c>
      <c r="H7" s="663"/>
      <c r="I7" s="663"/>
      <c r="J7" s="663"/>
      <c r="K7" s="663"/>
      <c r="L7" s="663"/>
      <c r="M7" s="663"/>
      <c r="N7" s="163"/>
      <c r="O7" s="163"/>
      <c r="P7" s="211" t="s">
        <v>107</v>
      </c>
      <c r="Q7" s="194" t="s">
        <v>105</v>
      </c>
      <c r="R7" s="197"/>
      <c r="S7" s="212"/>
      <c r="T7" s="212"/>
      <c r="U7" s="212"/>
      <c r="Y7" s="162"/>
      <c r="Z7" s="162"/>
      <c r="AA7" s="162"/>
      <c r="AB7" s="162"/>
      <c r="AC7" s="179"/>
    </row>
    <row r="8" spans="1:30" ht="30" customHeight="1">
      <c r="A8" s="193" t="s">
        <v>111</v>
      </c>
      <c r="B8" s="163"/>
      <c r="C8" s="193" t="s">
        <v>105</v>
      </c>
      <c r="D8" s="163"/>
      <c r="E8" s="163"/>
      <c r="F8" s="163"/>
      <c r="G8" s="163"/>
      <c r="H8" s="163"/>
      <c r="I8" s="163"/>
      <c r="J8" s="163"/>
      <c r="K8" s="163"/>
      <c r="L8" s="163"/>
      <c r="M8" s="163"/>
      <c r="N8" s="163"/>
      <c r="O8" s="163"/>
      <c r="P8" s="163"/>
      <c r="Q8" s="163"/>
      <c r="R8" s="163"/>
      <c r="S8" s="163"/>
      <c r="T8" s="208"/>
      <c r="U8" s="163"/>
      <c r="W8" s="162"/>
      <c r="X8" s="162"/>
      <c r="Y8" s="845" t="s">
        <v>831</v>
      </c>
      <c r="Z8" s="846"/>
      <c r="AA8" s="846"/>
      <c r="AB8" s="846"/>
      <c r="AC8" s="846"/>
    </row>
    <row r="9" spans="1:30" ht="12" customHeight="1">
      <c r="A9" s="163"/>
      <c r="B9" s="163"/>
      <c r="C9" s="163"/>
      <c r="D9" s="163"/>
      <c r="E9" s="163"/>
      <c r="F9" s="163"/>
      <c r="G9" s="163"/>
      <c r="H9" s="163"/>
      <c r="I9" s="163"/>
      <c r="J9" s="163"/>
      <c r="K9" s="163"/>
      <c r="L9" s="163"/>
      <c r="M9" s="163"/>
      <c r="N9" s="163"/>
      <c r="O9" s="163"/>
      <c r="P9" s="163"/>
      <c r="Q9" s="163"/>
      <c r="R9" s="163"/>
      <c r="S9" s="163"/>
      <c r="T9" s="164"/>
      <c r="U9" s="163"/>
      <c r="Y9" s="846"/>
      <c r="Z9" s="846"/>
      <c r="AA9" s="846"/>
      <c r="AB9" s="846"/>
      <c r="AC9" s="846"/>
    </row>
    <row r="10" spans="1:30" ht="30" customHeight="1">
      <c r="A10" s="213" t="s">
        <v>203</v>
      </c>
      <c r="B10" s="163"/>
      <c r="C10" s="163"/>
      <c r="D10" s="163"/>
      <c r="E10" s="163"/>
      <c r="F10" s="163"/>
      <c r="G10" s="163"/>
      <c r="H10" s="163"/>
      <c r="I10" s="163"/>
      <c r="J10" s="163"/>
      <c r="K10" s="163"/>
      <c r="L10" s="163"/>
      <c r="M10" s="163"/>
      <c r="N10" s="163"/>
      <c r="O10" s="163"/>
      <c r="P10" s="163"/>
      <c r="Q10" s="163"/>
      <c r="R10" s="163"/>
      <c r="S10" s="163"/>
      <c r="T10" s="164"/>
      <c r="U10" s="163"/>
      <c r="Y10" s="846"/>
      <c r="Z10" s="846"/>
      <c r="AA10" s="846"/>
      <c r="AB10" s="846"/>
      <c r="AC10" s="846"/>
    </row>
    <row r="11" spans="1:30" ht="30" customHeight="1">
      <c r="A11" s="193" t="s">
        <v>204</v>
      </c>
      <c r="B11" s="163"/>
      <c r="C11" s="163"/>
      <c r="D11" s="163"/>
      <c r="E11" s="163"/>
      <c r="F11" s="163"/>
      <c r="G11" s="163"/>
      <c r="H11" s="163"/>
      <c r="I11" s="191"/>
      <c r="J11" s="191"/>
      <c r="K11" s="191"/>
      <c r="L11" s="191"/>
      <c r="M11" s="191"/>
      <c r="N11" s="191"/>
      <c r="O11" s="163"/>
      <c r="P11" s="163"/>
      <c r="Q11" s="163"/>
      <c r="R11" s="163"/>
      <c r="S11" s="163"/>
      <c r="T11" s="163"/>
      <c r="U11" s="163"/>
      <c r="Y11" s="846"/>
      <c r="Z11" s="846"/>
      <c r="AA11" s="846"/>
      <c r="AB11" s="846"/>
      <c r="AC11" s="846"/>
    </row>
    <row r="12" spans="1:30" ht="30" customHeight="1">
      <c r="A12" s="193" t="s">
        <v>205</v>
      </c>
      <c r="B12" s="163"/>
      <c r="C12" s="163"/>
      <c r="D12" s="163"/>
      <c r="E12" s="163"/>
      <c r="F12" s="163"/>
      <c r="G12" s="163"/>
      <c r="H12" s="163"/>
      <c r="I12" s="163"/>
      <c r="J12" s="163"/>
      <c r="K12" s="163"/>
      <c r="L12" s="163"/>
      <c r="M12" s="163"/>
      <c r="N12" s="163"/>
      <c r="O12" s="163"/>
      <c r="P12" s="163"/>
      <c r="Q12" s="163"/>
      <c r="R12" s="163"/>
      <c r="S12" s="163"/>
      <c r="T12" s="163"/>
      <c r="U12" s="163"/>
      <c r="Y12" s="846"/>
      <c r="Z12" s="846"/>
      <c r="AA12" s="846"/>
      <c r="AB12" s="846"/>
      <c r="AC12" s="846"/>
    </row>
    <row r="13" spans="1:30" ht="30" customHeight="1" thickBot="1">
      <c r="A13" s="163"/>
      <c r="B13" s="163"/>
      <c r="C13" s="163"/>
      <c r="D13" s="163"/>
      <c r="E13" s="163"/>
      <c r="F13" s="163"/>
      <c r="G13" s="163"/>
      <c r="H13" s="163"/>
      <c r="I13" s="163"/>
      <c r="J13" s="163"/>
      <c r="K13" s="163"/>
      <c r="L13" s="163"/>
      <c r="M13" s="163"/>
      <c r="N13" s="163"/>
      <c r="O13" s="163"/>
      <c r="P13" s="163"/>
      <c r="Q13" s="163"/>
      <c r="R13" s="163"/>
      <c r="S13" s="163"/>
      <c r="T13" s="163"/>
      <c r="U13" s="163"/>
      <c r="Y13" s="846"/>
      <c r="Z13" s="846"/>
      <c r="AA13" s="846"/>
      <c r="AB13" s="846"/>
      <c r="AC13" s="846"/>
    </row>
    <row r="14" spans="1:30" ht="30" customHeight="1">
      <c r="A14" s="214"/>
      <c r="B14" s="215"/>
      <c r="C14" s="216"/>
      <c r="D14" s="216"/>
      <c r="E14" s="216"/>
      <c r="F14" s="216"/>
      <c r="G14" s="216"/>
      <c r="H14" s="217" t="s">
        <v>137</v>
      </c>
      <c r="I14" s="216"/>
      <c r="J14" s="216"/>
      <c r="K14" s="216"/>
      <c r="L14" s="216"/>
      <c r="M14" s="216"/>
      <c r="N14" s="216"/>
      <c r="O14" s="216"/>
      <c r="P14" s="216"/>
      <c r="Q14" s="216"/>
      <c r="R14" s="216"/>
      <c r="S14" s="216"/>
      <c r="T14" s="216"/>
      <c r="U14" s="218"/>
      <c r="Y14" s="846"/>
      <c r="Z14" s="846"/>
      <c r="AA14" s="846"/>
      <c r="AB14" s="846"/>
      <c r="AC14" s="846"/>
    </row>
    <row r="15" spans="1:30" ht="9.9" customHeight="1">
      <c r="A15" s="219"/>
      <c r="B15" s="163"/>
      <c r="C15" s="163"/>
      <c r="D15" s="163"/>
      <c r="E15" s="163"/>
      <c r="F15" s="163"/>
      <c r="G15" s="163"/>
      <c r="H15" s="163"/>
      <c r="I15" s="163"/>
      <c r="J15" s="163"/>
      <c r="K15" s="163"/>
      <c r="L15" s="163"/>
      <c r="M15" s="163"/>
      <c r="N15" s="163"/>
      <c r="O15" s="163"/>
      <c r="P15" s="163"/>
      <c r="Q15" s="163"/>
      <c r="R15" s="163"/>
      <c r="S15" s="163"/>
      <c r="T15" s="163"/>
      <c r="U15" s="195"/>
      <c r="Y15" s="846"/>
      <c r="Z15" s="846"/>
      <c r="AA15" s="846"/>
      <c r="AB15" s="846"/>
      <c r="AC15" s="846"/>
    </row>
    <row r="16" spans="1:30" ht="36" customHeight="1">
      <c r="A16" s="183" t="s">
        <v>115</v>
      </c>
      <c r="B16" s="193" t="s">
        <v>108</v>
      </c>
      <c r="C16" s="163"/>
      <c r="D16" s="163"/>
      <c r="E16" s="163"/>
      <c r="F16" s="163"/>
      <c r="G16" s="193" t="s">
        <v>105</v>
      </c>
      <c r="H16" s="482" t="str">
        <f>VLOOKUP(W5,'P-Master'!$A$2:$AC$1046,2,0)</f>
        <v>19-C0002-22487(BW)</v>
      </c>
      <c r="I16" s="212"/>
      <c r="J16" s="212"/>
      <c r="K16" s="212"/>
      <c r="L16" s="212"/>
      <c r="M16" s="220"/>
      <c r="N16" s="184"/>
      <c r="O16" s="184"/>
      <c r="P16" s="185" t="s">
        <v>177</v>
      </c>
      <c r="Q16" s="516" t="s">
        <v>793</v>
      </c>
      <c r="R16" s="184"/>
      <c r="S16" s="184"/>
      <c r="T16" s="184"/>
      <c r="U16" s="186"/>
      <c r="W16" s="177"/>
      <c r="X16" s="178"/>
      <c r="Y16" s="846"/>
      <c r="Z16" s="846"/>
      <c r="AA16" s="846"/>
      <c r="AB16" s="846"/>
      <c r="AC16" s="846"/>
    </row>
    <row r="17" spans="1:29" ht="36" customHeight="1">
      <c r="A17" s="183" t="s">
        <v>116</v>
      </c>
      <c r="B17" s="193" t="s">
        <v>113</v>
      </c>
      <c r="C17" s="187"/>
      <c r="D17" s="163"/>
      <c r="E17" s="163"/>
      <c r="F17" s="163"/>
      <c r="G17" s="193" t="s">
        <v>105</v>
      </c>
      <c r="H17" s="547" t="str">
        <f>VLOOKUP(W5,'P-Master'!$A$2:$AC$1046,3,0)</f>
        <v>大南街123</v>
      </c>
      <c r="I17" s="221"/>
      <c r="J17" s="221"/>
      <c r="K17" s="221"/>
      <c r="L17" s="221"/>
      <c r="M17" s="222" t="s">
        <v>88</v>
      </c>
      <c r="N17" s="221" t="str">
        <f>VLOOKUP(W5,'P-Master'!$A$2:$AC$1046,7,0)</f>
        <v>大南街123號地下</v>
      </c>
      <c r="O17" s="189"/>
      <c r="P17" s="188"/>
      <c r="Q17" s="223"/>
      <c r="R17" s="221"/>
      <c r="S17" s="221"/>
      <c r="T17" s="221"/>
      <c r="U17" s="224"/>
      <c r="Y17" s="846"/>
      <c r="Z17" s="846"/>
      <c r="AA17" s="846"/>
      <c r="AB17" s="846"/>
      <c r="AC17" s="846"/>
    </row>
    <row r="18" spans="1:29" ht="78.599999999999994" customHeight="1">
      <c r="A18" s="183" t="s">
        <v>117</v>
      </c>
      <c r="B18" s="193" t="s">
        <v>112</v>
      </c>
      <c r="C18" s="163"/>
      <c r="D18" s="163"/>
      <c r="E18" s="163"/>
      <c r="F18" s="163"/>
      <c r="G18" s="193" t="s">
        <v>105</v>
      </c>
      <c r="H18" s="673" t="str">
        <f>VLOOKUP(W5,'P-Master'!$A$2:$AC$1046,8,0)</f>
        <v>pumping</v>
      </c>
      <c r="I18" s="674"/>
      <c r="J18" s="674"/>
      <c r="K18" s="674"/>
      <c r="L18" s="674"/>
      <c r="M18" s="674"/>
      <c r="N18" s="674"/>
      <c r="O18" s="674"/>
      <c r="P18" s="674"/>
      <c r="Q18" s="674"/>
      <c r="R18" s="674"/>
      <c r="S18" s="674"/>
      <c r="T18" s="674"/>
      <c r="U18" s="675"/>
      <c r="Y18" s="846"/>
      <c r="Z18" s="846"/>
      <c r="AA18" s="846"/>
      <c r="AB18" s="846"/>
      <c r="AC18" s="846"/>
    </row>
    <row r="19" spans="1:29" ht="69.75" customHeight="1">
      <c r="A19" s="183" t="s">
        <v>118</v>
      </c>
      <c r="B19" s="193" t="s">
        <v>126</v>
      </c>
      <c r="C19" s="163"/>
      <c r="D19" s="163"/>
      <c r="E19" s="163"/>
      <c r="F19" s="163"/>
      <c r="G19" s="193" t="s">
        <v>105</v>
      </c>
      <c r="H19" s="676" t="str">
        <f>VLOOKUP(W5,'P-Master'!$A$2:$AC$1046,20,0)</f>
        <v>30/8/2000-EMAIL
3/9/2000-FAX</v>
      </c>
      <c r="I19" s="677"/>
      <c r="J19" s="677"/>
      <c r="K19" s="677"/>
      <c r="L19" s="677"/>
      <c r="M19" s="677"/>
      <c r="N19" s="677"/>
      <c r="O19" s="677"/>
      <c r="P19" s="677"/>
      <c r="Q19" s="677"/>
      <c r="R19" s="677"/>
      <c r="S19" s="677"/>
      <c r="T19" s="677"/>
      <c r="U19" s="678"/>
      <c r="Y19" s="846"/>
      <c r="Z19" s="846"/>
      <c r="AA19" s="846"/>
      <c r="AB19" s="846"/>
      <c r="AC19" s="846"/>
    </row>
    <row r="20" spans="1:29" ht="36" customHeight="1">
      <c r="A20" s="183" t="s">
        <v>119</v>
      </c>
      <c r="B20" s="193" t="s">
        <v>130</v>
      </c>
      <c r="C20" s="163"/>
      <c r="D20" s="163"/>
      <c r="E20" s="163"/>
      <c r="F20" s="163"/>
      <c r="G20" s="193" t="s">
        <v>105</v>
      </c>
      <c r="H20" s="667">
        <f>VLOOKUP(W5,'P-Master'!$A$2:$AC$1046,23,0)</f>
        <v>45000</v>
      </c>
      <c r="I20" s="668"/>
      <c r="J20" s="668"/>
      <c r="K20" s="668"/>
      <c r="L20" s="668"/>
      <c r="M20" s="668"/>
      <c r="N20" s="668"/>
      <c r="O20" s="508"/>
      <c r="P20" s="508"/>
      <c r="Q20" s="508"/>
      <c r="R20" s="508"/>
      <c r="S20" s="508"/>
      <c r="T20" s="508"/>
      <c r="U20" s="509"/>
      <c r="W20" s="225"/>
      <c r="X20" s="196"/>
      <c r="Y20" s="846"/>
      <c r="Z20" s="846"/>
      <c r="AA20" s="846"/>
      <c r="AB20" s="846"/>
      <c r="AC20" s="846"/>
    </row>
    <row r="21" spans="1:29" ht="36" customHeight="1">
      <c r="A21" s="183" t="s">
        <v>120</v>
      </c>
      <c r="B21" s="193" t="s">
        <v>114</v>
      </c>
      <c r="C21" s="191"/>
      <c r="D21" s="163"/>
      <c r="E21" s="191"/>
      <c r="F21" s="163"/>
      <c r="G21" s="193" t="s">
        <v>105</v>
      </c>
      <c r="H21" s="192" t="s">
        <v>19</v>
      </c>
      <c r="I21" s="191" t="s">
        <v>56</v>
      </c>
      <c r="J21" s="226" t="s">
        <v>208</v>
      </c>
      <c r="K21" s="163"/>
      <c r="L21" s="163"/>
      <c r="M21" s="163"/>
      <c r="N21" s="163"/>
      <c r="O21" s="163"/>
      <c r="P21" s="163"/>
      <c r="Q21" s="163"/>
      <c r="R21" s="163"/>
      <c r="S21" s="192" t="s">
        <v>19</v>
      </c>
      <c r="T21" s="191" t="s">
        <v>57</v>
      </c>
      <c r="U21" s="195"/>
      <c r="W21" s="225"/>
      <c r="X21" s="196"/>
      <c r="Y21" s="846"/>
      <c r="Z21" s="846"/>
      <c r="AA21" s="846"/>
      <c r="AB21" s="846"/>
      <c r="AC21" s="846"/>
    </row>
    <row r="22" spans="1:29" ht="36" customHeight="1">
      <c r="A22" s="183" t="s">
        <v>124</v>
      </c>
      <c r="B22" s="193" t="s">
        <v>121</v>
      </c>
      <c r="C22" s="163"/>
      <c r="D22" s="163"/>
      <c r="E22" s="163"/>
      <c r="F22" s="163"/>
      <c r="H22" s="193" t="s">
        <v>105</v>
      </c>
      <c r="I22" s="212"/>
      <c r="J22" s="212"/>
      <c r="K22" s="212"/>
      <c r="L22" s="212"/>
      <c r="M22" s="212"/>
      <c r="N22" s="212"/>
      <c r="O22" s="212"/>
      <c r="P22" s="212"/>
      <c r="Q22" s="212"/>
      <c r="R22" s="212"/>
      <c r="S22" s="212"/>
      <c r="T22" s="212"/>
      <c r="U22" s="227"/>
      <c r="W22" s="207"/>
      <c r="X22" s="199"/>
      <c r="Y22" s="846"/>
      <c r="Z22" s="846"/>
      <c r="AA22" s="846"/>
      <c r="AB22" s="846"/>
      <c r="AC22" s="846"/>
    </row>
    <row r="23" spans="1:29" ht="36" customHeight="1">
      <c r="A23" s="183" t="s">
        <v>125</v>
      </c>
      <c r="B23" s="193" t="s">
        <v>123</v>
      </c>
      <c r="C23" s="163"/>
      <c r="D23" s="163"/>
      <c r="E23" s="163"/>
      <c r="F23" s="163"/>
      <c r="G23" s="193" t="s">
        <v>105</v>
      </c>
      <c r="H23" s="200"/>
      <c r="I23" s="200"/>
      <c r="J23" s="200"/>
      <c r="K23" s="200"/>
      <c r="L23" s="200"/>
      <c r="M23" s="201"/>
      <c r="N23" s="163"/>
      <c r="O23" s="208" t="s">
        <v>122</v>
      </c>
      <c r="P23" s="193" t="s">
        <v>105</v>
      </c>
      <c r="Q23" s="228"/>
      <c r="R23" s="228"/>
      <c r="S23" s="200"/>
      <c r="T23" s="200"/>
      <c r="U23" s="229"/>
      <c r="W23" s="207"/>
      <c r="X23" s="199"/>
      <c r="Y23" s="199"/>
      <c r="Z23" s="199"/>
      <c r="AA23" s="199"/>
      <c r="AB23" s="199"/>
      <c r="AC23" s="196"/>
    </row>
    <row r="24" spans="1:29" ht="9.9" customHeight="1" thickBot="1">
      <c r="A24" s="202"/>
      <c r="B24" s="203"/>
      <c r="C24" s="203"/>
      <c r="D24" s="203"/>
      <c r="E24" s="203"/>
      <c r="F24" s="203"/>
      <c r="G24" s="203"/>
      <c r="H24" s="203"/>
      <c r="I24" s="203"/>
      <c r="J24" s="203"/>
      <c r="K24" s="203"/>
      <c r="L24" s="203"/>
      <c r="M24" s="203"/>
      <c r="N24" s="203"/>
      <c r="O24" s="203"/>
      <c r="P24" s="203"/>
      <c r="Q24" s="203"/>
      <c r="R24" s="203"/>
      <c r="S24" s="203"/>
      <c r="T24" s="203"/>
      <c r="U24" s="204"/>
      <c r="W24" s="207"/>
      <c r="X24" s="199"/>
      <c r="Y24" s="199"/>
      <c r="Z24" s="199"/>
      <c r="AA24" s="199"/>
      <c r="AB24" s="199"/>
      <c r="AC24" s="196"/>
    </row>
    <row r="25" spans="1:29" ht="9.9" customHeight="1">
      <c r="A25" s="205"/>
      <c r="B25" s="173"/>
      <c r="W25" s="207"/>
      <c r="X25" s="199"/>
      <c r="Y25" s="199"/>
      <c r="Z25" s="199"/>
      <c r="AA25" s="199"/>
      <c r="AB25" s="199"/>
      <c r="AC25" s="196"/>
    </row>
    <row r="26" spans="1:29" ht="26.1" customHeight="1">
      <c r="A26" s="193" t="s">
        <v>141</v>
      </c>
      <c r="B26" s="163"/>
      <c r="C26" s="163"/>
      <c r="D26" s="163"/>
      <c r="E26" s="193" t="s">
        <v>105</v>
      </c>
      <c r="F26" s="163"/>
      <c r="G26" s="163"/>
      <c r="H26" s="163"/>
      <c r="I26" s="163"/>
      <c r="J26" s="163"/>
      <c r="K26" s="163"/>
      <c r="L26" s="163"/>
      <c r="M26" s="163"/>
      <c r="N26" s="163"/>
      <c r="O26" s="163"/>
      <c r="P26" s="163"/>
      <c r="Q26" s="163"/>
      <c r="R26" s="163"/>
      <c r="S26" s="163"/>
      <c r="W26" s="207"/>
      <c r="X26" s="199"/>
      <c r="Y26" s="199"/>
      <c r="Z26" s="199"/>
      <c r="AA26" s="199"/>
      <c r="AB26" s="199"/>
      <c r="AC26" s="196"/>
    </row>
    <row r="27" spans="1:29" ht="26.1" customHeight="1">
      <c r="A27" s="163" t="s">
        <v>128</v>
      </c>
      <c r="B27" s="399" t="s">
        <v>144</v>
      </c>
      <c r="C27" s="230"/>
      <c r="D27" s="230"/>
      <c r="E27" s="230"/>
      <c r="F27" s="230"/>
      <c r="G27" s="230"/>
      <c r="H27" s="230"/>
      <c r="I27" s="230"/>
      <c r="J27" s="230"/>
      <c r="K27" s="230"/>
      <c r="L27" s="230"/>
      <c r="M27" s="230"/>
      <c r="N27" s="230"/>
      <c r="O27" s="230"/>
      <c r="P27" s="163"/>
      <c r="Q27" s="163"/>
      <c r="R27" s="163"/>
      <c r="S27" s="163"/>
      <c r="W27" s="207"/>
      <c r="X27" s="199"/>
      <c r="Y27" s="199"/>
      <c r="Z27" s="199"/>
      <c r="AA27" s="199"/>
      <c r="AB27" s="199"/>
      <c r="AC27" s="196"/>
    </row>
    <row r="28" spans="1:29" ht="26.1" customHeight="1">
      <c r="A28" s="163" t="s">
        <v>129</v>
      </c>
      <c r="B28" s="400" t="s">
        <v>131</v>
      </c>
      <c r="C28" s="230"/>
      <c r="D28" s="230"/>
      <c r="E28" s="230"/>
      <c r="F28" s="230"/>
      <c r="G28" s="230"/>
      <c r="H28" s="230"/>
      <c r="I28" s="230"/>
      <c r="J28" s="230"/>
      <c r="K28" s="230"/>
      <c r="L28" s="230"/>
      <c r="M28" s="230"/>
      <c r="N28" s="230"/>
      <c r="O28" s="230"/>
      <c r="P28" s="163"/>
      <c r="Q28" s="163"/>
      <c r="R28" s="163"/>
      <c r="S28" s="163"/>
      <c r="W28" s="207"/>
      <c r="X28" s="199"/>
      <c r="Y28" s="199"/>
      <c r="Z28" s="199"/>
      <c r="AA28" s="199"/>
      <c r="AB28" s="199"/>
      <c r="AC28" s="196"/>
    </row>
    <row r="29" spans="1:29" ht="26.1" customHeight="1">
      <c r="A29" s="163" t="s">
        <v>132</v>
      </c>
      <c r="B29" s="399" t="s">
        <v>133</v>
      </c>
      <c r="C29" s="163"/>
      <c r="D29" s="163"/>
      <c r="E29" s="163"/>
      <c r="F29" s="163"/>
      <c r="G29" s="163"/>
      <c r="H29" s="163"/>
      <c r="I29" s="163"/>
      <c r="J29" s="163"/>
      <c r="K29" s="163"/>
      <c r="L29" s="163"/>
      <c r="M29" s="163"/>
      <c r="N29" s="163"/>
      <c r="O29" s="163"/>
      <c r="P29" s="163"/>
      <c r="Q29" s="163"/>
      <c r="R29" s="163"/>
      <c r="S29" s="163"/>
      <c r="W29" s="207"/>
      <c r="X29" s="199"/>
      <c r="Y29" s="199"/>
      <c r="Z29" s="199"/>
      <c r="AA29" s="199"/>
      <c r="AB29" s="199"/>
      <c r="AC29" s="196"/>
    </row>
    <row r="30" spans="1:29" ht="26.1" customHeight="1">
      <c r="A30" s="163"/>
      <c r="B30" s="399" t="s">
        <v>142</v>
      </c>
      <c r="C30" s="163"/>
      <c r="D30" s="191"/>
      <c r="E30" s="191"/>
      <c r="F30" s="191"/>
      <c r="G30" s="191"/>
      <c r="H30" s="191"/>
      <c r="I30" s="191"/>
      <c r="J30" s="191"/>
      <c r="K30" s="191"/>
      <c r="L30" s="191"/>
      <c r="M30" s="191"/>
      <c r="N30" s="191"/>
      <c r="O30" s="191"/>
      <c r="P30" s="163"/>
      <c r="Q30" s="191"/>
      <c r="R30" s="163"/>
      <c r="S30" s="163"/>
      <c r="W30" s="207"/>
      <c r="X30" s="199"/>
      <c r="Y30" s="199"/>
      <c r="Z30" s="199"/>
      <c r="AA30" s="199"/>
      <c r="AB30" s="199"/>
      <c r="AC30" s="206"/>
    </row>
    <row r="31" spans="1:29" ht="26.1" customHeight="1">
      <c r="A31" s="163" t="s">
        <v>134</v>
      </c>
      <c r="B31" s="399" t="s">
        <v>127</v>
      </c>
      <c r="C31" s="191"/>
      <c r="D31" s="163"/>
      <c r="E31" s="163"/>
      <c r="F31" s="163"/>
      <c r="G31" s="163"/>
      <c r="H31" s="163"/>
      <c r="I31" s="163"/>
      <c r="J31" s="163"/>
      <c r="K31" s="163"/>
      <c r="L31" s="163"/>
      <c r="M31" s="163"/>
      <c r="N31" s="163"/>
      <c r="O31" s="163"/>
      <c r="P31" s="163"/>
      <c r="Q31" s="163"/>
      <c r="R31" s="163"/>
      <c r="S31" s="163"/>
      <c r="W31" s="207"/>
      <c r="X31" s="199"/>
      <c r="Y31" s="199"/>
      <c r="Z31" s="199"/>
      <c r="AA31" s="199"/>
      <c r="AB31" s="199"/>
      <c r="AC31" s="206"/>
    </row>
    <row r="32" spans="1:29" ht="26.1" customHeight="1">
      <c r="A32" s="163" t="s">
        <v>139</v>
      </c>
      <c r="B32" s="399" t="s">
        <v>135</v>
      </c>
      <c r="C32" s="163"/>
      <c r="D32" s="163"/>
      <c r="E32" s="163"/>
      <c r="F32" s="163"/>
      <c r="G32" s="163"/>
      <c r="H32" s="163"/>
      <c r="I32" s="163"/>
      <c r="J32" s="163"/>
      <c r="K32" s="163"/>
      <c r="L32" s="163"/>
      <c r="M32" s="163"/>
      <c r="N32" s="163"/>
      <c r="O32" s="163"/>
      <c r="P32" s="163"/>
      <c r="Q32" s="163"/>
      <c r="R32" s="163"/>
      <c r="S32" s="163"/>
      <c r="W32" s="207"/>
      <c r="X32" s="199"/>
      <c r="Y32" s="199"/>
      <c r="Z32" s="199"/>
      <c r="AA32" s="199"/>
      <c r="AB32" s="199"/>
      <c r="AC32" s="206"/>
    </row>
    <row r="33" spans="1:29" ht="26.1" customHeight="1">
      <c r="A33" s="163"/>
      <c r="B33" s="399" t="s">
        <v>143</v>
      </c>
      <c r="C33" s="163"/>
      <c r="D33" s="163"/>
      <c r="E33" s="163"/>
      <c r="F33" s="163"/>
      <c r="G33" s="163"/>
      <c r="H33" s="163"/>
      <c r="I33" s="163"/>
      <c r="J33" s="163"/>
      <c r="K33" s="163"/>
      <c r="L33" s="163"/>
      <c r="M33" s="163"/>
      <c r="N33" s="163"/>
      <c r="O33" s="163"/>
      <c r="P33" s="163"/>
      <c r="Q33" s="163"/>
      <c r="R33" s="163"/>
      <c r="S33" s="163"/>
      <c r="W33" s="207"/>
      <c r="X33" s="199"/>
      <c r="Y33" s="199"/>
      <c r="Z33" s="199"/>
      <c r="AA33" s="199"/>
      <c r="AB33" s="199"/>
      <c r="AC33" s="206"/>
    </row>
    <row r="34" spans="1:29" ht="26.1" customHeight="1">
      <c r="A34" s="163"/>
      <c r="B34" s="399" t="s">
        <v>136</v>
      </c>
      <c r="C34" s="163"/>
      <c r="D34" s="163"/>
      <c r="E34" s="163"/>
      <c r="F34" s="163"/>
      <c r="G34" s="163"/>
      <c r="H34" s="163"/>
      <c r="I34" s="163"/>
      <c r="J34" s="163"/>
      <c r="K34" s="163"/>
      <c r="L34" s="163"/>
      <c r="M34" s="163"/>
      <c r="N34" s="163"/>
      <c r="O34" s="163"/>
      <c r="P34" s="163"/>
      <c r="Q34" s="163"/>
      <c r="R34" s="163"/>
      <c r="S34" s="163"/>
      <c r="W34" s="207"/>
      <c r="X34" s="199"/>
      <c r="Y34" s="199"/>
      <c r="Z34" s="199"/>
      <c r="AA34" s="199"/>
      <c r="AB34" s="199"/>
      <c r="AC34" s="196"/>
    </row>
    <row r="35" spans="1:29" ht="20.100000000000001" customHeight="1">
      <c r="A35" s="163"/>
      <c r="B35" s="399"/>
      <c r="C35" s="163"/>
      <c r="D35" s="163"/>
      <c r="E35" s="163"/>
      <c r="F35" s="163"/>
      <c r="G35" s="163"/>
      <c r="H35" s="163"/>
      <c r="I35" s="163"/>
      <c r="J35" s="163"/>
      <c r="K35" s="163"/>
      <c r="L35" s="163"/>
      <c r="M35" s="163"/>
      <c r="N35" s="163"/>
      <c r="O35" s="163"/>
      <c r="P35" s="163"/>
      <c r="Q35" s="163"/>
      <c r="R35" s="163"/>
      <c r="S35" s="163"/>
      <c r="W35" s="207"/>
      <c r="X35" s="199"/>
      <c r="Y35" s="199"/>
      <c r="Z35" s="199"/>
      <c r="AA35" s="199"/>
      <c r="AB35" s="199"/>
      <c r="AC35" s="196"/>
    </row>
    <row r="36" spans="1:29" s="163" customFormat="1" ht="45.75" customHeight="1">
      <c r="A36" s="197"/>
      <c r="B36" s="197"/>
      <c r="C36" s="197"/>
      <c r="D36" s="197"/>
      <c r="E36" s="197"/>
      <c r="F36" s="197"/>
      <c r="G36" s="197"/>
      <c r="N36" s="197"/>
      <c r="O36" s="197"/>
      <c r="P36" s="197"/>
      <c r="Q36" s="197"/>
      <c r="R36" s="197"/>
      <c r="S36" s="197"/>
      <c r="T36" s="197"/>
      <c r="V36" s="231"/>
      <c r="W36" s="232"/>
      <c r="X36" s="232"/>
      <c r="Y36" s="232"/>
      <c r="Z36" s="232"/>
      <c r="AA36" s="232"/>
      <c r="AB36" s="191"/>
    </row>
    <row r="37" spans="1:29" s="163" customFormat="1" ht="30" customHeight="1">
      <c r="A37" s="163" t="s">
        <v>206</v>
      </c>
      <c r="B37" s="233"/>
      <c r="C37" s="193"/>
      <c r="G37" s="193"/>
      <c r="N37" s="193" t="s">
        <v>200</v>
      </c>
      <c r="P37" s="234"/>
      <c r="R37" s="233" t="s">
        <v>792</v>
      </c>
      <c r="S37" s="447"/>
      <c r="T37" s="447"/>
      <c r="V37" s="231"/>
      <c r="W37" s="235"/>
      <c r="X37" s="235"/>
      <c r="Y37" s="235"/>
      <c r="Z37" s="235"/>
      <c r="AA37" s="232"/>
      <c r="AB37" s="236"/>
    </row>
    <row r="38" spans="1:29" s="163" customFormat="1" ht="30" customHeight="1">
      <c r="A38" s="193" t="s">
        <v>199</v>
      </c>
      <c r="N38" s="193" t="s">
        <v>201</v>
      </c>
      <c r="V38" s="231"/>
      <c r="W38" s="232"/>
      <c r="X38" s="232"/>
      <c r="Y38" s="232"/>
      <c r="Z38" s="232"/>
      <c r="AA38" s="232"/>
      <c r="AB38" s="237"/>
    </row>
    <row r="39" spans="1:29" s="163" customFormat="1" ht="60" customHeight="1">
      <c r="A39" s="193"/>
      <c r="I39" s="193"/>
      <c r="N39" s="197"/>
      <c r="O39" s="197"/>
      <c r="P39" s="197"/>
      <c r="Q39" s="197"/>
      <c r="R39" s="197"/>
      <c r="S39" s="197"/>
      <c r="T39" s="197"/>
      <c r="V39" s="231"/>
      <c r="W39" s="232"/>
      <c r="X39" s="232"/>
      <c r="Y39" s="232"/>
      <c r="Z39" s="232"/>
      <c r="AA39" s="232"/>
      <c r="AB39" s="237"/>
    </row>
    <row r="40" spans="1:29" s="163" customFormat="1" ht="30" customHeight="1">
      <c r="A40" s="238" t="s">
        <v>202</v>
      </c>
      <c r="B40" s="239"/>
      <c r="C40" s="239"/>
      <c r="D40" s="239"/>
      <c r="E40" s="239"/>
      <c r="F40" s="239"/>
      <c r="G40" s="239"/>
      <c r="H40" s="240"/>
      <c r="N40" s="163" t="s">
        <v>207</v>
      </c>
      <c r="P40" s="240"/>
      <c r="V40" s="231"/>
      <c r="W40" s="232"/>
      <c r="X40" s="232"/>
      <c r="Y40" s="232"/>
      <c r="Z40" s="232"/>
      <c r="AA40" s="232"/>
      <c r="AB40" s="236"/>
    </row>
    <row r="41" spans="1:29" ht="30" customHeight="1">
      <c r="W41" s="199"/>
      <c r="X41" s="199"/>
      <c r="Y41" s="199"/>
      <c r="Z41" s="199"/>
      <c r="AA41" s="199"/>
      <c r="AB41" s="196"/>
    </row>
    <row r="42" spans="1:29" ht="30" customHeight="1">
      <c r="W42" s="199"/>
      <c r="X42" s="199"/>
      <c r="Y42" s="199"/>
      <c r="Z42" s="199"/>
      <c r="AA42" s="199"/>
      <c r="AB42" s="196"/>
    </row>
    <row r="43" spans="1:29" ht="30" customHeight="1">
      <c r="W43" s="207"/>
      <c r="X43" s="199"/>
      <c r="Y43" s="199"/>
      <c r="Z43" s="199"/>
      <c r="AA43" s="199"/>
      <c r="AB43" s="199"/>
      <c r="AC43" s="196"/>
    </row>
    <row r="44" spans="1:29" ht="30" customHeight="1">
      <c r="W44" s="207"/>
      <c r="X44" s="199"/>
      <c r="Y44" s="199"/>
      <c r="Z44" s="199"/>
      <c r="AA44" s="199"/>
      <c r="AB44" s="199"/>
      <c r="AC44" s="196"/>
    </row>
    <row r="45" spans="1:29" ht="30" customHeight="1">
      <c r="W45" s="207"/>
      <c r="X45" s="199"/>
      <c r="Y45" s="199"/>
      <c r="Z45" s="199"/>
      <c r="AA45" s="199"/>
      <c r="AB45" s="199"/>
      <c r="AC45" s="196"/>
    </row>
    <row r="46" spans="1:29" ht="30" customHeight="1">
      <c r="W46" s="207"/>
      <c r="X46" s="199"/>
      <c r="Y46" s="199"/>
      <c r="Z46" s="199"/>
      <c r="AA46" s="199"/>
      <c r="AB46" s="199"/>
      <c r="AC46" s="196"/>
    </row>
    <row r="47" spans="1:29" ht="30" customHeight="1">
      <c r="W47" s="207"/>
      <c r="X47" s="199"/>
      <c r="Y47" s="199"/>
      <c r="Z47" s="199"/>
      <c r="AA47" s="199"/>
      <c r="AB47" s="199"/>
      <c r="AC47" s="196"/>
    </row>
    <row r="48" spans="1:29" ht="30" customHeight="1">
      <c r="W48" s="207"/>
      <c r="X48" s="199"/>
      <c r="Y48" s="199"/>
      <c r="Z48" s="199"/>
      <c r="AA48" s="199"/>
      <c r="AB48" s="199"/>
      <c r="AC48" s="196"/>
    </row>
    <row r="49" spans="23:37" ht="30" customHeight="1">
      <c r="W49" s="207"/>
      <c r="X49" s="199"/>
      <c r="Y49" s="199"/>
      <c r="Z49" s="199"/>
      <c r="AA49" s="199"/>
      <c r="AB49" s="199"/>
      <c r="AC49" s="196"/>
    </row>
    <row r="50" spans="23:37" ht="30" customHeight="1">
      <c r="W50" s="207"/>
      <c r="X50" s="199"/>
      <c r="Y50" s="199"/>
      <c r="Z50" s="199"/>
      <c r="AA50" s="199"/>
      <c r="AB50" s="199"/>
      <c r="AC50" s="196"/>
    </row>
    <row r="51" spans="23:37" ht="30" customHeight="1">
      <c r="W51" s="207"/>
      <c r="X51" s="199"/>
      <c r="Y51" s="199"/>
      <c r="Z51" s="199"/>
      <c r="AA51" s="199"/>
      <c r="AB51" s="199"/>
      <c r="AC51" s="196"/>
    </row>
    <row r="52" spans="23:37" ht="30" customHeight="1">
      <c r="W52" s="207"/>
      <c r="X52" s="199"/>
      <c r="Y52" s="199"/>
      <c r="Z52" s="199"/>
      <c r="AA52" s="199"/>
      <c r="AB52" s="199"/>
      <c r="AC52" s="196"/>
    </row>
    <row r="53" spans="23:37" ht="30" customHeight="1">
      <c r="W53" s="207"/>
      <c r="X53" s="199"/>
      <c r="Y53" s="199"/>
      <c r="Z53" s="199"/>
      <c r="AA53" s="199"/>
      <c r="AB53" s="199"/>
      <c r="AC53" s="196"/>
    </row>
    <row r="54" spans="23:37" ht="30" customHeight="1">
      <c r="W54" s="207"/>
      <c r="X54" s="199"/>
      <c r="Y54" s="199"/>
      <c r="Z54" s="199"/>
      <c r="AA54" s="199"/>
      <c r="AB54" s="199"/>
      <c r="AC54" s="196"/>
    </row>
    <row r="55" spans="23:37" ht="30" customHeight="1">
      <c r="W55" s="207"/>
      <c r="X55" s="199"/>
      <c r="Y55" s="199"/>
      <c r="Z55" s="199"/>
      <c r="AA55" s="199"/>
      <c r="AB55" s="199"/>
      <c r="AC55" s="196"/>
    </row>
    <row r="56" spans="23:37" ht="30" customHeight="1">
      <c r="W56" s="207"/>
      <c r="X56" s="199"/>
      <c r="Y56" s="199"/>
      <c r="Z56" s="199"/>
      <c r="AA56" s="199"/>
      <c r="AB56" s="199"/>
      <c r="AC56" s="196"/>
    </row>
    <row r="57" spans="23:37" ht="30" customHeight="1">
      <c r="W57" s="207"/>
      <c r="X57" s="199"/>
      <c r="Y57" s="199"/>
      <c r="Z57" s="199"/>
      <c r="AA57" s="199"/>
      <c r="AB57" s="199"/>
      <c r="AC57" s="196"/>
    </row>
    <row r="58" spans="23:37" ht="30" customHeight="1">
      <c r="W58" s="241"/>
      <c r="X58" s="190" t="s">
        <v>173</v>
      </c>
      <c r="Y58" s="242" t="s">
        <v>174</v>
      </c>
      <c r="Z58" s="241" t="s">
        <v>175</v>
      </c>
      <c r="AA58" s="243" t="s">
        <v>176</v>
      </c>
      <c r="AB58" s="243"/>
      <c r="AC58" s="243"/>
      <c r="AD58" s="243"/>
      <c r="AE58" s="243"/>
      <c r="AF58" s="243"/>
      <c r="AG58" s="243"/>
      <c r="AH58" s="243"/>
      <c r="AI58" s="243"/>
      <c r="AJ58" s="243"/>
      <c r="AK58" s="243"/>
    </row>
    <row r="59" spans="23:37" ht="30" customHeight="1">
      <c r="W59" s="182" t="s">
        <v>41</v>
      </c>
      <c r="X59" s="23"/>
      <c r="Y59" s="198"/>
      <c r="Z59" s="241"/>
      <c r="AA59" s="243"/>
      <c r="AB59" s="243"/>
      <c r="AC59" s="243"/>
      <c r="AD59" s="243"/>
      <c r="AE59" s="243"/>
      <c r="AF59" s="243"/>
      <c r="AG59" s="243"/>
      <c r="AH59" s="243"/>
      <c r="AI59" s="243"/>
      <c r="AJ59" s="243"/>
      <c r="AK59" s="243"/>
    </row>
    <row r="60" spans="23:37" ht="30" customHeight="1">
      <c r="W60" s="182" t="s">
        <v>42</v>
      </c>
      <c r="X60" s="23"/>
      <c r="Y60" s="198"/>
      <c r="Z60" s="241"/>
      <c r="AA60" s="243"/>
      <c r="AB60" s="243"/>
      <c r="AC60" s="243"/>
      <c r="AD60" s="243"/>
      <c r="AE60" s="243"/>
      <c r="AF60" s="243"/>
      <c r="AG60" s="243"/>
      <c r="AH60" s="243"/>
      <c r="AI60" s="243"/>
      <c r="AJ60" s="243"/>
      <c r="AK60" s="243"/>
    </row>
    <row r="61" spans="23:37" ht="30" customHeight="1">
      <c r="W61" s="182" t="s">
        <v>43</v>
      </c>
      <c r="X61" s="181" t="s">
        <v>162</v>
      </c>
      <c r="Y61" s="198"/>
      <c r="Z61" s="241"/>
      <c r="AA61" s="243"/>
      <c r="AB61" s="243"/>
      <c r="AC61" s="243"/>
      <c r="AD61" s="243"/>
      <c r="AE61" s="243"/>
      <c r="AF61" s="243"/>
      <c r="AG61" s="243"/>
      <c r="AH61" s="243"/>
      <c r="AI61" s="243"/>
      <c r="AJ61" s="243"/>
      <c r="AK61" s="243"/>
    </row>
    <row r="62" spans="23:37" ht="30" customHeight="1">
      <c r="W62" s="182" t="s">
        <v>44</v>
      </c>
      <c r="X62" s="23"/>
      <c r="Y62" s="198"/>
      <c r="Z62" s="241"/>
      <c r="AA62" s="243"/>
      <c r="AB62" s="243"/>
      <c r="AC62" s="243"/>
      <c r="AD62" s="243"/>
      <c r="AE62" s="243"/>
      <c r="AF62" s="243"/>
      <c r="AG62" s="243"/>
      <c r="AH62" s="243"/>
      <c r="AI62" s="243"/>
      <c r="AJ62" s="243"/>
      <c r="AK62" s="243"/>
    </row>
    <row r="63" spans="23:37" ht="30" customHeight="1">
      <c r="W63" s="180" t="s">
        <v>45</v>
      </c>
      <c r="X63" s="23"/>
      <c r="Y63" s="198"/>
      <c r="Z63" s="241"/>
      <c r="AA63" s="243"/>
      <c r="AB63" s="243"/>
      <c r="AC63" s="243"/>
      <c r="AD63" s="243"/>
      <c r="AE63" s="243"/>
      <c r="AF63" s="243"/>
      <c r="AG63" s="243"/>
      <c r="AH63" s="243"/>
      <c r="AI63" s="243"/>
      <c r="AJ63" s="243"/>
      <c r="AK63" s="243"/>
    </row>
    <row r="64" spans="23:37" ht="30" customHeight="1">
      <c r="W64" s="182" t="s">
        <v>46</v>
      </c>
      <c r="X64" s="23"/>
      <c r="Y64" s="198"/>
      <c r="Z64" s="241"/>
      <c r="AA64" s="243"/>
      <c r="AB64" s="243"/>
      <c r="AC64" s="243"/>
      <c r="AD64" s="243"/>
      <c r="AE64" s="243"/>
      <c r="AF64" s="243"/>
      <c r="AG64" s="243"/>
      <c r="AH64" s="243"/>
      <c r="AI64" s="243"/>
      <c r="AJ64" s="243"/>
      <c r="AK64" s="243"/>
    </row>
    <row r="65" spans="23:37" ht="30" customHeight="1">
      <c r="W65" s="182" t="s">
        <v>47</v>
      </c>
      <c r="X65" s="23"/>
      <c r="Y65" s="198"/>
      <c r="Z65" s="241"/>
      <c r="AA65" s="243"/>
      <c r="AB65" s="243"/>
      <c r="AC65" s="243"/>
      <c r="AD65" s="243"/>
      <c r="AE65" s="243"/>
      <c r="AF65" s="243"/>
      <c r="AG65" s="243"/>
      <c r="AH65" s="243"/>
      <c r="AI65" s="243"/>
      <c r="AJ65" s="243"/>
      <c r="AK65" s="243"/>
    </row>
    <row r="66" spans="23:37" ht="30" customHeight="1">
      <c r="W66" s="182" t="s">
        <v>48</v>
      </c>
      <c r="X66" s="23"/>
      <c r="Y66" s="198"/>
      <c r="Z66" s="241"/>
      <c r="AA66" s="243"/>
      <c r="AB66" s="243"/>
      <c r="AC66" s="243"/>
      <c r="AD66" s="243"/>
      <c r="AE66" s="243"/>
      <c r="AF66" s="243"/>
      <c r="AG66" s="243"/>
      <c r="AH66" s="243"/>
      <c r="AI66" s="243"/>
      <c r="AJ66" s="243"/>
      <c r="AK66" s="243"/>
    </row>
    <row r="67" spans="23:37" ht="30" customHeight="1">
      <c r="W67" s="182" t="s">
        <v>49</v>
      </c>
      <c r="X67" s="181" t="s">
        <v>50</v>
      </c>
      <c r="Y67" s="198"/>
      <c r="Z67" s="241"/>
      <c r="AA67" s="243"/>
      <c r="AB67" s="243"/>
      <c r="AC67" s="243"/>
      <c r="AD67" s="243"/>
      <c r="AE67" s="243"/>
      <c r="AF67" s="243"/>
      <c r="AG67" s="243"/>
      <c r="AH67" s="243"/>
      <c r="AI67" s="243"/>
      <c r="AJ67" s="243"/>
      <c r="AK67" s="243"/>
    </row>
    <row r="68" spans="23:37" ht="30" customHeight="1">
      <c r="W68" s="182" t="s">
        <v>51</v>
      </c>
      <c r="X68" s="23" t="s">
        <v>171</v>
      </c>
      <c r="Y68" s="198" t="s">
        <v>170</v>
      </c>
      <c r="Z68" s="241" t="s">
        <v>169</v>
      </c>
      <c r="AA68" s="243" t="s">
        <v>172</v>
      </c>
      <c r="AB68" s="243"/>
      <c r="AC68" s="243"/>
      <c r="AD68" s="243"/>
      <c r="AE68" s="243"/>
      <c r="AF68" s="243"/>
      <c r="AG68" s="243"/>
      <c r="AH68" s="243"/>
      <c r="AI68" s="243"/>
      <c r="AJ68" s="243"/>
      <c r="AK68" s="243"/>
    </row>
    <row r="69" spans="23:37" ht="30" customHeight="1">
      <c r="W69" s="182" t="s">
        <v>52</v>
      </c>
      <c r="X69" s="181" t="s">
        <v>53</v>
      </c>
      <c r="Y69" s="182" t="s">
        <v>55</v>
      </c>
      <c r="Z69" s="241"/>
      <c r="AA69" s="243"/>
      <c r="AB69" s="243"/>
      <c r="AC69" s="243"/>
      <c r="AD69" s="243"/>
      <c r="AE69" s="243"/>
      <c r="AF69" s="243"/>
      <c r="AG69" s="243"/>
      <c r="AH69" s="243"/>
      <c r="AI69" s="243"/>
      <c r="AJ69" s="243"/>
      <c r="AK69" s="243"/>
    </row>
    <row r="70" spans="23:37" ht="30" customHeight="1">
      <c r="W70" s="22" t="s">
        <v>91</v>
      </c>
      <c r="X70" s="23"/>
      <c r="Y70" s="198"/>
      <c r="Z70" s="241"/>
      <c r="AA70" s="243"/>
      <c r="AB70" s="243"/>
      <c r="AC70" s="243"/>
      <c r="AD70" s="243"/>
      <c r="AE70" s="243"/>
      <c r="AF70" s="243"/>
      <c r="AG70" s="243"/>
      <c r="AH70" s="243"/>
      <c r="AI70" s="243"/>
      <c r="AJ70" s="243"/>
      <c r="AK70" s="243"/>
    </row>
    <row r="71" spans="23:37" ht="30" customHeight="1">
      <c r="W71" s="182"/>
      <c r="X71" s="23"/>
      <c r="Y71" s="198"/>
      <c r="Z71" s="241"/>
      <c r="AA71" s="243"/>
      <c r="AB71" s="243"/>
      <c r="AC71" s="243"/>
      <c r="AD71" s="243"/>
      <c r="AE71" s="243"/>
      <c r="AF71" s="243"/>
      <c r="AG71" s="243"/>
      <c r="AH71" s="243"/>
      <c r="AI71" s="243"/>
      <c r="AJ71" s="243"/>
      <c r="AK71" s="243"/>
    </row>
    <row r="72" spans="23:37" ht="30" customHeight="1">
      <c r="W72" s="182"/>
      <c r="X72" s="23"/>
      <c r="Y72" s="198"/>
      <c r="Z72" s="241"/>
      <c r="AA72" s="243"/>
      <c r="AB72" s="243"/>
      <c r="AC72" s="243"/>
      <c r="AD72" s="243"/>
      <c r="AE72" s="243"/>
      <c r="AF72" s="243"/>
      <c r="AG72" s="243"/>
      <c r="AH72" s="243"/>
      <c r="AI72" s="243"/>
      <c r="AJ72" s="243"/>
      <c r="AK72" s="243"/>
    </row>
    <row r="73" spans="23:37" ht="30" customHeight="1">
      <c r="W73" s="88"/>
      <c r="X73" s="88"/>
      <c r="Y73" s="103"/>
      <c r="Z73" s="241"/>
      <c r="AA73" s="243"/>
      <c r="AB73" s="243"/>
      <c r="AC73" s="243"/>
      <c r="AD73" s="243"/>
      <c r="AE73" s="243"/>
      <c r="AF73" s="243"/>
      <c r="AG73" s="243"/>
      <c r="AH73" s="243"/>
      <c r="AI73" s="243"/>
      <c r="AJ73" s="243"/>
      <c r="AK73" s="243"/>
    </row>
    <row r="74" spans="23:37" ht="30" customHeight="1">
      <c r="W74" s="88"/>
      <c r="X74" s="88"/>
      <c r="Y74" s="103"/>
      <c r="Z74" s="241"/>
      <c r="AA74" s="243"/>
      <c r="AB74" s="243"/>
      <c r="AC74" s="243"/>
      <c r="AD74" s="243"/>
      <c r="AE74" s="243"/>
      <c r="AF74" s="243"/>
      <c r="AG74" s="243"/>
      <c r="AH74" s="243"/>
      <c r="AI74" s="243"/>
      <c r="AJ74" s="243"/>
      <c r="AK74" s="243"/>
    </row>
    <row r="75" spans="23:37" ht="30" customHeight="1">
      <c r="W75" s="88"/>
      <c r="X75" s="88"/>
      <c r="Y75" s="88"/>
      <c r="Z75" s="241"/>
      <c r="AA75" s="243"/>
      <c r="AB75" s="243"/>
      <c r="AC75" s="243"/>
      <c r="AD75" s="243"/>
      <c r="AE75" s="243"/>
      <c r="AF75" s="243"/>
      <c r="AG75" s="243"/>
      <c r="AH75" s="243"/>
      <c r="AI75" s="243"/>
      <c r="AJ75" s="243"/>
      <c r="AK75" s="243"/>
    </row>
    <row r="76" spans="23:37" ht="30" customHeight="1">
      <c r="W76" s="88"/>
      <c r="X76" s="88"/>
      <c r="Y76" s="88"/>
      <c r="Z76" s="241"/>
      <c r="AA76" s="243"/>
      <c r="AB76" s="243"/>
      <c r="AC76" s="243"/>
      <c r="AD76" s="243"/>
      <c r="AE76" s="243"/>
      <c r="AF76" s="243"/>
      <c r="AG76" s="243"/>
      <c r="AH76" s="243"/>
      <c r="AI76" s="243"/>
      <c r="AJ76" s="243"/>
      <c r="AK76" s="243"/>
    </row>
    <row r="77" spans="23:37" ht="30" customHeight="1">
      <c r="W77" s="88"/>
      <c r="X77" s="88"/>
      <c r="Y77" s="88"/>
      <c r="Z77" s="241"/>
      <c r="AA77" s="243"/>
      <c r="AB77" s="243"/>
      <c r="AC77" s="243"/>
      <c r="AD77" s="243"/>
      <c r="AE77" s="243"/>
      <c r="AF77" s="243"/>
      <c r="AG77" s="243"/>
      <c r="AH77" s="243"/>
      <c r="AI77" s="243"/>
      <c r="AJ77" s="243"/>
      <c r="AK77" s="243"/>
    </row>
    <row r="78" spans="23:37" ht="30" customHeight="1">
      <c r="W78" s="88"/>
      <c r="X78" s="88"/>
      <c r="Y78" s="88"/>
      <c r="Z78" s="241"/>
      <c r="AA78" s="243"/>
      <c r="AB78" s="243"/>
      <c r="AC78" s="243"/>
      <c r="AD78" s="243"/>
      <c r="AE78" s="243"/>
      <c r="AF78" s="243"/>
      <c r="AG78" s="243"/>
      <c r="AH78" s="243"/>
      <c r="AI78" s="243"/>
      <c r="AJ78" s="243"/>
      <c r="AK78" s="243"/>
    </row>
    <row r="79" spans="23:37" ht="30" customHeight="1">
      <c r="W79" s="88"/>
      <c r="X79" s="88"/>
      <c r="Y79" s="88"/>
      <c r="Z79" s="241"/>
      <c r="AA79" s="244"/>
      <c r="AB79" s="244"/>
      <c r="AC79" s="244"/>
      <c r="AD79" s="244"/>
      <c r="AE79" s="244"/>
      <c r="AF79" s="244"/>
      <c r="AG79" s="244"/>
      <c r="AH79" s="244"/>
      <c r="AI79" s="244"/>
      <c r="AJ79" s="244"/>
      <c r="AK79" s="244"/>
    </row>
    <row r="80" spans="23:37" ht="30" customHeight="1">
      <c r="W80" s="88"/>
      <c r="X80" s="88"/>
      <c r="Y80" s="88"/>
      <c r="Z80" s="241"/>
      <c r="AA80" s="244"/>
      <c r="AB80" s="244"/>
      <c r="AC80" s="244"/>
      <c r="AD80" s="244"/>
      <c r="AE80" s="244"/>
      <c r="AF80" s="244"/>
      <c r="AG80" s="244"/>
      <c r="AH80" s="244"/>
      <c r="AI80" s="244"/>
      <c r="AJ80" s="244"/>
      <c r="AK80" s="244"/>
    </row>
    <row r="81" spans="23:37" ht="30" customHeight="1">
      <c r="W81" s="88"/>
      <c r="X81" s="88"/>
      <c r="Y81" s="88"/>
      <c r="Z81" s="241"/>
      <c r="AA81" s="243"/>
      <c r="AB81" s="243"/>
      <c r="AC81" s="243"/>
      <c r="AD81" s="243"/>
      <c r="AE81" s="243"/>
      <c r="AF81" s="243"/>
      <c r="AG81" s="243"/>
      <c r="AH81" s="243"/>
      <c r="AI81" s="243"/>
      <c r="AJ81" s="243"/>
      <c r="AK81" s="243"/>
    </row>
    <row r="82" spans="23:37" ht="30" customHeight="1">
      <c r="W82" s="88"/>
      <c r="X82" s="88"/>
      <c r="Y82" s="88"/>
      <c r="Z82" s="241"/>
      <c r="AA82" s="243"/>
      <c r="AB82" s="243"/>
      <c r="AC82" s="243"/>
      <c r="AD82" s="243"/>
      <c r="AE82" s="243"/>
      <c r="AF82" s="243"/>
      <c r="AG82" s="243"/>
      <c r="AH82" s="243"/>
      <c r="AI82" s="243"/>
      <c r="AJ82" s="243"/>
      <c r="AK82" s="243"/>
    </row>
    <row r="83" spans="23:37" ht="30" customHeight="1">
      <c r="W83" s="88"/>
      <c r="X83" s="88"/>
      <c r="Y83" s="88"/>
      <c r="Z83" s="241"/>
      <c r="AA83" s="243"/>
      <c r="AB83" s="243"/>
      <c r="AC83" s="243"/>
      <c r="AD83" s="243"/>
      <c r="AE83" s="243"/>
      <c r="AF83" s="243"/>
      <c r="AG83" s="243"/>
      <c r="AH83" s="243"/>
      <c r="AI83" s="243"/>
      <c r="AJ83" s="243"/>
      <c r="AK83" s="243"/>
    </row>
    <row r="84" spans="23:37" ht="30" customHeight="1">
      <c r="W84" s="207"/>
      <c r="X84" s="199"/>
      <c r="Y84" s="199"/>
      <c r="Z84" s="199"/>
      <c r="AA84" s="199"/>
      <c r="AB84" s="199"/>
      <c r="AC84" s="196"/>
    </row>
    <row r="85" spans="23:37" ht="30" customHeight="1">
      <c r="W85" s="207"/>
      <c r="X85" s="199"/>
      <c r="Y85" s="199"/>
      <c r="Z85" s="199"/>
      <c r="AA85" s="199"/>
      <c r="AB85" s="199"/>
      <c r="AC85" s="196"/>
    </row>
    <row r="86" spans="23:37" ht="30" customHeight="1">
      <c r="W86" s="207"/>
      <c r="X86" s="199"/>
      <c r="Y86" s="199"/>
      <c r="Z86" s="199"/>
      <c r="AA86" s="199"/>
      <c r="AB86" s="199"/>
      <c r="AC86" s="196"/>
    </row>
    <row r="87" spans="23:37" ht="30" customHeight="1">
      <c r="W87" s="207"/>
      <c r="X87" s="199"/>
      <c r="Y87" s="199"/>
      <c r="Z87" s="199"/>
      <c r="AA87" s="199"/>
      <c r="AB87" s="199"/>
      <c r="AC87" s="196"/>
    </row>
    <row r="88" spans="23:37" ht="30" customHeight="1">
      <c r="W88" s="207"/>
      <c r="X88" s="199"/>
      <c r="Y88" s="199"/>
      <c r="Z88" s="199"/>
      <c r="AA88" s="199"/>
      <c r="AB88" s="199"/>
      <c r="AC88" s="196"/>
    </row>
    <row r="89" spans="23:37" ht="30" customHeight="1">
      <c r="W89" s="207"/>
      <c r="X89" s="199"/>
      <c r="Y89" s="199"/>
      <c r="Z89" s="199"/>
      <c r="AA89" s="199"/>
      <c r="AB89" s="199"/>
      <c r="AC89" s="196"/>
    </row>
    <row r="90" spans="23:37" ht="30" customHeight="1">
      <c r="W90" s="207"/>
      <c r="X90" s="199"/>
      <c r="Y90" s="199"/>
      <c r="Z90" s="199"/>
      <c r="AA90" s="199"/>
      <c r="AB90" s="199"/>
      <c r="AC90" s="196"/>
    </row>
    <row r="91" spans="23:37" ht="30" customHeight="1">
      <c r="W91" s="207"/>
      <c r="X91" s="199"/>
      <c r="Y91" s="199"/>
      <c r="Z91" s="199"/>
      <c r="AA91" s="199"/>
      <c r="AB91" s="199"/>
      <c r="AC91" s="196"/>
    </row>
    <row r="92" spans="23:37" ht="30" customHeight="1">
      <c r="W92" s="207"/>
      <c r="X92" s="199"/>
      <c r="Y92" s="199"/>
      <c r="Z92" s="199"/>
      <c r="AA92" s="199"/>
      <c r="AB92" s="199"/>
      <c r="AC92" s="196"/>
    </row>
    <row r="93" spans="23:37" ht="30" customHeight="1">
      <c r="W93" s="207"/>
      <c r="X93" s="199"/>
      <c r="Y93" s="199"/>
      <c r="Z93" s="199"/>
      <c r="AA93" s="199"/>
      <c r="AB93" s="199"/>
      <c r="AC93" s="196"/>
    </row>
    <row r="94" spans="23:37" ht="30" customHeight="1">
      <c r="W94" s="207"/>
      <c r="X94" s="199"/>
      <c r="Y94" s="199"/>
      <c r="Z94" s="199"/>
      <c r="AA94" s="199"/>
      <c r="AB94" s="199"/>
      <c r="AC94" s="196"/>
    </row>
    <row r="95" spans="23:37" ht="30" customHeight="1">
      <c r="W95" s="207"/>
      <c r="X95" s="199"/>
      <c r="Y95" s="199"/>
      <c r="Z95" s="199"/>
      <c r="AA95" s="199"/>
      <c r="AB95" s="199"/>
      <c r="AC95" s="196"/>
    </row>
    <row r="96" spans="23:37" ht="30" customHeight="1">
      <c r="W96" s="207"/>
      <c r="X96" s="199"/>
      <c r="Y96" s="199"/>
      <c r="Z96" s="199"/>
      <c r="AA96" s="199"/>
      <c r="AB96" s="199"/>
      <c r="AC96" s="196"/>
    </row>
    <row r="97" spans="23:29" ht="30" customHeight="1">
      <c r="W97" s="207"/>
      <c r="X97" s="199"/>
      <c r="Y97" s="199"/>
      <c r="Z97" s="199"/>
      <c r="AA97" s="199"/>
      <c r="AB97" s="199"/>
      <c r="AC97" s="196"/>
    </row>
    <row r="98" spans="23:29" ht="30" customHeight="1">
      <c r="W98" s="207"/>
      <c r="X98" s="199"/>
      <c r="Y98" s="199"/>
      <c r="Z98" s="199"/>
      <c r="AA98" s="199"/>
      <c r="AB98" s="199"/>
      <c r="AC98" s="196"/>
    </row>
    <row r="99" spans="23:29" ht="30" customHeight="1">
      <c r="W99" s="207"/>
      <c r="X99" s="199"/>
      <c r="Y99" s="199"/>
      <c r="Z99" s="199"/>
      <c r="AA99" s="199"/>
      <c r="AB99" s="199"/>
      <c r="AC99" s="196"/>
    </row>
    <row r="100" spans="23:29" ht="30" customHeight="1">
      <c r="W100" s="207"/>
      <c r="X100" s="199"/>
      <c r="Y100" s="199"/>
      <c r="Z100" s="199"/>
      <c r="AA100" s="199"/>
      <c r="AB100" s="199"/>
      <c r="AC100" s="196"/>
    </row>
    <row r="101" spans="23:29" ht="30" customHeight="1">
      <c r="W101" s="207"/>
      <c r="X101" s="199"/>
      <c r="Y101" s="199"/>
      <c r="Z101" s="199"/>
      <c r="AA101" s="199"/>
      <c r="AB101" s="199"/>
      <c r="AC101" s="196"/>
    </row>
    <row r="102" spans="23:29" ht="30" customHeight="1">
      <c r="W102" s="207"/>
      <c r="X102" s="199"/>
      <c r="Y102" s="199"/>
      <c r="Z102" s="199"/>
      <c r="AA102" s="199"/>
      <c r="AB102" s="199"/>
      <c r="AC102" s="196"/>
    </row>
    <row r="103" spans="23:29" ht="30" customHeight="1">
      <c r="W103" s="207"/>
      <c r="X103" s="199"/>
      <c r="Y103" s="199"/>
      <c r="Z103" s="199"/>
      <c r="AA103" s="199"/>
      <c r="AB103" s="199"/>
      <c r="AC103" s="196"/>
    </row>
    <row r="104" spans="23:29" ht="30" customHeight="1">
      <c r="W104" s="207"/>
      <c r="X104" s="199"/>
      <c r="Y104" s="199"/>
      <c r="Z104" s="199"/>
      <c r="AA104" s="199"/>
      <c r="AB104" s="199"/>
      <c r="AC104" s="196"/>
    </row>
    <row r="105" spans="23:29" ht="30" customHeight="1">
      <c r="W105" s="207"/>
      <c r="X105" s="199"/>
      <c r="Y105" s="199"/>
      <c r="Z105" s="199"/>
      <c r="AA105" s="199"/>
      <c r="AB105" s="199"/>
      <c r="AC105" s="196"/>
    </row>
    <row r="106" spans="23:29" ht="30" customHeight="1">
      <c r="W106" s="207"/>
      <c r="X106" s="199"/>
      <c r="Y106" s="199"/>
      <c r="Z106" s="199"/>
      <c r="AA106" s="199"/>
      <c r="AB106" s="199"/>
      <c r="AC106" s="196"/>
    </row>
    <row r="107" spans="23:29" ht="30" customHeight="1">
      <c r="W107" s="207"/>
      <c r="X107" s="199"/>
      <c r="Y107" s="199"/>
      <c r="Z107" s="199"/>
      <c r="AA107" s="199"/>
      <c r="AB107" s="199"/>
      <c r="AC107" s="196"/>
    </row>
    <row r="108" spans="23:29" ht="30" customHeight="1">
      <c r="W108" s="207"/>
      <c r="X108" s="199"/>
      <c r="Y108" s="199"/>
      <c r="Z108" s="199"/>
      <c r="AA108" s="199"/>
      <c r="AB108" s="199"/>
      <c r="AC108" s="196"/>
    </row>
    <row r="109" spans="23:29" ht="30" customHeight="1">
      <c r="W109" s="207"/>
      <c r="X109" s="199"/>
      <c r="Y109" s="199"/>
      <c r="Z109" s="199"/>
      <c r="AA109" s="199"/>
      <c r="AB109" s="199"/>
      <c r="AC109" s="196"/>
    </row>
    <row r="110" spans="23:29" ht="30" customHeight="1">
      <c r="W110" s="207"/>
      <c r="X110" s="199"/>
      <c r="Y110" s="199"/>
      <c r="Z110" s="199"/>
      <c r="AA110" s="199"/>
      <c r="AB110" s="199"/>
      <c r="AC110" s="196"/>
    </row>
    <row r="111" spans="23:29" ht="30" customHeight="1">
      <c r="W111" s="207"/>
      <c r="X111" s="199"/>
      <c r="Y111" s="199"/>
      <c r="Z111" s="199"/>
      <c r="AA111" s="199"/>
      <c r="AB111" s="199"/>
      <c r="AC111" s="196"/>
    </row>
    <row r="112" spans="23:29" ht="30" customHeight="1">
      <c r="W112" s="207"/>
      <c r="X112" s="199"/>
      <c r="Y112" s="199"/>
      <c r="Z112" s="199"/>
      <c r="AA112" s="199"/>
      <c r="AB112" s="199"/>
      <c r="AC112" s="196"/>
    </row>
    <row r="113" spans="23:29" ht="30" customHeight="1">
      <c r="W113" s="207"/>
      <c r="X113" s="199"/>
      <c r="Y113" s="199"/>
      <c r="Z113" s="199"/>
      <c r="AA113" s="199"/>
      <c r="AB113" s="199"/>
      <c r="AC113" s="196"/>
    </row>
    <row r="114" spans="23:29" ht="30" customHeight="1">
      <c r="W114" s="207"/>
      <c r="X114" s="199"/>
      <c r="Y114" s="199"/>
      <c r="Z114" s="199"/>
      <c r="AA114" s="199"/>
      <c r="AB114" s="199"/>
      <c r="AC114" s="196"/>
    </row>
    <row r="115" spans="23:29" ht="30" customHeight="1">
      <c r="W115" s="207"/>
      <c r="X115" s="199"/>
      <c r="Y115" s="199"/>
      <c r="Z115" s="199"/>
      <c r="AA115" s="199"/>
      <c r="AB115" s="199"/>
      <c r="AC115" s="196"/>
    </row>
    <row r="116" spans="23:29" ht="30" customHeight="1">
      <c r="W116" s="207"/>
      <c r="X116" s="199"/>
      <c r="Y116" s="199"/>
      <c r="Z116" s="199"/>
      <c r="AA116" s="199"/>
      <c r="AB116" s="199"/>
      <c r="AC116" s="196"/>
    </row>
    <row r="117" spans="23:29" ht="30" customHeight="1">
      <c r="W117" s="207"/>
      <c r="X117" s="199"/>
      <c r="Y117" s="199"/>
      <c r="Z117" s="199"/>
      <c r="AA117" s="199"/>
      <c r="AB117" s="199"/>
      <c r="AC117" s="196"/>
    </row>
    <row r="118" spans="23:29" ht="30" customHeight="1">
      <c r="W118" s="207"/>
      <c r="X118" s="199"/>
      <c r="Y118" s="199"/>
      <c r="Z118" s="199"/>
      <c r="AA118" s="199"/>
      <c r="AB118" s="199"/>
      <c r="AC118" s="196"/>
    </row>
    <row r="119" spans="23:29" ht="30" customHeight="1">
      <c r="W119" s="207"/>
      <c r="X119" s="199"/>
      <c r="Y119" s="199"/>
      <c r="Z119" s="199"/>
      <c r="AA119" s="199"/>
      <c r="AB119" s="199"/>
      <c r="AC119" s="196"/>
    </row>
    <row r="120" spans="23:29" ht="30" customHeight="1">
      <c r="W120" s="207"/>
      <c r="X120" s="199"/>
      <c r="Y120" s="199"/>
      <c r="Z120" s="199"/>
      <c r="AA120" s="199"/>
      <c r="AB120" s="199"/>
      <c r="AC120" s="196"/>
    </row>
    <row r="121" spans="23:29" ht="30" customHeight="1">
      <c r="W121" s="207"/>
      <c r="X121" s="199"/>
      <c r="Y121" s="199"/>
      <c r="Z121" s="199"/>
      <c r="AA121" s="199"/>
      <c r="AB121" s="199"/>
      <c r="AC121" s="196"/>
    </row>
    <row r="122" spans="23:29" ht="30" customHeight="1">
      <c r="W122" s="207"/>
      <c r="X122" s="199"/>
      <c r="Y122" s="199"/>
      <c r="Z122" s="199"/>
      <c r="AA122" s="199"/>
      <c r="AB122" s="199"/>
      <c r="AC122" s="196"/>
    </row>
    <row r="123" spans="23:29" ht="30" customHeight="1">
      <c r="W123" s="207"/>
      <c r="X123" s="199"/>
      <c r="Y123" s="199"/>
      <c r="Z123" s="199"/>
      <c r="AA123" s="199"/>
      <c r="AB123" s="199"/>
      <c r="AC123" s="196"/>
    </row>
    <row r="124" spans="23:29" ht="30" customHeight="1">
      <c r="W124" s="207"/>
      <c r="X124" s="199"/>
      <c r="Y124" s="199"/>
      <c r="Z124" s="199"/>
      <c r="AA124" s="199"/>
      <c r="AB124" s="199"/>
      <c r="AC124" s="196"/>
    </row>
    <row r="125" spans="23:29" ht="30" customHeight="1">
      <c r="W125" s="207"/>
      <c r="X125" s="199"/>
      <c r="Y125" s="199"/>
      <c r="Z125" s="199"/>
      <c r="AA125" s="199"/>
      <c r="AB125" s="199"/>
      <c r="AC125" s="196"/>
    </row>
    <row r="126" spans="23:29" ht="30" customHeight="1">
      <c r="W126" s="207"/>
      <c r="X126" s="199"/>
      <c r="Y126" s="199"/>
      <c r="Z126" s="199"/>
      <c r="AA126" s="199"/>
      <c r="AB126" s="199"/>
      <c r="AC126" s="196"/>
    </row>
    <row r="127" spans="23:29" ht="30" customHeight="1">
      <c r="W127" s="207"/>
      <c r="X127" s="199"/>
      <c r="Y127" s="199"/>
      <c r="Z127" s="199"/>
      <c r="AA127" s="199"/>
      <c r="AB127" s="199"/>
      <c r="AC127" s="196"/>
    </row>
    <row r="128" spans="23:29" ht="30" customHeight="1">
      <c r="W128" s="207"/>
      <c r="X128" s="199"/>
      <c r="Y128" s="199"/>
      <c r="Z128" s="199"/>
      <c r="AA128" s="199"/>
      <c r="AB128" s="199"/>
      <c r="AC128" s="196"/>
    </row>
    <row r="129" spans="23:29" ht="30" customHeight="1">
      <c r="W129" s="207"/>
      <c r="X129" s="199"/>
      <c r="Y129" s="199"/>
      <c r="Z129" s="199"/>
      <c r="AA129" s="199"/>
      <c r="AB129" s="199"/>
      <c r="AC129" s="196"/>
    </row>
    <row r="130" spans="23:29" ht="30" customHeight="1">
      <c r="W130" s="207"/>
      <c r="X130" s="199"/>
      <c r="Y130" s="199"/>
      <c r="Z130" s="199"/>
      <c r="AA130" s="199"/>
      <c r="AB130" s="199"/>
      <c r="AC130" s="196"/>
    </row>
    <row r="131" spans="23:29" ht="30" customHeight="1">
      <c r="W131" s="207"/>
      <c r="X131" s="199"/>
      <c r="Y131" s="199"/>
      <c r="Z131" s="199"/>
      <c r="AA131" s="199"/>
      <c r="AB131" s="199"/>
      <c r="AC131" s="196"/>
    </row>
    <row r="132" spans="23:29" ht="30" customHeight="1">
      <c r="W132" s="207"/>
      <c r="X132" s="199"/>
      <c r="Y132" s="199"/>
      <c r="Z132" s="199"/>
      <c r="AA132" s="199"/>
      <c r="AB132" s="199"/>
      <c r="AC132" s="196"/>
    </row>
    <row r="133" spans="23:29" ht="30" customHeight="1">
      <c r="W133" s="207"/>
      <c r="X133" s="199"/>
      <c r="Y133" s="199"/>
      <c r="Z133" s="199"/>
      <c r="AA133" s="199"/>
      <c r="AB133" s="199"/>
      <c r="AC133" s="196"/>
    </row>
    <row r="134" spans="23:29" ht="30" customHeight="1">
      <c r="W134" s="207"/>
      <c r="X134" s="199"/>
      <c r="Y134" s="199"/>
      <c r="Z134" s="199"/>
      <c r="AA134" s="199"/>
      <c r="AB134" s="199"/>
      <c r="AC134" s="196"/>
    </row>
    <row r="135" spans="23:29" ht="30" customHeight="1">
      <c r="W135" s="207"/>
      <c r="X135" s="199"/>
      <c r="Y135" s="199"/>
      <c r="Z135" s="199"/>
      <c r="AA135" s="199"/>
      <c r="AB135" s="199"/>
      <c r="AC135" s="196"/>
    </row>
    <row r="136" spans="23:29" ht="30" customHeight="1">
      <c r="W136" s="207"/>
      <c r="X136" s="199"/>
      <c r="Y136" s="199"/>
      <c r="Z136" s="199"/>
      <c r="AA136" s="199"/>
      <c r="AB136" s="199"/>
      <c r="AC136" s="196"/>
    </row>
    <row r="137" spans="23:29" ht="30" customHeight="1">
      <c r="W137" s="207"/>
      <c r="X137" s="199"/>
      <c r="Y137" s="199"/>
      <c r="Z137" s="199"/>
      <c r="AA137" s="199"/>
      <c r="AB137" s="199"/>
      <c r="AC137" s="196"/>
    </row>
    <row r="138" spans="23:29" ht="30" customHeight="1">
      <c r="W138" s="207"/>
      <c r="X138" s="199"/>
      <c r="Y138" s="199"/>
      <c r="Z138" s="199"/>
      <c r="AA138" s="199"/>
      <c r="AB138" s="199"/>
      <c r="AC138" s="196"/>
    </row>
    <row r="139" spans="23:29" ht="30" customHeight="1">
      <c r="W139" s="207"/>
      <c r="X139" s="199"/>
      <c r="Y139" s="199"/>
      <c r="Z139" s="199"/>
      <c r="AA139" s="199"/>
      <c r="AB139" s="199"/>
      <c r="AC139" s="196"/>
    </row>
    <row r="140" spans="23:29" ht="30" customHeight="1">
      <c r="W140" s="207"/>
      <c r="X140" s="199"/>
      <c r="Y140" s="199"/>
      <c r="Z140" s="199"/>
      <c r="AA140" s="199"/>
      <c r="AB140" s="199"/>
      <c r="AC140" s="196"/>
    </row>
    <row r="141" spans="23:29" ht="30" customHeight="1">
      <c r="W141" s="207"/>
      <c r="X141" s="199"/>
      <c r="Y141" s="199"/>
      <c r="Z141" s="199"/>
      <c r="AA141" s="199"/>
      <c r="AB141" s="199"/>
      <c r="AC141" s="196"/>
    </row>
    <row r="142" spans="23:29" ht="30" customHeight="1">
      <c r="W142" s="207"/>
      <c r="X142" s="199"/>
      <c r="Y142" s="199"/>
      <c r="Z142" s="199"/>
      <c r="AA142" s="199"/>
      <c r="AB142" s="199"/>
      <c r="AC142" s="196"/>
    </row>
    <row r="143" spans="23:29" ht="30" customHeight="1">
      <c r="W143" s="207"/>
      <c r="X143" s="199"/>
      <c r="Y143" s="199"/>
      <c r="Z143" s="199"/>
      <c r="AA143" s="199"/>
      <c r="AB143" s="199"/>
      <c r="AC143" s="196"/>
    </row>
    <row r="144" spans="23:29" ht="30" customHeight="1">
      <c r="W144" s="207"/>
      <c r="X144" s="199"/>
      <c r="Y144" s="199"/>
      <c r="Z144" s="199"/>
      <c r="AA144" s="199"/>
      <c r="AB144" s="199"/>
      <c r="AC144" s="196"/>
    </row>
    <row r="145" spans="23:29" ht="30" customHeight="1">
      <c r="W145" s="207"/>
      <c r="X145" s="199"/>
      <c r="Y145" s="199"/>
      <c r="Z145" s="199"/>
      <c r="AA145" s="199"/>
      <c r="AB145" s="199"/>
      <c r="AC145" s="196"/>
    </row>
    <row r="146" spans="23:29" ht="30" customHeight="1">
      <c r="W146" s="207"/>
      <c r="X146" s="199"/>
      <c r="Y146" s="199"/>
      <c r="Z146" s="199"/>
      <c r="AA146" s="199"/>
      <c r="AB146" s="199"/>
      <c r="AC146" s="196"/>
    </row>
    <row r="147" spans="23:29" ht="30" customHeight="1">
      <c r="W147" s="207"/>
      <c r="X147" s="199"/>
      <c r="Y147" s="199"/>
      <c r="Z147" s="199"/>
      <c r="AA147" s="199"/>
      <c r="AB147" s="199"/>
      <c r="AC147" s="196"/>
    </row>
    <row r="148" spans="23:29" ht="30" customHeight="1">
      <c r="W148" s="207"/>
      <c r="X148" s="199"/>
      <c r="Y148" s="199"/>
      <c r="Z148" s="199"/>
      <c r="AA148" s="199"/>
      <c r="AB148" s="199"/>
      <c r="AC148" s="196"/>
    </row>
    <row r="149" spans="23:29" ht="30" customHeight="1">
      <c r="W149" s="207"/>
      <c r="X149" s="199"/>
      <c r="Y149" s="199"/>
      <c r="Z149" s="199"/>
      <c r="AA149" s="199"/>
      <c r="AB149" s="199"/>
      <c r="AC149" s="196"/>
    </row>
    <row r="150" spans="23:29" ht="30" customHeight="1">
      <c r="W150" s="207"/>
      <c r="X150" s="199"/>
      <c r="Y150" s="199"/>
      <c r="Z150" s="199"/>
      <c r="AA150" s="199"/>
      <c r="AB150" s="199"/>
      <c r="AC150" s="196"/>
    </row>
    <row r="151" spans="23:29" ht="30" customHeight="1">
      <c r="W151" s="207"/>
      <c r="X151" s="199"/>
      <c r="Y151" s="199"/>
      <c r="Z151" s="199"/>
      <c r="AA151" s="199"/>
      <c r="AB151" s="199"/>
      <c r="AC151" s="196"/>
    </row>
    <row r="152" spans="23:29" ht="30" customHeight="1">
      <c r="W152" s="207"/>
      <c r="X152" s="199"/>
      <c r="Y152" s="199"/>
      <c r="Z152" s="199"/>
      <c r="AA152" s="199"/>
      <c r="AB152" s="199"/>
      <c r="AC152" s="196"/>
    </row>
    <row r="153" spans="23:29" ht="30" customHeight="1">
      <c r="W153" s="207"/>
      <c r="X153" s="199"/>
      <c r="Y153" s="199"/>
      <c r="Z153" s="199"/>
      <c r="AA153" s="199"/>
      <c r="AB153" s="199"/>
      <c r="AC153" s="196"/>
    </row>
    <row r="154" spans="23:29">
      <c r="W154" s="207"/>
      <c r="X154" s="199"/>
      <c r="Y154" s="199"/>
      <c r="Z154" s="199"/>
      <c r="AA154" s="199"/>
      <c r="AB154" s="199"/>
      <c r="AC154" s="196"/>
    </row>
    <row r="155" spans="23:29">
      <c r="W155" s="207"/>
      <c r="X155" s="199"/>
      <c r="Y155" s="199"/>
      <c r="Z155" s="199"/>
      <c r="AA155" s="199"/>
      <c r="AB155" s="199"/>
      <c r="AC155" s="196"/>
    </row>
    <row r="156" spans="23:29">
      <c r="W156" s="207"/>
      <c r="X156" s="199"/>
      <c r="Y156" s="199"/>
      <c r="Z156" s="199"/>
      <c r="AA156" s="199"/>
      <c r="AB156" s="199"/>
      <c r="AC156" s="196"/>
    </row>
    <row r="157" spans="23:29">
      <c r="W157" s="207"/>
      <c r="X157" s="199"/>
      <c r="Y157" s="199"/>
      <c r="Z157" s="199"/>
      <c r="AA157" s="199"/>
      <c r="AB157" s="199"/>
      <c r="AC157" s="196"/>
    </row>
    <row r="158" spans="23:29">
      <c r="W158" s="207"/>
      <c r="X158" s="199"/>
      <c r="Y158" s="199"/>
      <c r="Z158" s="199"/>
      <c r="AA158" s="199"/>
      <c r="AB158" s="199"/>
      <c r="AC158" s="196"/>
    </row>
    <row r="159" spans="23:29">
      <c r="W159" s="207"/>
      <c r="X159" s="199"/>
      <c r="Y159" s="199"/>
      <c r="Z159" s="199"/>
      <c r="AA159" s="199"/>
      <c r="AB159" s="199"/>
      <c r="AC159" s="196"/>
    </row>
    <row r="160" spans="23:29">
      <c r="W160" s="207"/>
      <c r="X160" s="199"/>
      <c r="Y160" s="199"/>
      <c r="Z160" s="199"/>
      <c r="AA160" s="199"/>
      <c r="AB160" s="199"/>
      <c r="AC160" s="196"/>
    </row>
    <row r="161" spans="23:29">
      <c r="W161" s="207"/>
      <c r="X161" s="199"/>
      <c r="Y161" s="199"/>
      <c r="Z161" s="199"/>
      <c r="AA161" s="199"/>
      <c r="AB161" s="199"/>
      <c r="AC161" s="196"/>
    </row>
    <row r="162" spans="23:29">
      <c r="W162" s="207"/>
      <c r="X162" s="199"/>
      <c r="Y162" s="199"/>
      <c r="Z162" s="199"/>
      <c r="AA162" s="199"/>
      <c r="AB162" s="199"/>
      <c r="AC162" s="196"/>
    </row>
    <row r="163" spans="23:29">
      <c r="W163" s="207"/>
      <c r="X163" s="199"/>
      <c r="Y163" s="199"/>
      <c r="Z163" s="199"/>
      <c r="AA163" s="199"/>
      <c r="AB163" s="199"/>
      <c r="AC163" s="196"/>
    </row>
    <row r="164" spans="23:29">
      <c r="W164" s="207"/>
      <c r="X164" s="199"/>
      <c r="Y164" s="199"/>
      <c r="Z164" s="199"/>
      <c r="AA164" s="199"/>
      <c r="AB164" s="199"/>
      <c r="AC164" s="196"/>
    </row>
    <row r="165" spans="23:29">
      <c r="W165" s="207"/>
      <c r="X165" s="199"/>
      <c r="Y165" s="199"/>
      <c r="Z165" s="199"/>
      <c r="AA165" s="199"/>
      <c r="AB165" s="199"/>
      <c r="AC165" s="196"/>
    </row>
    <row r="166" spans="23:29">
      <c r="W166" s="207"/>
      <c r="X166" s="199"/>
      <c r="Y166" s="199"/>
      <c r="Z166" s="199"/>
      <c r="AA166" s="199"/>
      <c r="AB166" s="199"/>
      <c r="AC166" s="196"/>
    </row>
    <row r="167" spans="23:29">
      <c r="W167" s="207"/>
      <c r="X167" s="199"/>
      <c r="Y167" s="199"/>
      <c r="Z167" s="199"/>
      <c r="AA167" s="199"/>
      <c r="AB167" s="199"/>
      <c r="AC167" s="196"/>
    </row>
    <row r="168" spans="23:29">
      <c r="W168" s="207"/>
      <c r="X168" s="199"/>
      <c r="Y168" s="199"/>
      <c r="Z168" s="199"/>
      <c r="AA168" s="199"/>
      <c r="AB168" s="199"/>
      <c r="AC168" s="196"/>
    </row>
    <row r="169" spans="23:29">
      <c r="W169" s="207"/>
      <c r="X169" s="199"/>
      <c r="Y169" s="199"/>
      <c r="Z169" s="199"/>
      <c r="AA169" s="199"/>
      <c r="AB169" s="199"/>
      <c r="AC169" s="196"/>
    </row>
    <row r="170" spans="23:29">
      <c r="W170" s="207"/>
      <c r="X170" s="199"/>
      <c r="Y170" s="199"/>
      <c r="Z170" s="199"/>
      <c r="AA170" s="199"/>
      <c r="AB170" s="199"/>
      <c r="AC170" s="196"/>
    </row>
    <row r="171" spans="23:29">
      <c r="W171" s="207"/>
      <c r="X171" s="199"/>
      <c r="Y171" s="199"/>
      <c r="Z171" s="199"/>
      <c r="AA171" s="199"/>
      <c r="AB171" s="199"/>
      <c r="AC171" s="196"/>
    </row>
    <row r="172" spans="23:29">
      <c r="W172" s="207"/>
      <c r="X172" s="199"/>
      <c r="Y172" s="199"/>
      <c r="Z172" s="199"/>
      <c r="AA172" s="199"/>
      <c r="AB172" s="199"/>
      <c r="AC172" s="196"/>
    </row>
    <row r="173" spans="23:29">
      <c r="W173" s="207"/>
      <c r="X173" s="199"/>
      <c r="Y173" s="199"/>
      <c r="Z173" s="199"/>
      <c r="AA173" s="199"/>
      <c r="AB173" s="199"/>
      <c r="AC173" s="196"/>
    </row>
    <row r="174" spans="23:29">
      <c r="W174" s="207"/>
      <c r="X174" s="199"/>
      <c r="Y174" s="199"/>
      <c r="Z174" s="199"/>
      <c r="AA174" s="199"/>
      <c r="AB174" s="199"/>
      <c r="AC174" s="196"/>
    </row>
    <row r="175" spans="23:29">
      <c r="W175" s="207"/>
      <c r="X175" s="199"/>
      <c r="Y175" s="199"/>
      <c r="Z175" s="199"/>
      <c r="AA175" s="199"/>
      <c r="AB175" s="199"/>
      <c r="AC175" s="196"/>
    </row>
    <row r="176" spans="23:29">
      <c r="W176" s="207"/>
      <c r="X176" s="199"/>
      <c r="Y176" s="199"/>
      <c r="Z176" s="199"/>
      <c r="AA176" s="199"/>
      <c r="AB176" s="199"/>
      <c r="AC176" s="196"/>
    </row>
    <row r="177" spans="23:29">
      <c r="W177" s="207"/>
      <c r="X177" s="199"/>
      <c r="Y177" s="199"/>
      <c r="Z177" s="199"/>
      <c r="AA177" s="199"/>
      <c r="AB177" s="199"/>
      <c r="AC177" s="196"/>
    </row>
    <row r="178" spans="23:29">
      <c r="W178" s="207"/>
      <c r="X178" s="199"/>
      <c r="Y178" s="199"/>
      <c r="Z178" s="199"/>
      <c r="AA178" s="199"/>
      <c r="AB178" s="199"/>
      <c r="AC178" s="196"/>
    </row>
    <row r="179" spans="23:29">
      <c r="W179" s="207"/>
      <c r="X179" s="199"/>
      <c r="Y179" s="199"/>
      <c r="Z179" s="199"/>
      <c r="AA179" s="199"/>
      <c r="AB179" s="199"/>
      <c r="AC179" s="196"/>
    </row>
    <row r="180" spans="23:29">
      <c r="W180" s="207"/>
      <c r="X180" s="199"/>
      <c r="Y180" s="199"/>
      <c r="Z180" s="199"/>
      <c r="AA180" s="199"/>
      <c r="AB180" s="199"/>
      <c r="AC180" s="196"/>
    </row>
    <row r="181" spans="23:29">
      <c r="W181" s="207"/>
      <c r="X181" s="199"/>
      <c r="Y181" s="199"/>
      <c r="Z181" s="199"/>
      <c r="AA181" s="199"/>
      <c r="AB181" s="199"/>
      <c r="AC181" s="196"/>
    </row>
    <row r="182" spans="23:29">
      <c r="W182" s="207"/>
      <c r="X182" s="199"/>
      <c r="Y182" s="199"/>
      <c r="Z182" s="199"/>
      <c r="AA182" s="199"/>
      <c r="AB182" s="199"/>
      <c r="AC182" s="196"/>
    </row>
    <row r="183" spans="23:29">
      <c r="W183" s="207"/>
      <c r="X183" s="199"/>
      <c r="Y183" s="199"/>
      <c r="Z183" s="199"/>
      <c r="AA183" s="199"/>
      <c r="AB183" s="199"/>
      <c r="AC183" s="196"/>
    </row>
    <row r="184" spans="23:29">
      <c r="W184" s="207"/>
      <c r="X184" s="199"/>
      <c r="Y184" s="199"/>
      <c r="Z184" s="199"/>
      <c r="AA184" s="199"/>
      <c r="AB184" s="199"/>
      <c r="AC184" s="196"/>
    </row>
    <row r="185" spans="23:29">
      <c r="W185" s="207"/>
      <c r="X185" s="199"/>
      <c r="Y185" s="199"/>
      <c r="Z185" s="199"/>
      <c r="AA185" s="199"/>
      <c r="AB185" s="199"/>
      <c r="AC185" s="196"/>
    </row>
    <row r="186" spans="23:29">
      <c r="W186" s="207"/>
      <c r="X186" s="199"/>
      <c r="Y186" s="199"/>
      <c r="Z186" s="199"/>
      <c r="AA186" s="199"/>
      <c r="AB186" s="199"/>
      <c r="AC186" s="196"/>
    </row>
    <row r="187" spans="23:29">
      <c r="W187" s="207"/>
      <c r="X187" s="199"/>
      <c r="Y187" s="199"/>
      <c r="Z187" s="199"/>
      <c r="AA187" s="199"/>
      <c r="AB187" s="199"/>
      <c r="AC187" s="196"/>
    </row>
    <row r="188" spans="23:29">
      <c r="W188" s="207"/>
      <c r="X188" s="199"/>
      <c r="Y188" s="199"/>
      <c r="Z188" s="199"/>
      <c r="AA188" s="199"/>
      <c r="AB188" s="199"/>
      <c r="AC188" s="196"/>
    </row>
    <row r="189" spans="23:29">
      <c r="W189" s="207"/>
      <c r="X189" s="199"/>
      <c r="Y189" s="199"/>
      <c r="Z189" s="199"/>
      <c r="AA189" s="199"/>
      <c r="AB189" s="199"/>
      <c r="AC189" s="196"/>
    </row>
    <row r="190" spans="23:29">
      <c r="W190" s="207"/>
      <c r="X190" s="199"/>
      <c r="Y190" s="199"/>
      <c r="Z190" s="199"/>
      <c r="AA190" s="199"/>
      <c r="AB190" s="199"/>
      <c r="AC190" s="196"/>
    </row>
    <row r="191" spans="23:29">
      <c r="W191" s="207"/>
      <c r="X191" s="199"/>
      <c r="Y191" s="199"/>
      <c r="Z191" s="199"/>
      <c r="AA191" s="199"/>
      <c r="AB191" s="199"/>
      <c r="AC191" s="196"/>
    </row>
    <row r="192" spans="23:29">
      <c r="W192" s="207"/>
      <c r="X192" s="199"/>
      <c r="Y192" s="199"/>
      <c r="Z192" s="199"/>
      <c r="AA192" s="199"/>
      <c r="AB192" s="199"/>
      <c r="AC192" s="196"/>
    </row>
    <row r="193" spans="23:29">
      <c r="W193" s="207"/>
      <c r="X193" s="199"/>
      <c r="Y193" s="199"/>
      <c r="Z193" s="199"/>
      <c r="AA193" s="199"/>
      <c r="AB193" s="199"/>
      <c r="AC193" s="196"/>
    </row>
    <row r="194" spans="23:29">
      <c r="W194" s="207"/>
      <c r="X194" s="199"/>
      <c r="Y194" s="199"/>
      <c r="Z194" s="199"/>
      <c r="AA194" s="199"/>
      <c r="AB194" s="199"/>
      <c r="AC194" s="196"/>
    </row>
    <row r="195" spans="23:29">
      <c r="W195" s="207"/>
      <c r="X195" s="199"/>
      <c r="Y195" s="199"/>
      <c r="Z195" s="199"/>
      <c r="AA195" s="199"/>
      <c r="AB195" s="199"/>
      <c r="AC195" s="196"/>
    </row>
    <row r="196" spans="23:29">
      <c r="W196" s="207"/>
      <c r="X196" s="199"/>
      <c r="Y196" s="199"/>
      <c r="Z196" s="199"/>
      <c r="AA196" s="199"/>
      <c r="AB196" s="199"/>
      <c r="AC196" s="196"/>
    </row>
    <row r="197" spans="23:29">
      <c r="W197" s="207"/>
      <c r="X197" s="199"/>
      <c r="Y197" s="199"/>
      <c r="Z197" s="199"/>
      <c r="AA197" s="199"/>
      <c r="AB197" s="199"/>
      <c r="AC197" s="196"/>
    </row>
    <row r="198" spans="23:29">
      <c r="W198" s="207"/>
      <c r="X198" s="199"/>
      <c r="Y198" s="199"/>
      <c r="Z198" s="199"/>
      <c r="AA198" s="199"/>
      <c r="AB198" s="199"/>
      <c r="AC198" s="196"/>
    </row>
    <row r="199" spans="23:29">
      <c r="W199" s="207"/>
      <c r="X199" s="199"/>
      <c r="Y199" s="199"/>
      <c r="Z199" s="199"/>
      <c r="AA199" s="199"/>
      <c r="AB199" s="199"/>
      <c r="AC199" s="196"/>
    </row>
    <row r="200" spans="23:29">
      <c r="W200" s="207"/>
      <c r="X200" s="199"/>
      <c r="Y200" s="199"/>
      <c r="Z200" s="199"/>
      <c r="AA200" s="199"/>
      <c r="AB200" s="199"/>
      <c r="AC200" s="196"/>
    </row>
    <row r="201" spans="23:29">
      <c r="W201" s="207"/>
      <c r="X201" s="199"/>
      <c r="Y201" s="199"/>
      <c r="Z201" s="199"/>
      <c r="AA201" s="199"/>
      <c r="AB201" s="199"/>
      <c r="AC201" s="196"/>
    </row>
    <row r="202" spans="23:29">
      <c r="W202" s="207"/>
      <c r="X202" s="199"/>
      <c r="Y202" s="199"/>
      <c r="Z202" s="199"/>
      <c r="AA202" s="199"/>
      <c r="AB202" s="199"/>
      <c r="AC202" s="196"/>
    </row>
    <row r="203" spans="23:29">
      <c r="W203" s="207"/>
      <c r="X203" s="199"/>
      <c r="Y203" s="199"/>
      <c r="Z203" s="199"/>
      <c r="AA203" s="199"/>
      <c r="AB203" s="199"/>
      <c r="AC203" s="196"/>
    </row>
    <row r="204" spans="23:29">
      <c r="W204" s="207"/>
      <c r="X204" s="199"/>
      <c r="Y204" s="199"/>
      <c r="Z204" s="199"/>
      <c r="AA204" s="199"/>
      <c r="AB204" s="199"/>
      <c r="AC204" s="196"/>
    </row>
    <row r="205" spans="23:29">
      <c r="W205" s="207"/>
      <c r="X205" s="199"/>
      <c r="Y205" s="199"/>
      <c r="Z205" s="199"/>
      <c r="AA205" s="199"/>
      <c r="AB205" s="199"/>
      <c r="AC205" s="196"/>
    </row>
    <row r="206" spans="23:29">
      <c r="W206" s="207"/>
      <c r="X206" s="199"/>
      <c r="Y206" s="199"/>
      <c r="Z206" s="199"/>
      <c r="AA206" s="199"/>
      <c r="AB206" s="199"/>
      <c r="AC206" s="196"/>
    </row>
    <row r="207" spans="23:29">
      <c r="W207" s="207"/>
      <c r="X207" s="199"/>
      <c r="Y207" s="199"/>
      <c r="Z207" s="199"/>
      <c r="AA207" s="199"/>
      <c r="AB207" s="199"/>
      <c r="AC207" s="196"/>
    </row>
    <row r="208" spans="23:29">
      <c r="W208" s="207"/>
      <c r="X208" s="199"/>
      <c r="Y208" s="199"/>
      <c r="Z208" s="199"/>
      <c r="AA208" s="199"/>
      <c r="AB208" s="199"/>
      <c r="AC208" s="196"/>
    </row>
    <row r="209" spans="23:29">
      <c r="W209" s="207"/>
      <c r="X209" s="199"/>
      <c r="Y209" s="199"/>
      <c r="Z209" s="199"/>
      <c r="AA209" s="199"/>
      <c r="AB209" s="199"/>
      <c r="AC209" s="196"/>
    </row>
    <row r="210" spans="23:29">
      <c r="W210" s="207"/>
      <c r="X210" s="199"/>
      <c r="Y210" s="199"/>
      <c r="Z210" s="199"/>
      <c r="AA210" s="199"/>
      <c r="AB210" s="199"/>
      <c r="AC210" s="196"/>
    </row>
    <row r="211" spans="23:29">
      <c r="W211" s="207"/>
      <c r="X211" s="199"/>
      <c r="Y211" s="199"/>
      <c r="Z211" s="199"/>
      <c r="AA211" s="199"/>
      <c r="AB211" s="199"/>
      <c r="AC211" s="196"/>
    </row>
    <row r="212" spans="23:29">
      <c r="W212" s="207"/>
      <c r="X212" s="199"/>
      <c r="Y212" s="199"/>
      <c r="Z212" s="199"/>
      <c r="AA212" s="199"/>
      <c r="AB212" s="199"/>
      <c r="AC212" s="196"/>
    </row>
    <row r="213" spans="23:29">
      <c r="W213" s="207"/>
      <c r="X213" s="199"/>
      <c r="Y213" s="199"/>
      <c r="Z213" s="199"/>
      <c r="AA213" s="199"/>
      <c r="AB213" s="199"/>
      <c r="AC213" s="196"/>
    </row>
    <row r="214" spans="23:29">
      <c r="W214" s="207"/>
      <c r="X214" s="199"/>
      <c r="Y214" s="199"/>
      <c r="Z214" s="199"/>
      <c r="AA214" s="199"/>
      <c r="AB214" s="199"/>
      <c r="AC214" s="196"/>
    </row>
    <row r="215" spans="23:29">
      <c r="W215" s="207"/>
      <c r="X215" s="199"/>
      <c r="Y215" s="199"/>
      <c r="Z215" s="199"/>
      <c r="AA215" s="199"/>
      <c r="AB215" s="199"/>
      <c r="AC215" s="196"/>
    </row>
    <row r="216" spans="23:29">
      <c r="W216" s="207"/>
      <c r="X216" s="199"/>
      <c r="Y216" s="199"/>
      <c r="Z216" s="199"/>
      <c r="AA216" s="199"/>
      <c r="AB216" s="199"/>
      <c r="AC216" s="196"/>
    </row>
    <row r="217" spans="23:29">
      <c r="W217" s="207"/>
      <c r="X217" s="199"/>
      <c r="Y217" s="199"/>
      <c r="Z217" s="199"/>
      <c r="AA217" s="199"/>
      <c r="AB217" s="199"/>
      <c r="AC217" s="196"/>
    </row>
    <row r="218" spans="23:29">
      <c r="W218" s="207"/>
      <c r="X218" s="199"/>
      <c r="Y218" s="199"/>
      <c r="Z218" s="199"/>
      <c r="AA218" s="199"/>
      <c r="AB218" s="199"/>
      <c r="AC218" s="196"/>
    </row>
    <row r="219" spans="23:29">
      <c r="W219" s="207"/>
      <c r="X219" s="199"/>
      <c r="Y219" s="199"/>
      <c r="Z219" s="199"/>
      <c r="AA219" s="199"/>
      <c r="AB219" s="199"/>
      <c r="AC219" s="196"/>
    </row>
    <row r="220" spans="23:29">
      <c r="W220" s="207"/>
      <c r="X220" s="199"/>
      <c r="Y220" s="199"/>
      <c r="Z220" s="199"/>
      <c r="AA220" s="199"/>
      <c r="AB220" s="199"/>
      <c r="AC220" s="196"/>
    </row>
    <row r="221" spans="23:29">
      <c r="W221" s="207"/>
      <c r="X221" s="199"/>
      <c r="Y221" s="199"/>
      <c r="Z221" s="199"/>
      <c r="AA221" s="199"/>
      <c r="AB221" s="199"/>
      <c r="AC221" s="196"/>
    </row>
    <row r="222" spans="23:29">
      <c r="W222" s="207"/>
      <c r="X222" s="199"/>
      <c r="Y222" s="199"/>
      <c r="Z222" s="199"/>
      <c r="AA222" s="199"/>
      <c r="AB222" s="199"/>
      <c r="AC222" s="196"/>
    </row>
    <row r="223" spans="23:29">
      <c r="W223" s="207"/>
      <c r="X223" s="199"/>
      <c r="Y223" s="199"/>
      <c r="Z223" s="199"/>
      <c r="AA223" s="199"/>
      <c r="AB223" s="199"/>
      <c r="AC223" s="196"/>
    </row>
    <row r="224" spans="23:29">
      <c r="W224" s="207"/>
      <c r="X224" s="199"/>
      <c r="Y224" s="199"/>
      <c r="Z224" s="199"/>
      <c r="AA224" s="199"/>
      <c r="AB224" s="199"/>
      <c r="AC224" s="196"/>
    </row>
    <row r="225" spans="23:29">
      <c r="W225" s="207"/>
      <c r="X225" s="199"/>
      <c r="Y225" s="199"/>
      <c r="Z225" s="199"/>
      <c r="AA225" s="199"/>
      <c r="AB225" s="199"/>
      <c r="AC225" s="196"/>
    </row>
    <row r="226" spans="23:29">
      <c r="W226" s="207"/>
      <c r="X226" s="199"/>
      <c r="Y226" s="199"/>
      <c r="Z226" s="199"/>
      <c r="AA226" s="199"/>
      <c r="AB226" s="199"/>
      <c r="AC226" s="196"/>
    </row>
    <row r="227" spans="23:29">
      <c r="W227" s="207"/>
      <c r="X227" s="199"/>
      <c r="Y227" s="199"/>
      <c r="Z227" s="199"/>
      <c r="AA227" s="199"/>
      <c r="AB227" s="199"/>
      <c r="AC227" s="196"/>
    </row>
    <row r="228" spans="23:29">
      <c r="W228" s="207"/>
      <c r="X228" s="199"/>
      <c r="Y228" s="199"/>
      <c r="Z228" s="199"/>
      <c r="AA228" s="199"/>
      <c r="AB228" s="199"/>
      <c r="AC228" s="196"/>
    </row>
    <row r="229" spans="23:29">
      <c r="W229" s="207"/>
      <c r="X229" s="199"/>
      <c r="Y229" s="199"/>
      <c r="Z229" s="199"/>
      <c r="AA229" s="199"/>
      <c r="AB229" s="199"/>
      <c r="AC229" s="196"/>
    </row>
    <row r="230" spans="23:29">
      <c r="W230" s="207"/>
      <c r="X230" s="199"/>
      <c r="Y230" s="199"/>
      <c r="Z230" s="199"/>
      <c r="AA230" s="199"/>
      <c r="AB230" s="199"/>
      <c r="AC230" s="196"/>
    </row>
    <row r="231" spans="23:29">
      <c r="W231" s="207"/>
      <c r="X231" s="199"/>
      <c r="Y231" s="199"/>
      <c r="Z231" s="199"/>
      <c r="AA231" s="199"/>
      <c r="AB231" s="199"/>
      <c r="AC231" s="196"/>
    </row>
    <row r="232" spans="23:29">
      <c r="W232" s="207"/>
      <c r="X232" s="199"/>
      <c r="Y232" s="199"/>
      <c r="Z232" s="199"/>
      <c r="AA232" s="199"/>
      <c r="AB232" s="199"/>
      <c r="AC232" s="196"/>
    </row>
    <row r="233" spans="23:29">
      <c r="W233" s="207"/>
      <c r="X233" s="199"/>
      <c r="Y233" s="199"/>
      <c r="Z233" s="199"/>
      <c r="AA233" s="199"/>
      <c r="AB233" s="199"/>
      <c r="AC233" s="196"/>
    </row>
  </sheetData>
  <mergeCells count="9">
    <mergeCell ref="Y8:AC22"/>
    <mergeCell ref="H20:N20"/>
    <mergeCell ref="A5:U5"/>
    <mergeCell ref="Q1:U1"/>
    <mergeCell ref="Q2:U2"/>
    <mergeCell ref="Q3:U3"/>
    <mergeCell ref="H18:U18"/>
    <mergeCell ref="H19:U19"/>
    <mergeCell ref="G7:M7"/>
  </mergeCells>
  <phoneticPr fontId="2" type="noConversion"/>
  <dataValidations count="4">
    <dataValidation type="list" allowBlank="1" showInputMessage="1" showErrorMessage="1" sqref="Q3" xr:uid="{00000000-0002-0000-0600-000000000000}">
      <formula1>"-,傳真,電郵,傳真+電郵"</formula1>
    </dataValidation>
    <dataValidation type="list" allowBlank="1" showInputMessage="1" showErrorMessage="1" sqref="H37" xr:uid="{00000000-0002-0000-0600-000001000000}">
      <formula1>"'-,Andy MAK,JAY HO,Teddy YAN"</formula1>
    </dataValidation>
    <dataValidation type="list" allowBlank="1" showInputMessage="1" showErrorMessage="1" sqref="Q16" xr:uid="{00000000-0002-0000-0600-000002000000}">
      <formula1>"-,王先生，電話9096 7447。,何先生，電話︰9207 2127。,麥先生，電話︰5548 8070。"</formula1>
    </dataValidation>
    <dataValidation type="list" allowBlank="1" showInputMessage="1" showErrorMessage="1" sqref="R37" xr:uid="{192D296F-B1A3-4F8F-9FD2-6E7EA79464BF}">
      <formula1>"'-,Andy MAK,JAY HO,Bevis WONG"</formula1>
    </dataValidation>
  </dataValidations>
  <printOptions horizontalCentered="1"/>
  <pageMargins left="0.39370078740157483" right="0.39370078740157483" top="0.39370078740157483" bottom="0.35433070866141736" header="0.51181102362204722" footer="0.27559055118110237"/>
  <pageSetup paperSize="9" scale="65"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AA57"/>
  <sheetViews>
    <sheetView zoomScale="70" zoomScaleNormal="70" workbookViewId="0">
      <selection activeCell="P6" sqref="P6:T20"/>
    </sheetView>
  </sheetViews>
  <sheetFormatPr defaultColWidth="9" defaultRowHeight="16.2"/>
  <cols>
    <col min="1" max="2" width="10.6640625" style="5" customWidth="1"/>
    <col min="3" max="3" width="15.109375" style="5" customWidth="1"/>
    <col min="4" max="4" width="6" style="5" customWidth="1"/>
    <col min="5" max="5" width="9.44140625" style="5" customWidth="1"/>
    <col min="6" max="6" width="8.109375" style="5" customWidth="1"/>
    <col min="7" max="8" width="11.6640625" style="5" customWidth="1"/>
    <col min="9" max="9" width="8.21875" style="5" customWidth="1"/>
    <col min="10" max="10" width="8.6640625" style="5" customWidth="1"/>
    <col min="11" max="11" width="10.44140625" style="5" customWidth="1"/>
    <col min="12" max="12" width="2.6640625" style="5" customWidth="1"/>
    <col min="13" max="13" width="2.6640625" style="24" customWidth="1"/>
    <col min="14" max="18" width="13.6640625" style="88" customWidth="1"/>
    <col min="19" max="19" width="33.109375" style="198" customWidth="1"/>
    <col min="20" max="27" width="9" style="4"/>
    <col min="28" max="16384" width="9" style="6"/>
  </cols>
  <sheetData>
    <row r="1" spans="1:27" ht="16.5" customHeight="1"/>
    <row r="3" spans="1:27">
      <c r="N3" s="94"/>
      <c r="O3" s="95"/>
      <c r="P3" s="96"/>
      <c r="Q3" s="97"/>
      <c r="R3" s="98"/>
    </row>
    <row r="4" spans="1:27">
      <c r="N4" s="245"/>
      <c r="O4" s="245"/>
      <c r="P4" s="246"/>
      <c r="Q4" s="247"/>
      <c r="S4" s="88"/>
      <c r="T4" s="198"/>
    </row>
    <row r="5" spans="1:27">
      <c r="Q5" s="248"/>
      <c r="R5" s="249"/>
      <c r="S5" s="250"/>
    </row>
    <row r="6" spans="1:27" ht="30.6">
      <c r="A6" s="694" t="s">
        <v>73</v>
      </c>
      <c r="B6" s="694"/>
      <c r="C6" s="694"/>
      <c r="D6" s="694"/>
      <c r="E6" s="694"/>
      <c r="F6" s="694"/>
      <c r="G6" s="694"/>
      <c r="H6" s="694"/>
      <c r="I6" s="694"/>
      <c r="J6" s="694"/>
      <c r="K6" s="694"/>
      <c r="L6" s="694"/>
      <c r="M6" s="25"/>
      <c r="N6" s="101">
        <v>22487</v>
      </c>
      <c r="P6" s="845" t="s">
        <v>831</v>
      </c>
      <c r="Q6" s="846"/>
      <c r="R6" s="846"/>
      <c r="S6" s="846"/>
      <c r="T6" s="846"/>
    </row>
    <row r="7" spans="1:27" ht="13.5" customHeight="1">
      <c r="A7" s="37"/>
      <c r="B7" s="37"/>
      <c r="C7" s="37"/>
      <c r="D7" s="37"/>
      <c r="E7" s="37"/>
      <c r="F7" s="37"/>
      <c r="G7" s="37"/>
      <c r="H7" s="37"/>
      <c r="I7" s="37"/>
      <c r="J7" s="37"/>
      <c r="K7" s="37"/>
      <c r="L7" s="37"/>
      <c r="M7" s="25"/>
      <c r="N7" s="251"/>
      <c r="O7" s="251"/>
      <c r="P7" s="846"/>
      <c r="Q7" s="846"/>
      <c r="R7" s="846"/>
      <c r="S7" s="846"/>
      <c r="T7" s="846"/>
    </row>
    <row r="8" spans="1:27">
      <c r="A8" s="7"/>
      <c r="B8" s="8"/>
      <c r="C8" s="8"/>
      <c r="D8" s="8"/>
      <c r="E8" s="8"/>
      <c r="F8" s="8"/>
      <c r="G8" s="8"/>
      <c r="H8" s="8"/>
      <c r="I8" s="8"/>
      <c r="J8" s="8"/>
      <c r="K8" s="8"/>
      <c r="L8" s="9"/>
      <c r="M8" s="252"/>
      <c r="N8" s="198"/>
      <c r="O8" s="198"/>
      <c r="P8" s="846"/>
      <c r="Q8" s="846"/>
      <c r="R8" s="846"/>
      <c r="S8" s="846"/>
      <c r="T8" s="846"/>
    </row>
    <row r="9" spans="1:27" s="11" customFormat="1" ht="19.8">
      <c r="A9" s="680" t="s">
        <v>74</v>
      </c>
      <c r="B9" s="681"/>
      <c r="C9" s="683" t="str">
        <f>VLOOKUP(N6,'P-Master'!$A$2:$AC$1046,2,0)</f>
        <v>19-C0002-22487(BW)</v>
      </c>
      <c r="D9" s="683"/>
      <c r="E9" s="683"/>
      <c r="F9" s="695"/>
      <c r="G9" s="253"/>
      <c r="H9" s="253" t="s">
        <v>75</v>
      </c>
      <c r="I9" s="696"/>
      <c r="J9" s="697"/>
      <c r="K9" s="697"/>
      <c r="L9" s="10"/>
      <c r="M9" s="254"/>
      <c r="N9" s="198"/>
      <c r="O9" s="198"/>
      <c r="P9" s="846"/>
      <c r="Q9" s="846"/>
      <c r="R9" s="846"/>
      <c r="S9" s="846"/>
      <c r="T9" s="846"/>
      <c r="U9" s="4"/>
      <c r="V9" s="4"/>
      <c r="W9" s="4"/>
      <c r="X9" s="4"/>
      <c r="Y9" s="4"/>
      <c r="Z9" s="4"/>
      <c r="AA9" s="4"/>
    </row>
    <row r="10" spans="1:27" s="11" customFormat="1" ht="19.8">
      <c r="A10" s="12"/>
      <c r="B10" s="13"/>
      <c r="C10" s="13"/>
      <c r="D10" s="13"/>
      <c r="E10" s="13"/>
      <c r="F10" s="13"/>
      <c r="G10" s="14"/>
      <c r="H10" s="13"/>
      <c r="I10" s="13"/>
      <c r="J10" s="13"/>
      <c r="K10" s="13"/>
      <c r="L10" s="15"/>
      <c r="M10" s="254"/>
      <c r="O10" s="198"/>
      <c r="P10" s="846"/>
      <c r="Q10" s="846"/>
      <c r="R10" s="846"/>
      <c r="S10" s="846"/>
      <c r="T10" s="846"/>
      <c r="U10" s="4"/>
      <c r="V10" s="4"/>
      <c r="W10" s="4"/>
      <c r="X10" s="4"/>
      <c r="Y10" s="4"/>
      <c r="Z10" s="4"/>
      <c r="AA10" s="4"/>
    </row>
    <row r="11" spans="1:27" s="11" customFormat="1" ht="19.8">
      <c r="A11" s="38"/>
      <c r="B11" s="255"/>
      <c r="C11" s="255"/>
      <c r="D11" s="255"/>
      <c r="E11" s="255"/>
      <c r="F11" s="255"/>
      <c r="G11" s="253"/>
      <c r="H11" s="255"/>
      <c r="I11" s="255"/>
      <c r="J11" s="255"/>
      <c r="K11" s="255"/>
      <c r="L11" s="10"/>
      <c r="M11" s="254"/>
      <c r="N11" s="88"/>
      <c r="O11" s="88"/>
      <c r="P11" s="846"/>
      <c r="Q11" s="846"/>
      <c r="R11" s="846"/>
      <c r="S11" s="846"/>
      <c r="T11" s="846"/>
      <c r="U11" s="4"/>
      <c r="V11" s="4"/>
      <c r="W11" s="4"/>
      <c r="X11" s="4"/>
      <c r="Y11" s="4"/>
      <c r="Z11" s="4"/>
      <c r="AA11" s="4"/>
    </row>
    <row r="12" spans="1:27" s="258" customFormat="1" ht="30" customHeight="1">
      <c r="A12" s="682" t="s">
        <v>149</v>
      </c>
      <c r="B12" s="681"/>
      <c r="C12" s="683" t="str">
        <f>VLOOKUP(N6,'P-Master'!$A$2:$AC$1046,6,0)</f>
        <v>東華三院物業科</v>
      </c>
      <c r="D12" s="683"/>
      <c r="E12" s="683"/>
      <c r="F12" s="695"/>
      <c r="H12" s="259" t="s">
        <v>76</v>
      </c>
      <c r="I12" s="697" t="str">
        <f>VLOOKUP(N6,'P-Master'!$A$2:$AP$1046,35,0)</f>
        <v>MS ABC</v>
      </c>
      <c r="J12" s="697"/>
      <c r="K12" s="697"/>
      <c r="L12" s="260"/>
      <c r="M12" s="261"/>
      <c r="N12" s="198"/>
      <c r="O12" s="198"/>
      <c r="P12" s="846"/>
      <c r="Q12" s="846"/>
      <c r="R12" s="846"/>
      <c r="S12" s="846"/>
      <c r="T12" s="846"/>
      <c r="U12" s="4"/>
      <c r="V12" s="4"/>
      <c r="W12" s="4"/>
      <c r="X12" s="4"/>
      <c r="Y12" s="4"/>
      <c r="Z12" s="4"/>
      <c r="AA12" s="4"/>
    </row>
    <row r="13" spans="1:27" s="258" customFormat="1" ht="19.8">
      <c r="A13" s="262"/>
      <c r="B13" s="263"/>
      <c r="C13" s="263"/>
      <c r="D13" s="263"/>
      <c r="E13" s="263"/>
      <c r="F13" s="263"/>
      <c r="H13" s="259"/>
      <c r="I13" s="263"/>
      <c r="J13" s="263"/>
      <c r="K13" s="263"/>
      <c r="L13" s="260"/>
      <c r="M13" s="261"/>
      <c r="N13" s="198"/>
      <c r="O13" s="198"/>
      <c r="P13" s="846"/>
      <c r="Q13" s="846"/>
      <c r="R13" s="846"/>
      <c r="S13" s="846"/>
      <c r="T13" s="846"/>
      <c r="U13" s="4"/>
      <c r="V13" s="4"/>
      <c r="W13" s="4"/>
      <c r="X13" s="4"/>
      <c r="Y13" s="4"/>
      <c r="Z13" s="4"/>
      <c r="AA13" s="4"/>
    </row>
    <row r="14" spans="1:27" s="258" customFormat="1" ht="30" customHeight="1">
      <c r="A14" s="262" t="s">
        <v>150</v>
      </c>
      <c r="B14" s="264"/>
      <c r="C14" s="265">
        <f>VLOOKUP(N6,'P-Master'!$A$2:$AP$1046,32,0)</f>
        <v>12345678</v>
      </c>
      <c r="D14" s="266"/>
      <c r="E14" s="266"/>
      <c r="F14" s="266"/>
      <c r="H14" s="259" t="s">
        <v>77</v>
      </c>
      <c r="I14" s="692">
        <f>VLOOKUP(N6,'P-Master'!$A$2:$AP$1046,33,0)</f>
        <v>98765413</v>
      </c>
      <c r="J14" s="693"/>
      <c r="K14" s="693"/>
      <c r="L14" s="260"/>
      <c r="M14" s="261"/>
      <c r="N14" s="198"/>
      <c r="O14" s="198"/>
      <c r="P14" s="846"/>
      <c r="Q14" s="846"/>
      <c r="R14" s="846"/>
      <c r="S14" s="846"/>
      <c r="T14" s="846"/>
      <c r="U14" s="4"/>
      <c r="V14" s="4"/>
      <c r="W14" s="4"/>
      <c r="X14" s="4"/>
      <c r="Y14" s="4"/>
      <c r="Z14" s="4"/>
      <c r="AA14" s="4"/>
    </row>
    <row r="15" spans="1:27" s="258" customFormat="1" ht="19.8">
      <c r="A15" s="262"/>
      <c r="B15" s="263"/>
      <c r="C15" s="263"/>
      <c r="D15" s="263"/>
      <c r="E15" s="263"/>
      <c r="F15" s="263"/>
      <c r="H15" s="259"/>
      <c r="I15" s="263"/>
      <c r="J15" s="263"/>
      <c r="K15" s="263"/>
      <c r="L15" s="260"/>
      <c r="M15" s="261"/>
      <c r="N15" s="198"/>
      <c r="O15" s="198"/>
      <c r="P15" s="846"/>
      <c r="Q15" s="846"/>
      <c r="R15" s="846"/>
      <c r="S15" s="846"/>
      <c r="T15" s="846"/>
      <c r="U15" s="4"/>
      <c r="V15" s="4"/>
      <c r="W15" s="4"/>
      <c r="X15" s="4"/>
      <c r="Y15" s="4"/>
      <c r="Z15" s="4"/>
      <c r="AA15" s="4"/>
    </row>
    <row r="16" spans="1:27" s="258" customFormat="1" ht="42" customHeight="1">
      <c r="A16" s="682" t="s">
        <v>151</v>
      </c>
      <c r="B16" s="681"/>
      <c r="C16" s="687" t="str">
        <f>VLOOKUP(N6,'P-Master'!$A$2:$AP$1046,30,0)</f>
        <v>九龍大南街123號地下</v>
      </c>
      <c r="D16" s="688"/>
      <c r="E16" s="688"/>
      <c r="F16" s="688"/>
      <c r="G16" s="689"/>
      <c r="H16" s="689"/>
      <c r="I16" s="689"/>
      <c r="J16" s="689"/>
      <c r="K16" s="689"/>
      <c r="L16" s="260"/>
      <c r="M16" s="261"/>
      <c r="N16" s="198"/>
      <c r="O16" s="198"/>
      <c r="P16" s="846"/>
      <c r="Q16" s="846"/>
      <c r="R16" s="846"/>
      <c r="S16" s="846"/>
      <c r="T16" s="846"/>
      <c r="U16" s="4"/>
      <c r="V16" s="4"/>
      <c r="W16" s="4"/>
      <c r="X16" s="4"/>
      <c r="Y16" s="4"/>
      <c r="Z16" s="4"/>
      <c r="AA16" s="4"/>
    </row>
    <row r="17" spans="1:27" s="258" customFormat="1" ht="19.8">
      <c r="A17" s="267"/>
      <c r="B17" s="265"/>
      <c r="C17" s="265"/>
      <c r="D17" s="265"/>
      <c r="E17" s="265"/>
      <c r="F17" s="265"/>
      <c r="G17" s="265"/>
      <c r="H17" s="265"/>
      <c r="I17" s="265"/>
      <c r="J17" s="265"/>
      <c r="K17" s="265"/>
      <c r="L17" s="268"/>
      <c r="M17" s="261"/>
      <c r="N17" s="198"/>
      <c r="O17" s="198"/>
      <c r="P17" s="846"/>
      <c r="Q17" s="846"/>
      <c r="R17" s="846"/>
      <c r="S17" s="846"/>
      <c r="T17" s="846"/>
      <c r="U17" s="4"/>
      <c r="V17" s="4"/>
      <c r="W17" s="4"/>
      <c r="X17" s="4"/>
      <c r="Y17" s="4"/>
      <c r="Z17" s="4"/>
      <c r="AA17" s="4"/>
    </row>
    <row r="18" spans="1:27" s="258" customFormat="1" ht="9.9" customHeight="1">
      <c r="A18" s="262"/>
      <c r="B18" s="263"/>
      <c r="C18" s="263"/>
      <c r="D18" s="263"/>
      <c r="E18" s="263"/>
      <c r="F18" s="263"/>
      <c r="G18" s="263"/>
      <c r="H18" s="263"/>
      <c r="I18" s="263"/>
      <c r="J18" s="263"/>
      <c r="K18" s="263"/>
      <c r="L18" s="260"/>
      <c r="M18" s="261"/>
      <c r="N18" s="198"/>
      <c r="O18" s="198"/>
      <c r="P18" s="846"/>
      <c r="Q18" s="846"/>
      <c r="R18" s="846"/>
      <c r="S18" s="846"/>
      <c r="T18" s="846"/>
      <c r="U18" s="4"/>
      <c r="V18" s="4"/>
      <c r="W18" s="4"/>
      <c r="X18" s="4"/>
      <c r="Y18" s="4"/>
      <c r="Z18" s="4"/>
      <c r="AA18" s="4"/>
    </row>
    <row r="19" spans="1:27" s="258" customFormat="1" ht="39.9" customHeight="1">
      <c r="A19" s="682" t="s">
        <v>145</v>
      </c>
      <c r="B19" s="681"/>
      <c r="C19" s="683" t="str">
        <f>VLOOKUP(N6,'P-Master'!$A$2:$AC$1046,7,0)</f>
        <v>大南街123號地下</v>
      </c>
      <c r="D19" s="683"/>
      <c r="E19" s="683"/>
      <c r="F19" s="683"/>
      <c r="G19" s="683"/>
      <c r="H19" s="683"/>
      <c r="I19" s="683"/>
      <c r="J19" s="683"/>
      <c r="K19" s="683"/>
      <c r="L19" s="260"/>
      <c r="M19" s="261"/>
      <c r="N19" s="88"/>
      <c r="O19" s="88"/>
      <c r="P19" s="846"/>
      <c r="Q19" s="846"/>
      <c r="R19" s="846"/>
      <c r="S19" s="846"/>
      <c r="T19" s="846"/>
      <c r="U19" s="4"/>
      <c r="V19" s="4"/>
      <c r="W19" s="4"/>
      <c r="X19" s="4"/>
      <c r="Y19" s="4"/>
      <c r="Z19" s="4"/>
      <c r="AA19" s="4"/>
    </row>
    <row r="20" spans="1:27" s="258" customFormat="1" ht="9.9" customHeight="1">
      <c r="A20" s="262"/>
      <c r="B20" s="263"/>
      <c r="C20" s="263"/>
      <c r="E20" s="263"/>
      <c r="F20" s="263"/>
      <c r="G20" s="263"/>
      <c r="H20" s="263"/>
      <c r="I20" s="263"/>
      <c r="J20" s="263"/>
      <c r="K20" s="263"/>
      <c r="L20" s="260"/>
      <c r="M20" s="261"/>
      <c r="N20" s="198"/>
      <c r="O20" s="198"/>
      <c r="P20" s="846"/>
      <c r="Q20" s="846"/>
      <c r="R20" s="846"/>
      <c r="S20" s="846"/>
      <c r="T20" s="846"/>
      <c r="U20" s="4"/>
      <c r="V20" s="4"/>
      <c r="W20" s="4"/>
      <c r="X20" s="4"/>
      <c r="Y20" s="4"/>
      <c r="Z20" s="4"/>
      <c r="AA20" s="4"/>
    </row>
    <row r="21" spans="1:27" s="258" customFormat="1" ht="20.100000000000001" customHeight="1">
      <c r="A21" s="682" t="s">
        <v>146</v>
      </c>
      <c r="B21" s="681"/>
      <c r="C21" s="684" t="str">
        <f>VLOOKUP(N6,'P-Master'!$A$2:$AC$1046,8,0)</f>
        <v>pumping</v>
      </c>
      <c r="D21" s="685"/>
      <c r="E21" s="685"/>
      <c r="F21" s="685"/>
      <c r="G21" s="685"/>
      <c r="H21" s="685"/>
      <c r="I21" s="685"/>
      <c r="J21" s="685"/>
      <c r="K21" s="685"/>
      <c r="L21" s="260"/>
      <c r="M21" s="261"/>
      <c r="N21" s="88"/>
      <c r="O21" s="88"/>
      <c r="P21" s="256"/>
      <c r="Q21" s="257"/>
      <c r="R21" s="256"/>
      <c r="S21" s="4"/>
      <c r="T21" s="4"/>
      <c r="U21" s="4"/>
      <c r="V21" s="4"/>
      <c r="W21" s="4"/>
      <c r="X21" s="4"/>
      <c r="Y21" s="4"/>
      <c r="Z21" s="4"/>
      <c r="AA21" s="4"/>
    </row>
    <row r="22" spans="1:27" s="11" customFormat="1" ht="20.100000000000001" customHeight="1">
      <c r="A22" s="690"/>
      <c r="B22" s="691"/>
      <c r="C22" s="685"/>
      <c r="D22" s="685"/>
      <c r="E22" s="685"/>
      <c r="F22" s="685"/>
      <c r="G22" s="685"/>
      <c r="H22" s="685"/>
      <c r="I22" s="685"/>
      <c r="J22" s="685"/>
      <c r="K22" s="685"/>
      <c r="L22" s="10"/>
      <c r="M22" s="254"/>
      <c r="N22" s="198"/>
      <c r="O22" s="198"/>
      <c r="P22" s="198"/>
      <c r="Q22" s="198"/>
      <c r="R22" s="198"/>
      <c r="S22" s="198"/>
      <c r="T22" s="4"/>
      <c r="U22" s="4"/>
      <c r="V22" s="4"/>
      <c r="W22" s="4"/>
      <c r="X22" s="4"/>
      <c r="Y22" s="4"/>
      <c r="Z22" s="4"/>
      <c r="AA22" s="4"/>
    </row>
    <row r="23" spans="1:27" s="11" customFormat="1" ht="20.100000000000001" customHeight="1">
      <c r="A23" s="690"/>
      <c r="B23" s="691"/>
      <c r="C23" s="686"/>
      <c r="D23" s="686"/>
      <c r="E23" s="686"/>
      <c r="F23" s="686"/>
      <c r="G23" s="686"/>
      <c r="H23" s="686"/>
      <c r="I23" s="686"/>
      <c r="J23" s="686"/>
      <c r="K23" s="686"/>
      <c r="L23" s="10"/>
      <c r="M23" s="254"/>
      <c r="N23" s="198"/>
      <c r="O23" s="198"/>
      <c r="P23" s="198"/>
      <c r="Q23" s="198"/>
      <c r="R23" s="198"/>
      <c r="S23" s="198"/>
      <c r="T23" s="4"/>
      <c r="U23" s="4"/>
      <c r="V23" s="4"/>
      <c r="W23" s="4"/>
      <c r="X23" s="4"/>
      <c r="Y23" s="4"/>
      <c r="Z23" s="4"/>
      <c r="AA23" s="4"/>
    </row>
    <row r="24" spans="1:27" s="11" customFormat="1" ht="9.9" customHeight="1">
      <c r="A24" s="38"/>
      <c r="B24" s="255"/>
      <c r="C24" s="255"/>
      <c r="D24" s="255"/>
      <c r="E24" s="255"/>
      <c r="F24" s="255"/>
      <c r="G24" s="255"/>
      <c r="H24" s="255"/>
      <c r="I24" s="255"/>
      <c r="J24" s="255"/>
      <c r="K24" s="255"/>
      <c r="L24" s="10"/>
      <c r="M24" s="254"/>
      <c r="N24" s="88"/>
      <c r="O24" s="88"/>
      <c r="P24" s="88"/>
      <c r="Q24" s="88"/>
      <c r="R24" s="88"/>
      <c r="S24" s="198"/>
      <c r="T24" s="4"/>
      <c r="U24" s="4"/>
      <c r="V24" s="4"/>
      <c r="W24" s="4"/>
      <c r="X24" s="4"/>
      <c r="Y24" s="4"/>
      <c r="Z24" s="4"/>
      <c r="AA24" s="4"/>
    </row>
    <row r="25" spans="1:27" s="11" customFormat="1" ht="39.9" customHeight="1">
      <c r="A25" s="680" t="s">
        <v>147</v>
      </c>
      <c r="B25" s="681"/>
      <c r="C25" s="269"/>
      <c r="D25" s="11" t="s">
        <v>78</v>
      </c>
      <c r="E25" s="269"/>
      <c r="F25" s="255" t="s">
        <v>79</v>
      </c>
      <c r="G25" s="269"/>
      <c r="H25" s="255" t="s">
        <v>80</v>
      </c>
      <c r="I25" s="255"/>
      <c r="J25" s="255"/>
      <c r="K25" s="255"/>
      <c r="L25" s="10"/>
      <c r="M25" s="254"/>
      <c r="N25" s="88"/>
      <c r="O25" s="88"/>
      <c r="P25" s="88"/>
      <c r="Q25" s="88"/>
      <c r="R25" s="88"/>
      <c r="S25" s="198"/>
      <c r="T25" s="4"/>
      <c r="U25" s="4"/>
      <c r="V25" s="4"/>
      <c r="W25" s="4"/>
      <c r="X25" s="4"/>
      <c r="Y25" s="4"/>
      <c r="Z25" s="4"/>
      <c r="AA25" s="4"/>
    </row>
    <row r="26" spans="1:27" s="11" customFormat="1" ht="9.9" customHeight="1">
      <c r="A26" s="38"/>
      <c r="B26" s="255"/>
      <c r="C26" s="255"/>
      <c r="E26" s="255"/>
      <c r="F26" s="255"/>
      <c r="G26" s="255"/>
      <c r="H26" s="255"/>
      <c r="I26" s="255"/>
      <c r="J26" s="255"/>
      <c r="K26" s="255"/>
      <c r="L26" s="10"/>
      <c r="M26" s="254"/>
      <c r="N26" s="88"/>
      <c r="O26" s="88"/>
      <c r="P26" s="88"/>
      <c r="Q26" s="88"/>
      <c r="R26" s="88"/>
      <c r="S26" s="198"/>
      <c r="T26" s="4"/>
      <c r="U26" s="4"/>
      <c r="V26" s="4"/>
      <c r="W26" s="4"/>
      <c r="X26" s="4"/>
      <c r="Y26" s="4"/>
      <c r="Z26" s="4"/>
      <c r="AA26" s="4"/>
    </row>
    <row r="27" spans="1:27" s="11" customFormat="1" ht="39.9" customHeight="1">
      <c r="A27" s="38" t="s">
        <v>148</v>
      </c>
      <c r="B27" s="255"/>
      <c r="C27" s="13"/>
      <c r="D27" s="13"/>
      <c r="E27" s="13"/>
      <c r="F27" s="13"/>
      <c r="G27" s="13"/>
      <c r="H27" s="13"/>
      <c r="I27" s="13"/>
      <c r="J27" s="13"/>
      <c r="K27" s="13"/>
      <c r="L27" s="10"/>
      <c r="M27" s="254"/>
      <c r="N27" s="88"/>
      <c r="O27" s="88"/>
      <c r="P27" s="88"/>
      <c r="Q27" s="88"/>
      <c r="R27" s="88"/>
      <c r="S27" s="198"/>
      <c r="T27" s="4"/>
      <c r="U27" s="4"/>
      <c r="V27" s="4"/>
      <c r="W27" s="4"/>
      <c r="X27" s="4"/>
      <c r="Y27" s="4"/>
      <c r="Z27" s="4"/>
      <c r="AA27" s="4"/>
    </row>
    <row r="28" spans="1:27" s="11" customFormat="1" ht="39.9" customHeight="1">
      <c r="A28" s="38"/>
      <c r="B28" s="255"/>
      <c r="C28" s="13"/>
      <c r="D28" s="13"/>
      <c r="E28" s="13"/>
      <c r="F28" s="13"/>
      <c r="G28" s="13"/>
      <c r="H28" s="13"/>
      <c r="I28" s="13"/>
      <c r="J28" s="13"/>
      <c r="K28" s="13"/>
      <c r="L28" s="10"/>
      <c r="M28" s="254"/>
      <c r="N28" s="88"/>
      <c r="O28" s="88"/>
      <c r="P28" s="88"/>
      <c r="Q28" s="88"/>
      <c r="R28" s="88"/>
      <c r="S28" s="198"/>
      <c r="T28" s="4"/>
      <c r="U28" s="4"/>
      <c r="V28" s="4"/>
      <c r="W28" s="4"/>
      <c r="X28" s="4"/>
      <c r="Y28" s="4"/>
      <c r="Z28" s="4"/>
      <c r="AA28" s="4"/>
    </row>
    <row r="29" spans="1:27" s="11" customFormat="1" ht="39.9" customHeight="1">
      <c r="A29" s="38"/>
      <c r="B29" s="255"/>
      <c r="C29" s="13"/>
      <c r="D29" s="13"/>
      <c r="E29" s="13"/>
      <c r="F29" s="13"/>
      <c r="G29" s="13"/>
      <c r="H29" s="13"/>
      <c r="I29" s="13"/>
      <c r="J29" s="13"/>
      <c r="K29" s="13"/>
      <c r="L29" s="10"/>
      <c r="M29" s="254"/>
      <c r="N29" s="88"/>
      <c r="O29" s="88"/>
      <c r="P29" s="88"/>
      <c r="Q29" s="88"/>
      <c r="R29" s="88"/>
      <c r="S29" s="198"/>
      <c r="T29" s="4"/>
      <c r="U29" s="4"/>
      <c r="V29" s="4"/>
      <c r="W29" s="4"/>
      <c r="X29" s="4"/>
      <c r="Y29" s="4"/>
      <c r="Z29" s="4"/>
      <c r="AA29" s="4"/>
    </row>
    <row r="30" spans="1:27" s="11" customFormat="1" ht="19.8">
      <c r="A30" s="38"/>
      <c r="B30" s="255"/>
      <c r="C30" s="255"/>
      <c r="E30" s="255"/>
      <c r="F30" s="255"/>
      <c r="G30" s="255"/>
      <c r="H30" s="255"/>
      <c r="I30" s="255"/>
      <c r="J30" s="255"/>
      <c r="K30" s="255"/>
      <c r="L30" s="10"/>
      <c r="M30" s="254"/>
      <c r="N30" s="88"/>
      <c r="O30" s="88"/>
      <c r="P30" s="88"/>
      <c r="Q30" s="88"/>
      <c r="R30" s="88"/>
      <c r="S30" s="182"/>
      <c r="T30" s="4"/>
      <c r="U30" s="4"/>
      <c r="V30" s="4"/>
      <c r="W30" s="4"/>
      <c r="X30" s="4"/>
      <c r="Y30" s="4"/>
      <c r="Z30" s="4"/>
      <c r="AA30" s="4"/>
    </row>
    <row r="31" spans="1:27" s="11" customFormat="1" ht="9.9" customHeight="1">
      <c r="A31" s="38"/>
      <c r="B31" s="255"/>
      <c r="C31" s="255"/>
      <c r="D31" s="255"/>
      <c r="E31" s="255"/>
      <c r="F31" s="255"/>
      <c r="G31" s="255"/>
      <c r="H31" s="255"/>
      <c r="I31" s="255"/>
      <c r="J31" s="255"/>
      <c r="K31" s="255"/>
      <c r="L31" s="10"/>
      <c r="M31" s="254"/>
      <c r="N31" s="88"/>
      <c r="O31" s="88"/>
      <c r="P31" s="88"/>
      <c r="Q31" s="88"/>
      <c r="R31" s="88"/>
      <c r="S31" s="182"/>
      <c r="T31" s="4"/>
      <c r="U31" s="4"/>
      <c r="V31" s="4"/>
      <c r="W31" s="4"/>
      <c r="X31" s="4"/>
      <c r="Y31" s="4"/>
      <c r="Z31" s="4"/>
      <c r="AA31" s="4"/>
    </row>
    <row r="32" spans="1:27" s="11" customFormat="1" ht="19.8">
      <c r="A32" s="16"/>
      <c r="B32" s="17"/>
      <c r="C32" s="17"/>
      <c r="D32" s="17"/>
      <c r="E32" s="17"/>
      <c r="F32" s="16"/>
      <c r="G32" s="17"/>
      <c r="H32" s="17"/>
      <c r="I32" s="17"/>
      <c r="J32" s="17"/>
      <c r="K32" s="17"/>
      <c r="L32" s="18"/>
      <c r="M32" s="254"/>
      <c r="N32" s="88"/>
      <c r="O32" s="88"/>
      <c r="P32" s="88"/>
      <c r="Q32" s="88"/>
      <c r="R32" s="88"/>
      <c r="S32" s="182"/>
      <c r="T32" s="4"/>
      <c r="U32" s="4"/>
      <c r="V32" s="4"/>
      <c r="W32" s="4"/>
      <c r="X32" s="4"/>
      <c r="Y32" s="4"/>
      <c r="Z32" s="4"/>
      <c r="AA32" s="4"/>
    </row>
    <row r="33" spans="1:27" s="11" customFormat="1" ht="19.8">
      <c r="A33" s="38" t="s">
        <v>81</v>
      </c>
      <c r="B33" s="255"/>
      <c r="C33" s="255"/>
      <c r="D33" s="255"/>
      <c r="E33" s="255"/>
      <c r="F33" s="38" t="s">
        <v>82</v>
      </c>
      <c r="G33" s="255"/>
      <c r="H33" s="255"/>
      <c r="I33" s="255"/>
      <c r="J33" s="255"/>
      <c r="K33" s="255"/>
      <c r="L33" s="10"/>
      <c r="M33" s="254"/>
      <c r="N33" s="88"/>
      <c r="O33" s="88"/>
      <c r="P33" s="88"/>
      <c r="Q33" s="88"/>
      <c r="R33" s="88"/>
      <c r="S33" s="182"/>
      <c r="T33" s="4"/>
      <c r="U33" s="4"/>
      <c r="V33" s="4"/>
      <c r="W33" s="4"/>
      <c r="X33" s="4"/>
      <c r="Y33" s="4"/>
      <c r="Z33" s="4"/>
      <c r="AA33" s="4"/>
    </row>
    <row r="34" spans="1:27" s="11" customFormat="1" ht="19.8">
      <c r="A34" s="38" t="s">
        <v>153</v>
      </c>
      <c r="B34" s="255"/>
      <c r="C34" s="255"/>
      <c r="D34" s="255"/>
      <c r="E34" s="255"/>
      <c r="F34" s="38" t="s">
        <v>152</v>
      </c>
      <c r="G34" s="255"/>
      <c r="H34" s="255"/>
      <c r="I34" s="255"/>
      <c r="J34" s="255"/>
      <c r="K34" s="255"/>
      <c r="L34" s="10"/>
      <c r="M34" s="254"/>
      <c r="N34" s="88"/>
      <c r="O34" s="88"/>
      <c r="P34" s="88"/>
      <c r="Q34" s="88"/>
      <c r="R34" s="88"/>
      <c r="S34" s="198"/>
      <c r="T34" s="4"/>
      <c r="U34" s="4"/>
      <c r="V34" s="4"/>
      <c r="W34" s="4"/>
      <c r="X34" s="4"/>
      <c r="Y34" s="4"/>
      <c r="Z34" s="4"/>
      <c r="AA34" s="4"/>
    </row>
    <row r="35" spans="1:27" s="11" customFormat="1" ht="19.8">
      <c r="A35" s="38"/>
      <c r="B35" s="255"/>
      <c r="C35" s="255"/>
      <c r="D35" s="255"/>
      <c r="E35" s="255"/>
      <c r="F35" s="38"/>
      <c r="G35" s="255"/>
      <c r="H35" s="255"/>
      <c r="I35" s="255"/>
      <c r="J35" s="255"/>
      <c r="K35" s="255"/>
      <c r="L35" s="10"/>
      <c r="M35" s="254"/>
      <c r="N35" s="88"/>
      <c r="O35" s="88"/>
      <c r="P35" s="88"/>
      <c r="Q35" s="88"/>
      <c r="R35" s="88"/>
      <c r="S35" s="198"/>
      <c r="T35" s="4"/>
      <c r="U35" s="4"/>
      <c r="V35" s="4"/>
      <c r="W35" s="4"/>
      <c r="X35" s="4"/>
      <c r="Y35" s="4"/>
      <c r="Z35" s="4"/>
      <c r="AA35" s="4"/>
    </row>
    <row r="36" spans="1:27" s="11" customFormat="1" ht="19.8">
      <c r="A36" s="38"/>
      <c r="B36" s="255"/>
      <c r="C36" s="255"/>
      <c r="D36" s="255"/>
      <c r="E36" s="255"/>
      <c r="F36" s="38"/>
      <c r="G36" s="255"/>
      <c r="H36" s="255"/>
      <c r="I36" s="255"/>
      <c r="J36" s="255"/>
      <c r="K36" s="255"/>
      <c r="L36" s="10"/>
      <c r="M36" s="254"/>
      <c r="N36" s="88"/>
      <c r="O36" s="88"/>
      <c r="P36" s="88"/>
      <c r="Q36" s="88"/>
      <c r="R36" s="88"/>
      <c r="S36" s="182"/>
      <c r="T36" s="4"/>
      <c r="U36" s="4"/>
      <c r="V36" s="4"/>
      <c r="W36" s="4"/>
      <c r="X36" s="4"/>
      <c r="Y36" s="4"/>
      <c r="Z36" s="4"/>
      <c r="AA36" s="4"/>
    </row>
    <row r="37" spans="1:27" s="11" customFormat="1" ht="19.8">
      <c r="A37" s="38"/>
      <c r="B37" s="255"/>
      <c r="C37" s="255"/>
      <c r="D37" s="255"/>
      <c r="E37" s="255"/>
      <c r="F37" s="38"/>
      <c r="G37" s="255"/>
      <c r="H37" s="255"/>
      <c r="I37" s="255"/>
      <c r="J37" s="255"/>
      <c r="K37" s="255"/>
      <c r="L37" s="10"/>
      <c r="M37" s="254"/>
      <c r="N37" s="88"/>
      <c r="O37" s="88"/>
      <c r="P37" s="88"/>
      <c r="Q37" s="88"/>
      <c r="R37" s="88"/>
      <c r="S37" s="270"/>
      <c r="T37" s="4"/>
      <c r="U37" s="4"/>
      <c r="V37" s="4"/>
      <c r="W37" s="4"/>
      <c r="X37" s="4"/>
      <c r="Y37" s="4"/>
      <c r="Z37" s="4"/>
      <c r="AA37" s="4"/>
    </row>
    <row r="38" spans="1:27" s="11" customFormat="1" ht="19.8">
      <c r="A38" s="38"/>
      <c r="B38" s="255"/>
      <c r="C38" s="255"/>
      <c r="D38" s="255"/>
      <c r="E38" s="255"/>
      <c r="F38" s="38"/>
      <c r="G38" s="255"/>
      <c r="H38" s="255"/>
      <c r="I38" s="255"/>
      <c r="J38" s="255"/>
      <c r="K38" s="255"/>
      <c r="L38" s="10"/>
      <c r="M38" s="254"/>
      <c r="N38" s="88"/>
      <c r="O38" s="88"/>
      <c r="P38" s="88"/>
      <c r="Q38" s="88"/>
      <c r="R38" s="88"/>
      <c r="S38" s="270"/>
      <c r="T38" s="4"/>
      <c r="U38" s="4"/>
      <c r="V38" s="4"/>
      <c r="W38" s="4"/>
      <c r="X38" s="4"/>
      <c r="Y38" s="4"/>
      <c r="Z38" s="4"/>
      <c r="AA38" s="4"/>
    </row>
    <row r="39" spans="1:27" s="11" customFormat="1" ht="19.8">
      <c r="A39" s="38"/>
      <c r="B39" s="255"/>
      <c r="C39" s="255"/>
      <c r="D39" s="255"/>
      <c r="E39" s="255"/>
      <c r="F39" s="38"/>
      <c r="G39" s="255"/>
      <c r="H39" s="255"/>
      <c r="I39" s="255"/>
      <c r="J39" s="255"/>
      <c r="K39" s="255"/>
      <c r="L39" s="10"/>
      <c r="M39" s="254"/>
      <c r="N39" s="88"/>
      <c r="O39" s="88"/>
      <c r="P39" s="88"/>
      <c r="Q39" s="88"/>
      <c r="R39" s="88"/>
      <c r="S39" s="271"/>
      <c r="T39" s="4"/>
      <c r="U39" s="4"/>
      <c r="V39" s="4"/>
      <c r="W39" s="4"/>
      <c r="X39" s="4"/>
      <c r="Y39" s="4"/>
      <c r="Z39" s="4"/>
      <c r="AA39" s="4"/>
    </row>
    <row r="40" spans="1:27" s="11" customFormat="1" ht="19.8">
      <c r="A40" s="12"/>
      <c r="B40" s="13"/>
      <c r="C40" s="13"/>
      <c r="D40" s="13"/>
      <c r="E40" s="255"/>
      <c r="F40" s="12"/>
      <c r="G40" s="13"/>
      <c r="H40" s="13"/>
      <c r="I40" s="13"/>
      <c r="J40" s="13"/>
      <c r="K40" s="255"/>
      <c r="L40" s="10"/>
      <c r="M40" s="254"/>
      <c r="N40" s="88"/>
      <c r="O40" s="88"/>
      <c r="P40" s="88"/>
      <c r="Q40" s="88"/>
      <c r="R40" s="88"/>
      <c r="S40" s="198"/>
      <c r="T40" s="4"/>
      <c r="U40" s="4"/>
      <c r="V40" s="4"/>
      <c r="W40" s="4"/>
      <c r="X40" s="4"/>
      <c r="Y40" s="4"/>
      <c r="Z40" s="4"/>
      <c r="AA40" s="4"/>
    </row>
    <row r="41" spans="1:27" s="11" customFormat="1" ht="19.8">
      <c r="A41" s="38" t="s">
        <v>83</v>
      </c>
      <c r="B41" s="255"/>
      <c r="C41" s="255"/>
      <c r="D41" s="255"/>
      <c r="E41" s="255"/>
      <c r="F41" s="38" t="s">
        <v>84</v>
      </c>
      <c r="G41" s="255"/>
      <c r="H41" s="255"/>
      <c r="I41" s="255"/>
      <c r="J41" s="255"/>
      <c r="K41" s="255"/>
      <c r="L41" s="10"/>
      <c r="M41" s="254"/>
      <c r="N41" s="88"/>
      <c r="O41" s="88"/>
      <c r="P41" s="88"/>
      <c r="Q41" s="88"/>
      <c r="R41" s="88"/>
      <c r="S41" s="198"/>
      <c r="T41" s="4"/>
      <c r="U41" s="4"/>
      <c r="V41" s="4"/>
      <c r="W41" s="4"/>
      <c r="X41" s="4"/>
      <c r="Y41" s="4"/>
      <c r="Z41" s="4"/>
      <c r="AA41" s="4"/>
    </row>
    <row r="42" spans="1:27" s="11" customFormat="1" ht="19.8">
      <c r="A42" s="12"/>
      <c r="B42" s="13"/>
      <c r="C42" s="13"/>
      <c r="D42" s="13"/>
      <c r="E42" s="13"/>
      <c r="F42" s="12"/>
      <c r="G42" s="13"/>
      <c r="H42" s="13"/>
      <c r="I42" s="13"/>
      <c r="J42" s="13"/>
      <c r="K42" s="13"/>
      <c r="L42" s="15"/>
      <c r="M42" s="254"/>
      <c r="N42" s="88"/>
      <c r="O42" s="88"/>
      <c r="P42" s="88"/>
      <c r="Q42" s="88"/>
      <c r="R42" s="88"/>
      <c r="S42" s="198"/>
      <c r="T42" s="4"/>
      <c r="U42" s="4"/>
      <c r="V42" s="4"/>
      <c r="W42" s="4"/>
      <c r="X42" s="4"/>
      <c r="Y42" s="4"/>
      <c r="Z42" s="4"/>
      <c r="AA42" s="4"/>
    </row>
    <row r="43" spans="1:27" s="21" customFormat="1" ht="22.2">
      <c r="A43" s="19" t="s">
        <v>85</v>
      </c>
      <c r="B43" s="19"/>
      <c r="C43" s="20"/>
      <c r="D43" s="20"/>
      <c r="E43" s="20"/>
      <c r="F43" s="20"/>
      <c r="G43" s="20"/>
      <c r="H43" s="20"/>
      <c r="I43" s="20"/>
      <c r="J43" s="20"/>
      <c r="K43" s="20"/>
      <c r="L43" s="20"/>
      <c r="M43" s="26"/>
      <c r="N43" s="88"/>
      <c r="O43" s="88"/>
      <c r="P43" s="88"/>
      <c r="Q43" s="88"/>
      <c r="R43" s="88"/>
      <c r="S43" s="198"/>
      <c r="T43" s="4"/>
      <c r="U43" s="4"/>
      <c r="V43" s="4"/>
      <c r="W43" s="4"/>
      <c r="X43" s="4"/>
      <c r="Y43" s="4"/>
      <c r="Z43" s="4"/>
      <c r="AA43" s="4"/>
    </row>
    <row r="44" spans="1:27" s="21" customFormat="1" ht="22.2">
      <c r="A44" s="20"/>
      <c r="B44" s="20"/>
      <c r="C44" s="20"/>
      <c r="D44" s="20"/>
      <c r="E44" s="20"/>
      <c r="F44" s="20"/>
      <c r="G44" s="20"/>
      <c r="H44" s="20"/>
      <c r="I44" s="20"/>
      <c r="J44" s="20"/>
      <c r="K44" s="20"/>
      <c r="L44" s="20"/>
      <c r="M44" s="26"/>
      <c r="N44" s="88"/>
      <c r="O44" s="88"/>
      <c r="P44" s="88"/>
      <c r="Q44" s="88"/>
      <c r="R44" s="88"/>
      <c r="S44" s="198"/>
      <c r="T44" s="4"/>
      <c r="U44" s="4"/>
      <c r="V44" s="4"/>
      <c r="W44" s="4"/>
      <c r="X44" s="4"/>
      <c r="Y44" s="4"/>
      <c r="Z44" s="4"/>
      <c r="AA44" s="4"/>
    </row>
    <row r="45" spans="1:27" s="21" customFormat="1" ht="22.2">
      <c r="A45" s="20"/>
      <c r="B45" s="20"/>
      <c r="C45" s="20"/>
      <c r="D45" s="20"/>
      <c r="E45" s="20"/>
      <c r="F45" s="20"/>
      <c r="G45" s="20"/>
      <c r="H45" s="20"/>
      <c r="I45" s="20"/>
      <c r="J45" s="20"/>
      <c r="K45" s="20"/>
      <c r="L45" s="20"/>
      <c r="M45" s="26"/>
      <c r="N45" s="88"/>
      <c r="O45" s="88"/>
      <c r="P45" s="88"/>
      <c r="Q45" s="88"/>
      <c r="R45" s="88"/>
      <c r="S45" s="198"/>
      <c r="T45" s="4"/>
      <c r="U45" s="4"/>
      <c r="V45" s="4"/>
      <c r="W45" s="4"/>
      <c r="X45" s="4"/>
      <c r="Y45" s="4"/>
      <c r="Z45" s="4"/>
      <c r="AA45" s="4"/>
    </row>
    <row r="46" spans="1:27" s="21" customFormat="1" ht="22.2">
      <c r="A46" s="20"/>
      <c r="B46" s="20"/>
      <c r="C46" s="20"/>
      <c r="D46" s="20"/>
      <c r="E46" s="20"/>
      <c r="F46" s="20"/>
      <c r="G46" s="20"/>
      <c r="H46" s="20"/>
      <c r="I46" s="20"/>
      <c r="J46" s="20"/>
      <c r="K46" s="20"/>
      <c r="L46" s="20"/>
      <c r="M46" s="26"/>
      <c r="N46" s="88"/>
      <c r="O46" s="88"/>
      <c r="P46" s="88"/>
      <c r="Q46" s="88"/>
      <c r="R46" s="88"/>
      <c r="S46" s="198"/>
      <c r="T46" s="4"/>
      <c r="U46" s="4"/>
      <c r="V46" s="4"/>
      <c r="W46" s="4"/>
      <c r="X46" s="4"/>
      <c r="Y46" s="4"/>
      <c r="Z46" s="4"/>
      <c r="AA46" s="4"/>
    </row>
    <row r="47" spans="1:27" s="21" customFormat="1" ht="22.2">
      <c r="A47" s="20"/>
      <c r="B47" s="20"/>
      <c r="C47" s="20"/>
      <c r="D47" s="20"/>
      <c r="E47" s="20"/>
      <c r="F47" s="20"/>
      <c r="G47" s="20"/>
      <c r="H47" s="20"/>
      <c r="I47" s="20"/>
      <c r="J47" s="20"/>
      <c r="K47" s="20"/>
      <c r="L47" s="20"/>
      <c r="M47" s="26"/>
      <c r="N47" s="88"/>
      <c r="O47" s="88"/>
      <c r="P47" s="88"/>
      <c r="Q47" s="88"/>
      <c r="R47" s="88"/>
      <c r="S47" s="198"/>
      <c r="T47" s="4"/>
      <c r="U47" s="4"/>
      <c r="V47" s="4"/>
      <c r="W47" s="4"/>
      <c r="X47" s="4"/>
      <c r="Y47" s="4"/>
      <c r="Z47" s="4"/>
      <c r="AA47" s="4"/>
    </row>
    <row r="48" spans="1:27" s="21" customFormat="1" ht="22.2">
      <c r="A48" s="20"/>
      <c r="B48" s="20"/>
      <c r="C48" s="20"/>
      <c r="D48" s="20"/>
      <c r="E48" s="20"/>
      <c r="F48" s="20"/>
      <c r="G48" s="20"/>
      <c r="H48" s="20"/>
      <c r="I48" s="20"/>
      <c r="J48" s="20"/>
      <c r="K48" s="20"/>
      <c r="L48" s="20"/>
      <c r="M48" s="26"/>
      <c r="N48" s="88"/>
      <c r="O48" s="88"/>
      <c r="P48" s="88"/>
      <c r="Q48" s="88"/>
      <c r="R48" s="88"/>
      <c r="S48" s="198"/>
      <c r="T48" s="4"/>
      <c r="U48" s="4"/>
      <c r="V48" s="4"/>
      <c r="W48" s="4"/>
      <c r="X48" s="4"/>
      <c r="Y48" s="4"/>
      <c r="Z48" s="4"/>
      <c r="AA48" s="4"/>
    </row>
    <row r="49" spans="1:27" s="21" customFormat="1" ht="22.2">
      <c r="A49" s="20"/>
      <c r="B49" s="20"/>
      <c r="C49" s="20"/>
      <c r="D49" s="20"/>
      <c r="E49" s="20"/>
      <c r="F49" s="20"/>
      <c r="G49" s="20"/>
      <c r="H49" s="20"/>
      <c r="I49" s="20"/>
      <c r="J49" s="20"/>
      <c r="K49" s="20"/>
      <c r="L49" s="20"/>
      <c r="M49" s="26"/>
      <c r="N49" s="88"/>
      <c r="O49" s="88"/>
      <c r="P49" s="88"/>
      <c r="Q49" s="88"/>
      <c r="R49" s="88"/>
      <c r="S49" s="198"/>
      <c r="T49" s="4"/>
      <c r="U49" s="4"/>
      <c r="V49" s="4"/>
      <c r="W49" s="4"/>
      <c r="X49" s="4"/>
      <c r="Y49" s="4"/>
      <c r="Z49" s="4"/>
      <c r="AA49" s="4"/>
    </row>
    <row r="50" spans="1:27" s="21" customFormat="1" ht="22.2">
      <c r="A50" s="20"/>
      <c r="B50" s="20"/>
      <c r="C50" s="20"/>
      <c r="D50" s="20"/>
      <c r="E50" s="20"/>
      <c r="F50" s="20"/>
      <c r="G50" s="20"/>
      <c r="H50" s="20"/>
      <c r="I50" s="20"/>
      <c r="J50" s="20"/>
      <c r="K50" s="20"/>
      <c r="L50" s="20"/>
      <c r="M50" s="26"/>
      <c r="N50" s="88"/>
      <c r="O50" s="88"/>
      <c r="P50" s="88"/>
      <c r="Q50" s="88"/>
      <c r="R50" s="88"/>
      <c r="S50" s="198"/>
      <c r="T50" s="4"/>
      <c r="U50" s="4"/>
      <c r="V50" s="4"/>
      <c r="W50" s="4"/>
      <c r="X50" s="4"/>
      <c r="Y50" s="4"/>
      <c r="Z50" s="4"/>
      <c r="AA50" s="4"/>
    </row>
    <row r="51" spans="1:27" s="21" customFormat="1" ht="22.2">
      <c r="A51" s="20"/>
      <c r="B51" s="20"/>
      <c r="C51" s="20"/>
      <c r="D51" s="20"/>
      <c r="E51" s="20"/>
      <c r="F51" s="20"/>
      <c r="G51" s="20"/>
      <c r="H51" s="20"/>
      <c r="I51" s="20"/>
      <c r="J51" s="20"/>
      <c r="K51" s="20"/>
      <c r="L51" s="20"/>
      <c r="M51" s="26"/>
      <c r="N51" s="88"/>
      <c r="O51" s="88"/>
      <c r="P51" s="88"/>
      <c r="Q51" s="88"/>
      <c r="R51" s="88"/>
      <c r="S51" s="198"/>
      <c r="T51" s="4"/>
      <c r="U51" s="4"/>
      <c r="V51" s="4"/>
      <c r="W51" s="4"/>
      <c r="X51" s="4"/>
      <c r="Y51" s="4"/>
      <c r="Z51" s="4"/>
      <c r="AA51" s="4"/>
    </row>
    <row r="52" spans="1:27" s="21" customFormat="1" ht="22.2">
      <c r="A52" s="20"/>
      <c r="B52" s="20"/>
      <c r="C52" s="20"/>
      <c r="D52" s="20"/>
      <c r="E52" s="20"/>
      <c r="F52" s="20"/>
      <c r="G52" s="20"/>
      <c r="H52" s="20"/>
      <c r="I52" s="20"/>
      <c r="J52" s="20"/>
      <c r="K52" s="20"/>
      <c r="L52" s="20"/>
      <c r="M52" s="26"/>
      <c r="N52" s="88"/>
      <c r="O52" s="88"/>
      <c r="P52" s="88"/>
      <c r="Q52" s="88"/>
      <c r="R52" s="88"/>
      <c r="S52" s="198"/>
      <c r="T52" s="4"/>
      <c r="U52" s="4"/>
      <c r="V52" s="4"/>
      <c r="W52" s="4"/>
      <c r="X52" s="4"/>
      <c r="Y52" s="4"/>
      <c r="Z52" s="4"/>
      <c r="AA52" s="4"/>
    </row>
    <row r="53" spans="1:27" s="21" customFormat="1" ht="22.2">
      <c r="A53" s="20"/>
      <c r="B53" s="20"/>
      <c r="C53" s="20"/>
      <c r="D53" s="20"/>
      <c r="E53" s="20"/>
      <c r="F53" s="20"/>
      <c r="G53" s="20"/>
      <c r="H53" s="20"/>
      <c r="I53" s="20"/>
      <c r="J53" s="20"/>
      <c r="K53" s="20"/>
      <c r="L53" s="20"/>
      <c r="M53" s="26"/>
      <c r="N53" s="88"/>
      <c r="O53" s="88"/>
      <c r="P53" s="88"/>
      <c r="Q53" s="88"/>
      <c r="R53" s="88"/>
      <c r="S53" s="198"/>
      <c r="T53" s="4"/>
      <c r="U53" s="4"/>
      <c r="V53" s="4"/>
      <c r="W53" s="4"/>
      <c r="X53" s="4"/>
      <c r="Y53" s="4"/>
      <c r="Z53" s="4"/>
      <c r="AA53" s="4"/>
    </row>
    <row r="54" spans="1:27" s="21" customFormat="1" ht="22.2">
      <c r="A54" s="20"/>
      <c r="B54" s="20"/>
      <c r="C54" s="20"/>
      <c r="D54" s="20"/>
      <c r="E54" s="20"/>
      <c r="F54" s="20"/>
      <c r="G54" s="20"/>
      <c r="H54" s="20"/>
      <c r="I54" s="20"/>
      <c r="J54" s="20"/>
      <c r="K54" s="20"/>
      <c r="L54" s="20"/>
      <c r="M54" s="26"/>
      <c r="N54" s="88"/>
      <c r="O54" s="88"/>
      <c r="P54" s="88"/>
      <c r="Q54" s="88"/>
      <c r="R54" s="88"/>
      <c r="S54" s="198"/>
      <c r="T54" s="4"/>
      <c r="U54" s="4"/>
      <c r="V54" s="4"/>
      <c r="W54" s="4"/>
      <c r="X54" s="4"/>
      <c r="Y54" s="4"/>
      <c r="Z54" s="4"/>
      <c r="AA54" s="4"/>
    </row>
    <row r="55" spans="1:27" s="21" customFormat="1" ht="22.2">
      <c r="A55" s="20"/>
      <c r="B55" s="20"/>
      <c r="C55" s="20"/>
      <c r="D55" s="20"/>
      <c r="E55" s="20"/>
      <c r="F55" s="20"/>
      <c r="G55" s="20"/>
      <c r="H55" s="20"/>
      <c r="I55" s="20"/>
      <c r="J55" s="20"/>
      <c r="K55" s="20"/>
      <c r="L55" s="20"/>
      <c r="M55" s="26"/>
      <c r="N55" s="88"/>
      <c r="O55" s="88"/>
      <c r="P55" s="88"/>
      <c r="Q55" s="88"/>
      <c r="R55" s="88"/>
      <c r="S55" s="198"/>
      <c r="T55" s="4"/>
      <c r="U55" s="4"/>
      <c r="V55" s="4"/>
      <c r="W55" s="4"/>
      <c r="X55" s="4"/>
      <c r="Y55" s="4"/>
      <c r="Z55" s="4"/>
      <c r="AA55" s="4"/>
    </row>
    <row r="56" spans="1:27" s="21" customFormat="1" ht="22.2">
      <c r="A56" s="20"/>
      <c r="B56" s="20"/>
      <c r="C56" s="20"/>
      <c r="D56" s="20"/>
      <c r="E56" s="20"/>
      <c r="F56" s="20"/>
      <c r="G56" s="20"/>
      <c r="H56" s="20"/>
      <c r="I56" s="20"/>
      <c r="J56" s="20"/>
      <c r="K56" s="20"/>
      <c r="L56" s="20"/>
      <c r="M56" s="26"/>
      <c r="N56" s="88"/>
      <c r="O56" s="88"/>
      <c r="P56" s="88"/>
      <c r="Q56" s="88"/>
      <c r="R56" s="88"/>
      <c r="S56" s="198"/>
      <c r="T56" s="4"/>
      <c r="U56" s="4"/>
      <c r="V56" s="4"/>
      <c r="W56" s="4"/>
      <c r="X56" s="4"/>
      <c r="Y56" s="4"/>
      <c r="Z56" s="4"/>
      <c r="AA56" s="4"/>
    </row>
    <row r="57" spans="1:27" s="21" customFormat="1" ht="22.2">
      <c r="A57" s="20"/>
      <c r="B57" s="20"/>
      <c r="C57" s="20"/>
      <c r="D57" s="20"/>
      <c r="E57" s="20"/>
      <c r="F57" s="20"/>
      <c r="G57" s="20"/>
      <c r="H57" s="20"/>
      <c r="I57" s="20"/>
      <c r="J57" s="20"/>
      <c r="K57" s="20"/>
      <c r="L57" s="20"/>
      <c r="M57" s="26"/>
      <c r="N57" s="88"/>
      <c r="O57" s="88"/>
      <c r="P57" s="88"/>
      <c r="Q57" s="88"/>
      <c r="R57" s="88"/>
      <c r="S57" s="198"/>
      <c r="T57" s="4"/>
      <c r="U57" s="4"/>
      <c r="V57" s="4"/>
      <c r="W57" s="4"/>
      <c r="X57" s="4"/>
      <c r="Y57" s="4"/>
      <c r="Z57" s="4"/>
      <c r="AA57" s="4"/>
    </row>
  </sheetData>
  <mergeCells count="16">
    <mergeCell ref="P6:T20"/>
    <mergeCell ref="I14:K14"/>
    <mergeCell ref="A6:L6"/>
    <mergeCell ref="A9:B9"/>
    <mergeCell ref="C9:F9"/>
    <mergeCell ref="I9:K9"/>
    <mergeCell ref="A12:B12"/>
    <mergeCell ref="C12:F12"/>
    <mergeCell ref="I12:K12"/>
    <mergeCell ref="A25:B25"/>
    <mergeCell ref="A19:B19"/>
    <mergeCell ref="C19:K19"/>
    <mergeCell ref="C21:K23"/>
    <mergeCell ref="A16:B16"/>
    <mergeCell ref="C16:K16"/>
    <mergeCell ref="A21:B23"/>
  </mergeCells>
  <phoneticPr fontId="2" type="noConversion"/>
  <printOptions horizontalCentered="1"/>
  <pageMargins left="0.59055118110236227" right="0.59055118110236227" top="0.59055118110236227" bottom="0" header="0.51181102362204722" footer="0.51181102362204722"/>
  <pageSetup paperSize="9" scale="79"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17</vt:i4>
      </vt:variant>
      <vt:variant>
        <vt:lpstr>具名範圍</vt:lpstr>
      </vt:variant>
      <vt:variant>
        <vt:i4>17</vt:i4>
      </vt:variant>
    </vt:vector>
  </HeadingPairs>
  <TitlesOfParts>
    <vt:vector size="34" baseType="lpstr">
      <vt:lpstr>C List</vt:lpstr>
      <vt:lpstr>Client Data</vt:lpstr>
      <vt:lpstr>P-Master</vt:lpstr>
      <vt:lpstr>O</vt:lpstr>
      <vt:lpstr>in</vt:lpstr>
      <vt:lpstr>Q</vt:lpstr>
      <vt:lpstr>中</vt:lpstr>
      <vt:lpstr>中通</vt:lpstr>
      <vt:lpstr>完工紙</vt:lpstr>
      <vt:lpstr>SM</vt:lpstr>
      <vt:lpstr>客</vt:lpstr>
      <vt:lpstr>INV</vt:lpstr>
      <vt:lpstr>支付安排</vt:lpstr>
      <vt:lpstr>summary</vt:lpstr>
      <vt:lpstr>REMINDER</vt:lpstr>
      <vt:lpstr>不回信</vt:lpstr>
      <vt:lpstr>信封</vt:lpstr>
      <vt:lpstr>in!Print_Area</vt:lpstr>
      <vt:lpstr>INV!Print_Area</vt:lpstr>
      <vt:lpstr>O!Print_Area</vt:lpstr>
      <vt:lpstr>'P-Master'!Print_Area</vt:lpstr>
      <vt:lpstr>Q!Print_Area</vt:lpstr>
      <vt:lpstr>REMINDER!Print_Area</vt:lpstr>
      <vt:lpstr>SM!Print_Area</vt:lpstr>
      <vt:lpstr>summary!Print_Area</vt:lpstr>
      <vt:lpstr>不回信!Print_Area</vt:lpstr>
      <vt:lpstr>中通!Print_Area</vt:lpstr>
      <vt:lpstr>支付安排!Print_Area</vt:lpstr>
      <vt:lpstr>完工紙!Print_Area</vt:lpstr>
      <vt:lpstr>信封!Print_Area</vt:lpstr>
      <vt:lpstr>'P-Master'!Print_Titles</vt:lpstr>
      <vt:lpstr>Q!Print_Titles</vt:lpstr>
      <vt:lpstr>中!Print_Titles</vt:lpstr>
      <vt:lpstr>客!Print_Titles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User</cp:lastModifiedBy>
  <cp:lastPrinted>2019-07-22T07:03:30Z</cp:lastPrinted>
  <dcterms:created xsi:type="dcterms:W3CDTF">2018-09-02T22:18:17Z</dcterms:created>
  <dcterms:modified xsi:type="dcterms:W3CDTF">2019-07-22T08:38:00Z</dcterms:modified>
</cp:coreProperties>
</file>