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OneDrive\Desktop\MX_1_Deliverables\"/>
    </mc:Choice>
  </mc:AlternateContent>
  <xr:revisionPtr revIDLastSave="0" documentId="13_ncr:1_{13571CCC-E19B-4176-9A64-F68DAAD2017B}" xr6:coauthVersionLast="47" xr6:coauthVersionMax="47" xr10:uidLastSave="{00000000-0000-0000-0000-000000000000}"/>
  <bookViews>
    <workbookView xWindow="-108" yWindow="-108" windowWidth="23256" windowHeight="12456" tabRatio="773" xr2:uid="{00000000-000D-0000-FFFF-FFFF00000000}"/>
  </bookViews>
  <sheets>
    <sheet name="cost_base_improved" sheetId="2" r:id="rId1"/>
    <sheet name="profit_analysis" sheetId="1" state="hidden" r:id="rId2"/>
    <sheet name="Sheet4" sheetId="12" state="hidden" r:id="rId3"/>
    <sheet name="payouts_table_AMD" sheetId="3" r:id="rId4"/>
    <sheet name="partner_vehicles_form_AMD" sheetId="4" state="hidden" r:id="rId5"/>
    <sheet name="AMD_OU_Data" sheetId="5" r:id="rId6"/>
    <sheet name="AMD_EMI_Data" sheetId="6" r:id="rId7"/>
    <sheet name="Vehicle mapping" sheetId="7" r:id="rId8"/>
    <sheet name="rough" sheetId="8" state="hidden" r:id="rId9"/>
  </sheets>
  <externalReferences>
    <externalReference r:id="rId10"/>
  </externalReferences>
  <definedNames>
    <definedName name="b">#REF!</definedName>
    <definedName name="cp">#REF!</definedName>
    <definedName name="p">#REF!</definedName>
  </definedNames>
  <calcPr calcId="191029"/>
  <pivotCaches>
    <pivotCache cacheId="0" r:id="rId11"/>
  </pivotCaches>
  <extLst>
    <ext uri="GoogleSheetsCustomDataVersion1">
      <go:sheetsCustomData xmlns:go="http://customooxmlschemas.google.com/" r:id="rId15" roundtripDataSignature="AMtx7mgnIoJYHT2jnH29h1oaqGYDe9tDZA=="/>
    </ext>
  </extLst>
</workbook>
</file>

<file path=xl/calcChain.xml><?xml version="1.0" encoding="utf-8"?>
<calcChain xmlns="http://schemas.openxmlformats.org/spreadsheetml/2006/main">
  <c r="E8" i="6" l="1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7" i="6"/>
  <c r="O15" i="5"/>
  <c r="O14" i="5"/>
  <c r="O13" i="5"/>
  <c r="O12" i="5"/>
  <c r="O11" i="5"/>
  <c r="O10" i="5"/>
  <c r="O9" i="5"/>
  <c r="O8" i="5"/>
  <c r="T8" i="5" s="1"/>
  <c r="O7" i="5"/>
  <c r="O6" i="5"/>
  <c r="T14" i="5"/>
  <c r="T13" i="5"/>
  <c r="T12" i="5"/>
  <c r="T11" i="5"/>
  <c r="T10" i="5"/>
  <c r="T9" i="5"/>
  <c r="T7" i="5"/>
  <c r="T6" i="5"/>
  <c r="E20" i="5"/>
  <c r="F20" i="5"/>
  <c r="G20" i="5"/>
  <c r="H20" i="5"/>
  <c r="I20" i="5"/>
  <c r="J20" i="5"/>
  <c r="K20" i="5"/>
  <c r="L20" i="5"/>
  <c r="M20" i="5"/>
  <c r="D20" i="5"/>
  <c r="G49" i="1" l="1"/>
  <c r="F49" i="1"/>
  <c r="J49" i="1" s="1"/>
  <c r="K49" i="1" s="1"/>
  <c r="N49" i="1" s="1"/>
  <c r="E49" i="1"/>
  <c r="L49" i="1" s="1"/>
  <c r="D49" i="1"/>
  <c r="B49" i="1"/>
  <c r="G48" i="1"/>
  <c r="F48" i="1"/>
  <c r="J48" i="1" s="1"/>
  <c r="K48" i="1" s="1"/>
  <c r="N48" i="1" s="1"/>
  <c r="E48" i="1"/>
  <c r="L48" i="1" s="1"/>
  <c r="D48" i="1"/>
  <c r="B48" i="1"/>
  <c r="G47" i="1"/>
  <c r="F47" i="1"/>
  <c r="J47" i="1" s="1"/>
  <c r="K47" i="1" s="1"/>
  <c r="N47" i="1" s="1"/>
  <c r="E47" i="1"/>
  <c r="L47" i="1" s="1"/>
  <c r="D47" i="1"/>
  <c r="B47" i="1"/>
  <c r="G46" i="1"/>
  <c r="F46" i="1"/>
  <c r="J46" i="1" s="1"/>
  <c r="K46" i="1" s="1"/>
  <c r="N46" i="1" s="1"/>
  <c r="E46" i="1"/>
  <c r="L46" i="1" s="1"/>
  <c r="D46" i="1"/>
  <c r="B46" i="1"/>
  <c r="G45" i="1"/>
  <c r="F45" i="1"/>
  <c r="J45" i="1" s="1"/>
  <c r="K45" i="1" s="1"/>
  <c r="N45" i="1" s="1"/>
  <c r="E45" i="1"/>
  <c r="L45" i="1" s="1"/>
  <c r="D45" i="1"/>
  <c r="B45" i="1"/>
  <c r="G44" i="1"/>
  <c r="F44" i="1"/>
  <c r="J44" i="1" s="1"/>
  <c r="K44" i="1" s="1"/>
  <c r="N44" i="1" s="1"/>
  <c r="E44" i="1"/>
  <c r="L44" i="1" s="1"/>
  <c r="D44" i="1"/>
  <c r="B44" i="1"/>
  <c r="G43" i="1"/>
  <c r="F43" i="1"/>
  <c r="J43" i="1" s="1"/>
  <c r="K43" i="1" s="1"/>
  <c r="N43" i="1" s="1"/>
  <c r="E43" i="1"/>
  <c r="L43" i="1" s="1"/>
  <c r="D43" i="1"/>
  <c r="B43" i="1"/>
  <c r="G42" i="1"/>
  <c r="F42" i="1"/>
  <c r="J42" i="1" s="1"/>
  <c r="K42" i="1" s="1"/>
  <c r="N42" i="1" s="1"/>
  <c r="E42" i="1"/>
  <c r="L42" i="1" s="1"/>
  <c r="D42" i="1"/>
  <c r="B42" i="1"/>
  <c r="G41" i="1"/>
  <c r="F41" i="1"/>
  <c r="J41" i="1" s="1"/>
  <c r="K41" i="1" s="1"/>
  <c r="N41" i="1" s="1"/>
  <c r="E41" i="1"/>
  <c r="L41" i="1" s="1"/>
  <c r="D41" i="1"/>
  <c r="B41" i="1"/>
  <c r="G40" i="1"/>
  <c r="F40" i="1"/>
  <c r="J40" i="1" s="1"/>
  <c r="K40" i="1" s="1"/>
  <c r="N40" i="1" s="1"/>
  <c r="E40" i="1"/>
  <c r="L40" i="1" s="1"/>
  <c r="D40" i="1"/>
  <c r="B40" i="1"/>
  <c r="G39" i="1"/>
  <c r="F39" i="1"/>
  <c r="J39" i="1" s="1"/>
  <c r="K39" i="1" s="1"/>
  <c r="N39" i="1" s="1"/>
  <c r="E39" i="1"/>
  <c r="L39" i="1" s="1"/>
  <c r="D39" i="1"/>
  <c r="B39" i="1"/>
  <c r="G38" i="1"/>
  <c r="F38" i="1"/>
  <c r="J38" i="1" s="1"/>
  <c r="K38" i="1" s="1"/>
  <c r="N38" i="1" s="1"/>
  <c r="E38" i="1"/>
  <c r="L38" i="1" s="1"/>
  <c r="D38" i="1"/>
  <c r="B38" i="1"/>
  <c r="G37" i="1"/>
  <c r="F37" i="1"/>
  <c r="J37" i="1" s="1"/>
  <c r="K37" i="1" s="1"/>
  <c r="N37" i="1" s="1"/>
  <c r="E37" i="1"/>
  <c r="L37" i="1" s="1"/>
  <c r="D37" i="1"/>
  <c r="B37" i="1"/>
  <c r="G36" i="1"/>
  <c r="F36" i="1"/>
  <c r="J36" i="1" s="1"/>
  <c r="K36" i="1" s="1"/>
  <c r="N36" i="1" s="1"/>
  <c r="E36" i="1"/>
  <c r="L36" i="1" s="1"/>
  <c r="D36" i="1"/>
  <c r="B36" i="1"/>
  <c r="G35" i="1"/>
  <c r="F35" i="1"/>
  <c r="J35" i="1" s="1"/>
  <c r="K35" i="1" s="1"/>
  <c r="N35" i="1" s="1"/>
  <c r="E35" i="1"/>
  <c r="L35" i="1" s="1"/>
  <c r="D35" i="1"/>
  <c r="B35" i="1"/>
  <c r="G34" i="1"/>
  <c r="F34" i="1"/>
  <c r="J34" i="1" s="1"/>
  <c r="K34" i="1" s="1"/>
  <c r="N34" i="1" s="1"/>
  <c r="E34" i="1"/>
  <c r="L34" i="1" s="1"/>
  <c r="D34" i="1"/>
  <c r="B34" i="1"/>
  <c r="G33" i="1"/>
  <c r="F33" i="1"/>
  <c r="J33" i="1" s="1"/>
  <c r="K33" i="1" s="1"/>
  <c r="N33" i="1" s="1"/>
  <c r="E33" i="1"/>
  <c r="L33" i="1" s="1"/>
  <c r="D33" i="1"/>
  <c r="B33" i="1"/>
  <c r="G32" i="1"/>
  <c r="F32" i="1"/>
  <c r="J32" i="1" s="1"/>
  <c r="K32" i="1" s="1"/>
  <c r="N32" i="1" s="1"/>
  <c r="E32" i="1"/>
  <c r="L32" i="1" s="1"/>
  <c r="D32" i="1"/>
  <c r="B32" i="1"/>
  <c r="G31" i="1"/>
  <c r="F31" i="1"/>
  <c r="J31" i="1" s="1"/>
  <c r="K31" i="1" s="1"/>
  <c r="N31" i="1" s="1"/>
  <c r="E31" i="1"/>
  <c r="L31" i="1" s="1"/>
  <c r="D31" i="1"/>
  <c r="B31" i="1"/>
  <c r="G30" i="1"/>
  <c r="F30" i="1"/>
  <c r="J30" i="1" s="1"/>
  <c r="K30" i="1" s="1"/>
  <c r="N30" i="1" s="1"/>
  <c r="E30" i="1"/>
  <c r="L30" i="1" s="1"/>
  <c r="D30" i="1"/>
  <c r="B30" i="1"/>
  <c r="G29" i="1"/>
  <c r="F29" i="1"/>
  <c r="J29" i="1" s="1"/>
  <c r="K29" i="1" s="1"/>
  <c r="N29" i="1" s="1"/>
  <c r="E29" i="1"/>
  <c r="L29" i="1" s="1"/>
  <c r="D29" i="1"/>
  <c r="B29" i="1"/>
  <c r="G28" i="1"/>
  <c r="F28" i="1"/>
  <c r="J28" i="1" s="1"/>
  <c r="K28" i="1" s="1"/>
  <c r="N28" i="1" s="1"/>
  <c r="E28" i="1"/>
  <c r="L28" i="1" s="1"/>
  <c r="D28" i="1"/>
  <c r="B28" i="1"/>
  <c r="G27" i="1"/>
  <c r="F27" i="1"/>
  <c r="J27" i="1" s="1"/>
  <c r="K27" i="1" s="1"/>
  <c r="N27" i="1" s="1"/>
  <c r="E27" i="1"/>
  <c r="L27" i="1" s="1"/>
  <c r="D27" i="1"/>
  <c r="B27" i="1"/>
  <c r="G26" i="1"/>
  <c r="F26" i="1"/>
  <c r="J26" i="1" s="1"/>
  <c r="K26" i="1" s="1"/>
  <c r="N26" i="1" s="1"/>
  <c r="E26" i="1"/>
  <c r="L26" i="1" s="1"/>
  <c r="D26" i="1"/>
  <c r="B26" i="1"/>
  <c r="G25" i="1"/>
  <c r="F25" i="1"/>
  <c r="J25" i="1" s="1"/>
  <c r="K25" i="1" s="1"/>
  <c r="N25" i="1" s="1"/>
  <c r="E25" i="1"/>
  <c r="L25" i="1" s="1"/>
  <c r="D25" i="1"/>
  <c r="B25" i="1"/>
  <c r="G24" i="1"/>
  <c r="F24" i="1"/>
  <c r="J24" i="1" s="1"/>
  <c r="K24" i="1" s="1"/>
  <c r="N24" i="1" s="1"/>
  <c r="E24" i="1"/>
  <c r="L24" i="1" s="1"/>
  <c r="D24" i="1"/>
  <c r="B24" i="1"/>
  <c r="G23" i="1"/>
  <c r="F23" i="1"/>
  <c r="J23" i="1" s="1"/>
  <c r="K23" i="1" s="1"/>
  <c r="N23" i="1" s="1"/>
  <c r="E23" i="1"/>
  <c r="L23" i="1" s="1"/>
  <c r="D23" i="1"/>
  <c r="B23" i="1"/>
  <c r="G22" i="1"/>
  <c r="F22" i="1"/>
  <c r="J22" i="1" s="1"/>
  <c r="K22" i="1" s="1"/>
  <c r="N22" i="1" s="1"/>
  <c r="E22" i="1"/>
  <c r="L22" i="1" s="1"/>
  <c r="D22" i="1"/>
  <c r="B22" i="1"/>
  <c r="G21" i="1"/>
  <c r="F21" i="1"/>
  <c r="J21" i="1" s="1"/>
  <c r="K21" i="1" s="1"/>
  <c r="N21" i="1" s="1"/>
  <c r="E21" i="1"/>
  <c r="L21" i="1" s="1"/>
  <c r="D21" i="1"/>
  <c r="B21" i="1"/>
  <c r="G20" i="1"/>
  <c r="F20" i="1"/>
  <c r="J20" i="1" s="1"/>
  <c r="K20" i="1" s="1"/>
  <c r="N20" i="1" s="1"/>
  <c r="E20" i="1"/>
  <c r="L20" i="1" s="1"/>
  <c r="D20" i="1"/>
  <c r="B20" i="1"/>
  <c r="G19" i="1"/>
  <c r="F19" i="1"/>
  <c r="J19" i="1" s="1"/>
  <c r="K19" i="1" s="1"/>
  <c r="N19" i="1" s="1"/>
  <c r="E19" i="1"/>
  <c r="L19" i="1" s="1"/>
  <c r="D19" i="1"/>
  <c r="B19" i="1"/>
  <c r="G18" i="1"/>
  <c r="F18" i="1"/>
  <c r="J18" i="1" s="1"/>
  <c r="K18" i="1" s="1"/>
  <c r="N18" i="1" s="1"/>
  <c r="E18" i="1"/>
  <c r="L18" i="1" s="1"/>
  <c r="D18" i="1"/>
  <c r="B18" i="1"/>
  <c r="G17" i="1"/>
  <c r="F17" i="1"/>
  <c r="J17" i="1" s="1"/>
  <c r="K17" i="1" s="1"/>
  <c r="N17" i="1" s="1"/>
  <c r="E17" i="1"/>
  <c r="L17" i="1" s="1"/>
  <c r="D17" i="1"/>
  <c r="B17" i="1"/>
  <c r="G16" i="1"/>
  <c r="F16" i="1"/>
  <c r="J16" i="1" s="1"/>
  <c r="K16" i="1" s="1"/>
  <c r="N16" i="1" s="1"/>
  <c r="E16" i="1"/>
  <c r="L16" i="1" s="1"/>
  <c r="D16" i="1"/>
  <c r="B16" i="1"/>
  <c r="G15" i="1"/>
  <c r="F15" i="1"/>
  <c r="J15" i="1" s="1"/>
  <c r="K15" i="1" s="1"/>
  <c r="N15" i="1" s="1"/>
  <c r="E15" i="1"/>
  <c r="L15" i="1" s="1"/>
  <c r="D15" i="1"/>
  <c r="B15" i="1"/>
  <c r="G14" i="1"/>
  <c r="F14" i="1"/>
  <c r="J14" i="1" s="1"/>
  <c r="K14" i="1" s="1"/>
  <c r="N14" i="1" s="1"/>
  <c r="E14" i="1"/>
  <c r="L14" i="1" s="1"/>
  <c r="D14" i="1"/>
  <c r="B14" i="1"/>
  <c r="G13" i="1"/>
  <c r="F13" i="1"/>
  <c r="J13" i="1" s="1"/>
  <c r="K13" i="1" s="1"/>
  <c r="N13" i="1" s="1"/>
  <c r="E13" i="1"/>
  <c r="L13" i="1" s="1"/>
  <c r="D13" i="1"/>
  <c r="B13" i="1"/>
  <c r="G12" i="1"/>
  <c r="F12" i="1"/>
  <c r="J12" i="1" s="1"/>
  <c r="K12" i="1" s="1"/>
  <c r="N12" i="1" s="1"/>
  <c r="E12" i="1"/>
  <c r="L12" i="1" s="1"/>
  <c r="D12" i="1"/>
  <c r="B12" i="1"/>
  <c r="G11" i="1"/>
  <c r="F11" i="1"/>
  <c r="J11" i="1" s="1"/>
  <c r="K11" i="1" s="1"/>
  <c r="N11" i="1" s="1"/>
  <c r="E11" i="1"/>
  <c r="L11" i="1" s="1"/>
  <c r="D11" i="1"/>
  <c r="B11" i="1"/>
  <c r="G10" i="1"/>
  <c r="F10" i="1"/>
  <c r="J10" i="1" s="1"/>
  <c r="K10" i="1" s="1"/>
  <c r="N10" i="1" s="1"/>
  <c r="E10" i="1"/>
  <c r="L10" i="1" s="1"/>
  <c r="D10" i="1"/>
  <c r="B10" i="1"/>
  <c r="G9" i="1"/>
  <c r="F9" i="1"/>
  <c r="J9" i="1" s="1"/>
  <c r="K9" i="1" s="1"/>
  <c r="N9" i="1" s="1"/>
  <c r="E9" i="1"/>
  <c r="L9" i="1" s="1"/>
  <c r="D9" i="1"/>
  <c r="B9" i="1"/>
  <c r="G8" i="1"/>
  <c r="F8" i="1"/>
  <c r="J8" i="1" s="1"/>
  <c r="K8" i="1" s="1"/>
  <c r="N8" i="1" s="1"/>
  <c r="E8" i="1"/>
  <c r="L8" i="1" s="1"/>
  <c r="D8" i="1"/>
  <c r="B8" i="1"/>
  <c r="G7" i="1"/>
  <c r="F7" i="1"/>
  <c r="J7" i="1" s="1"/>
  <c r="K7" i="1" s="1"/>
  <c r="N7" i="1" s="1"/>
  <c r="E7" i="1"/>
  <c r="L7" i="1" s="1"/>
  <c r="D7" i="1"/>
  <c r="B7" i="1"/>
  <c r="G6" i="1"/>
  <c r="F6" i="1"/>
  <c r="J6" i="1" s="1"/>
  <c r="K6" i="1" s="1"/>
  <c r="N6" i="1" s="1"/>
  <c r="E6" i="1"/>
  <c r="L6" i="1" s="1"/>
  <c r="D6" i="1"/>
  <c r="B6" i="1"/>
  <c r="G5" i="1"/>
  <c r="F5" i="1"/>
  <c r="J5" i="1" s="1"/>
  <c r="K5" i="1" s="1"/>
  <c r="N5" i="1" s="1"/>
  <c r="E5" i="1"/>
  <c r="L5" i="1" s="1"/>
  <c r="D5" i="1"/>
  <c r="B5" i="1"/>
  <c r="G4" i="1"/>
  <c r="F4" i="1"/>
  <c r="J4" i="1" s="1"/>
  <c r="K4" i="1" s="1"/>
  <c r="N4" i="1" s="1"/>
  <c r="E4" i="1"/>
  <c r="L4" i="1" s="1"/>
  <c r="D4" i="1"/>
  <c r="B4" i="1"/>
  <c r="G3" i="1"/>
  <c r="F3" i="1"/>
  <c r="J3" i="1" s="1"/>
  <c r="K3" i="1" s="1"/>
  <c r="N3" i="1" s="1"/>
  <c r="E3" i="1"/>
  <c r="L3" i="1" s="1"/>
  <c r="D3" i="1"/>
  <c r="B3" i="1"/>
  <c r="G2" i="1"/>
  <c r="F2" i="1"/>
  <c r="J2" i="1" s="1"/>
  <c r="K2" i="1" s="1"/>
  <c r="N2" i="1" s="1"/>
  <c r="E2" i="1"/>
  <c r="L2" i="1" s="1"/>
  <c r="D2" i="1"/>
  <c r="B2" i="1"/>
  <c r="M74" i="8"/>
  <c r="L74" i="8"/>
  <c r="K74" i="8"/>
  <c r="J74" i="8"/>
  <c r="I74" i="8"/>
  <c r="H74" i="8"/>
  <c r="G74" i="8"/>
  <c r="F74" i="8"/>
  <c r="E74" i="8"/>
  <c r="D74" i="8"/>
  <c r="M73" i="8"/>
  <c r="L73" i="8"/>
  <c r="K73" i="8"/>
  <c r="J73" i="8"/>
  <c r="I73" i="8"/>
  <c r="H73" i="8"/>
  <c r="G73" i="8"/>
  <c r="F73" i="8"/>
  <c r="E73" i="8"/>
  <c r="D73" i="8"/>
  <c r="M72" i="8"/>
  <c r="L72" i="8"/>
  <c r="K72" i="8"/>
  <c r="J72" i="8"/>
  <c r="I72" i="8"/>
  <c r="H72" i="8"/>
  <c r="G72" i="8"/>
  <c r="F72" i="8"/>
  <c r="E72" i="8"/>
  <c r="D72" i="8"/>
  <c r="M71" i="8"/>
  <c r="L71" i="8"/>
  <c r="K71" i="8"/>
  <c r="J71" i="8"/>
  <c r="I71" i="8"/>
  <c r="H71" i="8"/>
  <c r="G71" i="8"/>
  <c r="F71" i="8"/>
  <c r="E71" i="8"/>
  <c r="D71" i="8"/>
  <c r="M70" i="8"/>
  <c r="L70" i="8"/>
  <c r="K70" i="8"/>
  <c r="J70" i="8"/>
  <c r="I70" i="8"/>
  <c r="H70" i="8"/>
  <c r="G70" i="8"/>
  <c r="F70" i="8"/>
  <c r="E70" i="8"/>
  <c r="D70" i="8"/>
  <c r="M69" i="8"/>
  <c r="L69" i="8"/>
  <c r="K69" i="8"/>
  <c r="J69" i="8"/>
  <c r="I69" i="8"/>
  <c r="H69" i="8"/>
  <c r="G69" i="8"/>
  <c r="F69" i="8"/>
  <c r="E69" i="8"/>
  <c r="D69" i="8"/>
  <c r="M68" i="8"/>
  <c r="L68" i="8"/>
  <c r="K68" i="8"/>
  <c r="J68" i="8"/>
  <c r="I68" i="8"/>
  <c r="H68" i="8"/>
  <c r="G68" i="8"/>
  <c r="F68" i="8"/>
  <c r="E68" i="8"/>
  <c r="D68" i="8"/>
  <c r="M67" i="8"/>
  <c r="L67" i="8"/>
  <c r="K67" i="8"/>
  <c r="J67" i="8"/>
  <c r="I67" i="8"/>
  <c r="H67" i="8"/>
  <c r="G67" i="8"/>
  <c r="F67" i="8"/>
  <c r="E67" i="8"/>
  <c r="D67" i="8"/>
  <c r="M66" i="8"/>
  <c r="L66" i="8"/>
  <c r="K66" i="8"/>
  <c r="J66" i="8"/>
  <c r="I66" i="8"/>
  <c r="H66" i="8"/>
  <c r="G66" i="8"/>
  <c r="F66" i="8"/>
  <c r="E66" i="8"/>
  <c r="D66" i="8"/>
  <c r="M65" i="8"/>
  <c r="L65" i="8"/>
  <c r="K65" i="8"/>
  <c r="J65" i="8"/>
  <c r="I65" i="8"/>
  <c r="H65" i="8"/>
  <c r="G65" i="8"/>
  <c r="F65" i="8"/>
  <c r="E65" i="8"/>
  <c r="D65" i="8"/>
  <c r="M64" i="8"/>
  <c r="L64" i="8"/>
  <c r="K64" i="8"/>
  <c r="J64" i="8"/>
  <c r="I64" i="8"/>
  <c r="H64" i="8"/>
  <c r="G64" i="8"/>
  <c r="F64" i="8"/>
  <c r="E64" i="8"/>
  <c r="D64" i="8"/>
  <c r="M63" i="8"/>
  <c r="L63" i="8"/>
  <c r="K63" i="8"/>
  <c r="J63" i="8"/>
  <c r="I63" i="8"/>
  <c r="H63" i="8"/>
  <c r="G63" i="8"/>
  <c r="F63" i="8"/>
  <c r="E63" i="8"/>
  <c r="D63" i="8"/>
  <c r="M62" i="8"/>
  <c r="L62" i="8"/>
  <c r="K62" i="8"/>
  <c r="J62" i="8"/>
  <c r="I62" i="8"/>
  <c r="H62" i="8"/>
  <c r="G62" i="8"/>
  <c r="F62" i="8"/>
  <c r="E62" i="8"/>
  <c r="D62" i="8"/>
  <c r="M38" i="8"/>
  <c r="L38" i="8"/>
  <c r="K38" i="8"/>
  <c r="J38" i="8"/>
  <c r="I38" i="8"/>
  <c r="H38" i="8"/>
  <c r="G38" i="8"/>
  <c r="F38" i="8"/>
  <c r="E38" i="8"/>
  <c r="D38" i="8"/>
  <c r="M37" i="8"/>
  <c r="L37" i="8"/>
  <c r="K37" i="8"/>
  <c r="J37" i="8"/>
  <c r="I37" i="8"/>
  <c r="H37" i="8"/>
  <c r="G37" i="8"/>
  <c r="F37" i="8"/>
  <c r="E37" i="8"/>
  <c r="D37" i="8"/>
  <c r="M36" i="8"/>
  <c r="L36" i="8"/>
  <c r="K36" i="8"/>
  <c r="J36" i="8"/>
  <c r="I36" i="8"/>
  <c r="H36" i="8"/>
  <c r="G36" i="8"/>
  <c r="F36" i="8"/>
  <c r="E36" i="8"/>
  <c r="D36" i="8"/>
  <c r="M35" i="8"/>
  <c r="L35" i="8"/>
  <c r="K35" i="8"/>
  <c r="J35" i="8"/>
  <c r="I35" i="8"/>
  <c r="H35" i="8"/>
  <c r="G35" i="8"/>
  <c r="F35" i="8"/>
  <c r="E35" i="8"/>
  <c r="D35" i="8"/>
  <c r="M34" i="8"/>
  <c r="L34" i="8"/>
  <c r="K34" i="8"/>
  <c r="J34" i="8"/>
  <c r="I34" i="8"/>
  <c r="H34" i="8"/>
  <c r="G34" i="8"/>
  <c r="F34" i="8"/>
  <c r="E34" i="8"/>
  <c r="D34" i="8"/>
  <c r="M33" i="8"/>
  <c r="L33" i="8"/>
  <c r="K33" i="8"/>
  <c r="J33" i="8"/>
  <c r="I33" i="8"/>
  <c r="H33" i="8"/>
  <c r="G33" i="8"/>
  <c r="F33" i="8"/>
  <c r="E33" i="8"/>
  <c r="D33" i="8"/>
  <c r="M32" i="8"/>
  <c r="L32" i="8"/>
  <c r="K32" i="8"/>
  <c r="J32" i="8"/>
  <c r="I32" i="8"/>
  <c r="H32" i="8"/>
  <c r="G32" i="8"/>
  <c r="F32" i="8"/>
  <c r="E32" i="8"/>
  <c r="D32" i="8"/>
  <c r="M31" i="8"/>
  <c r="L31" i="8"/>
  <c r="K31" i="8"/>
  <c r="J31" i="8"/>
  <c r="I31" i="8"/>
  <c r="H31" i="8"/>
  <c r="G31" i="8"/>
  <c r="F31" i="8"/>
  <c r="E31" i="8"/>
  <c r="D31" i="8"/>
  <c r="M30" i="8"/>
  <c r="L30" i="8"/>
  <c r="K30" i="8"/>
  <c r="J30" i="8"/>
  <c r="I30" i="8"/>
  <c r="H30" i="8"/>
  <c r="G30" i="8"/>
  <c r="F30" i="8"/>
  <c r="E30" i="8"/>
  <c r="D30" i="8"/>
  <c r="M29" i="8"/>
  <c r="L29" i="8"/>
  <c r="K29" i="8"/>
  <c r="J29" i="8"/>
  <c r="I29" i="8"/>
  <c r="H29" i="8"/>
  <c r="G29" i="8"/>
  <c r="F29" i="8"/>
  <c r="E29" i="8"/>
  <c r="D29" i="8"/>
  <c r="M28" i="8"/>
  <c r="L28" i="8"/>
  <c r="K28" i="8"/>
  <c r="J28" i="8"/>
  <c r="I28" i="8"/>
  <c r="H28" i="8"/>
  <c r="G28" i="8"/>
  <c r="F28" i="8"/>
  <c r="E28" i="8"/>
  <c r="D28" i="8"/>
  <c r="M27" i="8"/>
  <c r="L27" i="8"/>
  <c r="K27" i="8"/>
  <c r="J27" i="8"/>
  <c r="I27" i="8"/>
  <c r="H27" i="8"/>
  <c r="G27" i="8"/>
  <c r="F27" i="8"/>
  <c r="E27" i="8"/>
  <c r="D27" i="8"/>
  <c r="M26" i="8"/>
  <c r="L26" i="8"/>
  <c r="K26" i="8"/>
  <c r="J26" i="8"/>
  <c r="I26" i="8"/>
  <c r="H26" i="8"/>
  <c r="G26" i="8"/>
  <c r="F26" i="8"/>
  <c r="E26" i="8"/>
  <c r="D26" i="8"/>
  <c r="M19" i="8"/>
  <c r="L19" i="8"/>
  <c r="K19" i="8"/>
  <c r="J19" i="8"/>
  <c r="I19" i="8"/>
  <c r="H19" i="8"/>
  <c r="G19" i="8"/>
  <c r="F19" i="8"/>
  <c r="E19" i="8"/>
  <c r="D19" i="8"/>
  <c r="M18" i="8"/>
  <c r="L18" i="8"/>
  <c r="K18" i="8"/>
  <c r="J18" i="8"/>
  <c r="I18" i="8"/>
  <c r="H18" i="8"/>
  <c r="G18" i="8"/>
  <c r="F18" i="8"/>
  <c r="E18" i="8"/>
  <c r="D18" i="8"/>
  <c r="M17" i="8"/>
  <c r="L17" i="8"/>
  <c r="K17" i="8"/>
  <c r="J17" i="8"/>
  <c r="I17" i="8"/>
  <c r="H17" i="8"/>
  <c r="G17" i="8"/>
  <c r="F17" i="8"/>
  <c r="E17" i="8"/>
  <c r="D17" i="8"/>
  <c r="M16" i="8"/>
  <c r="L16" i="8"/>
  <c r="K16" i="8"/>
  <c r="J16" i="8"/>
  <c r="I16" i="8"/>
  <c r="H16" i="8"/>
  <c r="G16" i="8"/>
  <c r="F16" i="8"/>
  <c r="E16" i="8"/>
  <c r="D16" i="8"/>
  <c r="M15" i="8"/>
  <c r="L15" i="8"/>
  <c r="K15" i="8"/>
  <c r="J15" i="8"/>
  <c r="I15" i="8"/>
  <c r="H15" i="8"/>
  <c r="G15" i="8"/>
  <c r="F15" i="8"/>
  <c r="E15" i="8"/>
  <c r="D15" i="8"/>
  <c r="M14" i="8"/>
  <c r="L14" i="8"/>
  <c r="K14" i="8"/>
  <c r="J14" i="8"/>
  <c r="I14" i="8"/>
  <c r="H14" i="8"/>
  <c r="G14" i="8"/>
  <c r="F14" i="8"/>
  <c r="E14" i="8"/>
  <c r="D14" i="8"/>
  <c r="M13" i="8"/>
  <c r="L13" i="8"/>
  <c r="K13" i="8"/>
  <c r="J13" i="8"/>
  <c r="I13" i="8"/>
  <c r="H13" i="8"/>
  <c r="G13" i="8"/>
  <c r="F13" i="8"/>
  <c r="E13" i="8"/>
  <c r="D13" i="8"/>
  <c r="M12" i="8"/>
  <c r="L12" i="8"/>
  <c r="K12" i="8"/>
  <c r="J12" i="8"/>
  <c r="I12" i="8"/>
  <c r="H12" i="8"/>
  <c r="G12" i="8"/>
  <c r="F12" i="8"/>
  <c r="E12" i="8"/>
  <c r="D12" i="8"/>
  <c r="M11" i="8"/>
  <c r="L11" i="8"/>
  <c r="K11" i="8"/>
  <c r="J11" i="8"/>
  <c r="I11" i="8"/>
  <c r="H11" i="8"/>
  <c r="G11" i="8"/>
  <c r="F11" i="8"/>
  <c r="E11" i="8"/>
  <c r="D11" i="8"/>
  <c r="M10" i="8"/>
  <c r="L10" i="8"/>
  <c r="K10" i="8"/>
  <c r="J10" i="8"/>
  <c r="I10" i="8"/>
  <c r="H10" i="8"/>
  <c r="G10" i="8"/>
  <c r="F10" i="8"/>
  <c r="E10" i="8"/>
  <c r="D10" i="8"/>
  <c r="M9" i="8"/>
  <c r="L9" i="8"/>
  <c r="K9" i="8"/>
  <c r="J9" i="8"/>
  <c r="I9" i="8"/>
  <c r="H9" i="8"/>
  <c r="G9" i="8"/>
  <c r="F9" i="8"/>
  <c r="E9" i="8"/>
  <c r="D9" i="8"/>
  <c r="M8" i="8"/>
  <c r="L8" i="8"/>
  <c r="K8" i="8"/>
  <c r="J8" i="8"/>
  <c r="I8" i="8"/>
  <c r="H8" i="8"/>
  <c r="G8" i="8"/>
  <c r="F8" i="8"/>
  <c r="E8" i="8"/>
  <c r="D8" i="8"/>
  <c r="M7" i="8"/>
  <c r="L7" i="8"/>
  <c r="K7" i="8"/>
  <c r="J7" i="8"/>
  <c r="I7" i="8"/>
  <c r="H7" i="8"/>
  <c r="G7" i="8"/>
  <c r="F7" i="8"/>
  <c r="E7" i="8"/>
  <c r="D7" i="8"/>
  <c r="B3" i="6"/>
  <c r="H27" i="1" l="1"/>
  <c r="I27" i="1" s="1"/>
  <c r="M27" i="1" s="1"/>
  <c r="H37" i="1"/>
  <c r="I37" i="1" s="1"/>
  <c r="M37" i="1" s="1"/>
  <c r="H11" i="1"/>
  <c r="I11" i="1" s="1"/>
  <c r="M11" i="1" s="1"/>
  <c r="H19" i="1"/>
  <c r="I19" i="1" s="1"/>
  <c r="M19" i="1" s="1"/>
  <c r="H45" i="1"/>
  <c r="I45" i="1" s="1"/>
  <c r="M45" i="1" s="1"/>
  <c r="H21" i="1"/>
  <c r="I21" i="1" s="1"/>
  <c r="M21" i="1" s="1"/>
  <c r="H29" i="1"/>
  <c r="I29" i="1" s="1"/>
  <c r="M29" i="1" s="1"/>
  <c r="H35" i="1"/>
  <c r="I35" i="1" s="1"/>
  <c r="M35" i="1" s="1"/>
  <c r="H3" i="1"/>
  <c r="I3" i="1" s="1"/>
  <c r="M3" i="1" s="1"/>
  <c r="H47" i="1"/>
  <c r="I47" i="1" s="1"/>
  <c r="M47" i="1" s="1"/>
  <c r="H13" i="1"/>
  <c r="I13" i="1" s="1"/>
  <c r="M13" i="1" s="1"/>
  <c r="H15" i="1"/>
  <c r="I15" i="1" s="1"/>
  <c r="M15" i="1" s="1"/>
  <c r="H23" i="1"/>
  <c r="I23" i="1" s="1"/>
  <c r="M23" i="1" s="1"/>
  <c r="H31" i="1"/>
  <c r="I31" i="1" s="1"/>
  <c r="M31" i="1" s="1"/>
  <c r="H39" i="1"/>
  <c r="I39" i="1" s="1"/>
  <c r="M39" i="1" s="1"/>
  <c r="H49" i="1"/>
  <c r="I49" i="1" s="1"/>
  <c r="M49" i="1" s="1"/>
  <c r="H9" i="1"/>
  <c r="I9" i="1" s="1"/>
  <c r="M9" i="1" s="1"/>
  <c r="H43" i="1"/>
  <c r="I43" i="1" s="1"/>
  <c r="M43" i="1" s="1"/>
  <c r="H7" i="1"/>
  <c r="I7" i="1" s="1"/>
  <c r="M7" i="1" s="1"/>
  <c r="H25" i="1"/>
  <c r="I25" i="1" s="1"/>
  <c r="M25" i="1" s="1"/>
  <c r="H33" i="1"/>
  <c r="I33" i="1" s="1"/>
  <c r="M33" i="1" s="1"/>
  <c r="H41" i="1"/>
  <c r="I41" i="1" s="1"/>
  <c r="M41" i="1" s="1"/>
  <c r="H17" i="1"/>
  <c r="I17" i="1" s="1"/>
  <c r="M17" i="1" s="1"/>
  <c r="H5" i="1"/>
  <c r="I5" i="1" s="1"/>
  <c r="M5" i="1" s="1"/>
  <c r="H2" i="1"/>
  <c r="I2" i="1" s="1"/>
  <c r="M2" i="1" s="1"/>
  <c r="H4" i="1"/>
  <c r="I4" i="1" s="1"/>
  <c r="M4" i="1" s="1"/>
  <c r="H6" i="1"/>
  <c r="I6" i="1" s="1"/>
  <c r="M6" i="1" s="1"/>
  <c r="H8" i="1"/>
  <c r="I8" i="1" s="1"/>
  <c r="M8" i="1" s="1"/>
  <c r="H10" i="1"/>
  <c r="I10" i="1" s="1"/>
  <c r="M10" i="1" s="1"/>
  <c r="H12" i="1"/>
  <c r="I12" i="1" s="1"/>
  <c r="M12" i="1" s="1"/>
  <c r="H14" i="1"/>
  <c r="I14" i="1" s="1"/>
  <c r="M14" i="1" s="1"/>
  <c r="H16" i="1"/>
  <c r="I16" i="1" s="1"/>
  <c r="M16" i="1" s="1"/>
  <c r="H18" i="1"/>
  <c r="I18" i="1" s="1"/>
  <c r="M18" i="1" s="1"/>
  <c r="H20" i="1"/>
  <c r="I20" i="1" s="1"/>
  <c r="M20" i="1" s="1"/>
  <c r="H22" i="1"/>
  <c r="I22" i="1" s="1"/>
  <c r="M22" i="1" s="1"/>
  <c r="H24" i="1"/>
  <c r="I24" i="1" s="1"/>
  <c r="M24" i="1" s="1"/>
  <c r="H26" i="1"/>
  <c r="I26" i="1" s="1"/>
  <c r="M26" i="1" s="1"/>
  <c r="H28" i="1"/>
  <c r="I28" i="1" s="1"/>
  <c r="M28" i="1" s="1"/>
  <c r="H30" i="1"/>
  <c r="I30" i="1" s="1"/>
  <c r="M30" i="1" s="1"/>
  <c r="H32" i="1"/>
  <c r="I32" i="1" s="1"/>
  <c r="M32" i="1" s="1"/>
  <c r="H34" i="1"/>
  <c r="I34" i="1" s="1"/>
  <c r="M34" i="1" s="1"/>
  <c r="H36" i="1"/>
  <c r="I36" i="1" s="1"/>
  <c r="M36" i="1" s="1"/>
  <c r="H38" i="1"/>
  <c r="I38" i="1" s="1"/>
  <c r="M38" i="1" s="1"/>
  <c r="H40" i="1"/>
  <c r="I40" i="1" s="1"/>
  <c r="M40" i="1" s="1"/>
  <c r="H42" i="1"/>
  <c r="I42" i="1" s="1"/>
  <c r="M42" i="1" s="1"/>
  <c r="H44" i="1"/>
  <c r="I44" i="1" s="1"/>
  <c r="M44" i="1" s="1"/>
  <c r="H46" i="1"/>
  <c r="I46" i="1" s="1"/>
  <c r="M46" i="1" s="1"/>
  <c r="H48" i="1"/>
  <c r="I48" i="1" s="1"/>
  <c r="M48" i="1" s="1"/>
</calcChain>
</file>

<file path=xl/sharedStrings.xml><?xml version="1.0" encoding="utf-8"?>
<sst xmlns="http://schemas.openxmlformats.org/spreadsheetml/2006/main" count="876" uniqueCount="222">
  <si>
    <t>BP name</t>
  </si>
  <si>
    <t>Total cost</t>
  </si>
  <si>
    <t>per kg rate</t>
  </si>
  <si>
    <t>kg delivered</t>
  </si>
  <si>
    <t>payout</t>
  </si>
  <si>
    <t>budget</t>
  </si>
  <si>
    <t>difference</t>
  </si>
  <si>
    <t>difference %</t>
  </si>
  <si>
    <t>profit</t>
  </si>
  <si>
    <t>profit margin</t>
  </si>
  <si>
    <t>cost per kg</t>
  </si>
  <si>
    <t>status</t>
  </si>
  <si>
    <t>profitability</t>
  </si>
  <si>
    <t>AGARWAL SUGANDHA AMIT</t>
  </si>
  <si>
    <t>Amit Ramesh Agarwal</t>
  </si>
  <si>
    <t>correlation b/w payout and cost per kg</t>
  </si>
  <si>
    <t>ASHISH SAXENA</t>
  </si>
  <si>
    <t>Ashok Kumar_GNCB1</t>
  </si>
  <si>
    <t>BELIM RIYAZUDDIN MEHBOOBBHAI</t>
  </si>
  <si>
    <t>Bharat madhusing lodha</t>
  </si>
  <si>
    <t>Total partners</t>
  </si>
  <si>
    <t>DENISH B. BAVARIYA</t>
  </si>
  <si>
    <t>making profit</t>
  </si>
  <si>
    <t>Devendar Vanga</t>
  </si>
  <si>
    <t>%</t>
  </si>
  <si>
    <t>Devendra r. mistry</t>
  </si>
  <si>
    <t>Dharmendra Sharma</t>
  </si>
  <si>
    <t>DINESHBHAI MOHANBHAI SOLANKI</t>
  </si>
  <si>
    <t>EKTA AGARWAL</t>
  </si>
  <si>
    <t>FAIZILA Theba</t>
  </si>
  <si>
    <t>GAJRAJSINGH B RATHOD</t>
  </si>
  <si>
    <t>GOHIL RAGHUVIRSINH R</t>
  </si>
  <si>
    <t>Gulamhusen Mohamad Ghanchi</t>
  </si>
  <si>
    <t>GULZAR F MEMON</t>
  </si>
  <si>
    <t>Hardik Patel</t>
  </si>
  <si>
    <t>Harun Abdul Bhai Theba</t>
  </si>
  <si>
    <t>Inderkumar moolchand gupta</t>
  </si>
  <si>
    <t>Karan Mistry_Delivery</t>
  </si>
  <si>
    <t>LALAJI BHAI THAKOR</t>
  </si>
  <si>
    <t>MAMATA PAL</t>
  </si>
  <si>
    <t>MANISHA PRAVIN PATIL</t>
  </si>
  <si>
    <t>Meenakshi Gupta</t>
  </si>
  <si>
    <t>mo. Farukh</t>
  </si>
  <si>
    <t>MOINUDDIN R SHAIKH</t>
  </si>
  <si>
    <t>MUKESHBHAI RAJABHAI BHARWAD</t>
  </si>
  <si>
    <t>MULIYA TOFIKHUSEN HABIBBHAI</t>
  </si>
  <si>
    <t>OD Maheshbhai Bhikhabhai</t>
  </si>
  <si>
    <t>Patani Salim Gafarbhai</t>
  </si>
  <si>
    <t>PATHAN PARVEZBHAI</t>
  </si>
  <si>
    <t>Pravin Patil</t>
  </si>
  <si>
    <t>Pravin Thakor</t>
  </si>
  <si>
    <t>RAJENDRASINH L CHAVDA</t>
  </si>
  <si>
    <t>Rajesh Kumar Misra_Delivery</t>
  </si>
  <si>
    <t>RAKIB GULAMKADAR BLOCH</t>
  </si>
  <si>
    <t>SADHU RAM KARGWAL</t>
  </si>
  <si>
    <t>SANDEEP KUMAR</t>
  </si>
  <si>
    <t>SHEKH JENULABEDEEN BADRUDIN</t>
  </si>
  <si>
    <t>Shekh Seemabanu Mohammad</t>
  </si>
  <si>
    <t>Siddhant Subhash Borse</t>
  </si>
  <si>
    <t>SURESHBHAI RAJABHAI BHARWAD</t>
  </si>
  <si>
    <t>SWAPNIL PANDEY_BP</t>
  </si>
  <si>
    <t>VIKAS AGARWAL</t>
  </si>
  <si>
    <t>VIRENDRA SOLANKI</t>
  </si>
  <si>
    <t>Visharad Chauhan</t>
  </si>
  <si>
    <t>ZAINULSHA.M.DIWAN</t>
  </si>
  <si>
    <t>OU</t>
  </si>
  <si>
    <t>Vehicles</t>
  </si>
  <si>
    <t>Year of purchase</t>
  </si>
  <si>
    <t>Mileage</t>
  </si>
  <si>
    <t>EMI</t>
  </si>
  <si>
    <t>Vapi</t>
  </si>
  <si>
    <t>Ahmedabad Branch</t>
  </si>
  <si>
    <t>Gandhi Nager</t>
  </si>
  <si>
    <t>Rampura Branch</t>
  </si>
  <si>
    <t>Jamnager</t>
  </si>
  <si>
    <t>Surat</t>
  </si>
  <si>
    <t>Vadodara</t>
  </si>
  <si>
    <t>Ahmmedabad City</t>
  </si>
  <si>
    <t>Sanand</t>
  </si>
  <si>
    <t>Rajkot</t>
  </si>
  <si>
    <t>Bhavnager</t>
  </si>
  <si>
    <t>Amreli</t>
  </si>
  <si>
    <t>Junagarh</t>
  </si>
  <si>
    <t>Mehsana</t>
  </si>
  <si>
    <t>bp_id</t>
  </si>
  <si>
    <t>bp_name</t>
  </si>
  <si>
    <t>branch_name</t>
  </si>
  <si>
    <t>per_kg_rate</t>
  </si>
  <si>
    <t>kg_delivered</t>
  </si>
  <si>
    <t>Ashish saxena</t>
  </si>
  <si>
    <t>Problem statement</t>
  </si>
  <si>
    <t>Chauhan navneet kumar</t>
  </si>
  <si>
    <t>Business overview - Process overview</t>
  </si>
  <si>
    <t>Milestone 1 : Build a model,scenario analysis</t>
  </si>
  <si>
    <t>Skill Tag 1</t>
  </si>
  <si>
    <t>Skill Tag 2</t>
  </si>
  <si>
    <t>Ability to structure business process into a model</t>
  </si>
  <si>
    <t>Ability to model different scenarios and answer What - If questions</t>
  </si>
  <si>
    <t>Answer questions</t>
  </si>
  <si>
    <t>Write the insights/recommendations</t>
  </si>
  <si>
    <t>Upload for review</t>
  </si>
  <si>
    <t xml:space="preserve">Milestone 1 Feedback : </t>
  </si>
  <si>
    <t>Karan Mistry_Pickup</t>
  </si>
  <si>
    <t>Milestone 2 : Select the right branch for analysis</t>
  </si>
  <si>
    <t>Rajesh Kumar Misra_Pickup</t>
  </si>
  <si>
    <t>Ability to understand patterns from data</t>
  </si>
  <si>
    <t>Ability to make business decisions</t>
  </si>
  <si>
    <t>Milestone 3 : Insights from AMD payout</t>
  </si>
  <si>
    <t>Milestone 4 : Build cost and revenue model</t>
  </si>
  <si>
    <t>Milestone 5 : Insights from Profitability model and dashboard</t>
  </si>
  <si>
    <t>Milestone 6 : Decision support tool</t>
  </si>
  <si>
    <t>Vehicle</t>
  </si>
  <si>
    <t>Vehicle ownership</t>
  </si>
  <si>
    <t>14 ft,Tata Ace</t>
  </si>
  <si>
    <t>EMI,EMI</t>
  </si>
  <si>
    <t>2018,2017</t>
  </si>
  <si>
    <t>14 ft</t>
  </si>
  <si>
    <t>Market</t>
  </si>
  <si>
    <t>NA</t>
  </si>
  <si>
    <t>17 ft</t>
  </si>
  <si>
    <t>Mahindra</t>
  </si>
  <si>
    <t>AL Dost</t>
  </si>
  <si>
    <t>Tata Ace</t>
  </si>
  <si>
    <t>14 ft,17 ft,22 ft</t>
  </si>
  <si>
    <t>EMI,EMI,Market</t>
  </si>
  <si>
    <t>2016,2017,NA</t>
  </si>
  <si>
    <t>Owned</t>
  </si>
  <si>
    <t>14 ft,19 ft</t>
  </si>
  <si>
    <t>EMI,Market</t>
  </si>
  <si>
    <t>2013,NA</t>
  </si>
  <si>
    <t>Super ace</t>
  </si>
  <si>
    <t>19 ft</t>
  </si>
  <si>
    <t>EMI,Owned</t>
  </si>
  <si>
    <t>2020,2018</t>
  </si>
  <si>
    <t>14 ft,AL Dost,Super ace</t>
  </si>
  <si>
    <t>Market,EMI,EMI</t>
  </si>
  <si>
    <t>NA,2019,2018</t>
  </si>
  <si>
    <t>Tata Ace,Super ace</t>
  </si>
  <si>
    <t>2013,2015</t>
  </si>
  <si>
    <t>Market,Owned</t>
  </si>
  <si>
    <t>NA,2013</t>
  </si>
  <si>
    <t>2015</t>
  </si>
  <si>
    <t>Pickup,Tata Ace</t>
  </si>
  <si>
    <t>Owned,Owned</t>
  </si>
  <si>
    <t>2014,2020</t>
  </si>
  <si>
    <t>Super ace,AL Dost</t>
  </si>
  <si>
    <t>2014,2018</t>
  </si>
  <si>
    <t>Mahindra,Mahindra</t>
  </si>
  <si>
    <t>2019,2018</t>
  </si>
  <si>
    <t>17 ft,Mahindra,Pickup,Tata Ace</t>
  </si>
  <si>
    <t>Market,EMI,EMI,EMI</t>
  </si>
  <si>
    <t>NA,2018,2018,2014</t>
  </si>
  <si>
    <t>20 ft</t>
  </si>
  <si>
    <t>22 ft</t>
  </si>
  <si>
    <t>Pickup</t>
  </si>
  <si>
    <t>Capacity</t>
  </si>
  <si>
    <t>VAPT1</t>
  </si>
  <si>
    <t>AMDT1</t>
  </si>
  <si>
    <t>GNCB1</t>
  </si>
  <si>
    <t>AMDBP</t>
  </si>
  <si>
    <t>BDQT1</t>
  </si>
  <si>
    <t>JGAB1</t>
  </si>
  <si>
    <t>STVT1</t>
  </si>
  <si>
    <t>AMDBL</t>
  </si>
  <si>
    <t>AMDBC</t>
  </si>
  <si>
    <t>RAJB1</t>
  </si>
  <si>
    <t>BVCB1</t>
  </si>
  <si>
    <t>AKVB1</t>
  </si>
  <si>
    <t>JNDB1</t>
  </si>
  <si>
    <t>MSHB1</t>
  </si>
  <si>
    <t>Km travelled</t>
  </si>
  <si>
    <t>Fuel Cost/liter</t>
  </si>
  <si>
    <t>KM and Fuel cost</t>
  </si>
  <si>
    <t>Maintenance and additional cost</t>
  </si>
  <si>
    <t>Downpayment</t>
  </si>
  <si>
    <t>Tenure (yrs)</t>
  </si>
  <si>
    <t>Tenure (months)</t>
  </si>
  <si>
    <t>Interest @ p.a.</t>
  </si>
  <si>
    <t>Ex- Showroom Price</t>
  </si>
  <si>
    <t>Downpayment Amount</t>
  </si>
  <si>
    <t>Balance</t>
  </si>
  <si>
    <t>Tata 407</t>
  </si>
  <si>
    <t>Eicher 14</t>
  </si>
  <si>
    <t>Eicher 17</t>
  </si>
  <si>
    <t>Eicher 19</t>
  </si>
  <si>
    <t>Eicher 20</t>
  </si>
  <si>
    <t>Eicher 32 ft</t>
  </si>
  <si>
    <t>3wheeler</t>
  </si>
  <si>
    <t>Tata 909</t>
  </si>
  <si>
    <t>Tata 1109</t>
  </si>
  <si>
    <t>Champion</t>
  </si>
  <si>
    <t>Trump Forec</t>
  </si>
  <si>
    <t>Cargo king</t>
  </si>
  <si>
    <t>24 FT</t>
  </si>
  <si>
    <t>Taurus</t>
  </si>
  <si>
    <t>code</t>
  </si>
  <si>
    <t>Name</t>
  </si>
  <si>
    <t>branch</t>
  </si>
  <si>
    <t>Total_cost</t>
  </si>
  <si>
    <t>Budget</t>
  </si>
  <si>
    <t>Row Labels</t>
  </si>
  <si>
    <t>(blank)</t>
  </si>
  <si>
    <t>Grand Total</t>
  </si>
  <si>
    <t>Sum of Total_cost</t>
  </si>
  <si>
    <t>profit_margin</t>
  </si>
  <si>
    <t>BP_names</t>
  </si>
  <si>
    <t>Pay_out</t>
  </si>
  <si>
    <t>difference_percentage</t>
  </si>
  <si>
    <t>cost_per_kg</t>
  </si>
  <si>
    <t>initial_cost</t>
  </si>
  <si>
    <t>difference_in_cost</t>
  </si>
  <si>
    <t>%change_in_cost</t>
  </si>
  <si>
    <t>overpaid</t>
  </si>
  <si>
    <t>in loss</t>
  </si>
  <si>
    <t>profitable</t>
  </si>
  <si>
    <t>reduction in expected cost</t>
  </si>
  <si>
    <t>overpaid:</t>
  </si>
  <si>
    <t>%:</t>
  </si>
  <si>
    <t>correlation between per kg cost and payouts :</t>
  </si>
  <si>
    <t>Column1</t>
  </si>
  <si>
    <t>Column2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</si>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</sst>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₹&quot;\ #,##0;[Red]&quot;₹&quot;\ \-#,##0"/>
    <numFmt numFmtId="164" formatCode="_ * #,##0_ ;_ * \-#,##0_ ;_ * &quot;-&quot;??_ ;_ @_ "/>
    <numFmt numFmtId="165" formatCode="0.0000"/>
    <numFmt numFmtId="166" formatCode="0.0%"/>
    <numFmt numFmtId="167" formatCode="[$₹]#,##0"/>
    <numFmt numFmtId="168" formatCode="[$₹]#,##0.00"/>
    <numFmt numFmtId="169" formatCode="[$₹]#,##0.0000"/>
    <numFmt numFmtId="170" formatCode="0.0"/>
    <numFmt numFmtId="171" formatCode="&quot;₹&quot;\ #,##0.0;[Red]&quot;₹&quot;\ \-#,##0.0"/>
    <numFmt numFmtId="172" formatCode="#,##0.00;[Red]#,##0.00"/>
  </numFmts>
  <fonts count="11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9" fontId="2" fillId="0" borderId="0" xfId="0" applyNumberFormat="1" applyFont="1"/>
    <xf numFmtId="1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9" fontId="5" fillId="0" borderId="0" xfId="0" applyNumberFormat="1" applyFont="1"/>
    <xf numFmtId="166" fontId="5" fillId="0" borderId="0" xfId="0" applyNumberFormat="1" applyFont="1"/>
    <xf numFmtId="3" fontId="5" fillId="0" borderId="0" xfId="0" applyNumberFormat="1" applyFont="1"/>
    <xf numFmtId="167" fontId="5" fillId="0" borderId="0" xfId="0" applyNumberFormat="1" applyFont="1"/>
    <xf numFmtId="10" fontId="5" fillId="0" borderId="0" xfId="0" applyNumberFormat="1" applyFont="1"/>
    <xf numFmtId="168" fontId="5" fillId="0" borderId="0" xfId="0" applyNumberFormat="1" applyFont="1"/>
    <xf numFmtId="1" fontId="5" fillId="0" borderId="0" xfId="0" applyNumberFormat="1" applyFont="1"/>
    <xf numFmtId="0" fontId="1" fillId="0" borderId="1" xfId="0" applyFont="1" applyBorder="1" applyAlignment="1">
      <alignment horizontal="left" vertical="top"/>
    </xf>
    <xf numFmtId="2" fontId="5" fillId="0" borderId="0" xfId="0" applyNumberFormat="1" applyFont="1"/>
    <xf numFmtId="169" fontId="5" fillId="0" borderId="0" xfId="0" applyNumberFormat="1" applyFont="1"/>
    <xf numFmtId="0" fontId="1" fillId="0" borderId="0" xfId="0" applyFont="1" applyAlignment="1">
      <alignment vertical="top"/>
    </xf>
    <xf numFmtId="4" fontId="5" fillId="0" borderId="0" xfId="0" applyNumberFormat="1" applyFont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2" fontId="2" fillId="0" borderId="15" xfId="0" applyNumberFormat="1" applyFont="1" applyBorder="1"/>
    <xf numFmtId="170" fontId="2" fillId="0" borderId="0" xfId="0" applyNumberFormat="1" applyFont="1"/>
    <xf numFmtId="1" fontId="2" fillId="0" borderId="15" xfId="0" applyNumberFormat="1" applyFont="1" applyBorder="1"/>
    <xf numFmtId="0" fontId="7" fillId="0" borderId="0" xfId="0" applyFont="1"/>
    <xf numFmtId="6" fontId="2" fillId="0" borderId="0" xfId="0" applyNumberFormat="1" applyFont="1"/>
    <xf numFmtId="171" fontId="0" fillId="0" borderId="0" xfId="0" applyNumberFormat="1"/>
    <xf numFmtId="3" fontId="0" fillId="0" borderId="0" xfId="0" applyNumberFormat="1"/>
    <xf numFmtId="6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2" fontId="1" fillId="0" borderId="0" xfId="0" applyNumberFormat="1" applyFont="1"/>
    <xf numFmtId="0" fontId="8" fillId="0" borderId="0" xfId="0" applyFont="1"/>
    <xf numFmtId="0" fontId="9" fillId="0" borderId="0" xfId="0" applyFont="1"/>
    <xf numFmtId="172" fontId="2" fillId="0" borderId="0" xfId="0" applyNumberFormat="1" applyFont="1"/>
    <xf numFmtId="0" fontId="0" fillId="0" borderId="0" xfId="0" pivotButton="1"/>
    <xf numFmtId="0" fontId="10" fillId="0" borderId="0" xfId="0" applyFont="1"/>
    <xf numFmtId="0" fontId="2" fillId="0" borderId="14" xfId="0" applyFont="1" applyBorder="1" applyAlignment="1">
      <alignment horizontal="center" vertical="center"/>
    </xf>
    <xf numFmtId="0" fontId="6" fillId="0" borderId="16" xfId="0" applyFont="1" applyBorder="1"/>
    <xf numFmtId="0" fontId="6" fillId="0" borderId="17" xfId="0" applyFont="1" applyBorder="1"/>
    <xf numFmtId="0" fontId="2" fillId="0" borderId="14" xfId="0" applyFont="1" applyBorder="1" applyAlignment="1">
      <alignment horizontal="center" vertical="center" wrapText="1"/>
    </xf>
    <xf numFmtId="0" fontId="0" fillId="5" borderId="0" xfId="0" applyFill="1"/>
    <xf numFmtId="9" fontId="0" fillId="5" borderId="0" xfId="0" applyNumberFormat="1" applyFill="1"/>
    <xf numFmtId="0" fontId="1" fillId="4" borderId="11" xfId="0" applyFont="1" applyFill="1" applyBorder="1" applyAlignment="1">
      <alignment horizontal="left" vertical="top"/>
    </xf>
    <xf numFmtId="0" fontId="6" fillId="0" borderId="12" xfId="0" applyFont="1" applyBorder="1"/>
    <xf numFmtId="0" fontId="6" fillId="0" borderId="13" xfId="0" applyFont="1" applyBorder="1"/>
    <xf numFmtId="0" fontId="1" fillId="0" borderId="1" xfId="0" applyFont="1" applyBorder="1" applyAlignment="1">
      <alignment horizontal="left" vertical="top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0" xfId="0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1" fillId="0" borderId="11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center"/>
    </xf>
    <xf numFmtId="0" fontId="6" fillId="0" borderId="10" xfId="0" applyFont="1" applyBorder="1"/>
    <xf numFmtId="0" fontId="2" fillId="3" borderId="9" xfId="0" applyFont="1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6" fillId="0" borderId="16" xfId="0" applyFont="1" applyBorder="1"/>
    <xf numFmtId="0" fontId="6" fillId="0" borderId="17" xfId="0" applyFont="1" applyBorder="1"/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77">
    <dxf>
      <fill>
        <patternFill patternType="solid">
          <fgColor rgb="FFB7E1CD"/>
          <bgColor rgb="FFB7E1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72" formatCode="#,##0.00;[Red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externalLink" Target="externalLinks/externalLink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OneDrive\Desktop\Data%20analysis\last%20mile%20logistic\3-milestone\Milestone-3.xlsx" TargetMode="External"/><Relationship Id="rId1" Type="http://schemas.openxmlformats.org/officeDocument/2006/relationships/externalLinkPath" Target="file:///C:\Users\HP\OneDrive\Desktop\Data%20analysis\last%20mile%20logistic\3-milestone\Milestone-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3"/>
      <sheetName val="BP Profitability_Sample"/>
      <sheetName val="cost_base"/>
      <sheetName val="payouts_table_AMD"/>
      <sheetName val="Sheet1"/>
      <sheetName val="Sheet2"/>
      <sheetName val="Sheet4"/>
    </sheetNames>
    <sheetDataSet>
      <sheetData sheetId="0"/>
      <sheetData sheetId="1"/>
      <sheetData sheetId="2"/>
      <sheetData sheetId="3">
        <row r="2">
          <cell r="B2" t="str">
            <v>Hardik Patel</v>
          </cell>
          <cell r="C2" t="str">
            <v>Jamnager</v>
          </cell>
          <cell r="D2">
            <v>4</v>
          </cell>
          <cell r="E2">
            <v>66343</v>
          </cell>
        </row>
        <row r="3">
          <cell r="B3" t="str">
            <v>Dharmendra Sharma</v>
          </cell>
          <cell r="C3" t="str">
            <v>Ahmmedabad City</v>
          </cell>
          <cell r="D3">
            <v>3</v>
          </cell>
          <cell r="E3">
            <v>34688.666666666664</v>
          </cell>
        </row>
        <row r="4">
          <cell r="B4" t="str">
            <v>Ashish saxena</v>
          </cell>
          <cell r="C4" t="str">
            <v>Ahmedabad Branch</v>
          </cell>
          <cell r="D4">
            <v>5</v>
          </cell>
          <cell r="E4">
            <v>29269</v>
          </cell>
        </row>
        <row r="5">
          <cell r="B5" t="str">
            <v>Amit Ramesh Agarwal</v>
          </cell>
          <cell r="C5" t="str">
            <v>Vapi</v>
          </cell>
          <cell r="D5">
            <v>5</v>
          </cell>
          <cell r="E5">
            <v>36413.599999999999</v>
          </cell>
        </row>
        <row r="6">
          <cell r="B6" t="str">
            <v>Devendar Vanga</v>
          </cell>
          <cell r="C6" t="str">
            <v>Surat</v>
          </cell>
          <cell r="D6">
            <v>5</v>
          </cell>
          <cell r="E6">
            <v>14851.2</v>
          </cell>
        </row>
        <row r="7">
          <cell r="B7" t="str">
            <v>VIRENDRA SOLANKI</v>
          </cell>
          <cell r="C7" t="str">
            <v>Sanand</v>
          </cell>
          <cell r="D7">
            <v>5</v>
          </cell>
          <cell r="E7">
            <v>5479.6</v>
          </cell>
        </row>
        <row r="8">
          <cell r="B8" t="str">
            <v>VIKAS AGARWAL</v>
          </cell>
          <cell r="C8" t="str">
            <v>Vapi</v>
          </cell>
          <cell r="D8">
            <v>5</v>
          </cell>
          <cell r="E8">
            <v>12176.6</v>
          </cell>
        </row>
        <row r="9">
          <cell r="B9" t="str">
            <v>Gulamhusen Mohamad Ghanchi</v>
          </cell>
          <cell r="C9" t="str">
            <v>Ahmedabad Branch</v>
          </cell>
          <cell r="D9">
            <v>5</v>
          </cell>
          <cell r="E9">
            <v>30367.4</v>
          </cell>
        </row>
        <row r="10">
          <cell r="B10" t="str">
            <v>MANISHA PRAVIN PATIL</v>
          </cell>
          <cell r="C10" t="str">
            <v>Surat</v>
          </cell>
          <cell r="D10">
            <v>5</v>
          </cell>
          <cell r="E10">
            <v>15057.4</v>
          </cell>
        </row>
        <row r="11">
          <cell r="B11" t="str">
            <v>Chauhan navneet kumar</v>
          </cell>
          <cell r="C11" t="str">
            <v>Vadodara</v>
          </cell>
          <cell r="D11">
            <v>5</v>
          </cell>
          <cell r="E11">
            <v>7678</v>
          </cell>
        </row>
        <row r="12">
          <cell r="B12" t="str">
            <v>Pravin Patil</v>
          </cell>
          <cell r="C12" t="str">
            <v>Surat</v>
          </cell>
          <cell r="D12">
            <v>14</v>
          </cell>
          <cell r="E12">
            <v>17967.571428571428</v>
          </cell>
        </row>
        <row r="13">
          <cell r="B13" t="str">
            <v>Harun Abdul Bhai Theba</v>
          </cell>
          <cell r="C13" t="str">
            <v>Rajkot</v>
          </cell>
          <cell r="D13">
            <v>7</v>
          </cell>
          <cell r="E13">
            <v>11221.857142857143</v>
          </cell>
        </row>
        <row r="14">
          <cell r="B14" t="str">
            <v>Inderkumar moolchand gupta</v>
          </cell>
          <cell r="C14" t="str">
            <v>Vadodara</v>
          </cell>
          <cell r="D14">
            <v>5</v>
          </cell>
          <cell r="E14">
            <v>37402.800000000003</v>
          </cell>
        </row>
        <row r="15">
          <cell r="B15" t="str">
            <v>GOHIL RAGHUVIRSINH R</v>
          </cell>
          <cell r="C15" t="str">
            <v>Bhavnager</v>
          </cell>
          <cell r="D15">
            <v>7</v>
          </cell>
          <cell r="E15">
            <v>2739.4285714285716</v>
          </cell>
        </row>
        <row r="16">
          <cell r="B16" t="str">
            <v>SANDEEP KUMAR</v>
          </cell>
          <cell r="C16" t="str">
            <v>Ahmedabad Branch</v>
          </cell>
          <cell r="D16">
            <v>5</v>
          </cell>
          <cell r="E16">
            <v>12357.2</v>
          </cell>
        </row>
        <row r="17">
          <cell r="B17" t="str">
            <v>SADHU RAM KARGWAL</v>
          </cell>
          <cell r="C17" t="str">
            <v>Mehsana</v>
          </cell>
          <cell r="D17">
            <v>7</v>
          </cell>
          <cell r="E17">
            <v>1583.1428571428571</v>
          </cell>
        </row>
        <row r="18">
          <cell r="B18" t="str">
            <v>GULZAR F MEMON</v>
          </cell>
          <cell r="C18" t="str">
            <v>Ahmedabad Branch</v>
          </cell>
          <cell r="D18">
            <v>5</v>
          </cell>
          <cell r="E18">
            <v>8948.2000000000007</v>
          </cell>
        </row>
        <row r="19">
          <cell r="B19" t="str">
            <v>DINESHBHAI MOHANBHAI SOLANKI</v>
          </cell>
          <cell r="C19" t="str">
            <v>Sanand</v>
          </cell>
          <cell r="D19">
            <v>5</v>
          </cell>
          <cell r="E19">
            <v>162.47999999999999</v>
          </cell>
        </row>
        <row r="20">
          <cell r="B20" t="str">
            <v>MULIYA TOFIKHUSEN HABIBBHAI</v>
          </cell>
          <cell r="C20" t="str">
            <v>Ahmedabad Branch</v>
          </cell>
          <cell r="D20">
            <v>5</v>
          </cell>
          <cell r="E20">
            <v>25992</v>
          </cell>
        </row>
        <row r="21">
          <cell r="B21" t="str">
            <v>Siddhant Subhash Borse</v>
          </cell>
          <cell r="C21" t="str">
            <v>Surat</v>
          </cell>
          <cell r="D21">
            <v>5</v>
          </cell>
          <cell r="E21">
            <v>9403.6</v>
          </cell>
        </row>
        <row r="22">
          <cell r="B22" t="str">
            <v>PATHAN PARVEZBHAI</v>
          </cell>
          <cell r="C22" t="str">
            <v>Rampura Branch</v>
          </cell>
          <cell r="D22">
            <v>9</v>
          </cell>
          <cell r="E22">
            <v>7681.4444444444443</v>
          </cell>
        </row>
        <row r="23">
          <cell r="B23" t="str">
            <v>BELIM RIYAZUDDIN MEHBOOBBHAI</v>
          </cell>
          <cell r="C23" t="str">
            <v>Rampura Branch</v>
          </cell>
          <cell r="D23">
            <v>9</v>
          </cell>
          <cell r="E23">
            <v>2553.3333333333335</v>
          </cell>
        </row>
        <row r="24">
          <cell r="B24" t="str">
            <v>MAMATA PAL</v>
          </cell>
          <cell r="C24" t="str">
            <v>Amreli</v>
          </cell>
          <cell r="D24">
            <v>4</v>
          </cell>
          <cell r="E24">
            <v>15837.5</v>
          </cell>
        </row>
        <row r="25">
          <cell r="B25" t="str">
            <v>Bharat madhusing lodha</v>
          </cell>
          <cell r="C25" t="str">
            <v>Rampura Branch</v>
          </cell>
          <cell r="D25">
            <v>9</v>
          </cell>
          <cell r="E25">
            <v>4069</v>
          </cell>
        </row>
        <row r="26">
          <cell r="B26" t="str">
            <v>SWAPNIL PANDEY_BP</v>
          </cell>
          <cell r="C26" t="str">
            <v>Ahmmedabad City</v>
          </cell>
          <cell r="D26">
            <v>3</v>
          </cell>
          <cell r="E26">
            <v>20175</v>
          </cell>
        </row>
        <row r="27">
          <cell r="B27" t="str">
            <v>SURESHBHAI RAJABHAI BHARWAD</v>
          </cell>
          <cell r="C27" t="str">
            <v>Rampura Branch</v>
          </cell>
          <cell r="D27">
            <v>9</v>
          </cell>
          <cell r="E27">
            <v>11325</v>
          </cell>
        </row>
        <row r="28">
          <cell r="B28" t="str">
            <v>AGARWAL SUGANDHA AMIT</v>
          </cell>
          <cell r="C28" t="str">
            <v>Vapi</v>
          </cell>
          <cell r="D28">
            <v>5</v>
          </cell>
          <cell r="E28">
            <v>16347.6</v>
          </cell>
        </row>
        <row r="29">
          <cell r="B29" t="str">
            <v>MUKESHBHAI RAJABHAI BHARWAD</v>
          </cell>
          <cell r="C29" t="str">
            <v>Rampura Branch</v>
          </cell>
          <cell r="D29">
            <v>9</v>
          </cell>
          <cell r="E29">
            <v>9502.6666666666661</v>
          </cell>
        </row>
        <row r="30">
          <cell r="B30" t="str">
            <v>EKTA AGARWAL</v>
          </cell>
          <cell r="C30" t="str">
            <v>Vapi</v>
          </cell>
          <cell r="D30">
            <v>5</v>
          </cell>
          <cell r="E30">
            <v>6016.6</v>
          </cell>
        </row>
        <row r="31">
          <cell r="B31" t="str">
            <v>SHEKH JENULABEDEEN BADRUDIN</v>
          </cell>
          <cell r="C31" t="str">
            <v>Rampura Branch</v>
          </cell>
          <cell r="D31">
            <v>9</v>
          </cell>
          <cell r="E31">
            <v>4789</v>
          </cell>
        </row>
        <row r="32">
          <cell r="B32" t="str">
            <v>RAKIB GULAMKADAR BLOCH</v>
          </cell>
          <cell r="C32" t="str">
            <v>Junagarh</v>
          </cell>
          <cell r="D32">
            <v>6</v>
          </cell>
          <cell r="E32">
            <v>3031.3333333333335</v>
          </cell>
        </row>
        <row r="33">
          <cell r="B33" t="str">
            <v>RAJENDRASINH L CHAVDA</v>
          </cell>
          <cell r="C33" t="str">
            <v>Gandhi Nager</v>
          </cell>
          <cell r="D33">
            <v>19</v>
          </cell>
          <cell r="E33">
            <v>1308.8421052631579</v>
          </cell>
        </row>
        <row r="34">
          <cell r="B34" t="str">
            <v>GAJRAJSINGH B RATHOD</v>
          </cell>
          <cell r="C34" t="str">
            <v>Gandhi Nager</v>
          </cell>
          <cell r="D34">
            <v>19</v>
          </cell>
          <cell r="E34">
            <v>3100</v>
          </cell>
        </row>
        <row r="35">
          <cell r="B35" t="str">
            <v>FAIZILA Theba</v>
          </cell>
          <cell r="C35" t="str">
            <v>Rajkot</v>
          </cell>
          <cell r="D35">
            <v>7</v>
          </cell>
          <cell r="E35">
            <v>4040.4285714285716</v>
          </cell>
        </row>
        <row r="36">
          <cell r="B36" t="str">
            <v>Ashok Kumar_GNCB1</v>
          </cell>
          <cell r="C36" t="str">
            <v>Gandhi Nager</v>
          </cell>
          <cell r="D36">
            <v>19</v>
          </cell>
          <cell r="E36">
            <v>6740.5789473684208</v>
          </cell>
        </row>
        <row r="37">
          <cell r="B37" t="str">
            <v>DENISH B. BAVARIYA</v>
          </cell>
          <cell r="C37" t="str">
            <v>Jamnager</v>
          </cell>
          <cell r="D37">
            <v>8.5</v>
          </cell>
          <cell r="E37">
            <v>14256.470588235294</v>
          </cell>
        </row>
        <row r="38">
          <cell r="B38" t="str">
            <v>Devendra r. mistry</v>
          </cell>
          <cell r="C38" t="str">
            <v>Vadodara</v>
          </cell>
          <cell r="D38">
            <v>10</v>
          </cell>
          <cell r="E38">
            <v>13628.4</v>
          </cell>
        </row>
        <row r="39">
          <cell r="B39" t="str">
            <v>Karan Mistry_Delivery</v>
          </cell>
          <cell r="C39" t="str">
            <v>Vadodara</v>
          </cell>
          <cell r="D39">
            <v>10</v>
          </cell>
          <cell r="E39">
            <v>17853.400000000001</v>
          </cell>
        </row>
        <row r="40">
          <cell r="B40" t="str">
            <v>Karan Mistry_Pickup</v>
          </cell>
          <cell r="C40" t="str">
            <v>Vadodara</v>
          </cell>
          <cell r="D40">
            <v>5</v>
          </cell>
          <cell r="E40">
            <v>24819.200000000001</v>
          </cell>
        </row>
        <row r="41">
          <cell r="B41" t="str">
            <v>LALAJI BHAI THAKOR</v>
          </cell>
          <cell r="C41" t="str">
            <v>Ahmedabad Branch</v>
          </cell>
          <cell r="D41">
            <v>5</v>
          </cell>
          <cell r="E41">
            <v>30552.2</v>
          </cell>
        </row>
        <row r="42">
          <cell r="B42" t="str">
            <v>Meenakshi Gupta</v>
          </cell>
          <cell r="C42" t="str">
            <v>Vadodara</v>
          </cell>
          <cell r="D42">
            <v>5</v>
          </cell>
          <cell r="E42">
            <v>5699.6</v>
          </cell>
        </row>
        <row r="43">
          <cell r="B43" t="str">
            <v>mo. Farukh</v>
          </cell>
          <cell r="C43" t="str">
            <v>Surat</v>
          </cell>
          <cell r="D43">
            <v>5</v>
          </cell>
          <cell r="E43">
            <v>4544.8</v>
          </cell>
        </row>
        <row r="44">
          <cell r="B44" t="str">
            <v>MOINUDDIN R SHAIKH</v>
          </cell>
          <cell r="C44" t="str">
            <v>Gandhi Nager</v>
          </cell>
          <cell r="D44">
            <v>19</v>
          </cell>
          <cell r="E44">
            <v>1351.2631578947369</v>
          </cell>
        </row>
        <row r="45">
          <cell r="B45" t="str">
            <v>OD Maheshbhai Bhikhabhai</v>
          </cell>
          <cell r="C45" t="str">
            <v>Vadodara</v>
          </cell>
          <cell r="D45">
            <v>5</v>
          </cell>
          <cell r="E45">
            <v>4279.8</v>
          </cell>
        </row>
        <row r="46">
          <cell r="B46" t="str">
            <v>Patani Salim Gafarbhai</v>
          </cell>
          <cell r="C46" t="str">
            <v>Rajkot</v>
          </cell>
          <cell r="D46">
            <v>7</v>
          </cell>
          <cell r="E46">
            <v>3512.4285714285716</v>
          </cell>
        </row>
        <row r="47">
          <cell r="B47" t="str">
            <v>Pravin Thakor</v>
          </cell>
          <cell r="C47" t="str">
            <v>Ahmedabad Branch</v>
          </cell>
          <cell r="D47">
            <v>5</v>
          </cell>
          <cell r="E47">
            <v>5234.2</v>
          </cell>
        </row>
        <row r="48">
          <cell r="B48" t="str">
            <v>Rajesh Kumar Misra_Delivery</v>
          </cell>
          <cell r="C48" t="str">
            <v>Vadodara</v>
          </cell>
          <cell r="D48">
            <v>8</v>
          </cell>
          <cell r="E48">
            <v>19592.125</v>
          </cell>
        </row>
        <row r="49">
          <cell r="B49" t="str">
            <v>Rajesh Kumar Misra_Pickup</v>
          </cell>
          <cell r="C49" t="str">
            <v>Vadodara</v>
          </cell>
          <cell r="D49">
            <v>5</v>
          </cell>
          <cell r="E49">
            <v>19532.2</v>
          </cell>
        </row>
        <row r="50">
          <cell r="B50" t="str">
            <v>Shekh Seemabanu Mohammad</v>
          </cell>
          <cell r="C50" t="str">
            <v>Vadodara</v>
          </cell>
          <cell r="D50">
            <v>5</v>
          </cell>
          <cell r="E50">
            <v>8847.4</v>
          </cell>
        </row>
        <row r="51">
          <cell r="B51" t="str">
            <v>Visharad Chauhan</v>
          </cell>
          <cell r="C51" t="str">
            <v>Sanand</v>
          </cell>
          <cell r="D51">
            <v>5</v>
          </cell>
          <cell r="E51">
            <v>5290.4</v>
          </cell>
        </row>
        <row r="52">
          <cell r="B52" t="str">
            <v>ZAINULSHA.M.DIWAN</v>
          </cell>
          <cell r="C52" t="str">
            <v>Vadodara</v>
          </cell>
          <cell r="D52">
            <v>5</v>
          </cell>
          <cell r="E52">
            <v>7018.8</v>
          </cell>
        </row>
      </sheetData>
      <sheetData sheetId="4">
        <row r="2">
          <cell r="A2" t="str">
            <v>AGARWAL SUGANDHA AMIT</v>
          </cell>
          <cell r="B2" t="str">
            <v>VAPT1</v>
          </cell>
          <cell r="C2" t="str">
            <v>Ahmedabad</v>
          </cell>
          <cell r="D2">
            <v>81737.72</v>
          </cell>
          <cell r="E2">
            <v>67307.695444082405</v>
          </cell>
          <cell r="F2">
            <v>14430.024555917596</v>
          </cell>
          <cell r="G2">
            <v>21.438892626929576</v>
          </cell>
        </row>
        <row r="3">
          <cell r="A3" t="str">
            <v>Amit Ramesh Agarwal</v>
          </cell>
          <cell r="B3" t="str">
            <v>VAPT1</v>
          </cell>
          <cell r="C3" t="str">
            <v>Ahmedabad</v>
          </cell>
          <cell r="D3">
            <v>182068.2471119999</v>
          </cell>
          <cell r="E3">
            <v>151594.20238356592</v>
          </cell>
          <cell r="F3">
            <v>30474.044728433975</v>
          </cell>
          <cell r="G3">
            <v>20.10238139010626</v>
          </cell>
        </row>
        <row r="4">
          <cell r="A4" t="str">
            <v>ARTI JAYESHBHAI TARSARIA</v>
          </cell>
          <cell r="B4" t="str">
            <v>STVT1</v>
          </cell>
          <cell r="C4" t="str">
            <v>Ahmedabad</v>
          </cell>
          <cell r="D4">
            <v>12390.439999999999</v>
          </cell>
          <cell r="E4">
            <v>2808.151979744011</v>
          </cell>
          <cell r="F4">
            <v>9582.2880202559882</v>
          </cell>
          <cell r="G4">
            <v>341.23110463307268</v>
          </cell>
        </row>
        <row r="5">
          <cell r="A5" t="str">
            <v>Ashish saxena</v>
          </cell>
          <cell r="B5" t="str">
            <v>AMDT1</v>
          </cell>
          <cell r="C5" t="str">
            <v>Ahmedabad</v>
          </cell>
          <cell r="D5">
            <v>146345.40696000005</v>
          </cell>
          <cell r="E5">
            <v>27180.821150192936</v>
          </cell>
          <cell r="F5">
            <v>119164.58580980712</v>
          </cell>
          <cell r="G5">
            <v>438.41422284978046</v>
          </cell>
        </row>
        <row r="6">
          <cell r="A6" t="str">
            <v>Ashok Kumar_GNCB1</v>
          </cell>
          <cell r="B6" t="str">
            <v>GNCB1</v>
          </cell>
          <cell r="C6" t="str">
            <v>Ahmedabad</v>
          </cell>
          <cell r="D6">
            <v>128071</v>
          </cell>
          <cell r="E6">
            <v>23560.66190357352</v>
          </cell>
          <cell r="F6">
            <v>104510.33809642648</v>
          </cell>
          <cell r="G6">
            <v>443.57980486352579</v>
          </cell>
        </row>
        <row r="7">
          <cell r="A7" t="str">
            <v>Bahadurbhai Prabhatbhai Jalu</v>
          </cell>
          <cell r="B7" t="str">
            <v>RAJB1</v>
          </cell>
          <cell r="C7" t="str">
            <v>Ahmedabad</v>
          </cell>
          <cell r="D7">
            <v>150504.42976000003</v>
          </cell>
          <cell r="E7">
            <v>80845.758690981223</v>
          </cell>
          <cell r="F7">
            <v>69658.671069018805</v>
          </cell>
          <cell r="G7">
            <v>86.162431025326754</v>
          </cell>
        </row>
        <row r="8">
          <cell r="A8" t="str">
            <v>BELIM RIYAZUDDIN MEHBOOBBHAI</v>
          </cell>
          <cell r="B8" t="str">
            <v>AMDBP</v>
          </cell>
          <cell r="C8" t="str">
            <v>Ahmedabad</v>
          </cell>
          <cell r="D8">
            <v>22979.535200000002</v>
          </cell>
          <cell r="E8">
            <v>14574.070793404973</v>
          </cell>
          <cell r="F8">
            <v>8405.4644065950288</v>
          </cell>
          <cell r="G8">
            <v>57.674101668276862</v>
          </cell>
        </row>
        <row r="9">
          <cell r="A9" t="str">
            <v>Bharat madhusing lodha</v>
          </cell>
          <cell r="B9" t="str">
            <v>AMDBP</v>
          </cell>
          <cell r="C9" t="str">
            <v>Ahmedabad</v>
          </cell>
          <cell r="D9">
            <v>36620.83728</v>
          </cell>
          <cell r="E9">
            <v>11610.612907422201</v>
          </cell>
          <cell r="F9">
            <v>25010.224372577799</v>
          </cell>
          <cell r="G9">
            <v>215.40830421268942</v>
          </cell>
        </row>
        <row r="10">
          <cell r="A10" t="str">
            <v>Chauhan  navneet kumar</v>
          </cell>
          <cell r="B10" t="str">
            <v>BDQT1</v>
          </cell>
          <cell r="C10" t="str">
            <v>Ahmedabad</v>
          </cell>
          <cell r="D10">
            <v>38389.785944000003</v>
          </cell>
          <cell r="E10">
            <v>19840.254595257782</v>
          </cell>
          <cell r="F10">
            <v>18549.531348742221</v>
          </cell>
          <cell r="G10">
            <v>93.494421957548525</v>
          </cell>
        </row>
        <row r="11">
          <cell r="A11" t="str">
            <v>DENISH B. BAVARIYA</v>
          </cell>
          <cell r="B11" t="str">
            <v>JGAB1</v>
          </cell>
          <cell r="C11" t="str">
            <v>Ahmedabad</v>
          </cell>
          <cell r="D11">
            <v>121180</v>
          </cell>
          <cell r="E11">
            <v>73367.308383054638</v>
          </cell>
          <cell r="F11">
            <v>47812.691616945362</v>
          </cell>
          <cell r="G11">
            <v>65.168932417845753</v>
          </cell>
        </row>
        <row r="12">
          <cell r="A12" t="str">
            <v>Devendar Vanga</v>
          </cell>
          <cell r="B12" t="str">
            <v>STVT1</v>
          </cell>
          <cell r="C12" t="str">
            <v>Ahmedabad</v>
          </cell>
          <cell r="D12">
            <v>74255.524200000014</v>
          </cell>
          <cell r="E12">
            <v>44310.062860390266</v>
          </cell>
          <cell r="F12">
            <v>29945.461339609748</v>
          </cell>
          <cell r="G12">
            <v>67.581626850677864</v>
          </cell>
        </row>
        <row r="13">
          <cell r="A13" t="str">
            <v>Devendra r. mistry</v>
          </cell>
          <cell r="B13" t="str">
            <v>BDQT1</v>
          </cell>
          <cell r="C13" t="str">
            <v>Ahmedabad</v>
          </cell>
          <cell r="D13">
            <v>136284</v>
          </cell>
          <cell r="E13">
            <v>61680.103608114805</v>
          </cell>
          <cell r="F13">
            <v>74603.896391885195</v>
          </cell>
          <cell r="G13">
            <v>120.95293624323631</v>
          </cell>
        </row>
        <row r="14">
          <cell r="A14" t="str">
            <v>Dharmendra Sharma</v>
          </cell>
          <cell r="B14" t="str">
            <v>AMDBL</v>
          </cell>
          <cell r="C14" t="str">
            <v>Ahmedabad</v>
          </cell>
          <cell r="D14">
            <v>104066.15040000004</v>
          </cell>
          <cell r="E14">
            <v>91629.307316704435</v>
          </cell>
          <cell r="F14">
            <v>12436.843083295607</v>
          </cell>
          <cell r="G14">
            <v>13.572996945518016</v>
          </cell>
        </row>
        <row r="15">
          <cell r="A15" t="str">
            <v>DINESHBHAI MOHANBHAI SOLANKI</v>
          </cell>
          <cell r="B15" t="str">
            <v>AMDBC</v>
          </cell>
          <cell r="C15" t="str">
            <v>Ahmedabad</v>
          </cell>
          <cell r="D15">
            <v>812.4</v>
          </cell>
          <cell r="E15">
            <v>744.30830420710652</v>
          </cell>
          <cell r="F15">
            <v>68.091695792893461</v>
          </cell>
          <cell r="G15">
            <v>9.1483187018086394</v>
          </cell>
        </row>
        <row r="16">
          <cell r="A16" t="str">
            <v>EKTA AGARWAL</v>
          </cell>
          <cell r="B16" t="str">
            <v>VAPT1</v>
          </cell>
          <cell r="C16" t="str">
            <v>Ahmedabad</v>
          </cell>
          <cell r="D16">
            <v>30083.262999999999</v>
          </cell>
          <cell r="E16">
            <v>6448.8527245637169</v>
          </cell>
          <cell r="F16">
            <v>23634.410275436283</v>
          </cell>
          <cell r="G16">
            <v>366.4901539061774</v>
          </cell>
        </row>
        <row r="17">
          <cell r="A17" t="str">
            <v>FAIZILA Theba</v>
          </cell>
          <cell r="B17" t="str">
            <v>RAJB1</v>
          </cell>
          <cell r="C17" t="str">
            <v>Ahmedabad</v>
          </cell>
          <cell r="D17">
            <v>28283.360000000001</v>
          </cell>
          <cell r="E17">
            <v>6489.8369612275828</v>
          </cell>
          <cell r="F17">
            <v>21793.523038772419</v>
          </cell>
          <cell r="G17">
            <v>335.8100237182241</v>
          </cell>
        </row>
        <row r="18">
          <cell r="A18" t="str">
            <v>FARHANUDDIN KAZI</v>
          </cell>
          <cell r="B18" t="str">
            <v>BDQT1</v>
          </cell>
          <cell r="C18" t="str">
            <v>Ahmedabad</v>
          </cell>
          <cell r="D18">
            <v>48446.298000000003</v>
          </cell>
          <cell r="E18">
            <v>24236.884972116812</v>
          </cell>
          <cell r="F18">
            <v>24209.413027883191</v>
          </cell>
          <cell r="G18">
            <v>99.886652330671922</v>
          </cell>
        </row>
        <row r="19">
          <cell r="A19" t="str">
            <v>GAJRAJSINGH B RATHOD</v>
          </cell>
          <cell r="B19" t="str">
            <v>GNCB1</v>
          </cell>
          <cell r="C19" t="str">
            <v>Ahmedabad</v>
          </cell>
          <cell r="D19">
            <v>58899.704799999992</v>
          </cell>
          <cell r="E19">
            <v>17011.759078401352</v>
          </cell>
          <cell r="F19">
            <v>41887.94572159864</v>
          </cell>
          <cell r="G19">
            <v>246.22936128210782</v>
          </cell>
        </row>
        <row r="20">
          <cell r="A20" t="str">
            <v>GOHIL RAGHUVIRSINH R</v>
          </cell>
          <cell r="B20" t="str">
            <v>BVCB1</v>
          </cell>
          <cell r="C20" t="str">
            <v>Ahmedabad</v>
          </cell>
          <cell r="D20">
            <v>19176.379000000001</v>
          </cell>
          <cell r="E20">
            <v>5958.8762529929299</v>
          </cell>
          <cell r="F20">
            <v>13217.502747007071</v>
          </cell>
          <cell r="G20">
            <v>221.81200256287238</v>
          </cell>
        </row>
        <row r="21">
          <cell r="A21" t="str">
            <v>Gulamhusen Mohamad Ghanchi</v>
          </cell>
          <cell r="B21" t="str">
            <v>AMDT1</v>
          </cell>
          <cell r="C21" t="str">
            <v>Ahmedabad</v>
          </cell>
          <cell r="D21">
            <v>151837.35529599997</v>
          </cell>
          <cell r="E21">
            <v>32793.876250880952</v>
          </cell>
          <cell r="F21">
            <v>119043.47904511902</v>
          </cell>
          <cell r="G21">
            <v>363.00520906527822</v>
          </cell>
        </row>
        <row r="22">
          <cell r="A22" t="str">
            <v>GULZAR F MEMON</v>
          </cell>
          <cell r="B22" t="str">
            <v>AMDT1</v>
          </cell>
          <cell r="C22" t="str">
            <v>Ahmedabad</v>
          </cell>
          <cell r="D22">
            <v>44740.833599999998</v>
          </cell>
          <cell r="E22">
            <v>7103.2057058461787</v>
          </cell>
          <cell r="F22">
            <v>37637.627894153818</v>
          </cell>
          <cell r="G22">
            <v>529.86819547090943</v>
          </cell>
        </row>
        <row r="23">
          <cell r="A23" t="str">
            <v>Hardik Patel</v>
          </cell>
          <cell r="B23" t="str">
            <v>JGAB1</v>
          </cell>
          <cell r="C23" t="str">
            <v>Ahmedabad</v>
          </cell>
          <cell r="D23">
            <v>265372.02880000015</v>
          </cell>
          <cell r="E23">
            <v>171703.4978070069</v>
          </cell>
          <cell r="F23">
            <v>93668.530992993241</v>
          </cell>
          <cell r="G23">
            <v>54.552488556916749</v>
          </cell>
        </row>
        <row r="24">
          <cell r="A24" t="str">
            <v>Harun Abdul Bhai Theba</v>
          </cell>
          <cell r="B24" t="str">
            <v>RAJB1</v>
          </cell>
          <cell r="C24" t="str">
            <v>Ahmedabad</v>
          </cell>
          <cell r="D24">
            <v>78553.013183999996</v>
          </cell>
          <cell r="E24">
            <v>11737.89370301184</v>
          </cell>
          <cell r="F24">
            <v>66815.119480988156</v>
          </cell>
          <cell r="G24">
            <v>569.22580125124148</v>
          </cell>
        </row>
        <row r="25">
          <cell r="A25" t="str">
            <v>Inderkumar moolchand gupta</v>
          </cell>
          <cell r="B25" t="str">
            <v>BDQT1</v>
          </cell>
          <cell r="C25" t="str">
            <v>Ahmedabad</v>
          </cell>
          <cell r="D25">
            <v>187014.09524600004</v>
          </cell>
          <cell r="E25">
            <v>92225.256194979564</v>
          </cell>
          <cell r="F25">
            <v>94788.839051020477</v>
          </cell>
          <cell r="G25">
            <v>102.77969719121309</v>
          </cell>
        </row>
        <row r="26">
          <cell r="A26" t="str">
            <v>Kamleshbhai Muljibhai Rabari</v>
          </cell>
          <cell r="B26" t="str">
            <v>BDQT1</v>
          </cell>
          <cell r="C26" t="str">
            <v>Ahmedabad</v>
          </cell>
          <cell r="D26">
            <v>133389.65563999995</v>
          </cell>
          <cell r="E26">
            <v>101355.83394335127</v>
          </cell>
          <cell r="F26">
            <v>32033.82169664868</v>
          </cell>
          <cell r="G26">
            <v>31.605306226923933</v>
          </cell>
        </row>
        <row r="27">
          <cell r="A27" t="str">
            <v>Karan Mistry_Delivery</v>
          </cell>
          <cell r="B27" t="str">
            <v>BDQT1</v>
          </cell>
          <cell r="C27" t="str">
            <v>Ahmedabad</v>
          </cell>
          <cell r="D27">
            <v>178534</v>
          </cell>
          <cell r="E27">
            <v>79369.259316286232</v>
          </cell>
          <cell r="F27">
            <v>99164.740683713768</v>
          </cell>
          <cell r="G27">
            <v>124.94099294607577</v>
          </cell>
        </row>
        <row r="28">
          <cell r="A28" t="str">
            <v>Karan Mistry_Pickup</v>
          </cell>
          <cell r="B28" t="str">
            <v>BDQT1</v>
          </cell>
          <cell r="C28" t="str">
            <v>Ahmedabad</v>
          </cell>
          <cell r="D28">
            <v>124096</v>
          </cell>
          <cell r="E28">
            <v>66505.479668462925</v>
          </cell>
          <cell r="F28">
            <v>57590.520331537075</v>
          </cell>
          <cell r="G28">
            <v>86.595150683270163</v>
          </cell>
        </row>
        <row r="29">
          <cell r="A29" t="str">
            <v>LALAJI BHAI THAKOR</v>
          </cell>
          <cell r="B29" t="str">
            <v>AMDT1</v>
          </cell>
          <cell r="C29" t="str">
            <v>Ahmedabad</v>
          </cell>
          <cell r="D29">
            <v>152761</v>
          </cell>
          <cell r="E29">
            <v>86832.960867592148</v>
          </cell>
          <cell r="F29">
            <v>65928.039132407852</v>
          </cell>
          <cell r="G29">
            <v>75.925130818628517</v>
          </cell>
        </row>
        <row r="30">
          <cell r="A30" t="str">
            <v>MAMATA PAL</v>
          </cell>
          <cell r="B30" t="str">
            <v>AKVB1</v>
          </cell>
          <cell r="C30" t="str">
            <v>Ahmedabad</v>
          </cell>
          <cell r="D30">
            <v>63350.243199999997</v>
          </cell>
          <cell r="E30">
            <v>23340.920231854023</v>
          </cell>
          <cell r="F30">
            <v>40009.322968145978</v>
          </cell>
          <cell r="G30">
            <v>171.41279165824878</v>
          </cell>
        </row>
        <row r="31">
          <cell r="A31" t="str">
            <v>MANISHA PRAVIN PATIL</v>
          </cell>
          <cell r="B31" t="str">
            <v>STVT1</v>
          </cell>
          <cell r="C31" t="str">
            <v>Ahmedabad</v>
          </cell>
          <cell r="D31">
            <v>75287.279999999955</v>
          </cell>
          <cell r="E31">
            <v>32247.584676247403</v>
          </cell>
          <cell r="F31">
            <v>43039.695323752552</v>
          </cell>
          <cell r="G31">
            <v>133.4664154101882</v>
          </cell>
        </row>
        <row r="32">
          <cell r="A32" t="str">
            <v>Manishkumar Bhogilal Joshii</v>
          </cell>
          <cell r="B32" t="str">
            <v>MSHB1</v>
          </cell>
          <cell r="C32" t="str">
            <v>Ahmedabad</v>
          </cell>
          <cell r="D32">
            <v>22777.536320000003</v>
          </cell>
          <cell r="E32">
            <v>11314.962301134417</v>
          </cell>
          <cell r="F32">
            <v>11462.574018865585</v>
          </cell>
          <cell r="G32">
            <v>101.30457100786248</v>
          </cell>
        </row>
        <row r="33">
          <cell r="A33" t="str">
            <v>Meenakshi Gupta</v>
          </cell>
          <cell r="B33" t="str">
            <v>BDQT1</v>
          </cell>
          <cell r="C33" t="str">
            <v>Ahmedabad</v>
          </cell>
          <cell r="D33">
            <v>28498</v>
          </cell>
          <cell r="E33">
            <v>26302.187589666148</v>
          </cell>
          <cell r="F33">
            <v>2195.8124103338523</v>
          </cell>
          <cell r="G33">
            <v>8.3484022112159355</v>
          </cell>
        </row>
        <row r="34">
          <cell r="A34" t="str">
            <v>mo. Farukh</v>
          </cell>
          <cell r="B34" t="str">
            <v>STVT1</v>
          </cell>
          <cell r="C34" t="str">
            <v>Ahmedabad</v>
          </cell>
          <cell r="D34">
            <v>22724</v>
          </cell>
          <cell r="E34">
            <v>4466.0790200396841</v>
          </cell>
          <cell r="F34">
            <v>18257.920979960316</v>
          </cell>
          <cell r="G34">
            <v>408.81320948499661</v>
          </cell>
        </row>
        <row r="35">
          <cell r="A35" t="str">
            <v>MOINUDDIN R SHAIKH</v>
          </cell>
          <cell r="B35" t="str">
            <v>GNCB1</v>
          </cell>
          <cell r="C35" t="str">
            <v>Ahmedabad</v>
          </cell>
          <cell r="D35">
            <v>25674</v>
          </cell>
          <cell r="E35">
            <v>4075.4628127403316</v>
          </cell>
          <cell r="F35">
            <v>21598.53718725967</v>
          </cell>
          <cell r="G35">
            <v>529.96526234371061</v>
          </cell>
        </row>
        <row r="36">
          <cell r="A36" t="str">
            <v>MUKESHBHAI RAJABHAI BHARWAD</v>
          </cell>
          <cell r="B36" t="str">
            <v>AMDBP</v>
          </cell>
          <cell r="C36" t="str">
            <v>Ahmedabad</v>
          </cell>
          <cell r="D36">
            <v>85524.036800000002</v>
          </cell>
          <cell r="E36">
            <v>57868.480364122479</v>
          </cell>
          <cell r="F36">
            <v>27655.556435877523</v>
          </cell>
          <cell r="G36">
            <v>47.790362321357101</v>
          </cell>
        </row>
        <row r="37">
          <cell r="A37" t="str">
            <v>MULIYA TOFIKHUSEN HABIBBHAI</v>
          </cell>
          <cell r="B37" t="str">
            <v>AMDT1</v>
          </cell>
          <cell r="C37" t="str">
            <v>Ahmedabad</v>
          </cell>
          <cell r="D37">
            <v>129959.92400000003</v>
          </cell>
          <cell r="E37">
            <v>75155.343453675232</v>
          </cell>
          <cell r="F37">
            <v>54804.580546324796</v>
          </cell>
          <cell r="G37">
            <v>72.92173520583485</v>
          </cell>
        </row>
        <row r="38">
          <cell r="A38" t="str">
            <v>OD Maheshbhai Bhikhabhai</v>
          </cell>
          <cell r="B38" t="str">
            <v>BDQT1</v>
          </cell>
          <cell r="C38" t="str">
            <v>Ahmedabad</v>
          </cell>
          <cell r="D38">
            <v>21399</v>
          </cell>
          <cell r="E38">
            <v>17570.84919894964</v>
          </cell>
          <cell r="F38">
            <v>3828.1508010503603</v>
          </cell>
          <cell r="G38">
            <v>21.786942439180468</v>
          </cell>
        </row>
        <row r="39">
          <cell r="A39" t="str">
            <v>Parmar P K</v>
          </cell>
          <cell r="B39" t="str">
            <v>BDQT1</v>
          </cell>
          <cell r="C39" t="str">
            <v>Ahmedabad</v>
          </cell>
          <cell r="D39">
            <v>14871.614399999999</v>
          </cell>
          <cell r="E39">
            <v>5924.0584813249043</v>
          </cell>
          <cell r="F39">
            <v>8947.5559186750943</v>
          </cell>
          <cell r="G39">
            <v>151.03760280020043</v>
          </cell>
        </row>
        <row r="40">
          <cell r="A40" t="str">
            <v>Patani Salim Gafarbhai</v>
          </cell>
          <cell r="B40" t="str">
            <v>RAJB1</v>
          </cell>
          <cell r="C40" t="str">
            <v>Ahmedabad</v>
          </cell>
          <cell r="D40">
            <v>24587</v>
          </cell>
          <cell r="E40">
            <v>6656.7476169818319</v>
          </cell>
          <cell r="F40">
            <v>17930.252383018167</v>
          </cell>
          <cell r="G40">
            <v>269.3545469153259</v>
          </cell>
        </row>
        <row r="41">
          <cell r="A41" t="str">
            <v>PATHAN PARVEZBHAI</v>
          </cell>
          <cell r="B41" t="str">
            <v>AMDBC</v>
          </cell>
          <cell r="C41" t="str">
            <v>Ahmedabad</v>
          </cell>
          <cell r="D41">
            <v>69132.501231999981</v>
          </cell>
          <cell r="E41">
            <v>52203.104997488474</v>
          </cell>
          <cell r="F41">
            <v>16929.396234511507</v>
          </cell>
          <cell r="G41">
            <v>32.42986453646003</v>
          </cell>
        </row>
        <row r="42">
          <cell r="A42" t="str">
            <v>Pravin Patil</v>
          </cell>
          <cell r="B42" t="str">
            <v>STVT1</v>
          </cell>
          <cell r="C42" t="str">
            <v>Ahmedabad</v>
          </cell>
          <cell r="D42">
            <v>251545.7062500001</v>
          </cell>
          <cell r="E42">
            <v>19214.75062867544</v>
          </cell>
          <cell r="F42">
            <v>232330.95562132465</v>
          </cell>
          <cell r="G42">
            <v>1209.1281334382859</v>
          </cell>
        </row>
        <row r="43">
          <cell r="A43" t="str">
            <v>Pravin Thakor</v>
          </cell>
          <cell r="B43" t="str">
            <v>AMDT1</v>
          </cell>
          <cell r="C43" t="str">
            <v>Ahmedabad</v>
          </cell>
          <cell r="D43">
            <v>26171</v>
          </cell>
          <cell r="E43">
            <v>13791.290165725788</v>
          </cell>
          <cell r="F43">
            <v>12379.709834274212</v>
          </cell>
          <cell r="G43">
            <v>89.764697033496944</v>
          </cell>
        </row>
        <row r="44">
          <cell r="A44" t="str">
            <v>RAJENDRASINH L CHAVDA</v>
          </cell>
          <cell r="B44" t="str">
            <v>GNCB1</v>
          </cell>
          <cell r="C44" t="str">
            <v>Ahmedabad</v>
          </cell>
          <cell r="D44">
            <v>24867.994599999998</v>
          </cell>
          <cell r="E44">
            <v>12643.490413589292</v>
          </cell>
          <cell r="F44">
            <v>12224.504186410706</v>
          </cell>
          <cell r="G44">
            <v>96.686150631883606</v>
          </cell>
        </row>
        <row r="45">
          <cell r="A45" t="str">
            <v>Rajesh Kumar Misra_Delivery</v>
          </cell>
          <cell r="B45" t="str">
            <v>BDQT1</v>
          </cell>
          <cell r="C45" t="str">
            <v>Ahmedabad</v>
          </cell>
          <cell r="D45">
            <v>156737</v>
          </cell>
          <cell r="E45">
            <v>123213.64071313376</v>
          </cell>
          <cell r="F45">
            <v>33523.359286866238</v>
          </cell>
          <cell r="G45">
            <v>27.207506484542073</v>
          </cell>
        </row>
        <row r="46">
          <cell r="A46" t="str">
            <v>Rajesh Kumar Misra_Pickup</v>
          </cell>
          <cell r="B46" t="str">
            <v>BDQT1</v>
          </cell>
          <cell r="C46" t="str">
            <v>Ahmedabad</v>
          </cell>
          <cell r="D46">
            <v>97661</v>
          </cell>
          <cell r="E46">
            <v>43395.029752507151</v>
          </cell>
          <cell r="F46">
            <v>54265.970247492849</v>
          </cell>
          <cell r="G46">
            <v>125.05111888846585</v>
          </cell>
        </row>
        <row r="47">
          <cell r="A47" t="str">
            <v>Rajnarayan Tiwari</v>
          </cell>
          <cell r="B47" t="str">
            <v>IXYB1</v>
          </cell>
          <cell r="C47" t="str">
            <v>Ahmedabad</v>
          </cell>
          <cell r="D47">
            <v>21903.388799999997</v>
          </cell>
          <cell r="E47">
            <v>8266.6418969461647</v>
          </cell>
          <cell r="F47">
            <v>13636.746903053832</v>
          </cell>
          <cell r="G47">
            <v>164.96114230001271</v>
          </cell>
        </row>
        <row r="48">
          <cell r="A48" t="str">
            <v>RAKIB GULAMKADAR BLOCH</v>
          </cell>
          <cell r="B48" t="str">
            <v>JNDB1</v>
          </cell>
          <cell r="C48" t="str">
            <v>Ahmedabad</v>
          </cell>
          <cell r="D48">
            <v>18188.14</v>
          </cell>
          <cell r="E48">
            <v>5989.241978045161</v>
          </cell>
          <cell r="F48">
            <v>12198.898021954839</v>
          </cell>
          <cell r="G48">
            <v>203.68016631607958</v>
          </cell>
        </row>
        <row r="49">
          <cell r="A49" t="str">
            <v>SADHU RAM KARGWAL</v>
          </cell>
          <cell r="B49" t="str">
            <v>MSHB1</v>
          </cell>
          <cell r="C49" t="str">
            <v>Ahmedabad</v>
          </cell>
          <cell r="D49">
            <v>11082.454</v>
          </cell>
          <cell r="E49">
            <v>1041.6164535348087</v>
          </cell>
          <cell r="F49">
            <v>10040.837546465191</v>
          </cell>
          <cell r="G49">
            <v>963.96687210448783</v>
          </cell>
        </row>
        <row r="50">
          <cell r="A50" t="str">
            <v>SAMIR SHAMSUDDIN SOLAPURI</v>
          </cell>
          <cell r="B50" t="str">
            <v>AMDBP</v>
          </cell>
          <cell r="C50" t="str">
            <v>Ahmedabad</v>
          </cell>
          <cell r="D50">
            <v>18423.816000000003</v>
          </cell>
          <cell r="E50">
            <v>14115.360143831762</v>
          </cell>
          <cell r="F50">
            <v>4308.4558561682406</v>
          </cell>
          <cell r="G50">
            <v>30.523173424313814</v>
          </cell>
        </row>
        <row r="51">
          <cell r="A51" t="str">
            <v>SANDEEP KUMAR</v>
          </cell>
          <cell r="B51" t="str">
            <v>AMDT1</v>
          </cell>
          <cell r="C51" t="str">
            <v>Ahmedabad</v>
          </cell>
          <cell r="D51">
            <v>61786.355999999992</v>
          </cell>
          <cell r="E51">
            <v>39833.290219168477</v>
          </cell>
          <cell r="F51">
            <v>21953.065780831515</v>
          </cell>
          <cell r="G51">
            <v>55.112358683007599</v>
          </cell>
        </row>
        <row r="52">
          <cell r="A52" t="str">
            <v>SHEKH JENULABEDEEN BADRUDIN</v>
          </cell>
          <cell r="B52" t="str">
            <v>AMDBP</v>
          </cell>
          <cell r="C52" t="str">
            <v>Ahmedabad</v>
          </cell>
          <cell r="D52">
            <v>43101.428800000009</v>
          </cell>
          <cell r="E52">
            <v>14793.643655087924</v>
          </cell>
          <cell r="F52">
            <v>28307.785144912086</v>
          </cell>
          <cell r="G52">
            <v>191.35100050335669</v>
          </cell>
        </row>
        <row r="53">
          <cell r="A53" t="str">
            <v>Shekh Seemabanu Mohammad</v>
          </cell>
          <cell r="B53" t="str">
            <v>BDQT1</v>
          </cell>
          <cell r="C53" t="str">
            <v>Ahmedabad</v>
          </cell>
          <cell r="D53">
            <v>44237</v>
          </cell>
          <cell r="E53">
            <v>31992.051864244233</v>
          </cell>
          <cell r="F53">
            <v>12244.948135755767</v>
          </cell>
          <cell r="G53">
            <v>38.274969632195663</v>
          </cell>
        </row>
        <row r="54">
          <cell r="A54" t="str">
            <v>SHREY JAYESHBHAI TARSARIA</v>
          </cell>
          <cell r="B54" t="str">
            <v>STVT1</v>
          </cell>
          <cell r="C54" t="str">
            <v>Ahmedabad</v>
          </cell>
          <cell r="D54">
            <v>36371.480000000003</v>
          </cell>
          <cell r="E54">
            <v>12662.191234540689</v>
          </cell>
          <cell r="F54">
            <v>23709.288765459314</v>
          </cell>
          <cell r="G54">
            <v>187.24475350509385</v>
          </cell>
        </row>
        <row r="55">
          <cell r="A55" t="str">
            <v>Siddhant Subhash Borse</v>
          </cell>
          <cell r="B55" t="str">
            <v>STVT1</v>
          </cell>
          <cell r="C55" t="str">
            <v>Ahmedabad</v>
          </cell>
          <cell r="D55">
            <v>47018.001600000003</v>
          </cell>
          <cell r="E55">
            <v>36462.95362853499</v>
          </cell>
          <cell r="F55">
            <v>10555.047971465014</v>
          </cell>
          <cell r="G55">
            <v>28.947320282921073</v>
          </cell>
        </row>
        <row r="56">
          <cell r="A56" t="str">
            <v>Sunder Srinivasan</v>
          </cell>
          <cell r="B56" t="str">
            <v>AMDT1</v>
          </cell>
          <cell r="C56" t="str">
            <v>Ahmedabad</v>
          </cell>
          <cell r="D56">
            <v>110594.489</v>
          </cell>
          <cell r="E56">
            <v>78240.964178053095</v>
          </cell>
          <cell r="F56">
            <v>32353.524821946907</v>
          </cell>
          <cell r="G56">
            <v>41.351132570810265</v>
          </cell>
        </row>
        <row r="57">
          <cell r="A57" t="str">
            <v>SURESHBHAI RAJABHAI BHARWAD</v>
          </cell>
          <cell r="B57" t="str">
            <v>AMDBP</v>
          </cell>
          <cell r="C57" t="str">
            <v>Ahmedabad</v>
          </cell>
          <cell r="D57">
            <v>101924.88160000001</v>
          </cell>
          <cell r="E57">
            <v>68251.613256207391</v>
          </cell>
          <cell r="F57">
            <v>33673.268343792617</v>
          </cell>
          <cell r="G57">
            <v>49.336955915441429</v>
          </cell>
        </row>
        <row r="58">
          <cell r="A58" t="str">
            <v>SWAPNIL PANDEY_BP</v>
          </cell>
          <cell r="B58" t="str">
            <v>AMDBL</v>
          </cell>
          <cell r="C58" t="str">
            <v>Ahmedabad</v>
          </cell>
          <cell r="D58">
            <v>60525.494399999996</v>
          </cell>
          <cell r="E58">
            <v>5138.849705816694</v>
          </cell>
          <cell r="F58">
            <v>55386.644694183298</v>
          </cell>
          <cell r="G58">
            <v>1077.8023850647128</v>
          </cell>
        </row>
        <row r="59">
          <cell r="A59" t="str">
            <v>V N PATEL</v>
          </cell>
          <cell r="B59" t="str">
            <v>AMDBP</v>
          </cell>
          <cell r="C59" t="str">
            <v>Ahmedabad</v>
          </cell>
          <cell r="D59">
            <v>4817.9873200000002</v>
          </cell>
          <cell r="E59">
            <v>692.78872385898842</v>
          </cell>
          <cell r="F59">
            <v>4125.1985961410119</v>
          </cell>
          <cell r="G59">
            <v>595.44828806720921</v>
          </cell>
        </row>
        <row r="60">
          <cell r="A60" t="str">
            <v>Vavadiya Bhaveshbhai Kalabhai</v>
          </cell>
          <cell r="B60" t="str">
            <v>RAJB1</v>
          </cell>
          <cell r="C60" t="str">
            <v>Ahmedabad</v>
          </cell>
          <cell r="D60">
            <v>60588.147255999997</v>
          </cell>
          <cell r="E60">
            <v>8188.8772327977358</v>
          </cell>
          <cell r="F60">
            <v>52399.270023202262</v>
          </cell>
          <cell r="G60">
            <v>639.88344840895866</v>
          </cell>
        </row>
        <row r="61">
          <cell r="A61" t="str">
            <v>VIKAS AGARWAL</v>
          </cell>
          <cell r="B61" t="str">
            <v>VAPT1</v>
          </cell>
          <cell r="C61" t="str">
            <v>Ahmedabad</v>
          </cell>
          <cell r="D61">
            <v>60882.838983999995</v>
          </cell>
          <cell r="E61">
            <v>60573.277525875877</v>
          </cell>
          <cell r="F61">
            <v>309.56145812411705</v>
          </cell>
          <cell r="G61">
            <v>0.51105284503034798</v>
          </cell>
        </row>
        <row r="62">
          <cell r="A62" t="str">
            <v>VIRENDRA SOLANKI</v>
          </cell>
          <cell r="B62" t="str">
            <v>AMDT1</v>
          </cell>
          <cell r="C62" t="str">
            <v>Ahmedabad</v>
          </cell>
          <cell r="D62">
            <v>27397.922015999997</v>
          </cell>
          <cell r="E62">
            <v>9412.3100994900014</v>
          </cell>
          <cell r="F62">
            <v>17985.611916509995</v>
          </cell>
          <cell r="G62">
            <v>191.08605354475657</v>
          </cell>
        </row>
        <row r="63">
          <cell r="A63" t="str">
            <v>Visharad Chauhan</v>
          </cell>
          <cell r="B63" t="str">
            <v>AMDBC</v>
          </cell>
          <cell r="C63" t="str">
            <v>Ahmedabad</v>
          </cell>
          <cell r="D63">
            <v>26452</v>
          </cell>
          <cell r="E63">
            <v>10107.177123675472</v>
          </cell>
          <cell r="F63">
            <v>16344.822876324528</v>
          </cell>
          <cell r="G63">
            <v>161.71501376024898</v>
          </cell>
        </row>
        <row r="64">
          <cell r="A64" t="str">
            <v>ZAINULSHA.M.DIWAN</v>
          </cell>
          <cell r="B64" t="str">
            <v>BDQT1</v>
          </cell>
          <cell r="C64" t="str">
            <v>Ahmedabad</v>
          </cell>
          <cell r="D64">
            <v>35094</v>
          </cell>
          <cell r="E64">
            <v>5041.5172774335551</v>
          </cell>
          <cell r="F64">
            <v>30052.482722566445</v>
          </cell>
          <cell r="G64">
            <v>596.09996492692812</v>
          </cell>
        </row>
      </sheetData>
      <sheetData sheetId="5"/>
      <sheetData sheetId="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04.03378622685" createdVersion="8" refreshedVersion="8" minRefreshableVersion="3" recordCount="64" xr:uid="{4578EC44-C2B1-452A-8298-7844A14CC4C1}">
  <cacheSource type="worksheet">
    <worksheetSource ref="A1:I1048576" sheet="Sheet1"/>
  </cacheSource>
  <cacheFields count="9">
    <cacheField name="BP name" numFmtId="0">
      <sharedItems containsBlank="1" count="49">
        <s v="AGARWAL SUGANDHA AMIT"/>
        <s v="Amit Ramesh Agarwal"/>
        <s v="ASHISH SAXENA"/>
        <s v="Ashok Kumar_GNCB1"/>
        <s v="BELIM RIYAZUDDIN MEHBOOBBHAI"/>
        <s v="Bharat madhusing lodha"/>
        <s v="DENISH B. BAVARIYA"/>
        <s v="Devendar Vanga"/>
        <s v="Devendra r. mistry"/>
        <s v="Dharmendra Sharma"/>
        <s v="DINESHBHAI MOHANBHAI SOLANKI"/>
        <s v="EKTA AGARWAL"/>
        <s v="FAIZILA Theba"/>
        <s v="GAJRAJSINGH B RATHOD"/>
        <s v="GOHIL RAGHUVIRSINH R"/>
        <s v="Gulamhusen Mohamad Ghanchi"/>
        <s v="GULZAR F MEMON"/>
        <s v="Hardik Patel"/>
        <s v="Harun Abdul Bhai Theba"/>
        <s v="Inderkumar moolchand gupta"/>
        <s v="Karan Mistry_Delivery"/>
        <s v="LALAJI BHAI THAKOR"/>
        <s v="MAMATA PAL"/>
        <s v="MANISHA PRAVIN PATIL"/>
        <s v="Meenakshi Gupta"/>
        <s v="mo. Farukh"/>
        <s v="MOINUDDIN R SHAIKH"/>
        <s v="MUKESHBHAI RAJABHAI BHARWAD"/>
        <s v="MULIYA TOFIKHUSEN HABIBBHAI"/>
        <s v="OD Maheshbhai Bhikhabhai"/>
        <s v="Patani Salim Gafarbhai"/>
        <s v="PATHAN PARVEZBHAI"/>
        <s v="Pravin Patil"/>
        <s v="Pravin Thakor"/>
        <s v="RAJENDRASINH L CHAVDA"/>
        <s v="Rajesh Kumar Misra_Delivery"/>
        <s v="RAKIB GULAMKADAR BLOCH"/>
        <s v="SADHU RAM KARGWAL"/>
        <s v="SANDEEP KUMAR"/>
        <s v="SHEKH JENULABEDEEN BADRUDIN"/>
        <s v="Shekh Seemabanu Mohammad"/>
        <s v="Siddhant Subhash Borse"/>
        <s v="SURESHBHAI RAJABHAI BHARWAD"/>
        <s v="SWAPNIL PANDEY_BP"/>
        <s v="VIKAS AGARWAL"/>
        <s v="VIRENDRA SOLANKI"/>
        <s v="Visharad Chauhan"/>
        <s v="ZAINULSHA.M.DIWAN"/>
        <m/>
      </sharedItems>
    </cacheField>
    <cacheField name="Vehicle_code" numFmtId="0">
      <sharedItems containsBlank="1"/>
    </cacheField>
    <cacheField name="Total_cost" numFmtId="0">
      <sharedItems containsString="0" containsBlank="1" containsNumber="1" minValue="44428.571428571428" maxValue="106183.80037631655"/>
    </cacheField>
    <cacheField name="per_kg_rate" numFmtId="0">
      <sharedItems containsString="0" containsBlank="1" containsNumber="1" minValue="3" maxValue="19"/>
    </cacheField>
    <cacheField name="kg_delivered" numFmtId="0">
      <sharedItems containsString="0" containsBlank="1" containsNumber="1" minValue="162.47999999999999" maxValue="66343"/>
    </cacheField>
    <cacheField name="Total_payout" numFmtId="0">
      <sharedItems containsString="0" containsBlank="1" containsNumber="1" minValue="812.4" maxValue="265372"/>
    </cacheField>
    <cacheField name="Budget" numFmtId="0">
      <sharedItems containsString="0" containsBlank="1" containsNumber="1" minValue="744.30830420710652" maxValue="171703.4978070069"/>
    </cacheField>
    <cacheField name="Difference" numFmtId="0">
      <sharedItems containsString="0" containsBlank="1" containsNumber="1" minValue="68.091695792893461" maxValue="232331.24937132455"/>
    </cacheField>
    <cacheField name="Difference_percentage" numFmtId="0">
      <sharedItems containsString="0" containsBlank="1" containsNumber="1" minValue="0.51131866521803171" maxValue="1209.12966221170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s v="14 ft"/>
    <n v="65409.33628931237"/>
    <n v="5"/>
    <n v="16347.6"/>
    <n v="81738"/>
    <n v="67307.695444082405"/>
    <n v="14430.304555917595"/>
    <n v="21.43930862691019"/>
  </r>
  <r>
    <x v="0"/>
    <s v="Tata Ace"/>
    <n v="50519.476708797287"/>
    <n v="5"/>
    <n v="16347.6"/>
    <n v="81738"/>
    <n v="67307.695444082405"/>
    <n v="14430.304555917595"/>
    <n v="21.43930862691019"/>
  </r>
  <r>
    <x v="1"/>
    <s v="14 ft"/>
    <n v="48000"/>
    <n v="5"/>
    <n v="36413.599999999999"/>
    <n v="182068"/>
    <n v="151594.20238356592"/>
    <n v="30473.79761643408"/>
    <n v="20.102218381233882"/>
  </r>
  <r>
    <x v="2"/>
    <s v="17 ft"/>
    <n v="92974.742564298882"/>
    <n v="5"/>
    <n v="29269"/>
    <n v="146345"/>
    <n v="27180.821150192936"/>
    <n v="119164.17884980707"/>
    <n v="438.41272561760411"/>
  </r>
  <r>
    <x v="3"/>
    <s v="Mahindra"/>
    <n v="65814.976221147706"/>
    <n v="19"/>
    <n v="6740.5789473684208"/>
    <n v="128071"/>
    <n v="23560.66190357352"/>
    <n v="104510.33809642648"/>
    <n v="443.57980486352579"/>
  </r>
  <r>
    <x v="4"/>
    <s v="AL Dost"/>
    <n v="60714.971483488633"/>
    <n v="9"/>
    <n v="2553.3333333333335"/>
    <n v="22980"/>
    <n v="14574.070793404973"/>
    <n v="8405.9292065950267"/>
    <n v="57.677290893899453"/>
  </r>
  <r>
    <x v="5"/>
    <s v="Tata Ace"/>
    <n v="61897.857143266796"/>
    <n v="9"/>
    <n v="4069"/>
    <n v="36621"/>
    <n v="11610.612907422201"/>
    <n v="25010.387092577799"/>
    <n v="215.40970568909123"/>
  </r>
  <r>
    <x v="6"/>
    <s v="Tata Ace"/>
    <n v="55656.645092919891"/>
    <n v="8.5"/>
    <n v="14256.470588235294"/>
    <n v="121180"/>
    <n v="73367.308383054638"/>
    <n v="47812.691616945362"/>
    <n v="65.168932417845753"/>
  </r>
  <r>
    <x v="7"/>
    <s v="14 ft"/>
    <n v="80221.384169602126"/>
    <n v="5"/>
    <n v="14851.2"/>
    <n v="74256"/>
    <n v="44310.062860390266"/>
    <n v="29945.937139609734"/>
    <n v="67.582700647394162"/>
  </r>
  <r>
    <x v="7"/>
    <s v="17 ft"/>
    <n v="106183.80037631655"/>
    <n v="5"/>
    <n v="14851.2"/>
    <n v="74256"/>
    <n v="44310.062860390266"/>
    <n v="29945.937139609734"/>
    <n v="67.582700647394162"/>
  </r>
  <r>
    <x v="7"/>
    <s v="22 ft"/>
    <n v="96000"/>
    <n v="5"/>
    <n v="14851.2"/>
    <n v="74256"/>
    <n v="44310.062860390266"/>
    <n v="29945.937139609734"/>
    <n v="67.582700647394162"/>
  </r>
  <r>
    <x v="8"/>
    <s v="Tata Ace"/>
    <n v="51176.910857713403"/>
    <n v="10"/>
    <n v="13628.4"/>
    <n v="136284"/>
    <n v="61680.103608114805"/>
    <n v="74603.896391885195"/>
    <n v="120.95293624323631"/>
  </r>
  <r>
    <x v="9"/>
    <s v="14 ft"/>
    <n v="58718.66332843875"/>
    <n v="3"/>
    <n v="34688.666666666664"/>
    <n v="104066"/>
    <n v="91629.307316704435"/>
    <n v="12436.692683295565"/>
    <n v="13.572832805894519"/>
  </r>
  <r>
    <x v="9"/>
    <s v="19 ft"/>
    <n v="96000"/>
    <n v="3"/>
    <n v="34688.666666666664"/>
    <n v="104066"/>
    <n v="91629.307316704435"/>
    <n v="12436.692683295565"/>
    <n v="13.572832805894519"/>
  </r>
  <r>
    <x v="10"/>
    <s v="Tata Ace"/>
    <n v="62706.369224623057"/>
    <n v="5"/>
    <n v="162.47999999999999"/>
    <n v="812.4"/>
    <n v="744.30830420710652"/>
    <n v="68.091695792893461"/>
    <n v="9.1483187018086394"/>
  </r>
  <r>
    <x v="11"/>
    <s v="Tata Ace"/>
    <n v="44428.571428571428"/>
    <n v="5"/>
    <n v="6016.6"/>
    <n v="30083"/>
    <n v="6448.8527245637169"/>
    <n v="23634.147275436284"/>
    <n v="366.4860756613914"/>
  </r>
  <r>
    <x v="12"/>
    <s v="Super ace"/>
    <n v="47185.00191925704"/>
    <n v="7"/>
    <n v="4040.4285714285716"/>
    <n v="28283"/>
    <n v="6489.8369612275828"/>
    <n v="21793.163038772418"/>
    <n v="335.80447658349402"/>
  </r>
  <r>
    <x v="13"/>
    <s v="Mahindra"/>
    <n v="65814.976221147706"/>
    <n v="19"/>
    <n v="3100"/>
    <n v="58900"/>
    <n v="17011.759078401352"/>
    <n v="41888.240921598648"/>
    <n v="246.23109655239145"/>
  </r>
  <r>
    <x v="14"/>
    <s v="Mahindra"/>
    <n v="62633.001229891568"/>
    <n v="7"/>
    <n v="2739.4285714285716"/>
    <n v="19176"/>
    <n v="5958.8762529929299"/>
    <n v="13217.12374700707"/>
    <n v="221.80564230325444"/>
  </r>
  <r>
    <x v="15"/>
    <s v="17 ft"/>
    <n v="92974.742564298882"/>
    <n v="5"/>
    <n v="30367.4"/>
    <n v="151837"/>
    <n v="32793.876250880952"/>
    <n v="119043.12374911905"/>
    <n v="363.00412564349165"/>
  </r>
  <r>
    <x v="16"/>
    <s v="19 ft"/>
    <n v="96000"/>
    <n v="5"/>
    <n v="8948.2000000000007"/>
    <n v="44741"/>
    <n v="7103.2057058461787"/>
    <n v="37637.79429415382"/>
    <n v="529.87053807517702"/>
  </r>
  <r>
    <x v="17"/>
    <s v="14 ft"/>
    <n v="73576.227677511662"/>
    <n v="4"/>
    <n v="66343"/>
    <n v="265372"/>
    <n v="171703.4978070069"/>
    <n v="93668.502192993095"/>
    <n v="54.552471783816308"/>
  </r>
  <r>
    <x v="17"/>
    <s v="Tata Ace"/>
    <n v="49565.739812694039"/>
    <n v="4"/>
    <n v="66343"/>
    <n v="265372"/>
    <n v="171703.4978070069"/>
    <n v="93668.502192993095"/>
    <n v="54.552471783816308"/>
  </r>
  <r>
    <x v="18"/>
    <s v="Mahindra"/>
    <n v="53114.804651662824"/>
    <n v="7"/>
    <n v="11221.857142857143"/>
    <n v="78553"/>
    <n v="11737.89370301184"/>
    <n v="66815.10629698816"/>
    <n v="569.22568893126027"/>
  </r>
  <r>
    <x v="19"/>
    <s v="14 ft"/>
    <n v="48000"/>
    <n v="5"/>
    <n v="37402.800000000003"/>
    <n v="187014"/>
    <n v="92225.256194979564"/>
    <n v="94788.743805020436"/>
    <n v="102.77959391581545"/>
  </r>
  <r>
    <x v="19"/>
    <s v="AL Dost"/>
    <n v="60356.054875376161"/>
    <n v="5"/>
    <n v="37402.800000000003"/>
    <n v="187014"/>
    <n v="92225.256194979564"/>
    <n v="94788.743805020436"/>
    <n v="102.77959391581545"/>
  </r>
  <r>
    <x v="19"/>
    <s v="Super ace"/>
    <n v="70627.563139392063"/>
    <n v="5"/>
    <n v="37402.800000000003"/>
    <n v="187014"/>
    <n v="92225.256194979564"/>
    <n v="94788.743805020436"/>
    <n v="102.77959391581545"/>
  </r>
  <r>
    <x v="20"/>
    <s v="Tata Ace"/>
    <n v="51176.910857713403"/>
    <n v="10"/>
    <n v="17853.400000000001"/>
    <n v="178534"/>
    <n v="79369.259316286232"/>
    <n v="99164.740683713768"/>
    <n v="124.94099294607577"/>
  </r>
  <r>
    <x v="20"/>
    <s v="Super ace"/>
    <n v="62252.568379081509"/>
    <n v="10"/>
    <n v="17853.400000000001"/>
    <n v="178534"/>
    <n v="79369.259316286232"/>
    <n v="99164.740683713768"/>
    <n v="124.94099294607577"/>
  </r>
  <r>
    <x v="21"/>
    <s v="AL Dost"/>
    <n v="57264.323133455611"/>
    <n v="5"/>
    <n v="30552.2"/>
    <n v="152761"/>
    <n v="86832.960867592148"/>
    <n v="65928.039132407852"/>
    <n v="75.925130818628517"/>
  </r>
  <r>
    <x v="22"/>
    <s v="AL Dost"/>
    <n v="53600.862449123306"/>
    <n v="4"/>
    <n v="15837.5"/>
    <n v="63350"/>
    <n v="23340.920231854023"/>
    <n v="40009.079768145981"/>
    <n v="171.41174971132648"/>
  </r>
  <r>
    <x v="23"/>
    <s v="14 ft"/>
    <n v="48000"/>
    <n v="5"/>
    <n v="15057.4"/>
    <n v="75287"/>
    <n v="32247.584676247403"/>
    <n v="43039.415323752597"/>
    <n v="133.46554712810516"/>
  </r>
  <r>
    <x v="23"/>
    <s v="Tata Ace"/>
    <n v="56169.829348340289"/>
    <n v="5"/>
    <n v="15057.4"/>
    <n v="75287"/>
    <n v="32247.584676247403"/>
    <n v="43039.415323752597"/>
    <n v="133.46554712810516"/>
  </r>
  <r>
    <x v="24"/>
    <s v="AL Dost"/>
    <n v="52742.423275093839"/>
    <n v="5"/>
    <n v="5699.6"/>
    <n v="28498"/>
    <n v="26302.187589666148"/>
    <n v="2195.8124103338523"/>
    <n v="8.3484022112159355"/>
  </r>
  <r>
    <x v="25"/>
    <s v="AL Dost"/>
    <n v="83534.160484631109"/>
    <n v="5"/>
    <n v="4544.8"/>
    <n v="22724"/>
    <n v="4466.0790200396841"/>
    <n v="18257.920979960316"/>
    <n v="408.81320948499661"/>
  </r>
  <r>
    <x v="26"/>
    <s v="Tata Ace"/>
    <n v="68500.275181934601"/>
    <n v="19"/>
    <n v="1351.2631578947369"/>
    <n v="25674"/>
    <n v="4075.4628127403316"/>
    <n v="21598.53718725967"/>
    <n v="529.96526234371061"/>
  </r>
  <r>
    <x v="27"/>
    <s v="Mahindra"/>
    <n v="69359.168054586567"/>
    <n v="9"/>
    <n v="9502.6666666666661"/>
    <n v="85524"/>
    <n v="57868.480364122479"/>
    <n v="27655.519635877521"/>
    <n v="47.790298728880217"/>
  </r>
  <r>
    <x v="28"/>
    <s v="17 ft"/>
    <n v="96000"/>
    <n v="5"/>
    <n v="25992"/>
    <n v="129960"/>
    <n v="75155.343453675232"/>
    <n v="54804.656546324768"/>
    <n v="72.921836329715717"/>
  </r>
  <r>
    <x v="29"/>
    <s v="AL Dost"/>
    <n v="52742.423275093839"/>
    <n v="5"/>
    <n v="4279.8"/>
    <n v="21399"/>
    <n v="17570.84919894964"/>
    <n v="3828.1508010503603"/>
    <n v="21.786942439180468"/>
  </r>
  <r>
    <x v="30"/>
    <s v="Pickup"/>
    <n v="49094.903254198704"/>
    <n v="7"/>
    <n v="3512.4285714285716"/>
    <n v="24587"/>
    <n v="6656.7476169818319"/>
    <n v="17930.252383018167"/>
    <n v="269.3545469153259"/>
  </r>
  <r>
    <x v="30"/>
    <s v="Tata Ace"/>
    <n v="44903.380806263849"/>
    <n v="7"/>
    <n v="3512.4285714285716"/>
    <n v="24587"/>
    <n v="6656.7476169818319"/>
    <n v="17930.252383018167"/>
    <n v="269.3545469153259"/>
  </r>
  <r>
    <x v="31"/>
    <s v="Tata Ace"/>
    <n v="61897.857143266796"/>
    <n v="9"/>
    <n v="7681.4444444444443"/>
    <n v="69133"/>
    <n v="52203.104997488474"/>
    <n v="16929.895002511526"/>
    <n v="32.430819973880929"/>
  </r>
  <r>
    <x v="32"/>
    <s v="Tata Ace"/>
    <n v="56169.829348340289"/>
    <n v="14"/>
    <n v="17967.571428571428"/>
    <n v="251546"/>
    <n v="19214.75062867544"/>
    <n v="232331.24937132455"/>
    <n v="1209.1296622117036"/>
  </r>
  <r>
    <x v="33"/>
    <s v="17 ft"/>
    <n v="96000"/>
    <n v="5"/>
    <n v="5234.2"/>
    <n v="26171"/>
    <n v="13791.290165725788"/>
    <n v="12379.709834274212"/>
    <n v="89.764697033496944"/>
  </r>
  <r>
    <x v="34"/>
    <s v="Tata Ace"/>
    <n v="68500.275181934601"/>
    <n v="19"/>
    <n v="1308.8421052631579"/>
    <n v="24868"/>
    <n v="12643.490413589292"/>
    <n v="12224.509586410708"/>
    <n v="96.686193341608728"/>
  </r>
  <r>
    <x v="35"/>
    <s v="Super ace"/>
    <n v="62252.568379081509"/>
    <n v="8"/>
    <n v="19592.125"/>
    <n v="156737"/>
    <n v="123213.64071313376"/>
    <n v="33523.359286866238"/>
    <n v="27.207506484542073"/>
  </r>
  <r>
    <x v="35"/>
    <s v="AL Dost"/>
    <n v="52742.423275093839"/>
    <n v="8"/>
    <n v="19592.125"/>
    <n v="156737"/>
    <n v="123213.64071313376"/>
    <n v="33523.359286866238"/>
    <n v="27.207506484542073"/>
  </r>
  <r>
    <x v="36"/>
    <s v="Tata Ace"/>
    <n v="52195.510692929522"/>
    <n v="6"/>
    <n v="3031.3333333333335"/>
    <n v="18188"/>
    <n v="5989.241978045161"/>
    <n v="12198.75802195484"/>
    <n v="203.67782879155627"/>
  </r>
  <r>
    <x v="37"/>
    <s v="Mahindra"/>
    <n v="72673.078823907024"/>
    <n v="7"/>
    <n v="1583.1428571428571"/>
    <n v="11082"/>
    <n v="1041.6164535348087"/>
    <n v="10040.383546465191"/>
    <n v="963.92328600343694"/>
  </r>
  <r>
    <x v="37"/>
    <s v="Mahindra"/>
    <n v="61252.631423483544"/>
    <n v="7"/>
    <n v="1583.1428571428571"/>
    <n v="11082"/>
    <n v="1041.6164535348087"/>
    <n v="10040.383546465191"/>
    <n v="963.92328600343694"/>
  </r>
  <r>
    <x v="38"/>
    <s v="17 ft"/>
    <n v="96000"/>
    <n v="5"/>
    <n v="12357.2"/>
    <n v="61786"/>
    <n v="39833.290219168477"/>
    <n v="21952.709780831523"/>
    <n v="55.111464958190915"/>
  </r>
  <r>
    <x v="39"/>
    <s v="Mahindra"/>
    <n v="57938.72065416308"/>
    <n v="9"/>
    <n v="4789"/>
    <n v="43101"/>
    <n v="14793.643655087924"/>
    <n v="28307.356344912077"/>
    <n v="191.34810196118539"/>
  </r>
  <r>
    <x v="40"/>
    <s v="AL Dost"/>
    <n v="52742.423275093839"/>
    <n v="5"/>
    <n v="8847.4"/>
    <n v="44237"/>
    <n v="31992.051864244233"/>
    <n v="12244.948135755767"/>
    <n v="38.274969632195663"/>
  </r>
  <r>
    <x v="41"/>
    <s v="Tata Ace"/>
    <n v="56169.829348340289"/>
    <n v="5"/>
    <n v="9403.6"/>
    <n v="47018"/>
    <n v="36462.95362853499"/>
    <n v="10555.04637146501"/>
    <n v="28.947315894905721"/>
  </r>
  <r>
    <x v="42"/>
    <s v="17 ft"/>
    <n v="96000"/>
    <n v="9"/>
    <n v="11325"/>
    <n v="101925"/>
    <n v="68251.613256207391"/>
    <n v="33673.386743792609"/>
    <n v="49.337129391194367"/>
  </r>
  <r>
    <x v="42"/>
    <s v="Mahindra"/>
    <n v="69359.168054586567"/>
    <n v="9"/>
    <n v="11325"/>
    <n v="101925"/>
    <n v="68251.613256207391"/>
    <n v="33673.386743792609"/>
    <n v="49.337129391194367"/>
  </r>
  <r>
    <x v="42"/>
    <s v="Pickup"/>
    <n v="73693.162254063704"/>
    <n v="9"/>
    <n v="11325"/>
    <n v="101925"/>
    <n v="68251.613256207391"/>
    <n v="33673.386743792609"/>
    <n v="49.337129391194367"/>
  </r>
  <r>
    <x v="42"/>
    <s v="Tata Ace"/>
    <n v="61897.857143266796"/>
    <n v="9"/>
    <n v="11325"/>
    <n v="101925"/>
    <n v="68251.613256207391"/>
    <n v="33673.386743792609"/>
    <n v="49.337129391194367"/>
  </r>
  <r>
    <x v="43"/>
    <s v="Mahindra"/>
    <n v="64667.720972774725"/>
    <n v="3"/>
    <n v="20175"/>
    <n v="60525"/>
    <n v="5138.849705816694"/>
    <n v="55386.150294183302"/>
    <n v="1077.792764234599"/>
  </r>
  <r>
    <x v="44"/>
    <s v="20 ft"/>
    <n v="96000"/>
    <n v="5"/>
    <n v="12176.6"/>
    <n v="60883"/>
    <n v="60573.277525875877"/>
    <n v="309.72247412412253"/>
    <n v="0.51131866521803171"/>
  </r>
  <r>
    <x v="45"/>
    <s v="AL Dost"/>
    <n v="56539.049434836255"/>
    <n v="5"/>
    <n v="5479.6"/>
    <n v="27398"/>
    <n v="9412.3100994900014"/>
    <n v="17985.689900509999"/>
    <n v="191.08688207674479"/>
  </r>
  <r>
    <x v="46"/>
    <s v="AL Dost"/>
    <n v="56539.049434836255"/>
    <n v="5"/>
    <n v="5290.4"/>
    <n v="26452"/>
    <n v="10107.177123675472"/>
    <n v="16344.822876324528"/>
    <n v="161.71501376024898"/>
  </r>
  <r>
    <x v="47"/>
    <s v="14 ft"/>
    <n v="61808.575521938066"/>
    <n v="5"/>
    <n v="7018.8"/>
    <n v="35094"/>
    <n v="5041.5172774335551"/>
    <n v="30052.482722566445"/>
    <n v="596.09996492692812"/>
  </r>
  <r>
    <x v="48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877AA-9DD5-4C9D-B2FE-97D64BC73B1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3" firstHeaderRow="1" firstDataRow="1" firstDataCol="1"/>
  <pivotFields count="9">
    <pivotField axis="axisRow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Sum of Total_cos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5F0E8-A03A-4B76-8B57-BBCB99A60A53}" name="cost_base_improved" displayName="cost_base_improved" ref="A1:P49" totalsRowShown="0" headerRowDxfId="76">
  <autoFilter ref="A1:P49" xr:uid="{0A55F0E8-A03A-4B76-8B57-BBCB99A60A53}"/>
  <tableColumns count="16">
    <tableColumn id="1" xr3:uid="{226393A6-0D1F-4E7F-AD0C-C338232A9329}" name="BP_names" dataDxfId="75"/>
    <tableColumn id="2" xr3:uid="{46E0C329-707A-419C-BA7D-7AB4100D7BA2}" name="Total_cost" dataDxfId="74"/>
    <tableColumn id="3" xr3:uid="{6104B22C-A48E-4F21-BD3A-4AD639DA3F8E}" name="per_kg_rate"/>
    <tableColumn id="4" xr3:uid="{778CA6AB-8061-417B-90FF-C27B721565A4}" name="kg_delivered"/>
    <tableColumn id="5" xr3:uid="{4528B57D-454E-4A33-B35F-096654D03716}" name="Pay_out"/>
    <tableColumn id="6" xr3:uid="{15CE9A1C-854E-4EF2-8C66-3392F4A6A0D0}" name="Budget"/>
    <tableColumn id="7" xr3:uid="{BE9C8B5F-F196-47EA-A1B0-D9D568F91BC6}" name="difference"/>
    <tableColumn id="8" xr3:uid="{4320B8E0-37A6-4D20-B430-CF0548BA9F61}" name="difference_percentage"/>
    <tableColumn id="9" xr3:uid="{9E586419-65BB-46D1-ADD7-628AB02237E0}" name="profit" dataDxfId="73"/>
    <tableColumn id="10" xr3:uid="{70F07DAC-1A14-4944-B956-D6E582AF8BED}" name="profit_margin" dataDxfId="72"/>
    <tableColumn id="11" xr3:uid="{463C4959-3335-4CC1-A5EB-9BAAA8C34955}" name="cost_per_kg"/>
    <tableColumn id="12" xr3:uid="{72BCF1E8-9E5B-47C8-9619-2BD14884399A}" name="status"/>
    <tableColumn id="13" xr3:uid="{5EAA14EA-45B5-49C0-A3A8-3378D246151E}" name="profitability"/>
    <tableColumn id="14" xr3:uid="{73F4B715-CEED-45D4-9BE4-B07BA47D5460}" name="initial_cost"/>
    <tableColumn id="15" xr3:uid="{AF63CCA1-BB0A-4AF7-A038-0207EEBC6BCB}" name="difference_in_cost"/>
    <tableColumn id="16" xr3:uid="{2283F8B4-1B9E-48E9-B118-CFD03E16B4CB}" name="%change_in_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80734E-0888-48CA-A7B0-096AF5D4B1E3}" name="payouts_table_AMD" displayName="payouts_table_AMD" ref="A1:E52" totalsRowShown="0" headerRowDxfId="71" dataDxfId="70">
  <autoFilter ref="A1:E52" xr:uid="{8880734E-0888-48CA-A7B0-096AF5D4B1E3}"/>
  <tableColumns count="5">
    <tableColumn id="1" xr3:uid="{86AEDA07-CC0E-40B4-9985-6BC51294D961}" name="bp_id" dataDxfId="69"/>
    <tableColumn id="2" xr3:uid="{8A93A262-5A17-489B-A1AD-BD489F5F094C}" name="bp_name" dataDxfId="68"/>
    <tableColumn id="3" xr3:uid="{49302384-E1B7-490E-B9E1-CDED3D0151EA}" name="branch_name" dataDxfId="67"/>
    <tableColumn id="4" xr3:uid="{26CB402E-19BB-4626-8312-8D3746E80D47}" name="per_kg_rate" dataDxfId="66"/>
    <tableColumn id="5" xr3:uid="{07B346EA-15FA-4B65-AA18-BC9AA9388711}" name="kg_delivered" dataDxfId="6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4E28B7-6342-407A-A26D-784EC365997F}" name="partner_vehicles_from_AMD" displayName="partner_vehicles_from_AMD" ref="A1:E49" totalsRowShown="0" headerRowDxfId="64" dataDxfId="63">
  <autoFilter ref="A1:E49" xr:uid="{A54E28B7-6342-407A-A26D-784EC365997F}"/>
  <tableColumns count="5">
    <tableColumn id="1" xr3:uid="{5FB248C8-5C18-4BDE-9958-58F2053CD3B0}" name="OU" dataDxfId="62"/>
    <tableColumn id="2" xr3:uid="{8CD56B19-2686-4807-BCA3-F6DF0A0BBE5C}" name="BP name" dataDxfId="61"/>
    <tableColumn id="3" xr3:uid="{843E787C-EF4B-423D-AC33-BE2866954F6C}" name="Vehicle" dataDxfId="60"/>
    <tableColumn id="4" xr3:uid="{18E9263D-7582-4F4C-BBCF-0A1D3A638BFD}" name="Vehicle ownership" dataDxfId="59"/>
    <tableColumn id="5" xr3:uid="{14341424-4438-40D3-895F-1D50718ABABA}" name="Year of purchase" dataDxfId="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7E18C3-2AC3-4215-A301-6A32AEABCF63}" name="Capacity" displayName="Capacity" ref="B5:M19" totalsRowShown="0" headerRowDxfId="57" dataDxfId="56">
  <autoFilter ref="B5:M19" xr:uid="{807E18C3-2AC3-4215-A301-6A32AEABCF63}"/>
  <tableColumns count="12">
    <tableColumn id="1" xr3:uid="{C6874798-2B0E-43EE-8D6B-1FFC6E93F345}" name="Column1" dataDxfId="55"/>
    <tableColumn id="2" xr3:uid="{0CB963DE-0FB0-434E-80B3-C4D12B6272D3}" name="Column2" dataDxfId="54"/>
    <tableColumn id="3" xr3:uid="{12D82C95-9CBF-43F9-AD21-CC7E6912C7BD}" name="14 ft" dataDxfId="53"/>
    <tableColumn id="4" xr3:uid="{23389ED2-0287-4271-AE51-4663D9701227}" name="Tata Ace" dataDxfId="52"/>
    <tableColumn id="5" xr3:uid="{6F31BD6E-D259-45D3-8836-5B2E25283F11}" name="17 ft" dataDxfId="51"/>
    <tableColumn id="6" xr3:uid="{A37D821F-E774-457C-95F4-3D1C5FD798C2}" name="Mahindra" dataDxfId="50"/>
    <tableColumn id="7" xr3:uid="{DF49E827-CC97-4003-9556-0EC28D10D52A}" name="AL Dost" dataDxfId="49"/>
    <tableColumn id="8" xr3:uid="{F222026B-CDEA-4338-A37B-1FE930DF714D}" name="22 ft" dataDxfId="48"/>
    <tableColumn id="9" xr3:uid="{BB8755BA-833F-414C-9120-98543C007225}" name="19 ft" dataDxfId="47"/>
    <tableColumn id="10" xr3:uid="{35808AF8-3D8D-410E-8EBE-1782095B34A5}" name="Super ace" dataDxfId="46"/>
    <tableColumn id="11" xr3:uid="{73657A7C-8126-4D0D-B075-8EF75CD592F2}" name="Pickup" dataDxfId="45"/>
    <tableColumn id="12" xr3:uid="{3E885A25-58F8-4CD6-A907-B4792D136AF1}" name="20 ft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08F3B1-EEB4-42B0-922F-F97FB71112F0}" name="Milage" displayName="Milage" ref="B24:M38" totalsRowShown="0" headerRowDxfId="43" dataDxfId="42">
  <autoFilter ref="B24:M38" xr:uid="{4008F3B1-EEB4-42B0-922F-F97FB71112F0}"/>
  <tableColumns count="12">
    <tableColumn id="1" xr3:uid="{9B90B41A-2624-491C-AA27-616980164FBD}" name="Column1" dataDxfId="41"/>
    <tableColumn id="2" xr3:uid="{5FDDEF36-9E94-4CEF-8F8C-A69EADB3C40E}" name="Column2" dataDxfId="40"/>
    <tableColumn id="3" xr3:uid="{C27B926B-63BB-477B-9F5A-4498DC984516}" name="14 ft" dataDxfId="39"/>
    <tableColumn id="4" xr3:uid="{79919120-CA57-4B67-A339-3C685E47494D}" name="Tata Ace" dataDxfId="38"/>
    <tableColumn id="5" xr3:uid="{C3B2D4C3-3954-4D97-A4C5-E90F884578FC}" name="17 ft" dataDxfId="37"/>
    <tableColumn id="6" xr3:uid="{9CBC57E5-63DC-4B97-92C6-3AA96DDA7D7A}" name="Mahindra" dataDxfId="36"/>
    <tableColumn id="7" xr3:uid="{FA1EA1EB-9F5C-4FBF-94F5-E399E8181FF9}" name="AL Dost" dataDxfId="35"/>
    <tableColumn id="8" xr3:uid="{1978DE9E-0938-4B01-A48F-B611ED56F13A}" name="22 ft" dataDxfId="34"/>
    <tableColumn id="9" xr3:uid="{3880BAC8-A879-494A-AB85-3E7978EA7430}" name="19 ft" dataDxfId="33"/>
    <tableColumn id="10" xr3:uid="{3CFE9BD9-5B68-418F-B1D4-6E81C8343201}" name="Super ace" dataDxfId="32"/>
    <tableColumn id="11" xr3:uid="{C6C125B3-E9E4-4C93-9DF2-1CADB1A793A6}" name="Pickup" dataDxfId="31"/>
    <tableColumn id="12" xr3:uid="{5B36BDA3-21DB-469D-8E2F-EF0D9A794816}" name="20 ft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0D8E89-1AC0-4D46-930E-20E29AB2D486}" name="Fuel_cost_range" displayName="Fuel_cost_range" ref="B42:E56" totalsRowShown="0">
  <autoFilter ref="B42:E56" xr:uid="{C50D8E89-1AC0-4D46-930E-20E29AB2D486}"/>
  <tableColumns count="4">
    <tableColumn id="1" xr3:uid="{41A2DAD3-DDF2-4A63-A18E-9EA1F34EA8F6}" name="Column1" dataDxfId="29"/>
    <tableColumn id="2" xr3:uid="{96F6F07C-9321-43BF-B6A4-EEF702054930}" name="Column2" dataDxfId="28"/>
    <tableColumn id="3" xr3:uid="{B4E23237-EBBD-497A-801D-D121DE5A27FD}" name="Km travelled" dataDxfId="27"/>
    <tableColumn id="4" xr3:uid="{131FA649-99E6-4F9B-915E-01BC17C92DFA}" name="Fuel Cost/liter" dataDxfId="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CD195F-B782-4C13-971C-0543C32C747D}" name="Maimtenance_cost" displayName="Maimtenance_cost" ref="B60:M74" totalsRowShown="0" headerRowDxfId="25" dataDxfId="24">
  <autoFilter ref="B60:M74" xr:uid="{17CD195F-B782-4C13-971C-0543C32C747D}"/>
  <tableColumns count="12">
    <tableColumn id="1" xr3:uid="{95624D7C-FF2A-447D-8281-E279BAEF710A}" name="Column1" dataDxfId="23"/>
    <tableColumn id="2" xr3:uid="{5B031E20-AD66-4F00-B26D-7667E90BFE7B}" name="Column2" dataDxfId="22"/>
    <tableColumn id="3" xr3:uid="{6DF7E3B8-9749-431A-A5AC-05148914F4A2}" name="14 ft" dataDxfId="21"/>
    <tableColumn id="4" xr3:uid="{9C13AB99-331D-487E-91B4-7D89D79B73A6}" name="Tata Ace" dataDxfId="20"/>
    <tableColumn id="5" xr3:uid="{C1148B75-A9FB-4DF4-BD92-0BAA9517BDDB}" name="17 ft" dataDxfId="19"/>
    <tableColumn id="6" xr3:uid="{9488A5B1-6B99-4F80-BFD9-236D264EFA64}" name="Mahindra" dataDxfId="18"/>
    <tableColumn id="7" xr3:uid="{AA41F2EE-3E7A-4F0D-A028-B1D7ABD12F36}" name="AL Dost" dataDxfId="17"/>
    <tableColumn id="8" xr3:uid="{4B8B1740-58B2-4A79-B112-2213E60F9CF6}" name="22 ft" dataDxfId="16"/>
    <tableColumn id="9" xr3:uid="{DA9776D9-8FB9-41B1-BCF4-B1BC32E2EF33}" name="19 ft" dataDxfId="15"/>
    <tableColumn id="10" xr3:uid="{5459934B-C22D-45FF-919D-1225D85A1CD9}" name="Super ace" dataDxfId="14"/>
    <tableColumn id="11" xr3:uid="{9239DA5B-C68F-44C2-BB40-E72D75F7172D}" name="Pickup" dataDxfId="13"/>
    <tableColumn id="12" xr3:uid="{135C919B-B88D-4337-9551-BBC718320508}" name="20 ft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9A1FD4-C625-4CD7-BC3E-ABD2ED98D307}" name="AMD_EMI_Data" displayName="AMD_EMI_Data" ref="A6:E26" totalsRowShown="0" headerRowDxfId="11" dataDxfId="10">
  <autoFilter ref="A6:E26" xr:uid="{5B9A1FD4-C625-4CD7-BC3E-ABD2ED98D307}"/>
  <tableColumns count="5">
    <tableColumn id="1" xr3:uid="{B22D010D-EE15-4443-B8D3-92CA72665DE8}" name="Vehicles" dataDxfId="9"/>
    <tableColumn id="2" xr3:uid="{405F3A8D-3550-4828-A6BC-F4B6458488F2}" name="Ex- Showroom Price" dataDxfId="8"/>
    <tableColumn id="3" xr3:uid="{1E714CA6-5BC3-449D-9231-D718933FF639}" name="Downpayment Amount" dataDxfId="7">
      <calculatedColumnFormula>0.2*B7</calculatedColumnFormula>
    </tableColumn>
    <tableColumn id="4" xr3:uid="{C00D5F16-6B62-499F-A449-774380786F31}" name="Balance" dataDxfId="6">
      <calculatedColumnFormula>B7-C7</calculatedColumnFormula>
    </tableColumn>
    <tableColumn id="5" xr3:uid="{B4F1CAF9-2A90-4A5F-9F2B-BAD654676197}" name="EMI" dataDxfId="5">
      <calculatedColumnFormula>PMT(0.11/12,72,D7)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1FE168-D549-4318-B908-671E86A63F00}" name="Vehicle_mapping" displayName="Vehicle_mapping" ref="A1:B11" totalsRowShown="0" headerRowDxfId="4" dataDxfId="3">
  <autoFilter ref="A1:B11" xr:uid="{581FE168-D549-4318-B908-671E86A63F00}"/>
  <tableColumns count="2">
    <tableColumn id="1" xr3:uid="{C7732DFC-0346-4855-9F58-0C3AA6429163}" name="code" dataDxfId="2"/>
    <tableColumn id="2" xr3:uid="{2A766123-F43D-47B5-AFBD-36709FB745F5}" name="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tabSelected="1" zoomScale="80" zoomScaleNormal="80" workbookViewId="0">
      <selection activeCell="S19" sqref="S19"/>
    </sheetView>
  </sheetViews>
  <sheetFormatPr defaultColWidth="14.44140625" defaultRowHeight="15" customHeight="1" x14ac:dyDescent="0.3"/>
  <cols>
    <col min="1" max="1" width="11.77734375" customWidth="1"/>
    <col min="2" max="2" width="18.44140625" customWidth="1"/>
    <col min="3" max="3" width="13.21875" customWidth="1"/>
    <col min="4" max="4" width="32.5546875" customWidth="1"/>
    <col min="5" max="5" width="10.88671875" customWidth="1"/>
    <col min="6" max="6" width="15.5546875" customWidth="1"/>
    <col min="7" max="7" width="19.88671875" customWidth="1"/>
    <col min="8" max="8" width="22.6640625" customWidth="1"/>
    <col min="9" max="9" width="10.5546875" style="38" customWidth="1"/>
    <col min="10" max="10" width="18" style="38" customWidth="1"/>
    <col min="11" max="11" width="14.109375" customWidth="1"/>
    <col min="12" max="12" width="14.44140625" customWidth="1"/>
    <col min="13" max="13" width="24.109375" bestFit="1" customWidth="1"/>
    <col min="14" max="14" width="13.6640625" customWidth="1"/>
    <col min="15" max="15" width="32.88671875" customWidth="1"/>
    <col min="16" max="16" width="22.44140625" customWidth="1"/>
    <col min="17" max="17" width="13.6640625" customWidth="1"/>
    <col min="18" max="18" width="40.44140625" bestFit="1" customWidth="1"/>
    <col min="19" max="21" width="8.6640625" customWidth="1"/>
    <col min="22" max="22" width="4.5546875" bestFit="1" customWidth="1"/>
    <col min="23" max="26" width="8.6640625" customWidth="1"/>
  </cols>
  <sheetData>
    <row r="1" spans="1:22" s="41" customFormat="1" ht="12.75" customHeight="1" x14ac:dyDescent="0.3">
      <c r="A1" s="40" t="s">
        <v>205</v>
      </c>
      <c r="B1" s="40" t="s">
        <v>198</v>
      </c>
      <c r="C1" s="1" t="s">
        <v>87</v>
      </c>
      <c r="D1" s="1" t="s">
        <v>88</v>
      </c>
      <c r="E1" s="1" t="s">
        <v>206</v>
      </c>
      <c r="F1" s="1" t="s">
        <v>199</v>
      </c>
      <c r="G1" s="1" t="s">
        <v>6</v>
      </c>
      <c r="H1" s="1" t="s">
        <v>207</v>
      </c>
      <c r="I1" s="39" t="s">
        <v>8</v>
      </c>
      <c r="J1" s="39" t="s">
        <v>204</v>
      </c>
      <c r="K1" s="1" t="s">
        <v>208</v>
      </c>
      <c r="L1" s="1" t="s">
        <v>11</v>
      </c>
      <c r="M1" s="1" t="s">
        <v>12</v>
      </c>
      <c r="N1" s="1" t="s">
        <v>209</v>
      </c>
      <c r="O1" s="1" t="s">
        <v>210</v>
      </c>
      <c r="P1" s="1" t="s">
        <v>211</v>
      </c>
      <c r="Q1" s="1"/>
      <c r="R1" s="1"/>
    </row>
    <row r="2" spans="1:22" ht="12.75" customHeight="1" x14ac:dyDescent="0.3">
      <c r="A2" s="7" t="s">
        <v>13</v>
      </c>
      <c r="B2" s="7">
        <v>115928.81299810966</v>
      </c>
      <c r="C2">
        <v>5</v>
      </c>
      <c r="D2">
        <v>16347.6</v>
      </c>
      <c r="E2">
        <v>81738</v>
      </c>
      <c r="F2">
        <v>67307.695444082405</v>
      </c>
      <c r="G2">
        <v>14430.304555917595</v>
      </c>
      <c r="H2">
        <v>21.43930862691019</v>
      </c>
      <c r="I2" s="38">
        <v>-34190.812998109657</v>
      </c>
      <c r="J2" s="38">
        <v>-41.82976461145325</v>
      </c>
      <c r="K2">
        <v>7.0914882305726623</v>
      </c>
      <c r="L2" t="s">
        <v>212</v>
      </c>
      <c r="M2" t="s">
        <v>213</v>
      </c>
      <c r="N2">
        <v>131947.66735256772</v>
      </c>
      <c r="O2">
        <v>16018.854354458061</v>
      </c>
      <c r="P2">
        <v>0.12140308863252013</v>
      </c>
      <c r="U2" s="37"/>
      <c r="V2" s="38"/>
    </row>
    <row r="3" spans="1:22" ht="12.75" customHeight="1" x14ac:dyDescent="0.3">
      <c r="A3" s="7" t="s">
        <v>14</v>
      </c>
      <c r="B3" s="7">
        <v>48000</v>
      </c>
      <c r="C3">
        <v>5</v>
      </c>
      <c r="D3">
        <v>36413.599999999999</v>
      </c>
      <c r="E3">
        <v>182068</v>
      </c>
      <c r="F3">
        <v>151594.20238356592</v>
      </c>
      <c r="G3">
        <v>30473.79761643408</v>
      </c>
      <c r="H3">
        <v>20.102218381233882</v>
      </c>
      <c r="I3" s="38">
        <v>134068</v>
      </c>
      <c r="J3" s="38">
        <v>73.636223828459691</v>
      </c>
      <c r="K3">
        <v>1.3181888085770153</v>
      </c>
      <c r="L3" t="s">
        <v>212</v>
      </c>
      <c r="M3" t="s">
        <v>214</v>
      </c>
      <c r="N3">
        <v>73421.63260743719</v>
      </c>
      <c r="O3">
        <v>25421.63260743719</v>
      </c>
      <c r="P3">
        <v>0.34624172338088438</v>
      </c>
      <c r="R3" s="41" t="s">
        <v>218</v>
      </c>
      <c r="S3" s="49">
        <v>3.2193659995813521E-2</v>
      </c>
      <c r="U3" s="37"/>
      <c r="V3" s="38"/>
    </row>
    <row r="4" spans="1:22" ht="12.75" customHeight="1" x14ac:dyDescent="0.3">
      <c r="A4" s="7" t="s">
        <v>16</v>
      </c>
      <c r="B4" s="7">
        <v>92974.742564298882</v>
      </c>
      <c r="C4">
        <v>5</v>
      </c>
      <c r="D4">
        <v>29269</v>
      </c>
      <c r="E4">
        <v>146345</v>
      </c>
      <c r="F4">
        <v>27180.821150192936</v>
      </c>
      <c r="G4">
        <v>119164.17884980707</v>
      </c>
      <c r="H4">
        <v>438.41272561760411</v>
      </c>
      <c r="I4" s="38">
        <v>53370.257435701118</v>
      </c>
      <c r="J4" s="38">
        <v>36.468794585193287</v>
      </c>
      <c r="K4">
        <v>3.1765602707403358</v>
      </c>
      <c r="L4" t="s">
        <v>212</v>
      </c>
      <c r="M4" t="s">
        <v>214</v>
      </c>
      <c r="N4">
        <v>110504.94959940619</v>
      </c>
      <c r="O4">
        <v>17530.207035107305</v>
      </c>
      <c r="P4">
        <v>0.15863730175577137</v>
      </c>
      <c r="R4" s="41"/>
      <c r="U4" s="37"/>
      <c r="V4" s="38"/>
    </row>
    <row r="5" spans="1:22" ht="12.75" customHeight="1" x14ac:dyDescent="0.3">
      <c r="A5" s="7" t="s">
        <v>17</v>
      </c>
      <c r="B5" s="7">
        <v>65814.976221147706</v>
      </c>
      <c r="C5">
        <v>19</v>
      </c>
      <c r="D5">
        <v>6740.5789473684208</v>
      </c>
      <c r="E5">
        <v>128071</v>
      </c>
      <c r="F5">
        <v>23560.66190357352</v>
      </c>
      <c r="G5">
        <v>104510.33809642648</v>
      </c>
      <c r="H5">
        <v>443.57980486352579</v>
      </c>
      <c r="I5" s="38">
        <v>62256.023778852294</v>
      </c>
      <c r="J5" s="38">
        <v>48.610554910051682</v>
      </c>
      <c r="K5">
        <v>9.7639945670901795</v>
      </c>
      <c r="L5" t="s">
        <v>212</v>
      </c>
      <c r="M5" t="s">
        <v>214</v>
      </c>
      <c r="N5">
        <v>73827.272539272526</v>
      </c>
      <c r="O5">
        <v>8012.2963181248197</v>
      </c>
      <c r="P5">
        <v>0.10852759478365759</v>
      </c>
      <c r="R5" s="41"/>
      <c r="U5" s="37"/>
      <c r="V5" s="38"/>
    </row>
    <row r="6" spans="1:22" ht="12.75" customHeight="1" x14ac:dyDescent="0.3">
      <c r="A6" s="7" t="s">
        <v>18</v>
      </c>
      <c r="B6" s="7">
        <v>60714.971483488633</v>
      </c>
      <c r="C6">
        <v>9</v>
      </c>
      <c r="D6">
        <v>2553.3333333333335</v>
      </c>
      <c r="E6">
        <v>22980</v>
      </c>
      <c r="F6">
        <v>14574.070793404973</v>
      </c>
      <c r="G6">
        <v>8405.9292065950267</v>
      </c>
      <c r="H6">
        <v>57.677290893899453</v>
      </c>
      <c r="I6" s="38">
        <v>-37734.971483488633</v>
      </c>
      <c r="J6" s="38">
        <v>-164.20788286983739</v>
      </c>
      <c r="K6">
        <v>23.778709458285363</v>
      </c>
      <c r="L6" t="s">
        <v>212</v>
      </c>
      <c r="M6" t="s">
        <v>213</v>
      </c>
      <c r="N6">
        <v>68723.169028905162</v>
      </c>
      <c r="O6">
        <v>8008.1975454165295</v>
      </c>
      <c r="P6">
        <v>0.11652835075239704</v>
      </c>
      <c r="R6" s="41"/>
      <c r="U6" s="37"/>
      <c r="V6" s="38"/>
    </row>
    <row r="7" spans="1:22" ht="12.75" customHeight="1" x14ac:dyDescent="0.3">
      <c r="A7" s="7" t="s">
        <v>19</v>
      </c>
      <c r="B7" s="7">
        <v>61897.857143266796</v>
      </c>
      <c r="C7">
        <v>9</v>
      </c>
      <c r="D7">
        <v>4069</v>
      </c>
      <c r="E7">
        <v>36621</v>
      </c>
      <c r="F7">
        <v>11610.612907422201</v>
      </c>
      <c r="G7">
        <v>25010.387092577799</v>
      </c>
      <c r="H7">
        <v>215.40970568909123</v>
      </c>
      <c r="I7" s="38">
        <v>-25276.857143266796</v>
      </c>
      <c r="J7" s="38">
        <v>-69.022847937704583</v>
      </c>
      <c r="K7">
        <v>15.212056314393413</v>
      </c>
      <c r="L7" t="s">
        <v>212</v>
      </c>
      <c r="M7" t="s">
        <v>213</v>
      </c>
      <c r="N7">
        <v>75995.320459825874</v>
      </c>
      <c r="O7">
        <v>14097.463316559079</v>
      </c>
      <c r="P7">
        <v>0.18550436041665952</v>
      </c>
      <c r="R7" s="41" t="s">
        <v>216</v>
      </c>
      <c r="S7" s="49">
        <v>31</v>
      </c>
      <c r="U7" s="37"/>
      <c r="V7" s="38"/>
    </row>
    <row r="8" spans="1:22" ht="12.75" customHeight="1" x14ac:dyDescent="0.3">
      <c r="A8" s="7" t="s">
        <v>21</v>
      </c>
      <c r="B8" s="7">
        <v>55656.645092919891</v>
      </c>
      <c r="C8">
        <v>8.5</v>
      </c>
      <c r="D8">
        <v>14256.470588235294</v>
      </c>
      <c r="E8">
        <v>121180</v>
      </c>
      <c r="F8">
        <v>73367.308383054638</v>
      </c>
      <c r="G8">
        <v>47812.691616945362</v>
      </c>
      <c r="H8">
        <v>65.168932417845753</v>
      </c>
      <c r="I8" s="38">
        <v>65523.354907080109</v>
      </c>
      <c r="J8" s="38">
        <v>54.071096638950415</v>
      </c>
      <c r="K8">
        <v>3.903956785689215</v>
      </c>
      <c r="L8" t="s">
        <v>212</v>
      </c>
      <c r="M8" t="s">
        <v>214</v>
      </c>
      <c r="N8">
        <v>63663.203129253117</v>
      </c>
      <c r="O8">
        <v>8006.5580363332265</v>
      </c>
      <c r="P8">
        <v>0.12576429778561093</v>
      </c>
      <c r="R8" s="41" t="s">
        <v>217</v>
      </c>
      <c r="S8" s="50">
        <v>0.64583333333333337</v>
      </c>
      <c r="U8" s="37"/>
      <c r="V8" s="38"/>
    </row>
    <row r="9" spans="1:22" ht="12.75" customHeight="1" x14ac:dyDescent="0.3">
      <c r="A9" s="7" t="s">
        <v>23</v>
      </c>
      <c r="B9" s="7">
        <v>282405.18454591866</v>
      </c>
      <c r="C9">
        <v>5</v>
      </c>
      <c r="D9">
        <v>14851.2</v>
      </c>
      <c r="E9">
        <v>74256</v>
      </c>
      <c r="F9">
        <v>44310.062860390266</v>
      </c>
      <c r="G9">
        <v>29945.937139609734</v>
      </c>
      <c r="H9">
        <v>67.582700647394162</v>
      </c>
      <c r="I9" s="38">
        <v>-208149.18454591866</v>
      </c>
      <c r="J9" s="38">
        <v>-280.31295053048734</v>
      </c>
      <c r="K9">
        <v>19.015647526524365</v>
      </c>
      <c r="L9" t="s">
        <v>212</v>
      </c>
      <c r="M9" t="s">
        <v>213</v>
      </c>
      <c r="N9">
        <v>317206.23541295185</v>
      </c>
      <c r="O9">
        <v>34801.050867033191</v>
      </c>
      <c r="P9">
        <v>0.10971111845177881</v>
      </c>
      <c r="U9" s="37"/>
      <c r="V9" s="38"/>
    </row>
    <row r="10" spans="1:22" ht="12.75" customHeight="1" x14ac:dyDescent="0.3">
      <c r="A10" s="7" t="s">
        <v>25</v>
      </c>
      <c r="B10" s="7">
        <v>51176.910857713403</v>
      </c>
      <c r="C10">
        <v>10</v>
      </c>
      <c r="D10">
        <v>13628.4</v>
      </c>
      <c r="E10">
        <v>136284</v>
      </c>
      <c r="F10">
        <v>61680.103608114805</v>
      </c>
      <c r="G10">
        <v>74603.896391885195</v>
      </c>
      <c r="H10">
        <v>120.95293624323631</v>
      </c>
      <c r="I10" s="38">
        <v>85107.089142286597</v>
      </c>
      <c r="J10" s="38">
        <v>62.448335198766245</v>
      </c>
      <c r="K10">
        <v>3.7551664801233748</v>
      </c>
      <c r="L10" t="s">
        <v>212</v>
      </c>
      <c r="M10" t="s">
        <v>214</v>
      </c>
      <c r="N10">
        <v>65274.374174272481</v>
      </c>
      <c r="O10">
        <v>14097.463316559079</v>
      </c>
      <c r="P10">
        <v>0.21597240103629384</v>
      </c>
      <c r="U10" s="37"/>
      <c r="V10" s="38"/>
    </row>
    <row r="11" spans="1:22" ht="12.75" customHeight="1" x14ac:dyDescent="0.3">
      <c r="A11" s="7" t="s">
        <v>26</v>
      </c>
      <c r="B11" s="7">
        <v>154718.66332843876</v>
      </c>
      <c r="C11">
        <v>3</v>
      </c>
      <c r="D11">
        <v>34688.666666666664</v>
      </c>
      <c r="E11">
        <v>104066</v>
      </c>
      <c r="F11">
        <v>91629.307316704435</v>
      </c>
      <c r="G11">
        <v>12436.692683295565</v>
      </c>
      <c r="H11">
        <v>13.572832805894519</v>
      </c>
      <c r="I11" s="38">
        <v>-50652.663328438764</v>
      </c>
      <c r="J11" s="38">
        <v>-48.673594957468111</v>
      </c>
      <c r="K11">
        <v>4.4602078487240435</v>
      </c>
      <c r="L11" t="s">
        <v>212</v>
      </c>
      <c r="M11" t="s">
        <v>213</v>
      </c>
      <c r="N11">
        <v>198689.52210155205</v>
      </c>
      <c r="O11">
        <v>43970.858773113287</v>
      </c>
      <c r="P11">
        <v>0.22130436626969879</v>
      </c>
      <c r="U11" s="37"/>
      <c r="V11" s="38"/>
    </row>
    <row r="12" spans="1:22" ht="12.75" customHeight="1" x14ac:dyDescent="0.3">
      <c r="A12" s="7" t="s">
        <v>27</v>
      </c>
      <c r="B12" s="7">
        <v>62706.369224623057</v>
      </c>
      <c r="C12">
        <v>5</v>
      </c>
      <c r="D12">
        <v>162.47999999999999</v>
      </c>
      <c r="E12">
        <v>812.4</v>
      </c>
      <c r="F12">
        <v>744.30830420710652</v>
      </c>
      <c r="G12">
        <v>68.091695792893461</v>
      </c>
      <c r="H12">
        <v>9.1483187018086394</v>
      </c>
      <c r="I12" s="38">
        <v>-61893.969224623055</v>
      </c>
      <c r="J12" s="38">
        <v>-7618.6569700422269</v>
      </c>
      <c r="K12">
        <v>385.93284850211143</v>
      </c>
      <c r="L12" t="s">
        <v>212</v>
      </c>
      <c r="M12" t="s">
        <v>213</v>
      </c>
      <c r="N12">
        <v>70712.927260956276</v>
      </c>
      <c r="O12">
        <v>8006.5580363332192</v>
      </c>
      <c r="P12">
        <v>0.11322622816597769</v>
      </c>
      <c r="U12" s="37"/>
      <c r="V12" s="38"/>
    </row>
    <row r="13" spans="1:22" ht="12.75" customHeight="1" x14ac:dyDescent="0.3">
      <c r="A13" s="7" t="s">
        <v>28</v>
      </c>
      <c r="B13" s="7">
        <v>44428.571428571428</v>
      </c>
      <c r="C13">
        <v>5</v>
      </c>
      <c r="D13">
        <v>6016.6</v>
      </c>
      <c r="E13">
        <v>30083</v>
      </c>
      <c r="F13">
        <v>6448.8527245637169</v>
      </c>
      <c r="G13">
        <v>23634.147275436284</v>
      </c>
      <c r="H13">
        <v>366.4860756613914</v>
      </c>
      <c r="I13" s="38">
        <v>-14345.571428571428</v>
      </c>
      <c r="J13" s="38">
        <v>-47.686638395676717</v>
      </c>
      <c r="K13">
        <v>7.3843319197838353</v>
      </c>
      <c r="L13" t="s">
        <v>212</v>
      </c>
      <c r="M13" t="s">
        <v>213</v>
      </c>
      <c r="N13">
        <v>58526.034745130513</v>
      </c>
      <c r="O13">
        <v>14097.463316559086</v>
      </c>
      <c r="P13">
        <v>0.2408750802604481</v>
      </c>
      <c r="U13" s="37"/>
      <c r="V13" s="38"/>
    </row>
    <row r="14" spans="1:22" ht="12.75" customHeight="1" x14ac:dyDescent="0.3">
      <c r="A14" s="7" t="s">
        <v>29</v>
      </c>
      <c r="B14" s="7">
        <v>47185.00191925704</v>
      </c>
      <c r="C14">
        <v>7</v>
      </c>
      <c r="D14">
        <v>4040.4285714285716</v>
      </c>
      <c r="E14">
        <v>28283</v>
      </c>
      <c r="F14">
        <v>6489.8369612275828</v>
      </c>
      <c r="G14">
        <v>21793.163038772418</v>
      </c>
      <c r="H14">
        <v>335.80447658349402</v>
      </c>
      <c r="I14" s="38">
        <v>-18902.00191925704</v>
      </c>
      <c r="J14" s="38">
        <v>-66.831672450790364</v>
      </c>
      <c r="K14">
        <v>11.678217071555325</v>
      </c>
      <c r="L14" t="s">
        <v>212</v>
      </c>
      <c r="M14" t="s">
        <v>213</v>
      </c>
      <c r="N14">
        <v>63569.013979525771</v>
      </c>
      <c r="O14">
        <v>16384.012060268731</v>
      </c>
      <c r="P14">
        <v>0.25773582181950588</v>
      </c>
      <c r="U14" s="37"/>
      <c r="V14" s="38"/>
    </row>
    <row r="15" spans="1:22" ht="12.75" customHeight="1" x14ac:dyDescent="0.3">
      <c r="A15" s="7" t="s">
        <v>30</v>
      </c>
      <c r="B15" s="7">
        <v>65814.976221147706</v>
      </c>
      <c r="C15">
        <v>19</v>
      </c>
      <c r="D15">
        <v>3100</v>
      </c>
      <c r="E15">
        <v>58900</v>
      </c>
      <c r="F15">
        <v>17011.759078401352</v>
      </c>
      <c r="G15">
        <v>41888.240921598648</v>
      </c>
      <c r="H15">
        <v>246.23109655239145</v>
      </c>
      <c r="I15" s="38">
        <v>-6914.9762211477064</v>
      </c>
      <c r="J15" s="38">
        <v>-11.740197319435833</v>
      </c>
      <c r="K15">
        <v>21.230637490692807</v>
      </c>
      <c r="L15" t="s">
        <v>212</v>
      </c>
      <c r="M15" t="s">
        <v>213</v>
      </c>
      <c r="N15">
        <v>73827.272539272526</v>
      </c>
      <c r="O15">
        <v>8012.2963181248197</v>
      </c>
      <c r="P15">
        <v>0.10852759478365759</v>
      </c>
      <c r="U15" s="37"/>
      <c r="V15" s="38"/>
    </row>
    <row r="16" spans="1:22" ht="12.75" customHeight="1" x14ac:dyDescent="0.3">
      <c r="A16" s="7" t="s">
        <v>31</v>
      </c>
      <c r="B16" s="7">
        <v>62633.001229891568</v>
      </c>
      <c r="C16">
        <v>7</v>
      </c>
      <c r="D16">
        <v>2739.4285714285716</v>
      </c>
      <c r="E16">
        <v>19176</v>
      </c>
      <c r="F16">
        <v>5958.8762529929299</v>
      </c>
      <c r="G16">
        <v>13217.12374700707</v>
      </c>
      <c r="H16">
        <v>221.80564230325444</v>
      </c>
      <c r="I16" s="38">
        <v>-43457.001229891568</v>
      </c>
      <c r="J16" s="38">
        <v>-226.62182535404449</v>
      </c>
      <c r="K16">
        <v>22.863527774783112</v>
      </c>
      <c r="L16" t="s">
        <v>212</v>
      </c>
      <c r="M16" t="s">
        <v>213</v>
      </c>
      <c r="N16">
        <v>82065.744948439868</v>
      </c>
      <c r="O16">
        <v>19432.7437185483</v>
      </c>
      <c r="P16">
        <v>0.23679482506077867</v>
      </c>
    </row>
    <row r="17" spans="1:16" ht="12.75" customHeight="1" x14ac:dyDescent="0.3">
      <c r="A17" s="7" t="s">
        <v>32</v>
      </c>
      <c r="B17" s="7">
        <v>92974.742564298882</v>
      </c>
      <c r="C17">
        <v>5</v>
      </c>
      <c r="D17">
        <v>30367.4</v>
      </c>
      <c r="E17">
        <v>151837</v>
      </c>
      <c r="F17">
        <v>32793.876250880952</v>
      </c>
      <c r="G17">
        <v>119043.12374911905</v>
      </c>
      <c r="H17">
        <v>363.00412564349165</v>
      </c>
      <c r="I17" s="38">
        <v>58862.257435701118</v>
      </c>
      <c r="J17" s="38">
        <v>38.766741595066499</v>
      </c>
      <c r="K17">
        <v>3.061662920246675</v>
      </c>
      <c r="L17" t="s">
        <v>212</v>
      </c>
      <c r="M17" t="s">
        <v>214</v>
      </c>
      <c r="N17">
        <v>110504.94959940619</v>
      </c>
      <c r="O17">
        <v>17530.207035107305</v>
      </c>
      <c r="P17">
        <v>0.15863730175577137</v>
      </c>
    </row>
    <row r="18" spans="1:16" ht="12.75" customHeight="1" x14ac:dyDescent="0.3">
      <c r="A18" s="7" t="s">
        <v>33</v>
      </c>
      <c r="B18" s="7">
        <v>96000</v>
      </c>
      <c r="C18">
        <v>5</v>
      </c>
      <c r="D18">
        <v>8948.2000000000007</v>
      </c>
      <c r="E18">
        <v>44741</v>
      </c>
      <c r="F18">
        <v>7103.2057058461787</v>
      </c>
      <c r="G18">
        <v>37637.79429415382</v>
      </c>
      <c r="H18">
        <v>529.87053807517702</v>
      </c>
      <c r="I18" s="38">
        <v>-51259</v>
      </c>
      <c r="J18" s="38">
        <v>-114.56829306452694</v>
      </c>
      <c r="K18">
        <v>10.728414653226347</v>
      </c>
      <c r="L18" t="s">
        <v>212</v>
      </c>
      <c r="M18" t="s">
        <v>213</v>
      </c>
      <c r="N18">
        <v>106901.42125984588</v>
      </c>
      <c r="O18">
        <v>10901.421259845883</v>
      </c>
      <c r="P18">
        <v>0.10197639218797416</v>
      </c>
    </row>
    <row r="19" spans="1:16" ht="12.75" customHeight="1" x14ac:dyDescent="0.3">
      <c r="A19" s="7" t="s">
        <v>34</v>
      </c>
      <c r="B19" s="7">
        <v>123141.9674902057</v>
      </c>
      <c r="C19">
        <v>4</v>
      </c>
      <c r="D19">
        <v>66343</v>
      </c>
      <c r="E19">
        <v>265372</v>
      </c>
      <c r="F19">
        <v>171703.4978070069</v>
      </c>
      <c r="G19">
        <v>93668.502192993095</v>
      </c>
      <c r="H19">
        <v>54.552471783816308</v>
      </c>
      <c r="I19" s="38">
        <v>142230.03250979428</v>
      </c>
      <c r="J19" s="38">
        <v>53.5964730679176</v>
      </c>
      <c r="K19">
        <v>1.856141077283296</v>
      </c>
      <c r="L19" t="s">
        <v>212</v>
      </c>
      <c r="M19" t="s">
        <v>214</v>
      </c>
      <c r="N19">
        <v>145251.72712488961</v>
      </c>
      <c r="O19">
        <v>22109.759634683913</v>
      </c>
      <c r="P19">
        <v>0.15221684500641847</v>
      </c>
    </row>
    <row r="20" spans="1:16" ht="12.75" customHeight="1" x14ac:dyDescent="0.3">
      <c r="A20" s="7" t="s">
        <v>35</v>
      </c>
      <c r="B20" s="7">
        <v>53114.804651662824</v>
      </c>
      <c r="C20">
        <v>7</v>
      </c>
      <c r="D20">
        <v>11221.857142857143</v>
      </c>
      <c r="E20">
        <v>78553</v>
      </c>
      <c r="F20">
        <v>11737.89370301184</v>
      </c>
      <c r="G20">
        <v>66815.10629698816</v>
      </c>
      <c r="H20">
        <v>569.22568893126027</v>
      </c>
      <c r="I20" s="38">
        <v>25438.195348337176</v>
      </c>
      <c r="J20" s="38">
        <v>32.383480386919885</v>
      </c>
      <c r="K20">
        <v>4.7331563729156079</v>
      </c>
      <c r="L20" t="s">
        <v>212</v>
      </c>
      <c r="M20" t="s">
        <v>214</v>
      </c>
      <c r="N20">
        <v>72547.548370211123</v>
      </c>
      <c r="O20">
        <v>19432.7437185483</v>
      </c>
      <c r="P20">
        <v>0.26786216977840166</v>
      </c>
    </row>
    <row r="21" spans="1:16" ht="12.75" customHeight="1" x14ac:dyDescent="0.3">
      <c r="A21" s="7" t="s">
        <v>36</v>
      </c>
      <c r="B21" s="7">
        <v>178983.61801476823</v>
      </c>
      <c r="C21">
        <v>5</v>
      </c>
      <c r="D21">
        <v>37402.800000000003</v>
      </c>
      <c r="E21">
        <v>187014</v>
      </c>
      <c r="F21">
        <v>92225.256194979564</v>
      </c>
      <c r="G21">
        <v>94788.743805020436</v>
      </c>
      <c r="H21">
        <v>102.77959391581545</v>
      </c>
      <c r="I21" s="38">
        <v>8030.3819852317683</v>
      </c>
      <c r="J21" s="38">
        <v>4.2940004412673751</v>
      </c>
      <c r="K21">
        <v>4.7852999779366305</v>
      </c>
      <c r="L21" t="s">
        <v>212</v>
      </c>
      <c r="M21" t="s">
        <v>214</v>
      </c>
      <c r="N21">
        <v>228242.15210062929</v>
      </c>
      <c r="O21">
        <v>49258.534085861058</v>
      </c>
      <c r="P21">
        <v>0.21581698924808398</v>
      </c>
    </row>
    <row r="22" spans="1:16" ht="12.75" customHeight="1" x14ac:dyDescent="0.3">
      <c r="A22" s="7" t="s">
        <v>37</v>
      </c>
      <c r="B22" s="7">
        <v>113429.47923679491</v>
      </c>
      <c r="C22">
        <v>10</v>
      </c>
      <c r="D22">
        <v>17853.400000000001</v>
      </c>
      <c r="E22">
        <v>178534</v>
      </c>
      <c r="F22">
        <v>79369.259316286232</v>
      </c>
      <c r="G22">
        <v>99164.740683713768</v>
      </c>
      <c r="H22">
        <v>124.94099294607577</v>
      </c>
      <c r="I22" s="38">
        <v>65104.520763205088</v>
      </c>
      <c r="J22" s="38">
        <v>36.466174937661783</v>
      </c>
      <c r="K22">
        <v>6.3533825062338209</v>
      </c>
      <c r="L22" t="s">
        <v>212</v>
      </c>
      <c r="M22" t="s">
        <v>214</v>
      </c>
      <c r="N22">
        <v>143910.95461362271</v>
      </c>
      <c r="O22">
        <v>30481.475376827802</v>
      </c>
      <c r="P22">
        <v>0.21180788813933976</v>
      </c>
    </row>
    <row r="23" spans="1:16" ht="12.75" customHeight="1" x14ac:dyDescent="0.3">
      <c r="A23" s="7" t="s">
        <v>38</v>
      </c>
      <c r="B23" s="7">
        <v>57264.323133455611</v>
      </c>
      <c r="C23">
        <v>5</v>
      </c>
      <c r="D23">
        <v>30552.2</v>
      </c>
      <c r="E23">
        <v>152761</v>
      </c>
      <c r="F23">
        <v>86832.960867592148</v>
      </c>
      <c r="G23">
        <v>65928.039132407852</v>
      </c>
      <c r="H23">
        <v>75.925130818628517</v>
      </c>
      <c r="I23" s="38">
        <v>95496.676866544381</v>
      </c>
      <c r="J23" s="38">
        <v>62.513780916951561</v>
      </c>
      <c r="K23">
        <v>1.8743109541524214</v>
      </c>
      <c r="L23" t="s">
        <v>212</v>
      </c>
      <c r="M23" t="s">
        <v>214</v>
      </c>
      <c r="N23">
        <v>72886.152279154456</v>
      </c>
      <c r="O23">
        <v>15621.829145698845</v>
      </c>
      <c r="P23">
        <v>0.21433192255597652</v>
      </c>
    </row>
    <row r="24" spans="1:16" ht="12.75" customHeight="1" x14ac:dyDescent="0.3">
      <c r="A24" s="7" t="s">
        <v>39</v>
      </c>
      <c r="B24" s="7">
        <v>53600.862449123306</v>
      </c>
      <c r="C24">
        <v>4</v>
      </c>
      <c r="D24">
        <v>15837.5</v>
      </c>
      <c r="E24">
        <v>63350</v>
      </c>
      <c r="F24">
        <v>23340.920231854023</v>
      </c>
      <c r="G24">
        <v>40009.079768145981</v>
      </c>
      <c r="H24">
        <v>171.41174971132648</v>
      </c>
      <c r="I24" s="38">
        <v>9749.1375508766941</v>
      </c>
      <c r="J24" s="38">
        <v>15.389325257895335</v>
      </c>
      <c r="K24">
        <v>3.3844269896841865</v>
      </c>
      <c r="L24" t="s">
        <v>212</v>
      </c>
      <c r="M24" t="s">
        <v>214</v>
      </c>
      <c r="N24">
        <v>69222.691594822158</v>
      </c>
      <c r="O24">
        <v>15621.829145698852</v>
      </c>
      <c r="P24">
        <v>0.22567497428642838</v>
      </c>
    </row>
    <row r="25" spans="1:16" ht="12.75" customHeight="1" x14ac:dyDescent="0.3">
      <c r="A25" s="7" t="s">
        <v>40</v>
      </c>
      <c r="B25" s="7">
        <v>104169.82934834028</v>
      </c>
      <c r="C25">
        <v>5</v>
      </c>
      <c r="D25">
        <v>15057.4</v>
      </c>
      <c r="E25">
        <v>75287</v>
      </c>
      <c r="F25">
        <v>32247.584676247403</v>
      </c>
      <c r="G25">
        <v>43039.415323752597</v>
      </c>
      <c r="H25">
        <v>133.46554712810516</v>
      </c>
      <c r="I25" s="38">
        <v>-28882.829348340281</v>
      </c>
      <c r="J25" s="38">
        <v>-38.363634290568463</v>
      </c>
      <c r="K25">
        <v>6.9181817145284237</v>
      </c>
      <c r="L25" t="s">
        <v>212</v>
      </c>
      <c r="M25" t="s">
        <v>213</v>
      </c>
      <c r="N25">
        <v>158500.97315262631</v>
      </c>
      <c r="O25">
        <v>54331.143804286025</v>
      </c>
      <c r="P25">
        <v>0.34278113707206459</v>
      </c>
    </row>
    <row r="26" spans="1:16" ht="12.75" customHeight="1" x14ac:dyDescent="0.3">
      <c r="A26" s="7" t="s">
        <v>41</v>
      </c>
      <c r="B26" s="7">
        <v>52742.423275093839</v>
      </c>
      <c r="C26">
        <v>5</v>
      </c>
      <c r="D26">
        <v>5699.6</v>
      </c>
      <c r="E26">
        <v>28498</v>
      </c>
      <c r="F26">
        <v>26302.187589666148</v>
      </c>
      <c r="G26">
        <v>2195.8124103338523</v>
      </c>
      <c r="H26">
        <v>8.3484022112159355</v>
      </c>
      <c r="I26" s="38">
        <v>-24244.423275093839</v>
      </c>
      <c r="J26" s="38">
        <v>-85.074121956256008</v>
      </c>
      <c r="K26">
        <v>9.2537060978128007</v>
      </c>
      <c r="L26" t="s">
        <v>212</v>
      </c>
      <c r="M26" t="s">
        <v>213</v>
      </c>
      <c r="N26">
        <v>68364.252420792691</v>
      </c>
      <c r="O26">
        <v>15621.829145698852</v>
      </c>
      <c r="P26">
        <v>0.22850873947313932</v>
      </c>
    </row>
    <row r="27" spans="1:16" ht="12.75" customHeight="1" x14ac:dyDescent="0.3">
      <c r="A27" s="7" t="s">
        <v>42</v>
      </c>
      <c r="B27" s="7">
        <v>83534.160484631109</v>
      </c>
      <c r="C27">
        <v>5</v>
      </c>
      <c r="D27">
        <v>4544.8</v>
      </c>
      <c r="E27">
        <v>22724</v>
      </c>
      <c r="F27">
        <v>4466.0790200396841</v>
      </c>
      <c r="G27">
        <v>18257.920979960316</v>
      </c>
      <c r="H27">
        <v>408.81320948499661</v>
      </c>
      <c r="I27" s="38">
        <v>-60810.160484631109</v>
      </c>
      <c r="J27" s="38">
        <v>-267.60324099908075</v>
      </c>
      <c r="K27">
        <v>18.380162049954038</v>
      </c>
      <c r="L27" t="s">
        <v>212</v>
      </c>
      <c r="M27" t="s">
        <v>213</v>
      </c>
      <c r="N27">
        <v>99155.989630329961</v>
      </c>
      <c r="O27">
        <v>15621.829145698852</v>
      </c>
      <c r="P27">
        <v>0.15754801302412119</v>
      </c>
    </row>
    <row r="28" spans="1:16" ht="12.75" customHeight="1" x14ac:dyDescent="0.3">
      <c r="A28" s="7" t="s">
        <v>43</v>
      </c>
      <c r="B28" s="7">
        <v>68500.275181934601</v>
      </c>
      <c r="C28">
        <v>19</v>
      </c>
      <c r="D28">
        <v>1351.2631578947369</v>
      </c>
      <c r="E28">
        <v>25674</v>
      </c>
      <c r="F28">
        <v>4075.4628127403316</v>
      </c>
      <c r="G28">
        <v>21598.53718725967</v>
      </c>
      <c r="H28">
        <v>529.96526234371061</v>
      </c>
      <c r="I28" s="38">
        <v>-42826.275181934601</v>
      </c>
      <c r="J28" s="38">
        <v>-166.80795817533146</v>
      </c>
      <c r="K28">
        <v>50.693512053312979</v>
      </c>
      <c r="L28" t="s">
        <v>212</v>
      </c>
      <c r="M28" t="s">
        <v>213</v>
      </c>
      <c r="N28">
        <v>82597.73849849368</v>
      </c>
      <c r="O28">
        <v>14097.463316559079</v>
      </c>
      <c r="P28">
        <v>0.17067614165751246</v>
      </c>
    </row>
    <row r="29" spans="1:16" ht="12.75" customHeight="1" x14ac:dyDescent="0.3">
      <c r="A29" s="7" t="s">
        <v>44</v>
      </c>
      <c r="B29" s="7">
        <v>69359.168054586567</v>
      </c>
      <c r="C29">
        <v>9</v>
      </c>
      <c r="D29">
        <v>9502.6666666666661</v>
      </c>
      <c r="E29">
        <v>85524</v>
      </c>
      <c r="F29">
        <v>57868.480364122479</v>
      </c>
      <c r="G29">
        <v>27655.519635877521</v>
      </c>
      <c r="H29">
        <v>47.790298728880217</v>
      </c>
      <c r="I29" s="38">
        <v>16164.831945413433</v>
      </c>
      <c r="J29" s="38">
        <v>18.900930669067669</v>
      </c>
      <c r="K29">
        <v>7.2989162397839102</v>
      </c>
      <c r="L29" t="s">
        <v>212</v>
      </c>
      <c r="M29" t="s">
        <v>214</v>
      </c>
      <c r="N29">
        <v>77371.464372711373</v>
      </c>
      <c r="O29">
        <v>8012.2963181248051</v>
      </c>
      <c r="P29">
        <v>0.10355621911882427</v>
      </c>
    </row>
    <row r="30" spans="1:16" ht="12.75" customHeight="1" x14ac:dyDescent="0.3">
      <c r="A30" s="7" t="s">
        <v>45</v>
      </c>
      <c r="B30" s="7">
        <v>96000</v>
      </c>
      <c r="C30">
        <v>5</v>
      </c>
      <c r="D30">
        <v>25992</v>
      </c>
      <c r="E30">
        <v>129960</v>
      </c>
      <c r="F30">
        <v>75155.343453675232</v>
      </c>
      <c r="G30">
        <v>54804.656546324768</v>
      </c>
      <c r="H30">
        <v>72.921836329715717</v>
      </c>
      <c r="I30" s="38">
        <v>33960</v>
      </c>
      <c r="J30" s="38">
        <v>26.131117266851337</v>
      </c>
      <c r="K30">
        <v>3.6934441366574329</v>
      </c>
      <c r="L30" t="s">
        <v>212</v>
      </c>
      <c r="M30" t="s">
        <v>214</v>
      </c>
      <c r="N30">
        <v>110504.94959940619</v>
      </c>
      <c r="O30">
        <v>14504.949599406187</v>
      </c>
      <c r="P30">
        <v>0.13126063268648494</v>
      </c>
    </row>
    <row r="31" spans="1:16" ht="12.75" customHeight="1" x14ac:dyDescent="0.3">
      <c r="A31" s="7" t="s">
        <v>46</v>
      </c>
      <c r="B31" s="7">
        <v>52742.423275093839</v>
      </c>
      <c r="C31">
        <v>5</v>
      </c>
      <c r="D31">
        <v>4279.8</v>
      </c>
      <c r="E31">
        <v>21399</v>
      </c>
      <c r="F31">
        <v>17570.84919894964</v>
      </c>
      <c r="G31">
        <v>3828.1508010503603</v>
      </c>
      <c r="H31">
        <v>21.786942439180468</v>
      </c>
      <c r="I31" s="38">
        <v>-31343.423275093839</v>
      </c>
      <c r="J31" s="38">
        <v>-146.47143920320499</v>
      </c>
      <c r="K31">
        <v>12.323571960160249</v>
      </c>
      <c r="L31" t="s">
        <v>212</v>
      </c>
      <c r="M31" t="s">
        <v>213</v>
      </c>
      <c r="N31">
        <v>68364.252420792691</v>
      </c>
      <c r="O31">
        <v>15621.829145698852</v>
      </c>
      <c r="P31">
        <v>0.22850873947313932</v>
      </c>
    </row>
    <row r="32" spans="1:16" ht="12.75" customHeight="1" x14ac:dyDescent="0.3">
      <c r="A32" s="7" t="s">
        <v>47</v>
      </c>
      <c r="B32" s="7">
        <v>93998.284060462553</v>
      </c>
      <c r="C32">
        <v>7</v>
      </c>
      <c r="D32">
        <v>3512.4285714285716</v>
      </c>
      <c r="E32">
        <v>24587</v>
      </c>
      <c r="F32">
        <v>6656.7476169818319</v>
      </c>
      <c r="G32">
        <v>17930.252383018167</v>
      </c>
      <c r="H32">
        <v>269.3545469153259</v>
      </c>
      <c r="I32" s="38">
        <v>-69411.284060462553</v>
      </c>
      <c r="J32" s="38">
        <v>-282.30887892163565</v>
      </c>
      <c r="K32">
        <v>26.761621524514492</v>
      </c>
      <c r="L32" t="s">
        <v>212</v>
      </c>
      <c r="M32" t="s">
        <v>213</v>
      </c>
      <c r="N32">
        <v>126004.12526643014</v>
      </c>
      <c r="O32">
        <v>32005.84120596759</v>
      </c>
      <c r="P32">
        <v>0.2540062965263451</v>
      </c>
    </row>
    <row r="33" spans="1:16" ht="12.75" customHeight="1" x14ac:dyDescent="0.3">
      <c r="A33" s="7" t="s">
        <v>48</v>
      </c>
      <c r="B33" s="7">
        <v>61897.857143266796</v>
      </c>
      <c r="C33">
        <v>9</v>
      </c>
      <c r="D33">
        <v>7681.4444444444443</v>
      </c>
      <c r="E33">
        <v>69133</v>
      </c>
      <c r="F33">
        <v>52203.104997488474</v>
      </c>
      <c r="G33">
        <v>16929.895002511526</v>
      </c>
      <c r="H33">
        <v>32.430819973880929</v>
      </c>
      <c r="I33" s="38">
        <v>7235.1428567332041</v>
      </c>
      <c r="J33" s="38">
        <v>10.465541574549352</v>
      </c>
      <c r="K33">
        <v>8.0581012582905576</v>
      </c>
      <c r="L33" t="s">
        <v>212</v>
      </c>
      <c r="M33" t="s">
        <v>214</v>
      </c>
      <c r="N33">
        <v>75995.320459825874</v>
      </c>
      <c r="O33">
        <v>14097.463316559079</v>
      </c>
      <c r="P33">
        <v>0.18550436041665952</v>
      </c>
    </row>
    <row r="34" spans="1:16" ht="12.75" customHeight="1" x14ac:dyDescent="0.3">
      <c r="A34" s="7" t="s">
        <v>49</v>
      </c>
      <c r="B34" s="7">
        <v>56169.829348340289</v>
      </c>
      <c r="C34">
        <v>14</v>
      </c>
      <c r="D34">
        <v>17967.571428571428</v>
      </c>
      <c r="E34">
        <v>251546</v>
      </c>
      <c r="F34">
        <v>19214.75062867544</v>
      </c>
      <c r="G34">
        <v>232331.24937132455</v>
      </c>
      <c r="H34">
        <v>1209.1296622117036</v>
      </c>
      <c r="I34" s="38">
        <v>195376.17065165972</v>
      </c>
      <c r="J34" s="38">
        <v>77.670156015861792</v>
      </c>
      <c r="K34">
        <v>3.126178157779349</v>
      </c>
      <c r="L34" t="s">
        <v>212</v>
      </c>
      <c r="M34" t="s">
        <v>214</v>
      </c>
      <c r="N34">
        <v>70267.292664899374</v>
      </c>
      <c r="O34">
        <v>14097.463316559086</v>
      </c>
      <c r="P34">
        <v>0.20062624845657662</v>
      </c>
    </row>
    <row r="35" spans="1:16" ht="12.75" customHeight="1" x14ac:dyDescent="0.3">
      <c r="A35" s="7" t="s">
        <v>50</v>
      </c>
      <c r="B35" s="7">
        <v>96000</v>
      </c>
      <c r="C35">
        <v>5</v>
      </c>
      <c r="D35">
        <v>5234.2</v>
      </c>
      <c r="E35">
        <v>26171</v>
      </c>
      <c r="F35">
        <v>13791.290165725788</v>
      </c>
      <c r="G35">
        <v>12379.709834274212</v>
      </c>
      <c r="H35">
        <v>89.764697033496944</v>
      </c>
      <c r="I35" s="38">
        <v>-69829</v>
      </c>
      <c r="J35" s="38">
        <v>-266.8182339230446</v>
      </c>
      <c r="K35">
        <v>18.340911696152229</v>
      </c>
      <c r="L35" t="s">
        <v>212</v>
      </c>
      <c r="M35" t="s">
        <v>213</v>
      </c>
      <c r="N35">
        <v>110504.94959940619</v>
      </c>
      <c r="O35">
        <v>14504.949599406187</v>
      </c>
      <c r="P35">
        <v>0.13126063268648494</v>
      </c>
    </row>
    <row r="36" spans="1:16" ht="12.75" customHeight="1" x14ac:dyDescent="0.3">
      <c r="A36" s="7" t="s">
        <v>51</v>
      </c>
      <c r="B36" s="7">
        <v>68500.275181934601</v>
      </c>
      <c r="C36">
        <v>19</v>
      </c>
      <c r="D36">
        <v>1308.8421052631579</v>
      </c>
      <c r="E36">
        <v>24868</v>
      </c>
      <c r="F36">
        <v>12643.490413589292</v>
      </c>
      <c r="G36">
        <v>12224.509586410708</v>
      </c>
      <c r="H36">
        <v>96.686193341608728</v>
      </c>
      <c r="I36" s="38">
        <v>-43632.275181934601</v>
      </c>
      <c r="J36" s="38">
        <v>-175.4555057983537</v>
      </c>
      <c r="K36">
        <v>52.336546101687205</v>
      </c>
      <c r="L36" t="s">
        <v>212</v>
      </c>
      <c r="M36" t="s">
        <v>213</v>
      </c>
      <c r="N36">
        <v>82597.73849849368</v>
      </c>
      <c r="O36">
        <v>14097.463316559079</v>
      </c>
      <c r="P36">
        <v>0.17067614165751246</v>
      </c>
    </row>
    <row r="37" spans="1:16" ht="12.75" customHeight="1" x14ac:dyDescent="0.3">
      <c r="A37" s="7" t="s">
        <v>52</v>
      </c>
      <c r="B37" s="7">
        <v>114994.99165417535</v>
      </c>
      <c r="C37">
        <v>8</v>
      </c>
      <c r="D37">
        <v>19592.125</v>
      </c>
      <c r="E37">
        <v>156737</v>
      </c>
      <c r="F37">
        <v>123213.64071313376</v>
      </c>
      <c r="G37">
        <v>33523.359286866238</v>
      </c>
      <c r="H37">
        <v>27.207506484542073</v>
      </c>
      <c r="I37" s="38">
        <v>41742.008345824652</v>
      </c>
      <c r="J37" s="38">
        <v>26.631879100547192</v>
      </c>
      <c r="K37">
        <v>5.8694496719562244</v>
      </c>
      <c r="L37" t="s">
        <v>212</v>
      </c>
      <c r="M37" t="s">
        <v>214</v>
      </c>
      <c r="N37">
        <v>147000.83286014292</v>
      </c>
      <c r="O37">
        <v>32005.841205967576</v>
      </c>
      <c r="P37">
        <v>0.21772557735382383</v>
      </c>
    </row>
    <row r="38" spans="1:16" ht="12.75" customHeight="1" x14ac:dyDescent="0.3">
      <c r="A38" s="7" t="s">
        <v>53</v>
      </c>
      <c r="B38" s="7">
        <v>52195.510692929522</v>
      </c>
      <c r="C38">
        <v>6</v>
      </c>
      <c r="D38">
        <v>3031.3333333333335</v>
      </c>
      <c r="E38">
        <v>18188</v>
      </c>
      <c r="F38">
        <v>5989.241978045161</v>
      </c>
      <c r="G38">
        <v>12198.75802195484</v>
      </c>
      <c r="H38">
        <v>203.67782879155627</v>
      </c>
      <c r="I38" s="38">
        <v>-34007.510692929522</v>
      </c>
      <c r="J38" s="38">
        <v>-186.97773638074293</v>
      </c>
      <c r="K38">
        <v>17.218664182844574</v>
      </c>
      <c r="L38" t="s">
        <v>212</v>
      </c>
      <c r="M38" t="s">
        <v>213</v>
      </c>
      <c r="N38">
        <v>66292.974009488593</v>
      </c>
      <c r="O38">
        <v>14097.463316559071</v>
      </c>
      <c r="P38">
        <v>0.21265395808824755</v>
      </c>
    </row>
    <row r="39" spans="1:16" ht="12.75" customHeight="1" x14ac:dyDescent="0.3">
      <c r="A39" s="7" t="s">
        <v>54</v>
      </c>
      <c r="B39" s="7">
        <v>133925.71024739055</v>
      </c>
      <c r="C39">
        <v>7</v>
      </c>
      <c r="D39">
        <v>1583.1428571428571</v>
      </c>
      <c r="E39">
        <v>11082</v>
      </c>
      <c r="F39">
        <v>1041.6164535348087</v>
      </c>
      <c r="G39">
        <v>10040.383546465191</v>
      </c>
      <c r="H39">
        <v>963.92328600343694</v>
      </c>
      <c r="I39" s="38">
        <v>-122843.71024739055</v>
      </c>
      <c r="J39" s="38">
        <v>-1108.4976560854589</v>
      </c>
      <c r="K39">
        <v>84.594835925982125</v>
      </c>
      <c r="L39" t="s">
        <v>212</v>
      </c>
      <c r="M39" t="s">
        <v>213</v>
      </c>
      <c r="N39">
        <v>161370.75028406369</v>
      </c>
      <c r="O39">
        <v>27445.040036673134</v>
      </c>
      <c r="P39">
        <v>0.17007444030817953</v>
      </c>
    </row>
    <row r="40" spans="1:16" ht="12.75" customHeight="1" x14ac:dyDescent="0.3">
      <c r="A40" s="7" t="s">
        <v>55</v>
      </c>
      <c r="B40" s="7">
        <v>96000</v>
      </c>
      <c r="C40">
        <v>5</v>
      </c>
      <c r="D40">
        <v>12357.2</v>
      </c>
      <c r="E40">
        <v>61786</v>
      </c>
      <c r="F40">
        <v>39833.290219168477</v>
      </c>
      <c r="G40">
        <v>21952.709780831523</v>
      </c>
      <c r="H40">
        <v>55.111464958190915</v>
      </c>
      <c r="I40" s="38">
        <v>-34214</v>
      </c>
      <c r="J40" s="38">
        <v>-55.375004046224063</v>
      </c>
      <c r="K40">
        <v>7.7687502023112032</v>
      </c>
      <c r="L40" t="s">
        <v>212</v>
      </c>
      <c r="M40" t="s">
        <v>213</v>
      </c>
      <c r="N40">
        <v>110504.94959940619</v>
      </c>
      <c r="O40">
        <v>14504.949599406187</v>
      </c>
      <c r="P40">
        <v>0.13126063268648494</v>
      </c>
    </row>
    <row r="41" spans="1:16" ht="12.75" customHeight="1" x14ac:dyDescent="0.3">
      <c r="A41" s="7" t="s">
        <v>56</v>
      </c>
      <c r="B41" s="7">
        <v>57938.72065416308</v>
      </c>
      <c r="C41">
        <v>9</v>
      </c>
      <c r="D41">
        <v>4789</v>
      </c>
      <c r="E41">
        <v>43101</v>
      </c>
      <c r="F41">
        <v>14793.643655087924</v>
      </c>
      <c r="G41">
        <v>28307.356344912077</v>
      </c>
      <c r="H41">
        <v>191.34810196118539</v>
      </c>
      <c r="I41" s="38">
        <v>-14837.72065416308</v>
      </c>
      <c r="J41" s="38">
        <v>-34.425467284200089</v>
      </c>
      <c r="K41">
        <v>12.098292055578009</v>
      </c>
      <c r="L41" t="s">
        <v>212</v>
      </c>
      <c r="M41" t="s">
        <v>213</v>
      </c>
      <c r="N41">
        <v>77371.464372711373</v>
      </c>
      <c r="O41">
        <v>19432.743718548292</v>
      </c>
      <c r="P41">
        <v>0.25116163789969764</v>
      </c>
    </row>
    <row r="42" spans="1:16" ht="12.75" customHeight="1" x14ac:dyDescent="0.3">
      <c r="A42" s="7" t="s">
        <v>57</v>
      </c>
      <c r="B42" s="7">
        <v>52742.423275093839</v>
      </c>
      <c r="C42">
        <v>5</v>
      </c>
      <c r="D42">
        <v>8847.4</v>
      </c>
      <c r="E42">
        <v>44237</v>
      </c>
      <c r="F42">
        <v>31992.051864244233</v>
      </c>
      <c r="G42">
        <v>12244.948135755767</v>
      </c>
      <c r="H42">
        <v>38.274969632195663</v>
      </c>
      <c r="I42" s="38">
        <v>-8505.423275093839</v>
      </c>
      <c r="J42" s="38">
        <v>-19.226944130691138</v>
      </c>
      <c r="K42">
        <v>5.9613472065345574</v>
      </c>
      <c r="L42" t="s">
        <v>212</v>
      </c>
      <c r="M42" t="s">
        <v>213</v>
      </c>
      <c r="N42">
        <v>68364.252420792691</v>
      </c>
      <c r="O42">
        <v>15621.829145698852</v>
      </c>
      <c r="P42">
        <v>0.22850873947313932</v>
      </c>
    </row>
    <row r="43" spans="1:16" ht="12.75" customHeight="1" x14ac:dyDescent="0.3">
      <c r="A43" s="7" t="s">
        <v>58</v>
      </c>
      <c r="B43" s="7">
        <v>56169.829348340289</v>
      </c>
      <c r="C43">
        <v>5</v>
      </c>
      <c r="D43">
        <v>9403.6</v>
      </c>
      <c r="E43">
        <v>47018</v>
      </c>
      <c r="F43">
        <v>36462.95362853499</v>
      </c>
      <c r="G43">
        <v>10555.04637146501</v>
      </c>
      <c r="H43">
        <v>28.947315894905721</v>
      </c>
      <c r="I43" s="38">
        <v>-9151.8293483402886</v>
      </c>
      <c r="J43" s="38">
        <v>-19.464522838785758</v>
      </c>
      <c r="K43">
        <v>5.9732261419392874</v>
      </c>
      <c r="L43" t="s">
        <v>212</v>
      </c>
      <c r="M43" t="s">
        <v>213</v>
      </c>
      <c r="N43">
        <v>70267.292664899374</v>
      </c>
      <c r="O43">
        <v>14097.463316559086</v>
      </c>
      <c r="P43">
        <v>0.20062624845657662</v>
      </c>
    </row>
    <row r="44" spans="1:16" ht="12.75" customHeight="1" x14ac:dyDescent="0.3">
      <c r="A44" s="7" t="s">
        <v>59</v>
      </c>
      <c r="B44" s="7">
        <v>300950.1874519171</v>
      </c>
      <c r="C44">
        <v>9</v>
      </c>
      <c r="D44">
        <v>11325</v>
      </c>
      <c r="E44">
        <v>101925</v>
      </c>
      <c r="F44">
        <v>68251.613256207391</v>
      </c>
      <c r="G44">
        <v>33673.386743792609</v>
      </c>
      <c r="H44">
        <v>49.337129391194367</v>
      </c>
      <c r="I44" s="38">
        <v>-199025.1874519171</v>
      </c>
      <c r="J44" s="38">
        <v>-195.26631096582494</v>
      </c>
      <c r="K44">
        <v>26.573967986924249</v>
      </c>
      <c r="L44" t="s">
        <v>212</v>
      </c>
      <c r="M44" t="s">
        <v>213</v>
      </c>
      <c r="N44">
        <v>344526.49247044354</v>
      </c>
      <c r="O44">
        <v>43576.305018526444</v>
      </c>
      <c r="P44">
        <v>0.12648172483358386</v>
      </c>
    </row>
    <row r="45" spans="1:16" ht="12.75" customHeight="1" x14ac:dyDescent="0.3">
      <c r="A45" s="7" t="s">
        <v>60</v>
      </c>
      <c r="B45" s="7">
        <v>64667.720972774725</v>
      </c>
      <c r="C45">
        <v>3</v>
      </c>
      <c r="D45">
        <v>20175</v>
      </c>
      <c r="E45">
        <v>60525</v>
      </c>
      <c r="F45">
        <v>5138.849705816694</v>
      </c>
      <c r="G45">
        <v>55386.150294183302</v>
      </c>
      <c r="H45">
        <v>1077.792764234599</v>
      </c>
      <c r="I45" s="38">
        <v>-4142.7209727747249</v>
      </c>
      <c r="J45" s="38">
        <v>-6.8446443168520856</v>
      </c>
      <c r="K45">
        <v>3.2053393295055628</v>
      </c>
      <c r="L45" t="s">
        <v>212</v>
      </c>
      <c r="M45" t="s">
        <v>213</v>
      </c>
      <c r="N45">
        <v>72680.017290899545</v>
      </c>
      <c r="O45">
        <v>8012.2963181248197</v>
      </c>
      <c r="P45">
        <v>0.11024070462250785</v>
      </c>
    </row>
    <row r="46" spans="1:16" ht="12.75" customHeight="1" x14ac:dyDescent="0.3">
      <c r="A46" s="7" t="s">
        <v>61</v>
      </c>
      <c r="B46" s="7">
        <v>96000</v>
      </c>
      <c r="C46">
        <v>5</v>
      </c>
      <c r="D46">
        <v>12176.6</v>
      </c>
      <c r="E46">
        <v>60883</v>
      </c>
      <c r="F46">
        <v>60573.277525875877</v>
      </c>
      <c r="G46">
        <v>309.72247412412253</v>
      </c>
      <c r="H46">
        <v>0.51131866521803171</v>
      </c>
      <c r="I46" s="38">
        <v>-35117</v>
      </c>
      <c r="J46" s="38">
        <v>-57.67948359969121</v>
      </c>
      <c r="K46">
        <v>7.88397417998456</v>
      </c>
      <c r="L46" t="s">
        <v>212</v>
      </c>
      <c r="M46" t="s">
        <v>213</v>
      </c>
      <c r="N46">
        <v>87231.715721389963</v>
      </c>
      <c r="O46">
        <v>-8768.2842786100373</v>
      </c>
      <c r="P46">
        <v>-0.10051715945396657</v>
      </c>
    </row>
    <row r="47" spans="1:16" ht="12.75" customHeight="1" x14ac:dyDescent="0.3">
      <c r="A47" s="7" t="s">
        <v>62</v>
      </c>
      <c r="B47" s="7">
        <v>56539.049434836255</v>
      </c>
      <c r="C47">
        <v>5</v>
      </c>
      <c r="D47">
        <v>5479.6</v>
      </c>
      <c r="E47">
        <v>27398</v>
      </c>
      <c r="F47">
        <v>9412.3100994900014</v>
      </c>
      <c r="G47">
        <v>17985.689900509999</v>
      </c>
      <c r="H47">
        <v>191.08688207674479</v>
      </c>
      <c r="I47" s="38">
        <v>-29141.049434836255</v>
      </c>
      <c r="J47" s="38">
        <v>-106.3619586642684</v>
      </c>
      <c r="K47">
        <v>10.318097933213419</v>
      </c>
      <c r="L47" t="s">
        <v>212</v>
      </c>
      <c r="M47" t="s">
        <v>213</v>
      </c>
      <c r="N47">
        <v>72160.878580535107</v>
      </c>
      <c r="O47">
        <v>15621.829145698852</v>
      </c>
      <c r="P47">
        <v>0.21648612728937491</v>
      </c>
    </row>
    <row r="48" spans="1:16" ht="12.75" customHeight="1" x14ac:dyDescent="0.3">
      <c r="A48" s="7" t="s">
        <v>63</v>
      </c>
      <c r="B48" s="7">
        <v>56539.049434836255</v>
      </c>
      <c r="C48">
        <v>5</v>
      </c>
      <c r="D48">
        <v>5290.4</v>
      </c>
      <c r="E48">
        <v>26452</v>
      </c>
      <c r="F48">
        <v>10107.177123675472</v>
      </c>
      <c r="G48">
        <v>16344.822876324528</v>
      </c>
      <c r="H48">
        <v>161.71501376024898</v>
      </c>
      <c r="I48" s="38">
        <v>-30087.049434836255</v>
      </c>
      <c r="J48" s="38">
        <v>-113.74205895522552</v>
      </c>
      <c r="K48">
        <v>10.687102947761277</v>
      </c>
      <c r="L48" t="s">
        <v>212</v>
      </c>
      <c r="M48" t="s">
        <v>213</v>
      </c>
      <c r="N48">
        <v>72160.878580535107</v>
      </c>
      <c r="O48">
        <v>15621.829145698852</v>
      </c>
      <c r="P48">
        <v>0.21648612728937491</v>
      </c>
    </row>
    <row r="49" spans="1:16" ht="12.75" customHeight="1" x14ac:dyDescent="0.3">
      <c r="A49" s="7" t="s">
        <v>64</v>
      </c>
      <c r="B49" s="7">
        <v>61808.575521938066</v>
      </c>
      <c r="C49">
        <v>5</v>
      </c>
      <c r="D49">
        <v>7018.8</v>
      </c>
      <c r="E49">
        <v>35094</v>
      </c>
      <c r="F49">
        <v>5041.5172774335551</v>
      </c>
      <c r="G49">
        <v>30052.482722566445</v>
      </c>
      <c r="H49">
        <v>596.09996492692812</v>
      </c>
      <c r="I49" s="38">
        <v>-26714.575521938066</v>
      </c>
      <c r="J49" s="38">
        <v>-76.122914235875257</v>
      </c>
      <c r="K49">
        <v>8.8061457117937625</v>
      </c>
      <c r="L49" t="s">
        <v>212</v>
      </c>
      <c r="M49" t="s">
        <v>213</v>
      </c>
      <c r="N49">
        <v>81241.319240486366</v>
      </c>
      <c r="O49">
        <v>19432.7437185483</v>
      </c>
      <c r="P49">
        <v>0.23919778630162927</v>
      </c>
    </row>
    <row r="50" spans="1:16" ht="12.75" customHeight="1" x14ac:dyDescent="0.3">
      <c r="A50" s="7"/>
      <c r="B50" s="7">
        <v>4144652.7758411816</v>
      </c>
      <c r="N50">
        <v>5038824.8015013523</v>
      </c>
    </row>
    <row r="51" spans="1:16" ht="12.75" customHeight="1" x14ac:dyDescent="0.3">
      <c r="A51" s="7"/>
      <c r="B51" s="7"/>
    </row>
    <row r="52" spans="1:16" ht="12.75" customHeight="1" x14ac:dyDescent="0.3">
      <c r="A52" s="7"/>
      <c r="B52" s="7"/>
    </row>
    <row r="53" spans="1:16" ht="12.75" customHeight="1" x14ac:dyDescent="0.3">
      <c r="A53" s="7"/>
      <c r="B53" s="7"/>
      <c r="M53" s="41" t="s">
        <v>215</v>
      </c>
      <c r="N53" s="50">
        <v>0.17745646274380208</v>
      </c>
    </row>
    <row r="54" spans="1:16" ht="12.75" customHeight="1" x14ac:dyDescent="0.3">
      <c r="A54" s="7"/>
      <c r="B54" s="7"/>
    </row>
    <row r="55" spans="1:16" ht="12.75" customHeight="1" x14ac:dyDescent="0.3">
      <c r="A55" s="7"/>
      <c r="B55" s="7"/>
    </row>
    <row r="56" spans="1:16" ht="12.75" customHeight="1" x14ac:dyDescent="0.3">
      <c r="A56" s="7"/>
      <c r="B56" s="7"/>
    </row>
    <row r="57" spans="1:16" ht="12.75" customHeight="1" x14ac:dyDescent="0.3">
      <c r="A57" s="7"/>
      <c r="B57" s="7"/>
    </row>
    <row r="58" spans="1:16" ht="12.75" customHeight="1" x14ac:dyDescent="0.3">
      <c r="A58" s="7"/>
      <c r="B58" s="7"/>
    </row>
    <row r="59" spans="1:16" ht="12.75" customHeight="1" x14ac:dyDescent="0.3">
      <c r="A59" s="7"/>
      <c r="B59" s="7"/>
    </row>
    <row r="60" spans="1:16" ht="12.75" customHeight="1" x14ac:dyDescent="0.3">
      <c r="A60" s="7"/>
      <c r="B60" s="7"/>
    </row>
    <row r="61" spans="1:16" ht="12.75" customHeight="1" x14ac:dyDescent="0.3">
      <c r="A61" s="7"/>
      <c r="B61" s="7"/>
    </row>
    <row r="62" spans="1:16" ht="12.75" customHeight="1" x14ac:dyDescent="0.3">
      <c r="A62" s="7"/>
      <c r="B62" s="7"/>
    </row>
    <row r="63" spans="1:16" ht="12.75" customHeight="1" x14ac:dyDescent="0.3">
      <c r="A63" s="7"/>
      <c r="B63" s="7"/>
    </row>
    <row r="64" spans="1:16" ht="12.75" customHeight="1" x14ac:dyDescent="0.3">
      <c r="A64" s="7"/>
      <c r="B64" s="7"/>
    </row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70" zoomScaleNormal="70" workbookViewId="0">
      <selection activeCell="C16" sqref="C16"/>
    </sheetView>
  </sheetViews>
  <sheetFormatPr defaultColWidth="14.44140625" defaultRowHeight="15" customHeight="1" x14ac:dyDescent="0.3"/>
  <cols>
    <col min="1" max="2" width="29.5546875" customWidth="1"/>
    <col min="3" max="3" width="11.88671875" customWidth="1"/>
    <col min="4" max="4" width="11.6640625" customWidth="1"/>
    <col min="5" max="5" width="11" customWidth="1"/>
    <col min="6" max="6" width="11.109375" customWidth="1"/>
    <col min="7" max="7" width="10" customWidth="1"/>
    <col min="8" max="8" width="11.88671875" customWidth="1"/>
    <col min="9" max="9" width="15" customWidth="1"/>
    <col min="10" max="12" width="10.6640625" customWidth="1"/>
    <col min="13" max="13" width="10.44140625" customWidth="1"/>
    <col min="14" max="14" width="12" customWidth="1"/>
    <col min="15" max="15" width="15" customWidth="1"/>
    <col min="16" max="16" width="12.109375" customWidth="1"/>
    <col min="17" max="17" width="9.109375" customWidth="1"/>
    <col min="18" max="26" width="8.6640625" customWidth="1"/>
  </cols>
  <sheetData>
    <row r="1" spans="1:26" ht="14.4" x14ac:dyDescent="0.3">
      <c r="A1" s="1" t="s">
        <v>0</v>
      </c>
      <c r="B1" s="1" t="s">
        <v>197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 t="s">
        <v>13</v>
      </c>
      <c r="B2" t="str">
        <f>VLOOKUP(A2,[1]payouts_table_AMD!$B$2:$C$52,2,FALSE)</f>
        <v>Vapi</v>
      </c>
      <c r="C2">
        <v>131947.66735256772</v>
      </c>
      <c r="D2" s="32">
        <f>VLOOKUP(A2,[1]payouts_table_AMD!$B$2:$E$52,3,FALSE)</f>
        <v>5</v>
      </c>
      <c r="E2" s="33">
        <f>VLOOKUP(A2,[1]payouts_table_AMD!$B$2:$E$52,4,FALSE)</f>
        <v>16347.6</v>
      </c>
      <c r="F2" s="34">
        <f>VLOOKUP(A2,[1]Sheet1!$A$2:$G$64,4,FALSE)</f>
        <v>81737.72</v>
      </c>
      <c r="G2" s="34">
        <f>VLOOKUP(A2,[1]Sheet1!$A$2:$G$64,5,FALSE)</f>
        <v>67307.695444082405</v>
      </c>
      <c r="H2" s="34">
        <f t="shared" ref="H2:H49" si="0">F2-G2</f>
        <v>14430.024555917596</v>
      </c>
      <c r="I2" s="35">
        <f t="shared" ref="I2:I49" si="1">H2/G2</f>
        <v>0.21438892626929576</v>
      </c>
      <c r="J2" s="34">
        <f t="shared" ref="J2:J49" si="2">F2-C2</f>
        <v>-50209.947352567717</v>
      </c>
      <c r="K2" s="36">
        <f t="shared" ref="K2:K49" si="3">(J2/F2)</f>
        <v>-0.61428123212352526</v>
      </c>
      <c r="L2" s="32">
        <f t="shared" ref="L2:L49" si="4">C2/E2</f>
        <v>8.0713785113758423</v>
      </c>
      <c r="M2" t="str">
        <f t="shared" ref="M2:M49" si="5">IF(I2&gt;0,"overpaid","under budget")</f>
        <v>overpaid</v>
      </c>
      <c r="N2" t="str">
        <f t="shared" ref="N2:N49" si="6">IF(K2&gt;0,"profitable","in loss")</f>
        <v>in loss</v>
      </c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 t="s">
        <v>14</v>
      </c>
      <c r="B3" t="str">
        <f>VLOOKUP(A3,[1]payouts_table_AMD!$B$2:$C$52,2,FALSE)</f>
        <v>Vapi</v>
      </c>
      <c r="C3">
        <v>73421.63260743719</v>
      </c>
      <c r="D3" s="32">
        <f>VLOOKUP(A3,[1]payouts_table_AMD!$B$2:$E$52,3,FALSE)</f>
        <v>5</v>
      </c>
      <c r="E3" s="33">
        <f>VLOOKUP(A3,[1]payouts_table_AMD!$B$2:$E$52,4,FALSE)</f>
        <v>36413.599999999999</v>
      </c>
      <c r="F3" s="34">
        <f>VLOOKUP(A3,[1]Sheet1!$A$2:$G$64,4,FALSE)</f>
        <v>182068.2471119999</v>
      </c>
      <c r="G3" s="34">
        <f>VLOOKUP(A3,[1]Sheet1!$A$2:$G$64,5,FALSE)</f>
        <v>151594.20238356592</v>
      </c>
      <c r="H3" s="34">
        <f t="shared" si="0"/>
        <v>30474.044728433975</v>
      </c>
      <c r="I3" s="35">
        <f t="shared" si="1"/>
        <v>0.20102381390106261</v>
      </c>
      <c r="J3" s="34">
        <f t="shared" si="2"/>
        <v>108646.61450456271</v>
      </c>
      <c r="K3" s="36">
        <f t="shared" si="3"/>
        <v>0.59673565395358796</v>
      </c>
      <c r="L3" s="32">
        <f t="shared" si="4"/>
        <v>2.0163244668870202</v>
      </c>
      <c r="M3" t="str">
        <f t="shared" si="5"/>
        <v>overpaid</v>
      </c>
      <c r="N3" t="str">
        <f t="shared" si="6"/>
        <v>profitable</v>
      </c>
      <c r="O3" s="4"/>
      <c r="P3" s="2" t="s">
        <v>15</v>
      </c>
      <c r="Q3" s="6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 t="s">
        <v>16</v>
      </c>
      <c r="B4" t="str">
        <f>VLOOKUP(A4,[1]payouts_table_AMD!$B$2:$C$52,2,FALSE)</f>
        <v>Ahmedabad Branch</v>
      </c>
      <c r="C4">
        <v>110504.94959940619</v>
      </c>
      <c r="D4" s="32">
        <f>VLOOKUP(A4,[1]payouts_table_AMD!$B$2:$E$52,3,FALSE)</f>
        <v>5</v>
      </c>
      <c r="E4" s="33">
        <f>VLOOKUP(A4,[1]payouts_table_AMD!$B$2:$E$52,4,FALSE)</f>
        <v>29269</v>
      </c>
      <c r="F4" s="34">
        <f>VLOOKUP(A4,[1]Sheet1!$A$2:$G$64,4,FALSE)</f>
        <v>146345.40696000005</v>
      </c>
      <c r="G4" s="34">
        <f>VLOOKUP(A4,[1]Sheet1!$A$2:$G$64,5,FALSE)</f>
        <v>27180.821150192936</v>
      </c>
      <c r="H4" s="34">
        <f t="shared" si="0"/>
        <v>119164.58580980712</v>
      </c>
      <c r="I4" s="35">
        <f t="shared" si="1"/>
        <v>4.3841422284978044</v>
      </c>
      <c r="J4" s="34">
        <f t="shared" si="2"/>
        <v>35840.457360593864</v>
      </c>
      <c r="K4" s="36">
        <f t="shared" si="3"/>
        <v>0.24490319242058603</v>
      </c>
      <c r="L4" s="32">
        <f t="shared" si="4"/>
        <v>3.7754945368617374</v>
      </c>
      <c r="M4" t="str">
        <f t="shared" si="5"/>
        <v>overpaid</v>
      </c>
      <c r="N4" t="str">
        <f t="shared" si="6"/>
        <v>profitable</v>
      </c>
      <c r="O4" s="4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 t="s">
        <v>17</v>
      </c>
      <c r="B5" t="str">
        <f>VLOOKUP(A5,[1]payouts_table_AMD!$B$2:$C$52,2,FALSE)</f>
        <v>Gandhi Nager</v>
      </c>
      <c r="C5">
        <v>73827.272539272526</v>
      </c>
      <c r="D5" s="32">
        <f>VLOOKUP(A5,[1]payouts_table_AMD!$B$2:$E$52,3,FALSE)</f>
        <v>19</v>
      </c>
      <c r="E5" s="33">
        <f>VLOOKUP(A5,[1]payouts_table_AMD!$B$2:$E$52,4,FALSE)</f>
        <v>6740.5789473684208</v>
      </c>
      <c r="F5" s="34">
        <f>VLOOKUP(A5,[1]Sheet1!$A$2:$G$64,4,FALSE)</f>
        <v>128071</v>
      </c>
      <c r="G5" s="34">
        <f>VLOOKUP(A5,[1]Sheet1!$A$2:$G$64,5,FALSE)</f>
        <v>23560.66190357352</v>
      </c>
      <c r="H5" s="34">
        <f t="shared" si="0"/>
        <v>104510.33809642648</v>
      </c>
      <c r="I5" s="35">
        <f t="shared" si="1"/>
        <v>4.4357980486352577</v>
      </c>
      <c r="J5" s="34">
        <f t="shared" si="2"/>
        <v>54243.727460727474</v>
      </c>
      <c r="K5" s="36">
        <f t="shared" si="3"/>
        <v>0.42354418612119427</v>
      </c>
      <c r="L5" s="32">
        <f t="shared" si="4"/>
        <v>10.95266046369731</v>
      </c>
      <c r="M5" t="str">
        <f t="shared" si="5"/>
        <v>overpaid</v>
      </c>
      <c r="N5" t="str">
        <f t="shared" si="6"/>
        <v>profitable</v>
      </c>
      <c r="O5" s="4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 t="s">
        <v>18</v>
      </c>
      <c r="B6" t="str">
        <f>VLOOKUP(A6,[1]payouts_table_AMD!$B$2:$C$52,2,FALSE)</f>
        <v>Rampura Branch</v>
      </c>
      <c r="C6">
        <v>68723.169028905162</v>
      </c>
      <c r="D6" s="32">
        <f>VLOOKUP(A6,[1]payouts_table_AMD!$B$2:$E$52,3,FALSE)</f>
        <v>9</v>
      </c>
      <c r="E6" s="33">
        <f>VLOOKUP(A6,[1]payouts_table_AMD!$B$2:$E$52,4,FALSE)</f>
        <v>2553.3333333333335</v>
      </c>
      <c r="F6" s="34">
        <f>VLOOKUP(A6,[1]Sheet1!$A$2:$G$64,4,FALSE)</f>
        <v>22979.535200000002</v>
      </c>
      <c r="G6" s="34">
        <f>VLOOKUP(A6,[1]Sheet1!$A$2:$G$64,5,FALSE)</f>
        <v>14574.070793404973</v>
      </c>
      <c r="H6" s="34">
        <f t="shared" si="0"/>
        <v>8405.4644065950288</v>
      </c>
      <c r="I6" s="35">
        <f t="shared" si="1"/>
        <v>0.57674101668276867</v>
      </c>
      <c r="J6" s="34">
        <f t="shared" si="2"/>
        <v>-45743.633828905164</v>
      </c>
      <c r="K6" s="36">
        <f t="shared" si="3"/>
        <v>-1.990624850797903</v>
      </c>
      <c r="L6" s="32">
        <f t="shared" si="4"/>
        <v>26.915079254140402</v>
      </c>
      <c r="M6" t="str">
        <f t="shared" si="5"/>
        <v>overpaid</v>
      </c>
      <c r="N6" t="str">
        <f t="shared" si="6"/>
        <v>in loss</v>
      </c>
      <c r="O6" s="4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 t="s">
        <v>19</v>
      </c>
      <c r="B7" t="str">
        <f>VLOOKUP(A7,[1]payouts_table_AMD!$B$2:$C$52,2,FALSE)</f>
        <v>Rampura Branch</v>
      </c>
      <c r="C7">
        <v>75995.320459825874</v>
      </c>
      <c r="D7" s="32">
        <f>VLOOKUP(A7,[1]payouts_table_AMD!$B$2:$E$52,3,FALSE)</f>
        <v>9</v>
      </c>
      <c r="E7" s="33">
        <f>VLOOKUP(A7,[1]payouts_table_AMD!$B$2:$E$52,4,FALSE)</f>
        <v>4069</v>
      </c>
      <c r="F7" s="34">
        <f>VLOOKUP(A7,[1]Sheet1!$A$2:$G$64,4,FALSE)</f>
        <v>36620.83728</v>
      </c>
      <c r="G7" s="34">
        <f>VLOOKUP(A7,[1]Sheet1!$A$2:$G$64,5,FALSE)</f>
        <v>11610.612907422201</v>
      </c>
      <c r="H7" s="34">
        <f t="shared" si="0"/>
        <v>25010.224372577799</v>
      </c>
      <c r="I7" s="35">
        <f t="shared" si="1"/>
        <v>2.1540830421268944</v>
      </c>
      <c r="J7" s="34">
        <f t="shared" si="2"/>
        <v>-39374.483179825875</v>
      </c>
      <c r="K7" s="36">
        <f t="shared" si="3"/>
        <v>-1.075193417309706</v>
      </c>
      <c r="L7" s="32">
        <f t="shared" si="4"/>
        <v>18.676657768450696</v>
      </c>
      <c r="M7" t="str">
        <f t="shared" si="5"/>
        <v>overpaid</v>
      </c>
      <c r="N7" t="str">
        <f t="shared" si="6"/>
        <v>in loss</v>
      </c>
      <c r="O7" s="4"/>
      <c r="P7" s="2" t="s">
        <v>20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 t="s">
        <v>21</v>
      </c>
      <c r="B8" t="str">
        <f>VLOOKUP(A8,[1]payouts_table_AMD!$B$2:$C$52,2,FALSE)</f>
        <v>Jamnager</v>
      </c>
      <c r="C8">
        <v>63663.203129253117</v>
      </c>
      <c r="D8" s="32">
        <f>VLOOKUP(A8,[1]payouts_table_AMD!$B$2:$E$52,3,FALSE)</f>
        <v>8.5</v>
      </c>
      <c r="E8" s="33">
        <f>VLOOKUP(A8,[1]payouts_table_AMD!$B$2:$E$52,4,FALSE)</f>
        <v>14256.470588235294</v>
      </c>
      <c r="F8" s="34">
        <f>VLOOKUP(A8,[1]Sheet1!$A$2:$G$64,4,FALSE)</f>
        <v>121180</v>
      </c>
      <c r="G8" s="34">
        <f>VLOOKUP(A8,[1]Sheet1!$A$2:$G$64,5,FALSE)</f>
        <v>73367.308383054638</v>
      </c>
      <c r="H8" s="34">
        <f t="shared" si="0"/>
        <v>47812.691616945362</v>
      </c>
      <c r="I8" s="35">
        <f t="shared" si="1"/>
        <v>0.6516893241784576</v>
      </c>
      <c r="J8" s="34">
        <f t="shared" si="2"/>
        <v>57516.796870746883</v>
      </c>
      <c r="K8" s="36">
        <f t="shared" si="3"/>
        <v>0.47463935361236909</v>
      </c>
      <c r="L8" s="32">
        <f t="shared" si="4"/>
        <v>4.4655654942948635</v>
      </c>
      <c r="M8" t="str">
        <f t="shared" si="5"/>
        <v>overpaid</v>
      </c>
      <c r="N8" t="str">
        <f t="shared" si="6"/>
        <v>profitable</v>
      </c>
      <c r="O8" s="4"/>
      <c r="P8" s="2" t="s">
        <v>22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 t="s">
        <v>23</v>
      </c>
      <c r="B9" t="str">
        <f>VLOOKUP(A9,[1]payouts_table_AMD!$B$2:$C$52,2,FALSE)</f>
        <v>Surat</v>
      </c>
      <c r="C9">
        <v>317206.23541295185</v>
      </c>
      <c r="D9" s="32">
        <f>VLOOKUP(A9,[1]payouts_table_AMD!$B$2:$E$52,3,FALSE)</f>
        <v>5</v>
      </c>
      <c r="E9" s="33">
        <f>VLOOKUP(A9,[1]payouts_table_AMD!$B$2:$E$52,4,FALSE)</f>
        <v>14851.2</v>
      </c>
      <c r="F9" s="34">
        <f>VLOOKUP(A9,[1]Sheet1!$A$2:$G$64,4,FALSE)</f>
        <v>74255.524200000014</v>
      </c>
      <c r="G9" s="34">
        <f>VLOOKUP(A9,[1]Sheet1!$A$2:$G$64,5,FALSE)</f>
        <v>44310.062860390266</v>
      </c>
      <c r="H9" s="34">
        <f t="shared" si="0"/>
        <v>29945.461339609748</v>
      </c>
      <c r="I9" s="35">
        <f t="shared" si="1"/>
        <v>0.67581626850677867</v>
      </c>
      <c r="J9" s="34">
        <f t="shared" si="2"/>
        <v>-242950.71121295184</v>
      </c>
      <c r="K9" s="36">
        <f t="shared" si="3"/>
        <v>-3.2718200272694564</v>
      </c>
      <c r="L9" s="32">
        <f t="shared" si="4"/>
        <v>21.358963276567</v>
      </c>
      <c r="M9" t="str">
        <f t="shared" si="5"/>
        <v>overpaid</v>
      </c>
      <c r="N9" t="str">
        <f t="shared" si="6"/>
        <v>in loss</v>
      </c>
      <c r="O9" s="4"/>
      <c r="P9" s="2" t="s">
        <v>24</v>
      </c>
      <c r="Q9" s="4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 t="s">
        <v>25</v>
      </c>
      <c r="B10" t="str">
        <f>VLOOKUP(A10,[1]payouts_table_AMD!$B$2:$C$52,2,FALSE)</f>
        <v>Vadodara</v>
      </c>
      <c r="C10">
        <v>65274.374174272481</v>
      </c>
      <c r="D10" s="32">
        <f>VLOOKUP(A10,[1]payouts_table_AMD!$B$2:$E$52,3,FALSE)</f>
        <v>10</v>
      </c>
      <c r="E10" s="33">
        <f>VLOOKUP(A10,[1]payouts_table_AMD!$B$2:$E$52,4,FALSE)</f>
        <v>13628.4</v>
      </c>
      <c r="F10" s="34">
        <f>VLOOKUP(A10,[1]Sheet1!$A$2:$G$64,4,FALSE)</f>
        <v>136284</v>
      </c>
      <c r="G10" s="34">
        <f>VLOOKUP(A10,[1]Sheet1!$A$2:$G$64,5,FALSE)</f>
        <v>61680.103608114805</v>
      </c>
      <c r="H10" s="34">
        <f t="shared" si="0"/>
        <v>74603.896391885195</v>
      </c>
      <c r="I10" s="35">
        <f t="shared" si="1"/>
        <v>1.2095293624323631</v>
      </c>
      <c r="J10" s="34">
        <f t="shared" si="2"/>
        <v>71009.625825727519</v>
      </c>
      <c r="K10" s="36">
        <f t="shared" si="3"/>
        <v>0.52104154431721639</v>
      </c>
      <c r="L10" s="32">
        <f t="shared" si="4"/>
        <v>4.7895845568278359</v>
      </c>
      <c r="M10" t="str">
        <f t="shared" si="5"/>
        <v>overpaid</v>
      </c>
      <c r="N10" t="str">
        <f t="shared" si="6"/>
        <v>profitable</v>
      </c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 t="s">
        <v>26</v>
      </c>
      <c r="B11" t="str">
        <f>VLOOKUP(A11,[1]payouts_table_AMD!$B$2:$C$52,2,FALSE)</f>
        <v>Ahmmedabad City</v>
      </c>
      <c r="C11">
        <v>198689.52210155205</v>
      </c>
      <c r="D11" s="32">
        <f>VLOOKUP(A11,[1]payouts_table_AMD!$B$2:$E$52,3,FALSE)</f>
        <v>3</v>
      </c>
      <c r="E11" s="33">
        <f>VLOOKUP(A11,[1]payouts_table_AMD!$B$2:$E$52,4,FALSE)</f>
        <v>34688.666666666664</v>
      </c>
      <c r="F11" s="34">
        <f>VLOOKUP(A11,[1]Sheet1!$A$2:$G$64,4,FALSE)</f>
        <v>104066.15040000004</v>
      </c>
      <c r="G11" s="34">
        <f>VLOOKUP(A11,[1]Sheet1!$A$2:$G$64,5,FALSE)</f>
        <v>91629.307316704435</v>
      </c>
      <c r="H11" s="34">
        <f t="shared" si="0"/>
        <v>12436.843083295607</v>
      </c>
      <c r="I11" s="35">
        <f t="shared" si="1"/>
        <v>0.13572996945518015</v>
      </c>
      <c r="J11" s="34">
        <f t="shared" si="2"/>
        <v>-94623.371701552009</v>
      </c>
      <c r="K11" s="36">
        <f t="shared" si="3"/>
        <v>-0.9092617660771275</v>
      </c>
      <c r="L11" s="32">
        <f t="shared" si="4"/>
        <v>5.7277935762367749</v>
      </c>
      <c r="M11" t="str">
        <f t="shared" si="5"/>
        <v>overpaid</v>
      </c>
      <c r="N11" t="str">
        <f t="shared" si="6"/>
        <v>in loss</v>
      </c>
      <c r="O11" s="4"/>
      <c r="P11" s="2"/>
      <c r="Q11" s="4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 t="s">
        <v>27</v>
      </c>
      <c r="B12" t="str">
        <f>VLOOKUP(A12,[1]payouts_table_AMD!$B$2:$C$52,2,FALSE)</f>
        <v>Sanand</v>
      </c>
      <c r="C12">
        <v>70712.927260956276</v>
      </c>
      <c r="D12" s="32">
        <f>VLOOKUP(A12,[1]payouts_table_AMD!$B$2:$E$52,3,FALSE)</f>
        <v>5</v>
      </c>
      <c r="E12" s="33">
        <f>VLOOKUP(A12,[1]payouts_table_AMD!$B$2:$E$52,4,FALSE)</f>
        <v>162.47999999999999</v>
      </c>
      <c r="F12" s="34">
        <f>VLOOKUP(A12,[1]Sheet1!$A$2:$G$64,4,FALSE)</f>
        <v>812.4</v>
      </c>
      <c r="G12" s="34">
        <f>VLOOKUP(A12,[1]Sheet1!$A$2:$G$64,5,FALSE)</f>
        <v>744.30830420710652</v>
      </c>
      <c r="H12" s="34">
        <f t="shared" si="0"/>
        <v>68.091695792893461</v>
      </c>
      <c r="I12" s="35">
        <f t="shared" si="1"/>
        <v>9.1483187018086387E-2</v>
      </c>
      <c r="J12" s="34">
        <f t="shared" si="2"/>
        <v>-69900.527260956282</v>
      </c>
      <c r="K12" s="36">
        <f t="shared" si="3"/>
        <v>-86.042007952925019</v>
      </c>
      <c r="L12" s="32">
        <f t="shared" si="4"/>
        <v>435.21003976462504</v>
      </c>
      <c r="M12" t="str">
        <f t="shared" si="5"/>
        <v>overpaid</v>
      </c>
      <c r="N12" t="str">
        <f t="shared" si="6"/>
        <v>in loss</v>
      </c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 t="s">
        <v>28</v>
      </c>
      <c r="B13" t="str">
        <f>VLOOKUP(A13,[1]payouts_table_AMD!$B$2:$C$52,2,FALSE)</f>
        <v>Vapi</v>
      </c>
      <c r="C13">
        <v>58526.034745130513</v>
      </c>
      <c r="D13" s="32">
        <f>VLOOKUP(A13,[1]payouts_table_AMD!$B$2:$E$52,3,FALSE)</f>
        <v>5</v>
      </c>
      <c r="E13" s="33">
        <f>VLOOKUP(A13,[1]payouts_table_AMD!$B$2:$E$52,4,FALSE)</f>
        <v>6016.6</v>
      </c>
      <c r="F13" s="34">
        <f>VLOOKUP(A13,[1]Sheet1!$A$2:$G$64,4,FALSE)</f>
        <v>30083.262999999999</v>
      </c>
      <c r="G13" s="34">
        <f>VLOOKUP(A13,[1]Sheet1!$A$2:$G$64,5,FALSE)</f>
        <v>6448.8527245637169</v>
      </c>
      <c r="H13" s="34">
        <f t="shared" si="0"/>
        <v>23634.410275436283</v>
      </c>
      <c r="I13" s="35">
        <f t="shared" si="1"/>
        <v>3.6649015390617743</v>
      </c>
      <c r="J13" s="34">
        <f t="shared" si="2"/>
        <v>-28442.771745130514</v>
      </c>
      <c r="K13" s="36">
        <f t="shared" si="3"/>
        <v>-0.94546830724880193</v>
      </c>
      <c r="L13" s="32">
        <f t="shared" si="4"/>
        <v>9.7274265773244863</v>
      </c>
      <c r="M13" t="str">
        <f t="shared" si="5"/>
        <v>overpaid</v>
      </c>
      <c r="N13" t="str">
        <f t="shared" si="6"/>
        <v>in loss</v>
      </c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 t="s">
        <v>29</v>
      </c>
      <c r="B14" t="str">
        <f>VLOOKUP(A14,[1]payouts_table_AMD!$B$2:$C$52,2,FALSE)</f>
        <v>Rajkot</v>
      </c>
      <c r="C14">
        <v>63569.013979525771</v>
      </c>
      <c r="D14" s="32">
        <f>VLOOKUP(A14,[1]payouts_table_AMD!$B$2:$E$52,3,FALSE)</f>
        <v>7</v>
      </c>
      <c r="E14" s="33">
        <f>VLOOKUP(A14,[1]payouts_table_AMD!$B$2:$E$52,4,FALSE)</f>
        <v>4040.4285714285716</v>
      </c>
      <c r="F14" s="34">
        <f>VLOOKUP(A14,[1]Sheet1!$A$2:$G$64,4,FALSE)</f>
        <v>28283.360000000001</v>
      </c>
      <c r="G14" s="34">
        <f>VLOOKUP(A14,[1]Sheet1!$A$2:$G$64,5,FALSE)</f>
        <v>6489.8369612275828</v>
      </c>
      <c r="H14" s="34">
        <f t="shared" si="0"/>
        <v>21793.523038772419</v>
      </c>
      <c r="I14" s="35">
        <f t="shared" si="1"/>
        <v>3.3581002371822408</v>
      </c>
      <c r="J14" s="34">
        <f t="shared" si="2"/>
        <v>-35285.65397952577</v>
      </c>
      <c r="K14" s="36">
        <f t="shared" si="3"/>
        <v>-1.2475764541244665</v>
      </c>
      <c r="L14" s="32">
        <f t="shared" si="4"/>
        <v>15.733235436717477</v>
      </c>
      <c r="M14" t="str">
        <f t="shared" si="5"/>
        <v>overpaid</v>
      </c>
      <c r="N14" t="str">
        <f t="shared" si="6"/>
        <v>in loss</v>
      </c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 t="s">
        <v>30</v>
      </c>
      <c r="B15" t="str">
        <f>VLOOKUP(A15,[1]payouts_table_AMD!$B$2:$C$52,2,FALSE)</f>
        <v>Gandhi Nager</v>
      </c>
      <c r="C15">
        <v>73827.272539272526</v>
      </c>
      <c r="D15" s="32">
        <f>VLOOKUP(A15,[1]payouts_table_AMD!$B$2:$E$52,3,FALSE)</f>
        <v>19</v>
      </c>
      <c r="E15" s="33">
        <f>VLOOKUP(A15,[1]payouts_table_AMD!$B$2:$E$52,4,FALSE)</f>
        <v>3100</v>
      </c>
      <c r="F15" s="34">
        <f>VLOOKUP(A15,[1]Sheet1!$A$2:$G$64,4,FALSE)</f>
        <v>58899.704799999992</v>
      </c>
      <c r="G15" s="34">
        <f>VLOOKUP(A15,[1]Sheet1!$A$2:$G$64,5,FALSE)</f>
        <v>17011.759078401352</v>
      </c>
      <c r="H15" s="34">
        <f t="shared" si="0"/>
        <v>41887.94572159864</v>
      </c>
      <c r="I15" s="35">
        <f t="shared" si="1"/>
        <v>2.4622936128210782</v>
      </c>
      <c r="J15" s="34">
        <f t="shared" si="2"/>
        <v>-14927.567739272534</v>
      </c>
      <c r="K15" s="36">
        <f t="shared" si="3"/>
        <v>-0.25344045084709044</v>
      </c>
      <c r="L15" s="32">
        <f t="shared" si="4"/>
        <v>23.815249206216944</v>
      </c>
      <c r="M15" t="str">
        <f t="shared" si="5"/>
        <v>overpaid</v>
      </c>
      <c r="N15" t="str">
        <f t="shared" si="6"/>
        <v>in loss</v>
      </c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 t="s">
        <v>31</v>
      </c>
      <c r="B16" t="str">
        <f>VLOOKUP(A16,[1]payouts_table_AMD!$B$2:$C$52,2,FALSE)</f>
        <v>Bhavnager</v>
      </c>
      <c r="C16">
        <v>82065.744948439868</v>
      </c>
      <c r="D16" s="32">
        <f>VLOOKUP(A16,[1]payouts_table_AMD!$B$2:$E$52,3,FALSE)</f>
        <v>7</v>
      </c>
      <c r="E16" s="33">
        <f>VLOOKUP(A16,[1]payouts_table_AMD!$B$2:$E$52,4,FALSE)</f>
        <v>2739.4285714285716</v>
      </c>
      <c r="F16" s="34">
        <f>VLOOKUP(A16,[1]Sheet1!$A$2:$G$64,4,FALSE)</f>
        <v>19176.379000000001</v>
      </c>
      <c r="G16" s="34">
        <f>VLOOKUP(A16,[1]Sheet1!$A$2:$G$64,5,FALSE)</f>
        <v>5958.8762529929299</v>
      </c>
      <c r="H16" s="34">
        <f t="shared" si="0"/>
        <v>13217.502747007071</v>
      </c>
      <c r="I16" s="35">
        <f t="shared" si="1"/>
        <v>2.2181200256287239</v>
      </c>
      <c r="J16" s="34">
        <f t="shared" si="2"/>
        <v>-62889.365948439867</v>
      </c>
      <c r="K16" s="36">
        <f t="shared" si="3"/>
        <v>-3.2795224765029864</v>
      </c>
      <c r="L16" s="32">
        <f t="shared" si="4"/>
        <v>29.957249407544797</v>
      </c>
      <c r="M16" t="str">
        <f t="shared" si="5"/>
        <v>overpaid</v>
      </c>
      <c r="N16" t="str">
        <f t="shared" si="6"/>
        <v>in loss</v>
      </c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 t="s">
        <v>32</v>
      </c>
      <c r="B17" t="str">
        <f>VLOOKUP(A17,[1]payouts_table_AMD!$B$2:$C$52,2,FALSE)</f>
        <v>Ahmedabad Branch</v>
      </c>
      <c r="C17">
        <v>110504.94959940619</v>
      </c>
      <c r="D17" s="32">
        <f>VLOOKUP(A17,[1]payouts_table_AMD!$B$2:$E$52,3,FALSE)</f>
        <v>5</v>
      </c>
      <c r="E17" s="33">
        <f>VLOOKUP(A17,[1]payouts_table_AMD!$B$2:$E$52,4,FALSE)</f>
        <v>30367.4</v>
      </c>
      <c r="F17" s="34">
        <f>VLOOKUP(A17,[1]Sheet1!$A$2:$G$64,4,FALSE)</f>
        <v>151837.35529599997</v>
      </c>
      <c r="G17" s="34">
        <f>VLOOKUP(A17,[1]Sheet1!$A$2:$G$64,5,FALSE)</f>
        <v>32793.876250880952</v>
      </c>
      <c r="H17" s="34">
        <f t="shared" si="0"/>
        <v>119043.47904511902</v>
      </c>
      <c r="I17" s="35">
        <f t="shared" si="1"/>
        <v>3.6300520906527822</v>
      </c>
      <c r="J17" s="34">
        <f t="shared" si="2"/>
        <v>41332.405696593778</v>
      </c>
      <c r="K17" s="36">
        <f t="shared" si="3"/>
        <v>0.27221500016262895</v>
      </c>
      <c r="L17" s="32">
        <f t="shared" si="4"/>
        <v>3.63893351420952</v>
      </c>
      <c r="M17" t="str">
        <f t="shared" si="5"/>
        <v>overpaid</v>
      </c>
      <c r="N17" t="str">
        <f t="shared" si="6"/>
        <v>profitable</v>
      </c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 t="s">
        <v>33</v>
      </c>
      <c r="B18" t="str">
        <f>VLOOKUP(A18,[1]payouts_table_AMD!$B$2:$C$52,2,FALSE)</f>
        <v>Ahmedabad Branch</v>
      </c>
      <c r="C18">
        <v>106901.42125984588</v>
      </c>
      <c r="D18" s="32">
        <f>VLOOKUP(A18,[1]payouts_table_AMD!$B$2:$E$52,3,FALSE)</f>
        <v>5</v>
      </c>
      <c r="E18" s="33">
        <f>VLOOKUP(A18,[1]payouts_table_AMD!$B$2:$E$52,4,FALSE)</f>
        <v>8948.2000000000007</v>
      </c>
      <c r="F18" s="34">
        <f>VLOOKUP(A18,[1]Sheet1!$A$2:$G$64,4,FALSE)</f>
        <v>44740.833599999998</v>
      </c>
      <c r="G18" s="34">
        <f>VLOOKUP(A18,[1]Sheet1!$A$2:$G$64,5,FALSE)</f>
        <v>7103.2057058461787</v>
      </c>
      <c r="H18" s="34">
        <f t="shared" si="0"/>
        <v>37637.627894153818</v>
      </c>
      <c r="I18" s="35">
        <f t="shared" si="1"/>
        <v>5.2986819547090942</v>
      </c>
      <c r="J18" s="34">
        <f t="shared" si="2"/>
        <v>-62160.587659845885</v>
      </c>
      <c r="K18" s="36">
        <f t="shared" si="3"/>
        <v>-1.3893479995385221</v>
      </c>
      <c r="L18" s="32">
        <f t="shared" si="4"/>
        <v>11.946695565571385</v>
      </c>
      <c r="M18" t="str">
        <f t="shared" si="5"/>
        <v>overpaid</v>
      </c>
      <c r="N18" t="str">
        <f t="shared" si="6"/>
        <v>in loss</v>
      </c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 t="s">
        <v>34</v>
      </c>
      <c r="B19" t="str">
        <f>VLOOKUP(A19,[1]payouts_table_AMD!$B$2:$C$52,2,FALSE)</f>
        <v>Jamnager</v>
      </c>
      <c r="C19">
        <v>145251.72712488961</v>
      </c>
      <c r="D19" s="32">
        <f>VLOOKUP(A19,[1]payouts_table_AMD!$B$2:$E$52,3,FALSE)</f>
        <v>4</v>
      </c>
      <c r="E19" s="33">
        <f>VLOOKUP(A19,[1]payouts_table_AMD!$B$2:$E$52,4,FALSE)</f>
        <v>66343</v>
      </c>
      <c r="F19" s="34">
        <f>VLOOKUP(A19,[1]Sheet1!$A$2:$G$64,4,FALSE)</f>
        <v>265372.02880000015</v>
      </c>
      <c r="G19" s="34">
        <f>VLOOKUP(A19,[1]Sheet1!$A$2:$G$64,5,FALSE)</f>
        <v>171703.4978070069</v>
      </c>
      <c r="H19" s="34">
        <f t="shared" si="0"/>
        <v>93668.530992993241</v>
      </c>
      <c r="I19" s="35">
        <f t="shared" si="1"/>
        <v>0.54552488556916745</v>
      </c>
      <c r="J19" s="34">
        <f t="shared" si="2"/>
        <v>120120.30167511053</v>
      </c>
      <c r="K19" s="36">
        <f t="shared" si="3"/>
        <v>0.4526486917942667</v>
      </c>
      <c r="L19" s="32">
        <f t="shared" si="4"/>
        <v>2.1894054704322929</v>
      </c>
      <c r="M19" t="str">
        <f t="shared" si="5"/>
        <v>overpaid</v>
      </c>
      <c r="N19" t="str">
        <f t="shared" si="6"/>
        <v>profitable</v>
      </c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 t="s">
        <v>35</v>
      </c>
      <c r="B20" t="str">
        <f>VLOOKUP(A20,[1]payouts_table_AMD!$B$2:$C$52,2,FALSE)</f>
        <v>Rajkot</v>
      </c>
      <c r="C20">
        <v>72547.548370211123</v>
      </c>
      <c r="D20" s="32">
        <f>VLOOKUP(A20,[1]payouts_table_AMD!$B$2:$E$52,3,FALSE)</f>
        <v>7</v>
      </c>
      <c r="E20" s="33">
        <f>VLOOKUP(A20,[1]payouts_table_AMD!$B$2:$E$52,4,FALSE)</f>
        <v>11221.857142857143</v>
      </c>
      <c r="F20" s="34">
        <f>VLOOKUP(A20,[1]Sheet1!$A$2:$G$64,4,FALSE)</f>
        <v>78553.013183999996</v>
      </c>
      <c r="G20" s="34">
        <f>VLOOKUP(A20,[1]Sheet1!$A$2:$G$64,5,FALSE)</f>
        <v>11737.89370301184</v>
      </c>
      <c r="H20" s="34">
        <f t="shared" si="0"/>
        <v>66815.119480988156</v>
      </c>
      <c r="I20" s="35">
        <f t="shared" si="1"/>
        <v>5.692258012512414</v>
      </c>
      <c r="J20" s="34">
        <f t="shared" si="2"/>
        <v>6005.4648137888726</v>
      </c>
      <c r="K20" s="36">
        <f t="shared" si="3"/>
        <v>7.6451106970548272E-2</v>
      </c>
      <c r="L20" s="32">
        <f t="shared" si="4"/>
        <v>6.4648433362376716</v>
      </c>
      <c r="M20" t="str">
        <f t="shared" si="5"/>
        <v>overpaid</v>
      </c>
      <c r="N20" t="str">
        <f t="shared" si="6"/>
        <v>profitable</v>
      </c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 t="s">
        <v>36</v>
      </c>
      <c r="B21" t="str">
        <f>VLOOKUP(A21,[1]payouts_table_AMD!$B$2:$C$52,2,FALSE)</f>
        <v>Vadodara</v>
      </c>
      <c r="C21">
        <v>228242.15210062929</v>
      </c>
      <c r="D21" s="32">
        <f>VLOOKUP(A21,[1]payouts_table_AMD!$B$2:$E$52,3,FALSE)</f>
        <v>5</v>
      </c>
      <c r="E21" s="33">
        <f>VLOOKUP(A21,[1]payouts_table_AMD!$B$2:$E$52,4,FALSE)</f>
        <v>37402.800000000003</v>
      </c>
      <c r="F21" s="34">
        <f>VLOOKUP(A21,[1]Sheet1!$A$2:$G$64,4,FALSE)</f>
        <v>187014.09524600004</v>
      </c>
      <c r="G21" s="34">
        <f>VLOOKUP(A21,[1]Sheet1!$A$2:$G$64,5,FALSE)</f>
        <v>92225.256194979564</v>
      </c>
      <c r="H21" s="34">
        <f t="shared" si="0"/>
        <v>94788.839051020477</v>
      </c>
      <c r="I21" s="35">
        <f t="shared" si="1"/>
        <v>1.0277969719121307</v>
      </c>
      <c r="J21" s="34">
        <f t="shared" si="2"/>
        <v>-41228.056854629249</v>
      </c>
      <c r="K21" s="36">
        <f t="shared" si="3"/>
        <v>-0.22045427538709042</v>
      </c>
      <c r="L21" s="32">
        <f t="shared" si="4"/>
        <v>6.1022744848147541</v>
      </c>
      <c r="M21" t="str">
        <f t="shared" si="5"/>
        <v>overpaid</v>
      </c>
      <c r="N21" t="str">
        <f t="shared" si="6"/>
        <v>in loss</v>
      </c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 t="s">
        <v>37</v>
      </c>
      <c r="B22" t="str">
        <f>VLOOKUP(A22,[1]payouts_table_AMD!$B$2:$C$52,2,FALSE)</f>
        <v>Vadodara</v>
      </c>
      <c r="C22">
        <v>143910.95461362271</v>
      </c>
      <c r="D22" s="32">
        <f>VLOOKUP(A22,[1]payouts_table_AMD!$B$2:$E$52,3,FALSE)</f>
        <v>10</v>
      </c>
      <c r="E22" s="33">
        <f>VLOOKUP(A22,[1]payouts_table_AMD!$B$2:$E$52,4,FALSE)</f>
        <v>17853.400000000001</v>
      </c>
      <c r="F22" s="34">
        <f>VLOOKUP(A22,[1]Sheet1!$A$2:$G$64,4,FALSE)</f>
        <v>178534</v>
      </c>
      <c r="G22" s="34">
        <f>VLOOKUP(A22,[1]Sheet1!$A$2:$G$64,5,FALSE)</f>
        <v>79369.259316286232</v>
      </c>
      <c r="H22" s="34">
        <f t="shared" si="0"/>
        <v>99164.740683713768</v>
      </c>
      <c r="I22" s="35">
        <f t="shared" si="1"/>
        <v>1.2494099294607577</v>
      </c>
      <c r="J22" s="34">
        <f t="shared" si="2"/>
        <v>34623.045386377285</v>
      </c>
      <c r="K22" s="36">
        <f t="shared" si="3"/>
        <v>0.19392970182921621</v>
      </c>
      <c r="L22" s="32">
        <f t="shared" si="4"/>
        <v>8.0607029817078377</v>
      </c>
      <c r="M22" t="str">
        <f t="shared" si="5"/>
        <v>overpaid</v>
      </c>
      <c r="N22" t="str">
        <f t="shared" si="6"/>
        <v>profitable</v>
      </c>
      <c r="O22" s="4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 t="s">
        <v>38</v>
      </c>
      <c r="B23" t="str">
        <f>VLOOKUP(A23,[1]payouts_table_AMD!$B$2:$C$52,2,FALSE)</f>
        <v>Ahmedabad Branch</v>
      </c>
      <c r="C23">
        <v>72886.152279154456</v>
      </c>
      <c r="D23" s="32">
        <f>VLOOKUP(A23,[1]payouts_table_AMD!$B$2:$E$52,3,FALSE)</f>
        <v>5</v>
      </c>
      <c r="E23" s="33">
        <f>VLOOKUP(A23,[1]payouts_table_AMD!$B$2:$E$52,4,FALSE)</f>
        <v>30552.2</v>
      </c>
      <c r="F23" s="34">
        <f>VLOOKUP(A23,[1]Sheet1!$A$2:$G$64,4,FALSE)</f>
        <v>152761</v>
      </c>
      <c r="G23" s="34">
        <f>VLOOKUP(A23,[1]Sheet1!$A$2:$G$64,5,FALSE)</f>
        <v>86832.960867592148</v>
      </c>
      <c r="H23" s="34">
        <f t="shared" si="0"/>
        <v>65928.039132407852</v>
      </c>
      <c r="I23" s="35">
        <f t="shared" si="1"/>
        <v>0.75925130818628528</v>
      </c>
      <c r="J23" s="34">
        <f t="shared" si="2"/>
        <v>79874.847720845544</v>
      </c>
      <c r="K23" s="36">
        <f t="shared" si="3"/>
        <v>0.5228746062204721</v>
      </c>
      <c r="L23" s="32">
        <f t="shared" si="4"/>
        <v>2.3856269688976393</v>
      </c>
      <c r="M23" t="str">
        <f t="shared" si="5"/>
        <v>overpaid</v>
      </c>
      <c r="N23" t="str">
        <f t="shared" si="6"/>
        <v>profitable</v>
      </c>
      <c r="O23" s="4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 t="s">
        <v>39</v>
      </c>
      <c r="B24" t="str">
        <f>VLOOKUP(A24,[1]payouts_table_AMD!$B$2:$C$52,2,FALSE)</f>
        <v>Amreli</v>
      </c>
      <c r="C24">
        <v>69222.691594822158</v>
      </c>
      <c r="D24" s="32">
        <f>VLOOKUP(A24,[1]payouts_table_AMD!$B$2:$E$52,3,FALSE)</f>
        <v>4</v>
      </c>
      <c r="E24" s="33">
        <f>VLOOKUP(A24,[1]payouts_table_AMD!$B$2:$E$52,4,FALSE)</f>
        <v>15837.5</v>
      </c>
      <c r="F24" s="34">
        <f>VLOOKUP(A24,[1]Sheet1!$A$2:$G$64,4,FALSE)</f>
        <v>63350.243199999997</v>
      </c>
      <c r="G24" s="34">
        <f>VLOOKUP(A24,[1]Sheet1!$A$2:$G$64,5,FALSE)</f>
        <v>23340.920231854023</v>
      </c>
      <c r="H24" s="34">
        <f t="shared" si="0"/>
        <v>40009.322968145978</v>
      </c>
      <c r="I24" s="35">
        <f t="shared" si="1"/>
        <v>1.7141279165824879</v>
      </c>
      <c r="J24" s="34">
        <f t="shared" si="2"/>
        <v>-5872.4483948221605</v>
      </c>
      <c r="K24" s="36">
        <f t="shared" si="3"/>
        <v>-9.2698119189259257E-2</v>
      </c>
      <c r="L24" s="32">
        <f t="shared" si="4"/>
        <v>4.3708092561845087</v>
      </c>
      <c r="M24" t="str">
        <f t="shared" si="5"/>
        <v>overpaid</v>
      </c>
      <c r="N24" t="str">
        <f t="shared" si="6"/>
        <v>in loss</v>
      </c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 t="s">
        <v>40</v>
      </c>
      <c r="B25" t="str">
        <f>VLOOKUP(A25,[1]payouts_table_AMD!$B$2:$C$52,2,FALSE)</f>
        <v>Surat</v>
      </c>
      <c r="C25">
        <v>158500.97315262631</v>
      </c>
      <c r="D25" s="32">
        <f>VLOOKUP(A25,[1]payouts_table_AMD!$B$2:$E$52,3,FALSE)</f>
        <v>5</v>
      </c>
      <c r="E25" s="33">
        <f>VLOOKUP(A25,[1]payouts_table_AMD!$B$2:$E$52,4,FALSE)</f>
        <v>15057.4</v>
      </c>
      <c r="F25" s="34">
        <f>VLOOKUP(A25,[1]Sheet1!$A$2:$G$64,4,FALSE)</f>
        <v>75287.279999999955</v>
      </c>
      <c r="G25" s="34">
        <f>VLOOKUP(A25,[1]Sheet1!$A$2:$G$64,5,FALSE)</f>
        <v>32247.584676247403</v>
      </c>
      <c r="H25" s="34">
        <f t="shared" si="0"/>
        <v>43039.695323752552</v>
      </c>
      <c r="I25" s="35">
        <f t="shared" si="1"/>
        <v>1.334664154101882</v>
      </c>
      <c r="J25" s="34">
        <f t="shared" si="2"/>
        <v>-83213.693152626351</v>
      </c>
      <c r="K25" s="36">
        <f t="shared" si="3"/>
        <v>-1.1052822356263421</v>
      </c>
      <c r="L25" s="32">
        <f t="shared" si="4"/>
        <v>10.526450326924058</v>
      </c>
      <c r="M25" t="str">
        <f t="shared" si="5"/>
        <v>overpaid</v>
      </c>
      <c r="N25" t="str">
        <f t="shared" si="6"/>
        <v>in loss</v>
      </c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 t="s">
        <v>41</v>
      </c>
      <c r="B26" t="str">
        <f>VLOOKUP(A26,[1]payouts_table_AMD!$B$2:$C$52,2,FALSE)</f>
        <v>Vadodara</v>
      </c>
      <c r="C26">
        <v>68364.252420792691</v>
      </c>
      <c r="D26" s="32">
        <f>VLOOKUP(A26,[1]payouts_table_AMD!$B$2:$E$52,3,FALSE)</f>
        <v>5</v>
      </c>
      <c r="E26" s="33">
        <f>VLOOKUP(A26,[1]payouts_table_AMD!$B$2:$E$52,4,FALSE)</f>
        <v>5699.6</v>
      </c>
      <c r="F26" s="34">
        <f>VLOOKUP(A26,[1]Sheet1!$A$2:$G$64,4,FALSE)</f>
        <v>28498</v>
      </c>
      <c r="G26" s="34">
        <f>VLOOKUP(A26,[1]Sheet1!$A$2:$G$64,5,FALSE)</f>
        <v>26302.187589666148</v>
      </c>
      <c r="H26" s="34">
        <f t="shared" si="0"/>
        <v>2195.8124103338523</v>
      </c>
      <c r="I26" s="35">
        <f t="shared" si="1"/>
        <v>8.348402211215937E-2</v>
      </c>
      <c r="J26" s="34">
        <f t="shared" si="2"/>
        <v>-39866.252420792691</v>
      </c>
      <c r="K26" s="36">
        <f t="shared" si="3"/>
        <v>-1.3989140438203624</v>
      </c>
      <c r="L26" s="32">
        <f t="shared" si="4"/>
        <v>11.994570219101812</v>
      </c>
      <c r="M26" t="str">
        <f t="shared" si="5"/>
        <v>overpaid</v>
      </c>
      <c r="N26" t="str">
        <f t="shared" si="6"/>
        <v>in loss</v>
      </c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 t="s">
        <v>42</v>
      </c>
      <c r="B27" t="str">
        <f>VLOOKUP(A27,[1]payouts_table_AMD!$B$2:$C$52,2,FALSE)</f>
        <v>Surat</v>
      </c>
      <c r="C27">
        <v>99155.989630329961</v>
      </c>
      <c r="D27" s="32">
        <f>VLOOKUP(A27,[1]payouts_table_AMD!$B$2:$E$52,3,FALSE)</f>
        <v>5</v>
      </c>
      <c r="E27" s="33">
        <f>VLOOKUP(A27,[1]payouts_table_AMD!$B$2:$E$52,4,FALSE)</f>
        <v>4544.8</v>
      </c>
      <c r="F27" s="34">
        <f>VLOOKUP(A27,[1]Sheet1!$A$2:$G$64,4,FALSE)</f>
        <v>22724</v>
      </c>
      <c r="G27" s="34">
        <f>VLOOKUP(A27,[1]Sheet1!$A$2:$G$64,5,FALSE)</f>
        <v>4466.0790200396841</v>
      </c>
      <c r="H27" s="34">
        <f t="shared" si="0"/>
        <v>18257.920979960316</v>
      </c>
      <c r="I27" s="35">
        <f t="shared" si="1"/>
        <v>4.088132094849966</v>
      </c>
      <c r="J27" s="34">
        <f t="shared" si="2"/>
        <v>-76431.989630329961</v>
      </c>
      <c r="K27" s="36">
        <f t="shared" si="3"/>
        <v>-3.3634918865661838</v>
      </c>
      <c r="L27" s="32">
        <f t="shared" si="4"/>
        <v>21.817459432830919</v>
      </c>
      <c r="M27" t="str">
        <f t="shared" si="5"/>
        <v>overpaid</v>
      </c>
      <c r="N27" t="str">
        <f t="shared" si="6"/>
        <v>in loss</v>
      </c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 t="s">
        <v>43</v>
      </c>
      <c r="B28" t="str">
        <f>VLOOKUP(A28,[1]payouts_table_AMD!$B$2:$C$52,2,FALSE)</f>
        <v>Gandhi Nager</v>
      </c>
      <c r="C28">
        <v>82597.73849849368</v>
      </c>
      <c r="D28" s="32">
        <f>VLOOKUP(A28,[1]payouts_table_AMD!$B$2:$E$52,3,FALSE)</f>
        <v>19</v>
      </c>
      <c r="E28" s="33">
        <f>VLOOKUP(A28,[1]payouts_table_AMD!$B$2:$E$52,4,FALSE)</f>
        <v>1351.2631578947369</v>
      </c>
      <c r="F28" s="34">
        <f>VLOOKUP(A28,[1]Sheet1!$A$2:$G$64,4,FALSE)</f>
        <v>25674</v>
      </c>
      <c r="G28" s="34">
        <f>VLOOKUP(A28,[1]Sheet1!$A$2:$G$64,5,FALSE)</f>
        <v>4075.4628127403316</v>
      </c>
      <c r="H28" s="34">
        <f t="shared" si="0"/>
        <v>21598.53718725967</v>
      </c>
      <c r="I28" s="35">
        <f t="shared" si="1"/>
        <v>5.2996526234371073</v>
      </c>
      <c r="J28" s="34">
        <f t="shared" si="2"/>
        <v>-56923.73849849368</v>
      </c>
      <c r="K28" s="36">
        <f t="shared" si="3"/>
        <v>-2.2171745150149444</v>
      </c>
      <c r="L28" s="32">
        <f t="shared" si="4"/>
        <v>61.126315785283943</v>
      </c>
      <c r="M28" t="str">
        <f t="shared" si="5"/>
        <v>overpaid</v>
      </c>
      <c r="N28" t="str">
        <f t="shared" si="6"/>
        <v>in loss</v>
      </c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 t="s">
        <v>44</v>
      </c>
      <c r="B29" t="str">
        <f>VLOOKUP(A29,[1]payouts_table_AMD!$B$2:$C$52,2,FALSE)</f>
        <v>Rampura Branch</v>
      </c>
      <c r="C29">
        <v>77371.464372711373</v>
      </c>
      <c r="D29" s="32">
        <f>VLOOKUP(A29,[1]payouts_table_AMD!$B$2:$E$52,3,FALSE)</f>
        <v>9</v>
      </c>
      <c r="E29" s="33">
        <f>VLOOKUP(A29,[1]payouts_table_AMD!$B$2:$E$52,4,FALSE)</f>
        <v>9502.6666666666661</v>
      </c>
      <c r="F29" s="34">
        <f>VLOOKUP(A29,[1]Sheet1!$A$2:$G$64,4,FALSE)</f>
        <v>85524.036800000002</v>
      </c>
      <c r="G29" s="34">
        <f>VLOOKUP(A29,[1]Sheet1!$A$2:$G$64,5,FALSE)</f>
        <v>57868.480364122479</v>
      </c>
      <c r="H29" s="34">
        <f t="shared" si="0"/>
        <v>27655.556435877523</v>
      </c>
      <c r="I29" s="35">
        <f t="shared" si="1"/>
        <v>0.47790362321357105</v>
      </c>
      <c r="J29" s="34">
        <f t="shared" si="2"/>
        <v>8152.5724272886291</v>
      </c>
      <c r="K29" s="36">
        <f t="shared" si="3"/>
        <v>9.5324925393239029E-2</v>
      </c>
      <c r="L29" s="32">
        <f t="shared" si="4"/>
        <v>8.1420791749029799</v>
      </c>
      <c r="M29" t="str">
        <f t="shared" si="5"/>
        <v>overpaid</v>
      </c>
      <c r="N29" t="str">
        <f t="shared" si="6"/>
        <v>profitable</v>
      </c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 t="s">
        <v>45</v>
      </c>
      <c r="B30" t="str">
        <f>VLOOKUP(A30,[1]payouts_table_AMD!$B$2:$C$52,2,FALSE)</f>
        <v>Ahmedabad Branch</v>
      </c>
      <c r="C30">
        <v>110504.94959940619</v>
      </c>
      <c r="D30" s="32">
        <f>VLOOKUP(A30,[1]payouts_table_AMD!$B$2:$E$52,3,FALSE)</f>
        <v>5</v>
      </c>
      <c r="E30" s="33">
        <f>VLOOKUP(A30,[1]payouts_table_AMD!$B$2:$E$52,4,FALSE)</f>
        <v>25992</v>
      </c>
      <c r="F30" s="34">
        <f>VLOOKUP(A30,[1]Sheet1!$A$2:$G$64,4,FALSE)</f>
        <v>129959.92400000003</v>
      </c>
      <c r="G30" s="34">
        <f>VLOOKUP(A30,[1]Sheet1!$A$2:$G$64,5,FALSE)</f>
        <v>75155.343453675232</v>
      </c>
      <c r="H30" s="34">
        <f t="shared" si="0"/>
        <v>54804.580546324796</v>
      </c>
      <c r="I30" s="35">
        <f t="shared" si="1"/>
        <v>0.72921735205834859</v>
      </c>
      <c r="J30" s="34">
        <f t="shared" si="2"/>
        <v>19454.974400593841</v>
      </c>
      <c r="K30" s="36">
        <f t="shared" si="3"/>
        <v>0.14969979822852034</v>
      </c>
      <c r="L30" s="32">
        <f t="shared" si="4"/>
        <v>4.2514985225994995</v>
      </c>
      <c r="M30" t="str">
        <f t="shared" si="5"/>
        <v>overpaid</v>
      </c>
      <c r="N30" t="str">
        <f t="shared" si="6"/>
        <v>profitable</v>
      </c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 t="s">
        <v>46</v>
      </c>
      <c r="B31" t="str">
        <f>VLOOKUP(A31,[1]payouts_table_AMD!$B$2:$C$52,2,FALSE)</f>
        <v>Vadodara</v>
      </c>
      <c r="C31">
        <v>68364.252420792691</v>
      </c>
      <c r="D31" s="32">
        <f>VLOOKUP(A31,[1]payouts_table_AMD!$B$2:$E$52,3,FALSE)</f>
        <v>5</v>
      </c>
      <c r="E31" s="33">
        <f>VLOOKUP(A31,[1]payouts_table_AMD!$B$2:$E$52,4,FALSE)</f>
        <v>4279.8</v>
      </c>
      <c r="F31" s="34">
        <f>VLOOKUP(A31,[1]Sheet1!$A$2:$G$64,4,FALSE)</f>
        <v>21399</v>
      </c>
      <c r="G31" s="34">
        <f>VLOOKUP(A31,[1]Sheet1!$A$2:$G$64,5,FALSE)</f>
        <v>17570.84919894964</v>
      </c>
      <c r="H31" s="34">
        <f t="shared" si="0"/>
        <v>3828.1508010503603</v>
      </c>
      <c r="I31" s="35">
        <f t="shared" si="1"/>
        <v>0.21786942439180468</v>
      </c>
      <c r="J31" s="34">
        <f t="shared" si="2"/>
        <v>-46965.252420792691</v>
      </c>
      <c r="K31" s="36">
        <f t="shared" si="3"/>
        <v>-2.1947405215567404</v>
      </c>
      <c r="L31" s="32">
        <f t="shared" si="4"/>
        <v>15.973702607783702</v>
      </c>
      <c r="M31" t="str">
        <f t="shared" si="5"/>
        <v>overpaid</v>
      </c>
      <c r="N31" t="str">
        <f t="shared" si="6"/>
        <v>in loss</v>
      </c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 t="s">
        <v>47</v>
      </c>
      <c r="B32" t="str">
        <f>VLOOKUP(A32,[1]payouts_table_AMD!$B$2:$C$52,2,FALSE)</f>
        <v>Rajkot</v>
      </c>
      <c r="C32">
        <v>126004.12526643014</v>
      </c>
      <c r="D32" s="32">
        <f>VLOOKUP(A32,[1]payouts_table_AMD!$B$2:$E$52,3,FALSE)</f>
        <v>7</v>
      </c>
      <c r="E32" s="33">
        <f>VLOOKUP(A32,[1]payouts_table_AMD!$B$2:$E$52,4,FALSE)</f>
        <v>3512.4285714285716</v>
      </c>
      <c r="F32" s="34">
        <f>VLOOKUP(A32,[1]Sheet1!$A$2:$G$64,4,FALSE)</f>
        <v>24587</v>
      </c>
      <c r="G32" s="34">
        <f>VLOOKUP(A32,[1]Sheet1!$A$2:$G$64,5,FALSE)</f>
        <v>6656.7476169818319</v>
      </c>
      <c r="H32" s="34">
        <f t="shared" si="0"/>
        <v>17930.252383018167</v>
      </c>
      <c r="I32" s="35">
        <f t="shared" si="1"/>
        <v>2.6935454691532588</v>
      </c>
      <c r="J32" s="34">
        <f t="shared" si="2"/>
        <v>-101417.12526643014</v>
      </c>
      <c r="K32" s="36">
        <f t="shared" si="3"/>
        <v>-4.1248271552621363</v>
      </c>
      <c r="L32" s="32">
        <f t="shared" si="4"/>
        <v>35.873790086834951</v>
      </c>
      <c r="M32" t="str">
        <f t="shared" si="5"/>
        <v>overpaid</v>
      </c>
      <c r="N32" t="str">
        <f t="shared" si="6"/>
        <v>in loss</v>
      </c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 t="s">
        <v>48</v>
      </c>
      <c r="B33" t="str">
        <f>VLOOKUP(A33,[1]payouts_table_AMD!$B$2:$C$52,2,FALSE)</f>
        <v>Rampura Branch</v>
      </c>
      <c r="C33">
        <v>75995.320459825874</v>
      </c>
      <c r="D33" s="32">
        <f>VLOOKUP(A33,[1]payouts_table_AMD!$B$2:$E$52,3,FALSE)</f>
        <v>9</v>
      </c>
      <c r="E33" s="33">
        <f>VLOOKUP(A33,[1]payouts_table_AMD!$B$2:$E$52,4,FALSE)</f>
        <v>7681.4444444444443</v>
      </c>
      <c r="F33" s="34">
        <f>VLOOKUP(A33,[1]Sheet1!$A$2:$G$64,4,FALSE)</f>
        <v>69132.501231999981</v>
      </c>
      <c r="G33" s="34">
        <f>VLOOKUP(A33,[1]Sheet1!$A$2:$G$64,5,FALSE)</f>
        <v>52203.104997488474</v>
      </c>
      <c r="H33" s="34">
        <f t="shared" si="0"/>
        <v>16929.396234511507</v>
      </c>
      <c r="I33" s="35">
        <f t="shared" si="1"/>
        <v>0.32429864536460029</v>
      </c>
      <c r="J33" s="34">
        <f t="shared" si="2"/>
        <v>-6862.8192278258939</v>
      </c>
      <c r="K33" s="36">
        <f t="shared" si="3"/>
        <v>-9.927051828770285E-2</v>
      </c>
      <c r="L33" s="32">
        <f t="shared" si="4"/>
        <v>9.8933632872641564</v>
      </c>
      <c r="M33" t="str">
        <f t="shared" si="5"/>
        <v>overpaid</v>
      </c>
      <c r="N33" t="str">
        <f t="shared" si="6"/>
        <v>in loss</v>
      </c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 t="s">
        <v>49</v>
      </c>
      <c r="B34" t="str">
        <f>VLOOKUP(A34,[1]payouts_table_AMD!$B$2:$C$52,2,FALSE)</f>
        <v>Surat</v>
      </c>
      <c r="C34">
        <v>70267.292664899374</v>
      </c>
      <c r="D34" s="32">
        <f>VLOOKUP(A34,[1]payouts_table_AMD!$B$2:$E$52,3,FALSE)</f>
        <v>14</v>
      </c>
      <c r="E34" s="33">
        <f>VLOOKUP(A34,[1]payouts_table_AMD!$B$2:$E$52,4,FALSE)</f>
        <v>17967.571428571428</v>
      </c>
      <c r="F34" s="34">
        <f>VLOOKUP(A34,[1]Sheet1!$A$2:$G$64,4,FALSE)</f>
        <v>251545.7062500001</v>
      </c>
      <c r="G34" s="34">
        <f>VLOOKUP(A34,[1]Sheet1!$A$2:$G$64,5,FALSE)</f>
        <v>19214.75062867544</v>
      </c>
      <c r="H34" s="34">
        <f t="shared" si="0"/>
        <v>232330.95562132465</v>
      </c>
      <c r="I34" s="35">
        <f t="shared" si="1"/>
        <v>12.09128133438286</v>
      </c>
      <c r="J34" s="34">
        <f t="shared" si="2"/>
        <v>181278.41358510073</v>
      </c>
      <c r="K34" s="36">
        <f t="shared" si="3"/>
        <v>0.7206579523362493</v>
      </c>
      <c r="L34" s="32">
        <f t="shared" si="4"/>
        <v>3.9107841003577528</v>
      </c>
      <c r="M34" t="str">
        <f t="shared" si="5"/>
        <v>overpaid</v>
      </c>
      <c r="N34" t="str">
        <f t="shared" si="6"/>
        <v>profitable</v>
      </c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 t="s">
        <v>50</v>
      </c>
      <c r="B35" t="str">
        <f>VLOOKUP(A35,[1]payouts_table_AMD!$B$2:$C$52,2,FALSE)</f>
        <v>Ahmedabad Branch</v>
      </c>
      <c r="C35">
        <v>110504.94959940619</v>
      </c>
      <c r="D35" s="32">
        <f>VLOOKUP(A35,[1]payouts_table_AMD!$B$2:$E$52,3,FALSE)</f>
        <v>5</v>
      </c>
      <c r="E35" s="33">
        <f>VLOOKUP(A35,[1]payouts_table_AMD!$B$2:$E$52,4,FALSE)</f>
        <v>5234.2</v>
      </c>
      <c r="F35" s="34">
        <f>VLOOKUP(A35,[1]Sheet1!$A$2:$G$64,4,FALSE)</f>
        <v>26171</v>
      </c>
      <c r="G35" s="34">
        <f>VLOOKUP(A35,[1]Sheet1!$A$2:$G$64,5,FALSE)</f>
        <v>13791.290165725788</v>
      </c>
      <c r="H35" s="34">
        <f t="shared" si="0"/>
        <v>12379.709834274212</v>
      </c>
      <c r="I35" s="35">
        <f t="shared" si="1"/>
        <v>0.89764697033496943</v>
      </c>
      <c r="J35" s="34">
        <f t="shared" si="2"/>
        <v>-84333.949599406187</v>
      </c>
      <c r="K35" s="36">
        <f t="shared" si="3"/>
        <v>-3.2224198387301284</v>
      </c>
      <c r="L35" s="32">
        <f t="shared" si="4"/>
        <v>21.112099193650643</v>
      </c>
      <c r="M35" t="str">
        <f t="shared" si="5"/>
        <v>overpaid</v>
      </c>
      <c r="N35" t="str">
        <f t="shared" si="6"/>
        <v>in loss</v>
      </c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 t="s">
        <v>51</v>
      </c>
      <c r="B36" t="str">
        <f>VLOOKUP(A36,[1]payouts_table_AMD!$B$2:$C$52,2,FALSE)</f>
        <v>Gandhi Nager</v>
      </c>
      <c r="C36">
        <v>82597.73849849368</v>
      </c>
      <c r="D36" s="32">
        <f>VLOOKUP(A36,[1]payouts_table_AMD!$B$2:$E$52,3,FALSE)</f>
        <v>19</v>
      </c>
      <c r="E36" s="33">
        <f>VLOOKUP(A36,[1]payouts_table_AMD!$B$2:$E$52,4,FALSE)</f>
        <v>1308.8421052631579</v>
      </c>
      <c r="F36" s="34">
        <f>VLOOKUP(A36,[1]Sheet1!$A$2:$G$64,4,FALSE)</f>
        <v>24867.994599999998</v>
      </c>
      <c r="G36" s="34">
        <f>VLOOKUP(A36,[1]Sheet1!$A$2:$G$64,5,FALSE)</f>
        <v>12643.490413589292</v>
      </c>
      <c r="H36" s="34">
        <f t="shared" si="0"/>
        <v>12224.504186410706</v>
      </c>
      <c r="I36" s="35">
        <f t="shared" si="1"/>
        <v>0.96686150631883605</v>
      </c>
      <c r="J36" s="34">
        <f t="shared" si="2"/>
        <v>-57729.743898493682</v>
      </c>
      <c r="K36" s="36">
        <f t="shared" si="3"/>
        <v>-2.3214475001733228</v>
      </c>
      <c r="L36" s="32">
        <f t="shared" si="4"/>
        <v>63.107488799717707</v>
      </c>
      <c r="M36" t="str">
        <f t="shared" si="5"/>
        <v>overpaid</v>
      </c>
      <c r="N36" t="str">
        <f t="shared" si="6"/>
        <v>in loss</v>
      </c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 t="s">
        <v>52</v>
      </c>
      <c r="B37" t="str">
        <f>VLOOKUP(A37,[1]payouts_table_AMD!$B$2:$C$52,2,FALSE)</f>
        <v>Vadodara</v>
      </c>
      <c r="C37">
        <v>147000.83286014292</v>
      </c>
      <c r="D37" s="32">
        <f>VLOOKUP(A37,[1]payouts_table_AMD!$B$2:$E$52,3,FALSE)</f>
        <v>8</v>
      </c>
      <c r="E37" s="33">
        <f>VLOOKUP(A37,[1]payouts_table_AMD!$B$2:$E$52,4,FALSE)</f>
        <v>19592.125</v>
      </c>
      <c r="F37" s="34">
        <f>VLOOKUP(A37,[1]Sheet1!$A$2:$G$64,4,FALSE)</f>
        <v>156737</v>
      </c>
      <c r="G37" s="34">
        <f>VLOOKUP(A37,[1]Sheet1!$A$2:$G$64,5,FALSE)</f>
        <v>123213.64071313376</v>
      </c>
      <c r="H37" s="34">
        <f t="shared" si="0"/>
        <v>33523.359286866238</v>
      </c>
      <c r="I37" s="35">
        <f t="shared" si="1"/>
        <v>0.27207506484542071</v>
      </c>
      <c r="J37" s="34">
        <f t="shared" si="2"/>
        <v>9736.1671398570761</v>
      </c>
      <c r="K37" s="36">
        <f t="shared" si="3"/>
        <v>6.2117860746709941E-2</v>
      </c>
      <c r="L37" s="32">
        <f t="shared" si="4"/>
        <v>7.50305711402632</v>
      </c>
      <c r="M37" t="str">
        <f t="shared" si="5"/>
        <v>overpaid</v>
      </c>
      <c r="N37" t="str">
        <f t="shared" si="6"/>
        <v>profitable</v>
      </c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 t="s">
        <v>53</v>
      </c>
      <c r="B38" t="str">
        <f>VLOOKUP(A38,[1]payouts_table_AMD!$B$2:$C$52,2,FALSE)</f>
        <v>Junagarh</v>
      </c>
      <c r="C38">
        <v>66292.974009488593</v>
      </c>
      <c r="D38" s="32">
        <f>VLOOKUP(A38,[1]payouts_table_AMD!$B$2:$E$52,3,FALSE)</f>
        <v>6</v>
      </c>
      <c r="E38" s="33">
        <f>VLOOKUP(A38,[1]payouts_table_AMD!$B$2:$E$52,4,FALSE)</f>
        <v>3031.3333333333335</v>
      </c>
      <c r="F38" s="34">
        <f>VLOOKUP(A38,[1]Sheet1!$A$2:$G$64,4,FALSE)</f>
        <v>18188.14</v>
      </c>
      <c r="G38" s="34">
        <f>VLOOKUP(A38,[1]Sheet1!$A$2:$G$64,5,FALSE)</f>
        <v>5989.241978045161</v>
      </c>
      <c r="H38" s="34">
        <f t="shared" si="0"/>
        <v>12198.898021954839</v>
      </c>
      <c r="I38" s="35">
        <f t="shared" si="1"/>
        <v>2.0368016631607961</v>
      </c>
      <c r="J38" s="34">
        <f t="shared" si="2"/>
        <v>-48104.834009488593</v>
      </c>
      <c r="K38" s="36">
        <f t="shared" si="3"/>
        <v>-2.6448462574781475</v>
      </c>
      <c r="L38" s="32">
        <f t="shared" si="4"/>
        <v>21.869245879532194</v>
      </c>
      <c r="M38" t="str">
        <f t="shared" si="5"/>
        <v>overpaid</v>
      </c>
      <c r="N38" t="str">
        <f t="shared" si="6"/>
        <v>in loss</v>
      </c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 t="s">
        <v>54</v>
      </c>
      <c r="B39" t="str">
        <f>VLOOKUP(A39,[1]payouts_table_AMD!$B$2:$C$52,2,FALSE)</f>
        <v>Mehsana</v>
      </c>
      <c r="C39">
        <v>161370.75028406369</v>
      </c>
      <c r="D39" s="32">
        <f>VLOOKUP(A39,[1]payouts_table_AMD!$B$2:$E$52,3,FALSE)</f>
        <v>7</v>
      </c>
      <c r="E39" s="33">
        <f>VLOOKUP(A39,[1]payouts_table_AMD!$B$2:$E$52,4,FALSE)</f>
        <v>1583.1428571428571</v>
      </c>
      <c r="F39" s="34">
        <f>VLOOKUP(A39,[1]Sheet1!$A$2:$G$64,4,FALSE)</f>
        <v>11082.454</v>
      </c>
      <c r="G39" s="34">
        <f>VLOOKUP(A39,[1]Sheet1!$A$2:$G$64,5,FALSE)</f>
        <v>1041.6164535348087</v>
      </c>
      <c r="H39" s="34">
        <f t="shared" si="0"/>
        <v>10040.837546465191</v>
      </c>
      <c r="I39" s="35">
        <f t="shared" si="1"/>
        <v>9.6396687210448775</v>
      </c>
      <c r="J39" s="34">
        <f t="shared" si="2"/>
        <v>-150288.29628406369</v>
      </c>
      <c r="K39" s="36">
        <f t="shared" si="3"/>
        <v>-13.560922182403257</v>
      </c>
      <c r="L39" s="32">
        <f t="shared" si="4"/>
        <v>101.93063093200197</v>
      </c>
      <c r="M39" t="str">
        <f t="shared" si="5"/>
        <v>overpaid</v>
      </c>
      <c r="N39" t="str">
        <f t="shared" si="6"/>
        <v>in loss</v>
      </c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 t="s">
        <v>55</v>
      </c>
      <c r="B40" t="str">
        <f>VLOOKUP(A40,[1]payouts_table_AMD!$B$2:$C$52,2,FALSE)</f>
        <v>Ahmedabad Branch</v>
      </c>
      <c r="C40">
        <v>110504.94959940619</v>
      </c>
      <c r="D40" s="32">
        <f>VLOOKUP(A40,[1]payouts_table_AMD!$B$2:$E$52,3,FALSE)</f>
        <v>5</v>
      </c>
      <c r="E40" s="33">
        <f>VLOOKUP(A40,[1]payouts_table_AMD!$B$2:$E$52,4,FALSE)</f>
        <v>12357.2</v>
      </c>
      <c r="F40" s="34">
        <f>VLOOKUP(A40,[1]Sheet1!$A$2:$G$64,4,FALSE)</f>
        <v>61786.355999999992</v>
      </c>
      <c r="G40" s="34">
        <f>VLOOKUP(A40,[1]Sheet1!$A$2:$G$64,5,FALSE)</f>
        <v>39833.290219168477</v>
      </c>
      <c r="H40" s="34">
        <f t="shared" si="0"/>
        <v>21953.065780831515</v>
      </c>
      <c r="I40" s="35">
        <f t="shared" si="1"/>
        <v>0.55112358683007601</v>
      </c>
      <c r="J40" s="34">
        <f t="shared" si="2"/>
        <v>-48718.593599406195</v>
      </c>
      <c r="K40" s="36">
        <f t="shared" si="3"/>
        <v>-0.78850083988455644</v>
      </c>
      <c r="L40" s="32">
        <f t="shared" si="4"/>
        <v>8.9425557245497505</v>
      </c>
      <c r="M40" t="str">
        <f t="shared" si="5"/>
        <v>overpaid</v>
      </c>
      <c r="N40" t="str">
        <f t="shared" si="6"/>
        <v>in loss</v>
      </c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 t="s">
        <v>56</v>
      </c>
      <c r="B41" t="str">
        <f>VLOOKUP(A41,[1]payouts_table_AMD!$B$2:$C$52,2,FALSE)</f>
        <v>Rampura Branch</v>
      </c>
      <c r="C41">
        <v>77371.464372711373</v>
      </c>
      <c r="D41" s="32">
        <f>VLOOKUP(A41,[1]payouts_table_AMD!$B$2:$E$52,3,FALSE)</f>
        <v>9</v>
      </c>
      <c r="E41" s="33">
        <f>VLOOKUP(A41,[1]payouts_table_AMD!$B$2:$E$52,4,FALSE)</f>
        <v>4789</v>
      </c>
      <c r="F41" s="34">
        <f>VLOOKUP(A41,[1]Sheet1!$A$2:$G$64,4,FALSE)</f>
        <v>43101.428800000009</v>
      </c>
      <c r="G41" s="34">
        <f>VLOOKUP(A41,[1]Sheet1!$A$2:$G$64,5,FALSE)</f>
        <v>14793.643655087924</v>
      </c>
      <c r="H41" s="34">
        <f t="shared" si="0"/>
        <v>28307.785144912086</v>
      </c>
      <c r="I41" s="35">
        <f t="shared" si="1"/>
        <v>1.9135100050335667</v>
      </c>
      <c r="J41" s="34">
        <f t="shared" si="2"/>
        <v>-34270.035572711364</v>
      </c>
      <c r="K41" s="36">
        <f t="shared" si="3"/>
        <v>-0.79510207728221194</v>
      </c>
      <c r="L41" s="32">
        <f t="shared" si="4"/>
        <v>16.156079426333552</v>
      </c>
      <c r="M41" t="str">
        <f t="shared" si="5"/>
        <v>overpaid</v>
      </c>
      <c r="N41" t="str">
        <f t="shared" si="6"/>
        <v>in loss</v>
      </c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 t="s">
        <v>57</v>
      </c>
      <c r="B42" t="str">
        <f>VLOOKUP(A42,[1]payouts_table_AMD!$B$2:$C$52,2,FALSE)</f>
        <v>Vadodara</v>
      </c>
      <c r="C42">
        <v>68364.252420792691</v>
      </c>
      <c r="D42" s="32">
        <f>VLOOKUP(A42,[1]payouts_table_AMD!$B$2:$E$52,3,FALSE)</f>
        <v>5</v>
      </c>
      <c r="E42" s="33">
        <f>VLOOKUP(A42,[1]payouts_table_AMD!$B$2:$E$52,4,FALSE)</f>
        <v>8847.4</v>
      </c>
      <c r="F42" s="34">
        <f>VLOOKUP(A42,[1]Sheet1!$A$2:$G$64,4,FALSE)</f>
        <v>44237</v>
      </c>
      <c r="G42" s="34">
        <f>VLOOKUP(A42,[1]Sheet1!$A$2:$G$64,5,FALSE)</f>
        <v>31992.051864244233</v>
      </c>
      <c r="H42" s="34">
        <f t="shared" si="0"/>
        <v>12244.948135755767</v>
      </c>
      <c r="I42" s="35">
        <f t="shared" si="1"/>
        <v>0.38274969632195666</v>
      </c>
      <c r="J42" s="34">
        <f t="shared" si="2"/>
        <v>-24127.252420792691</v>
      </c>
      <c r="K42" s="36">
        <f t="shared" si="3"/>
        <v>-0.54540887539373584</v>
      </c>
      <c r="L42" s="32">
        <f t="shared" si="4"/>
        <v>7.7270443769686796</v>
      </c>
      <c r="M42" t="str">
        <f t="shared" si="5"/>
        <v>overpaid</v>
      </c>
      <c r="N42" t="str">
        <f t="shared" si="6"/>
        <v>in loss</v>
      </c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 t="s">
        <v>58</v>
      </c>
      <c r="B43" t="str">
        <f>VLOOKUP(A43,[1]payouts_table_AMD!$B$2:$C$52,2,FALSE)</f>
        <v>Surat</v>
      </c>
      <c r="C43">
        <v>70267.292664899374</v>
      </c>
      <c r="D43" s="32">
        <f>VLOOKUP(A43,[1]payouts_table_AMD!$B$2:$E$52,3,FALSE)</f>
        <v>5</v>
      </c>
      <c r="E43" s="33">
        <f>VLOOKUP(A43,[1]payouts_table_AMD!$B$2:$E$52,4,FALSE)</f>
        <v>9403.6</v>
      </c>
      <c r="F43" s="34">
        <f>VLOOKUP(A43,[1]Sheet1!$A$2:$G$64,4,FALSE)</f>
        <v>47018.001600000003</v>
      </c>
      <c r="G43" s="34">
        <f>VLOOKUP(A43,[1]Sheet1!$A$2:$G$64,5,FALSE)</f>
        <v>36462.95362853499</v>
      </c>
      <c r="H43" s="34">
        <f t="shared" si="0"/>
        <v>10555.047971465014</v>
      </c>
      <c r="I43" s="35">
        <f t="shared" si="1"/>
        <v>0.28947320282921069</v>
      </c>
      <c r="J43" s="34">
        <f t="shared" si="2"/>
        <v>-23249.291064899371</v>
      </c>
      <c r="K43" s="36">
        <f t="shared" si="3"/>
        <v>-0.49447637657359239</v>
      </c>
      <c r="L43" s="32">
        <f t="shared" si="4"/>
        <v>7.4723821371495358</v>
      </c>
      <c r="M43" t="str">
        <f t="shared" si="5"/>
        <v>overpaid</v>
      </c>
      <c r="N43" t="str">
        <f t="shared" si="6"/>
        <v>in loss</v>
      </c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 t="s">
        <v>59</v>
      </c>
      <c r="B44" t="str">
        <f>VLOOKUP(A44,[1]payouts_table_AMD!$B$2:$C$52,2,FALSE)</f>
        <v>Rampura Branch</v>
      </c>
      <c r="C44">
        <v>344526.49247044354</v>
      </c>
      <c r="D44" s="32">
        <f>VLOOKUP(A44,[1]payouts_table_AMD!$B$2:$E$52,3,FALSE)</f>
        <v>9</v>
      </c>
      <c r="E44" s="33">
        <f>VLOOKUP(A44,[1]payouts_table_AMD!$B$2:$E$52,4,FALSE)</f>
        <v>11325</v>
      </c>
      <c r="F44" s="34">
        <f>VLOOKUP(A44,[1]Sheet1!$A$2:$G$64,4,FALSE)</f>
        <v>101924.88160000001</v>
      </c>
      <c r="G44" s="34">
        <f>VLOOKUP(A44,[1]Sheet1!$A$2:$G$64,5,FALSE)</f>
        <v>68251.613256207391</v>
      </c>
      <c r="H44" s="34">
        <f t="shared" si="0"/>
        <v>33673.268343792617</v>
      </c>
      <c r="I44" s="35">
        <f t="shared" si="1"/>
        <v>0.49336955915441427</v>
      </c>
      <c r="J44" s="34">
        <f t="shared" si="2"/>
        <v>-242601.61087044352</v>
      </c>
      <c r="K44" s="36">
        <f t="shared" si="3"/>
        <v>-2.3802000754096877</v>
      </c>
      <c r="L44" s="32">
        <f t="shared" si="4"/>
        <v>30.421765339553513</v>
      </c>
      <c r="M44" t="str">
        <f t="shared" si="5"/>
        <v>overpaid</v>
      </c>
      <c r="N44" t="str">
        <f t="shared" si="6"/>
        <v>in loss</v>
      </c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 t="s">
        <v>60</v>
      </c>
      <c r="B45" t="str">
        <f>VLOOKUP(A45,[1]payouts_table_AMD!$B$2:$C$52,2,FALSE)</f>
        <v>Ahmmedabad City</v>
      </c>
      <c r="C45">
        <v>72680.017290899545</v>
      </c>
      <c r="D45" s="32">
        <f>VLOOKUP(A45,[1]payouts_table_AMD!$B$2:$E$52,3,FALSE)</f>
        <v>3</v>
      </c>
      <c r="E45" s="33">
        <f>VLOOKUP(A45,[1]payouts_table_AMD!$B$2:$E$52,4,FALSE)</f>
        <v>20175</v>
      </c>
      <c r="F45" s="34">
        <f>VLOOKUP(A45,[1]Sheet1!$A$2:$G$64,4,FALSE)</f>
        <v>60525.494399999996</v>
      </c>
      <c r="G45" s="34">
        <f>VLOOKUP(A45,[1]Sheet1!$A$2:$G$64,5,FALSE)</f>
        <v>5138.849705816694</v>
      </c>
      <c r="H45" s="34">
        <f t="shared" si="0"/>
        <v>55386.644694183298</v>
      </c>
      <c r="I45" s="35">
        <f t="shared" si="1"/>
        <v>10.778023850647127</v>
      </c>
      <c r="J45" s="34">
        <f t="shared" si="2"/>
        <v>-12154.522890899549</v>
      </c>
      <c r="K45" s="36">
        <f t="shared" si="3"/>
        <v>-0.20081658169651481</v>
      </c>
      <c r="L45" s="32">
        <f t="shared" si="4"/>
        <v>3.6024791717917988</v>
      </c>
      <c r="M45" t="str">
        <f t="shared" si="5"/>
        <v>overpaid</v>
      </c>
      <c r="N45" t="str">
        <f t="shared" si="6"/>
        <v>in loss</v>
      </c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 t="s">
        <v>61</v>
      </c>
      <c r="B46" t="str">
        <f>VLOOKUP(A46,[1]payouts_table_AMD!$B$2:$C$52,2,FALSE)</f>
        <v>Vapi</v>
      </c>
      <c r="C46">
        <v>87231.715721389963</v>
      </c>
      <c r="D46" s="32">
        <f>VLOOKUP(A46,[1]payouts_table_AMD!$B$2:$E$52,3,FALSE)</f>
        <v>5</v>
      </c>
      <c r="E46" s="33">
        <f>VLOOKUP(A46,[1]payouts_table_AMD!$B$2:$E$52,4,FALSE)</f>
        <v>12176.6</v>
      </c>
      <c r="F46" s="34">
        <f>VLOOKUP(A46,[1]Sheet1!$A$2:$G$64,4,FALSE)</f>
        <v>60882.838983999995</v>
      </c>
      <c r="G46" s="34">
        <f>VLOOKUP(A46,[1]Sheet1!$A$2:$G$64,5,FALSE)</f>
        <v>60573.277525875877</v>
      </c>
      <c r="H46" s="34">
        <f t="shared" si="0"/>
        <v>309.56145812411705</v>
      </c>
      <c r="I46" s="35">
        <f t="shared" si="1"/>
        <v>5.1105284503034799E-3</v>
      </c>
      <c r="J46" s="34">
        <f t="shared" si="2"/>
        <v>-26348.876737389968</v>
      </c>
      <c r="K46" s="36">
        <f t="shared" si="3"/>
        <v>-0.43278002762509893</v>
      </c>
      <c r="L46" s="32">
        <f t="shared" si="4"/>
        <v>7.1638811919082466</v>
      </c>
      <c r="M46" t="str">
        <f t="shared" si="5"/>
        <v>overpaid</v>
      </c>
      <c r="N46" t="str">
        <f t="shared" si="6"/>
        <v>in loss</v>
      </c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 t="s">
        <v>62</v>
      </c>
      <c r="B47" t="str">
        <f>VLOOKUP(A47,[1]payouts_table_AMD!$B$2:$C$52,2,FALSE)</f>
        <v>Sanand</v>
      </c>
      <c r="C47">
        <v>72160.878580535107</v>
      </c>
      <c r="D47" s="32">
        <f>VLOOKUP(A47,[1]payouts_table_AMD!$B$2:$E$52,3,FALSE)</f>
        <v>5</v>
      </c>
      <c r="E47" s="33">
        <f>VLOOKUP(A47,[1]payouts_table_AMD!$B$2:$E$52,4,FALSE)</f>
        <v>5479.6</v>
      </c>
      <c r="F47" s="34">
        <f>VLOOKUP(A47,[1]Sheet1!$A$2:$G$64,4,FALSE)</f>
        <v>27397.922015999997</v>
      </c>
      <c r="G47" s="34">
        <f>VLOOKUP(A47,[1]Sheet1!$A$2:$G$64,5,FALSE)</f>
        <v>9412.3100994900014</v>
      </c>
      <c r="H47" s="34">
        <f t="shared" si="0"/>
        <v>17985.611916509995</v>
      </c>
      <c r="I47" s="35">
        <f t="shared" si="1"/>
        <v>1.9108605354475658</v>
      </c>
      <c r="J47" s="34">
        <f t="shared" si="2"/>
        <v>-44762.95656453511</v>
      </c>
      <c r="K47" s="36">
        <f t="shared" si="3"/>
        <v>-1.6338084522758398</v>
      </c>
      <c r="L47" s="32">
        <f t="shared" si="4"/>
        <v>13.169004777818655</v>
      </c>
      <c r="M47" t="str">
        <f t="shared" si="5"/>
        <v>overpaid</v>
      </c>
      <c r="N47" t="str">
        <f t="shared" si="6"/>
        <v>in loss</v>
      </c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 t="s">
        <v>63</v>
      </c>
      <c r="B48" t="str">
        <f>VLOOKUP(A48,[1]payouts_table_AMD!$B$2:$C$52,2,FALSE)</f>
        <v>Sanand</v>
      </c>
      <c r="C48">
        <v>72160.878580535107</v>
      </c>
      <c r="D48" s="32">
        <f>VLOOKUP(A48,[1]payouts_table_AMD!$B$2:$E$52,3,FALSE)</f>
        <v>5</v>
      </c>
      <c r="E48" s="33">
        <f>VLOOKUP(A48,[1]payouts_table_AMD!$B$2:$E$52,4,FALSE)</f>
        <v>5290.4</v>
      </c>
      <c r="F48" s="34">
        <f>VLOOKUP(A48,[1]Sheet1!$A$2:$G$64,4,FALSE)</f>
        <v>26452</v>
      </c>
      <c r="G48" s="34">
        <f>VLOOKUP(A48,[1]Sheet1!$A$2:$G$64,5,FALSE)</f>
        <v>10107.177123675472</v>
      </c>
      <c r="H48" s="34">
        <f t="shared" si="0"/>
        <v>16344.822876324528</v>
      </c>
      <c r="I48" s="35">
        <f t="shared" si="1"/>
        <v>1.6171501376024899</v>
      </c>
      <c r="J48" s="34">
        <f t="shared" si="2"/>
        <v>-45708.878580535107</v>
      </c>
      <c r="K48" s="36">
        <f t="shared" si="3"/>
        <v>-1.7279932927769208</v>
      </c>
      <c r="L48" s="32">
        <f t="shared" si="4"/>
        <v>13.639966463884605</v>
      </c>
      <c r="M48" t="str">
        <f t="shared" si="5"/>
        <v>overpaid</v>
      </c>
      <c r="N48" t="str">
        <f t="shared" si="6"/>
        <v>in loss</v>
      </c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 t="s">
        <v>64</v>
      </c>
      <c r="B49" t="str">
        <f>VLOOKUP(A49,[1]payouts_table_AMD!$B$2:$C$52,2,FALSE)</f>
        <v>Vadodara</v>
      </c>
      <c r="C49">
        <v>81241.319240486366</v>
      </c>
      <c r="D49" s="32">
        <f>VLOOKUP(A49,[1]payouts_table_AMD!$B$2:$E$52,3,FALSE)</f>
        <v>5</v>
      </c>
      <c r="E49" s="33">
        <f>VLOOKUP(A49,[1]payouts_table_AMD!$B$2:$E$52,4,FALSE)</f>
        <v>7018.8</v>
      </c>
      <c r="F49" s="34">
        <f>VLOOKUP(A49,[1]Sheet1!$A$2:$G$64,4,FALSE)</f>
        <v>35094</v>
      </c>
      <c r="G49" s="34">
        <f>VLOOKUP(A49,[1]Sheet1!$A$2:$G$64,5,FALSE)</f>
        <v>5041.5172774335551</v>
      </c>
      <c r="H49" s="34">
        <f t="shared" si="0"/>
        <v>30052.482722566445</v>
      </c>
      <c r="I49" s="35">
        <f t="shared" si="1"/>
        <v>5.9609996492692812</v>
      </c>
      <c r="J49" s="34">
        <f t="shared" si="2"/>
        <v>-46147.319240486366</v>
      </c>
      <c r="K49" s="36">
        <f t="shared" si="3"/>
        <v>-1.3149632199374925</v>
      </c>
      <c r="L49" s="32">
        <f t="shared" si="4"/>
        <v>11.574816099687462</v>
      </c>
      <c r="M49" t="str">
        <f t="shared" si="5"/>
        <v>overpaid</v>
      </c>
      <c r="N49" t="str">
        <f t="shared" si="6"/>
        <v>in loss</v>
      </c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D8BB-EB9A-4948-8004-36067B5FB852}">
  <dimension ref="A3:B53"/>
  <sheetViews>
    <sheetView workbookViewId="0">
      <selection activeCell="C15" sqref="C15"/>
    </sheetView>
  </sheetViews>
  <sheetFormatPr defaultRowHeight="14.4" x14ac:dyDescent="0.3"/>
  <cols>
    <col min="1" max="1" width="30.77734375" bestFit="1" customWidth="1"/>
    <col min="2" max="2" width="16.21875" bestFit="1" customWidth="1"/>
  </cols>
  <sheetData>
    <row r="3" spans="1:2" x14ac:dyDescent="0.3">
      <c r="A3" s="43" t="s">
        <v>200</v>
      </c>
      <c r="B3" t="s">
        <v>203</v>
      </c>
    </row>
    <row r="4" spans="1:2" x14ac:dyDescent="0.3">
      <c r="A4" s="37" t="s">
        <v>13</v>
      </c>
      <c r="B4">
        <v>115928.81299810966</v>
      </c>
    </row>
    <row r="5" spans="1:2" x14ac:dyDescent="0.3">
      <c r="A5" s="37" t="s">
        <v>14</v>
      </c>
      <c r="B5">
        <v>48000</v>
      </c>
    </row>
    <row r="6" spans="1:2" x14ac:dyDescent="0.3">
      <c r="A6" s="37" t="s">
        <v>16</v>
      </c>
      <c r="B6">
        <v>92974.742564298882</v>
      </c>
    </row>
    <row r="7" spans="1:2" x14ac:dyDescent="0.3">
      <c r="A7" s="37" t="s">
        <v>17</v>
      </c>
      <c r="B7">
        <v>65814.976221147706</v>
      </c>
    </row>
    <row r="8" spans="1:2" x14ac:dyDescent="0.3">
      <c r="A8" s="37" t="s">
        <v>18</v>
      </c>
      <c r="B8">
        <v>60714.971483488633</v>
      </c>
    </row>
    <row r="9" spans="1:2" x14ac:dyDescent="0.3">
      <c r="A9" s="37" t="s">
        <v>19</v>
      </c>
      <c r="B9">
        <v>61897.857143266796</v>
      </c>
    </row>
    <row r="10" spans="1:2" x14ac:dyDescent="0.3">
      <c r="A10" s="37" t="s">
        <v>21</v>
      </c>
      <c r="B10">
        <v>55656.645092919891</v>
      </c>
    </row>
    <row r="11" spans="1:2" x14ac:dyDescent="0.3">
      <c r="A11" s="37" t="s">
        <v>23</v>
      </c>
      <c r="B11">
        <v>282405.18454591866</v>
      </c>
    </row>
    <row r="12" spans="1:2" x14ac:dyDescent="0.3">
      <c r="A12" s="37" t="s">
        <v>25</v>
      </c>
      <c r="B12">
        <v>51176.910857713403</v>
      </c>
    </row>
    <row r="13" spans="1:2" x14ac:dyDescent="0.3">
      <c r="A13" s="37" t="s">
        <v>26</v>
      </c>
      <c r="B13">
        <v>154718.66332843876</v>
      </c>
    </row>
    <row r="14" spans="1:2" x14ac:dyDescent="0.3">
      <c r="A14" s="37" t="s">
        <v>27</v>
      </c>
      <c r="B14">
        <v>62706.369224623057</v>
      </c>
    </row>
    <row r="15" spans="1:2" x14ac:dyDescent="0.3">
      <c r="A15" s="37" t="s">
        <v>28</v>
      </c>
      <c r="B15">
        <v>44428.571428571428</v>
      </c>
    </row>
    <row r="16" spans="1:2" x14ac:dyDescent="0.3">
      <c r="A16" s="37" t="s">
        <v>29</v>
      </c>
      <c r="B16">
        <v>47185.00191925704</v>
      </c>
    </row>
    <row r="17" spans="1:2" x14ac:dyDescent="0.3">
      <c r="A17" s="37" t="s">
        <v>30</v>
      </c>
      <c r="B17">
        <v>65814.976221147706</v>
      </c>
    </row>
    <row r="18" spans="1:2" x14ac:dyDescent="0.3">
      <c r="A18" s="37" t="s">
        <v>31</v>
      </c>
      <c r="B18">
        <v>62633.001229891568</v>
      </c>
    </row>
    <row r="19" spans="1:2" x14ac:dyDescent="0.3">
      <c r="A19" s="37" t="s">
        <v>32</v>
      </c>
      <c r="B19">
        <v>92974.742564298882</v>
      </c>
    </row>
    <row r="20" spans="1:2" x14ac:dyDescent="0.3">
      <c r="A20" s="37" t="s">
        <v>33</v>
      </c>
      <c r="B20">
        <v>96000</v>
      </c>
    </row>
    <row r="21" spans="1:2" x14ac:dyDescent="0.3">
      <c r="A21" s="37" t="s">
        <v>34</v>
      </c>
      <c r="B21">
        <v>123141.9674902057</v>
      </c>
    </row>
    <row r="22" spans="1:2" x14ac:dyDescent="0.3">
      <c r="A22" s="37" t="s">
        <v>35</v>
      </c>
      <c r="B22">
        <v>53114.804651662824</v>
      </c>
    </row>
    <row r="23" spans="1:2" x14ac:dyDescent="0.3">
      <c r="A23" s="37" t="s">
        <v>36</v>
      </c>
      <c r="B23">
        <v>178983.61801476823</v>
      </c>
    </row>
    <row r="24" spans="1:2" x14ac:dyDescent="0.3">
      <c r="A24" s="37" t="s">
        <v>37</v>
      </c>
      <c r="B24">
        <v>113429.47923679491</v>
      </c>
    </row>
    <row r="25" spans="1:2" x14ac:dyDescent="0.3">
      <c r="A25" s="37" t="s">
        <v>38</v>
      </c>
      <c r="B25">
        <v>57264.323133455611</v>
      </c>
    </row>
    <row r="26" spans="1:2" x14ac:dyDescent="0.3">
      <c r="A26" s="37" t="s">
        <v>39</v>
      </c>
      <c r="B26">
        <v>53600.862449123306</v>
      </c>
    </row>
    <row r="27" spans="1:2" x14ac:dyDescent="0.3">
      <c r="A27" s="37" t="s">
        <v>40</v>
      </c>
      <c r="B27">
        <v>104169.82934834028</v>
      </c>
    </row>
    <row r="28" spans="1:2" x14ac:dyDescent="0.3">
      <c r="A28" s="37" t="s">
        <v>41</v>
      </c>
      <c r="B28">
        <v>52742.423275093839</v>
      </c>
    </row>
    <row r="29" spans="1:2" x14ac:dyDescent="0.3">
      <c r="A29" s="37" t="s">
        <v>42</v>
      </c>
      <c r="B29">
        <v>83534.160484631109</v>
      </c>
    </row>
    <row r="30" spans="1:2" x14ac:dyDescent="0.3">
      <c r="A30" s="37" t="s">
        <v>43</v>
      </c>
      <c r="B30">
        <v>68500.275181934601</v>
      </c>
    </row>
    <row r="31" spans="1:2" x14ac:dyDescent="0.3">
      <c r="A31" s="37" t="s">
        <v>44</v>
      </c>
      <c r="B31">
        <v>69359.168054586567</v>
      </c>
    </row>
    <row r="32" spans="1:2" x14ac:dyDescent="0.3">
      <c r="A32" s="37" t="s">
        <v>45</v>
      </c>
      <c r="B32">
        <v>96000</v>
      </c>
    </row>
    <row r="33" spans="1:2" x14ac:dyDescent="0.3">
      <c r="A33" s="37" t="s">
        <v>46</v>
      </c>
      <c r="B33">
        <v>52742.423275093839</v>
      </c>
    </row>
    <row r="34" spans="1:2" x14ac:dyDescent="0.3">
      <c r="A34" s="37" t="s">
        <v>47</v>
      </c>
      <c r="B34">
        <v>93998.284060462553</v>
      </c>
    </row>
    <row r="35" spans="1:2" x14ac:dyDescent="0.3">
      <c r="A35" s="37" t="s">
        <v>48</v>
      </c>
      <c r="B35">
        <v>61897.857143266796</v>
      </c>
    </row>
    <row r="36" spans="1:2" x14ac:dyDescent="0.3">
      <c r="A36" s="37" t="s">
        <v>49</v>
      </c>
      <c r="B36">
        <v>56169.829348340289</v>
      </c>
    </row>
    <row r="37" spans="1:2" x14ac:dyDescent="0.3">
      <c r="A37" s="37" t="s">
        <v>50</v>
      </c>
      <c r="B37">
        <v>96000</v>
      </c>
    </row>
    <row r="38" spans="1:2" x14ac:dyDescent="0.3">
      <c r="A38" s="37" t="s">
        <v>51</v>
      </c>
      <c r="B38">
        <v>68500.275181934601</v>
      </c>
    </row>
    <row r="39" spans="1:2" x14ac:dyDescent="0.3">
      <c r="A39" s="37" t="s">
        <v>52</v>
      </c>
      <c r="B39">
        <v>114994.99165417535</v>
      </c>
    </row>
    <row r="40" spans="1:2" x14ac:dyDescent="0.3">
      <c r="A40" s="37" t="s">
        <v>53</v>
      </c>
      <c r="B40">
        <v>52195.510692929522</v>
      </c>
    </row>
    <row r="41" spans="1:2" x14ac:dyDescent="0.3">
      <c r="A41" s="37" t="s">
        <v>54</v>
      </c>
      <c r="B41">
        <v>133925.71024739055</v>
      </c>
    </row>
    <row r="42" spans="1:2" x14ac:dyDescent="0.3">
      <c r="A42" s="37" t="s">
        <v>55</v>
      </c>
      <c r="B42">
        <v>96000</v>
      </c>
    </row>
    <row r="43" spans="1:2" x14ac:dyDescent="0.3">
      <c r="A43" s="37" t="s">
        <v>56</v>
      </c>
      <c r="B43">
        <v>57938.72065416308</v>
      </c>
    </row>
    <row r="44" spans="1:2" x14ac:dyDescent="0.3">
      <c r="A44" s="37" t="s">
        <v>57</v>
      </c>
      <c r="B44">
        <v>52742.423275093839</v>
      </c>
    </row>
    <row r="45" spans="1:2" x14ac:dyDescent="0.3">
      <c r="A45" s="37" t="s">
        <v>58</v>
      </c>
      <c r="B45">
        <v>56169.829348340289</v>
      </c>
    </row>
    <row r="46" spans="1:2" x14ac:dyDescent="0.3">
      <c r="A46" s="37" t="s">
        <v>59</v>
      </c>
      <c r="B46">
        <v>300950.1874519171</v>
      </c>
    </row>
    <row r="47" spans="1:2" x14ac:dyDescent="0.3">
      <c r="A47" s="37" t="s">
        <v>60</v>
      </c>
      <c r="B47">
        <v>64667.720972774725</v>
      </c>
    </row>
    <row r="48" spans="1:2" x14ac:dyDescent="0.3">
      <c r="A48" s="37" t="s">
        <v>61</v>
      </c>
      <c r="B48">
        <v>96000</v>
      </c>
    </row>
    <row r="49" spans="1:2" x14ac:dyDescent="0.3">
      <c r="A49" s="37" t="s">
        <v>62</v>
      </c>
      <c r="B49">
        <v>56539.049434836255</v>
      </c>
    </row>
    <row r="50" spans="1:2" x14ac:dyDescent="0.3">
      <c r="A50" s="37" t="s">
        <v>63</v>
      </c>
      <c r="B50">
        <v>56539.049434836255</v>
      </c>
    </row>
    <row r="51" spans="1:2" x14ac:dyDescent="0.3">
      <c r="A51" s="37" t="s">
        <v>64</v>
      </c>
      <c r="B51">
        <v>61808.575521938066</v>
      </c>
    </row>
    <row r="52" spans="1:2" x14ac:dyDescent="0.3">
      <c r="A52" s="37" t="s">
        <v>201</v>
      </c>
    </row>
    <row r="53" spans="1:2" x14ac:dyDescent="0.3">
      <c r="A53" s="37" t="s">
        <v>202</v>
      </c>
      <c r="B53">
        <v>4144652.7758411816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1000"/>
  <sheetViews>
    <sheetView showGridLines="0" workbookViewId="0">
      <selection activeCell="E9" sqref="E9"/>
    </sheetView>
  </sheetViews>
  <sheetFormatPr defaultColWidth="14.44140625" defaultRowHeight="15" customHeight="1" x14ac:dyDescent="0.3"/>
  <cols>
    <col min="1" max="1" width="7.6640625" customWidth="1"/>
    <col min="2" max="2" width="32.88671875" customWidth="1"/>
    <col min="3" max="3" width="17.33203125" customWidth="1"/>
    <col min="4" max="4" width="13" customWidth="1"/>
    <col min="5" max="5" width="15.109375" customWidth="1"/>
    <col min="6" max="6" width="12" customWidth="1"/>
    <col min="7" max="8" width="11.109375" customWidth="1"/>
    <col min="9" max="9" width="12.5546875" hidden="1" customWidth="1"/>
    <col min="10" max="10" width="11.33203125" hidden="1" customWidth="1"/>
    <col min="11" max="11" width="15" hidden="1" customWidth="1"/>
    <col min="12" max="12" width="18" hidden="1" customWidth="1"/>
    <col min="13" max="13" width="11.109375" hidden="1" customWidth="1"/>
    <col min="14" max="14" width="17.5546875" hidden="1" customWidth="1"/>
    <col min="15" max="15" width="15" hidden="1" customWidth="1"/>
    <col min="16" max="19" width="12.5546875" hidden="1" customWidth="1"/>
    <col min="20" max="20" width="6.109375" hidden="1" customWidth="1"/>
    <col min="21" max="21" width="10.44140625" customWidth="1"/>
    <col min="22" max="22" width="8.5546875" customWidth="1"/>
    <col min="23" max="23" width="6.88671875" customWidth="1"/>
    <col min="24" max="24" width="10.88671875" customWidth="1"/>
    <col min="25" max="25" width="10.5546875" customWidth="1"/>
    <col min="26" max="26" width="12.6640625" customWidth="1"/>
    <col min="27" max="27" width="13" customWidth="1"/>
    <col min="28" max="31" width="17.5546875" customWidth="1"/>
    <col min="32" max="32" width="14.88671875" customWidth="1"/>
    <col min="33" max="33" width="19.5546875" customWidth="1"/>
    <col min="34" max="34" width="22.6640625" customWidth="1"/>
    <col min="35" max="35" width="11.33203125" customWidth="1"/>
    <col min="36" max="36" width="14.5546875" customWidth="1"/>
    <col min="37" max="37" width="12.5546875" customWidth="1"/>
    <col min="38" max="38" width="12.6640625" customWidth="1"/>
    <col min="39" max="39" width="12.5546875" customWidth="1"/>
  </cols>
  <sheetData>
    <row r="1" spans="1:39" ht="15.75" customHeight="1" x14ac:dyDescent="0.3">
      <c r="A1" s="8" t="s">
        <v>84</v>
      </c>
      <c r="B1" s="8" t="s">
        <v>85</v>
      </c>
      <c r="C1" s="8" t="s">
        <v>86</v>
      </c>
      <c r="D1" s="8" t="s">
        <v>87</v>
      </c>
      <c r="E1" s="8" t="s">
        <v>88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10"/>
      <c r="AG1" s="9"/>
      <c r="AH1" s="9"/>
      <c r="AI1" s="2"/>
      <c r="AJ1" s="11"/>
      <c r="AK1" s="2"/>
      <c r="AL1" s="2"/>
      <c r="AM1" s="12"/>
    </row>
    <row r="2" spans="1:39" ht="15.75" customHeight="1" x14ac:dyDescent="0.3">
      <c r="A2" s="9">
        <v>1332</v>
      </c>
      <c r="B2" s="9" t="s">
        <v>13</v>
      </c>
      <c r="C2" s="9" t="s">
        <v>70</v>
      </c>
      <c r="D2" s="12">
        <v>5</v>
      </c>
      <c r="E2" s="12">
        <v>16347.6</v>
      </c>
      <c r="F2" s="13"/>
      <c r="G2" s="13"/>
      <c r="H2" s="13"/>
      <c r="I2" s="14"/>
      <c r="J2" s="2"/>
      <c r="K2" s="2"/>
      <c r="L2" s="2"/>
      <c r="M2" s="14"/>
      <c r="N2" s="2"/>
      <c r="O2" s="15"/>
      <c r="P2" s="2"/>
      <c r="Q2" s="2"/>
      <c r="R2" s="2"/>
      <c r="S2" s="2"/>
      <c r="T2" s="12"/>
      <c r="U2" s="12"/>
      <c r="V2" s="12"/>
      <c r="W2" s="12"/>
      <c r="X2" s="12"/>
      <c r="Y2" s="2"/>
      <c r="Z2" s="2"/>
      <c r="AA2" s="2"/>
      <c r="AB2" s="2"/>
      <c r="AC2" s="2"/>
      <c r="AD2" s="2"/>
      <c r="AE2" s="2"/>
      <c r="AF2" s="10"/>
      <c r="AG2" s="9"/>
      <c r="AH2" s="9"/>
      <c r="AI2" s="2"/>
      <c r="AJ2" s="11"/>
      <c r="AK2" s="2"/>
      <c r="AL2" s="2"/>
      <c r="AM2" s="12"/>
    </row>
    <row r="3" spans="1:39" ht="15.75" customHeight="1" x14ac:dyDescent="0.3">
      <c r="A3" s="9">
        <v>1070</v>
      </c>
      <c r="B3" s="9" t="s">
        <v>14</v>
      </c>
      <c r="C3" s="9" t="s">
        <v>70</v>
      </c>
      <c r="D3" s="12">
        <v>5</v>
      </c>
      <c r="E3" s="12">
        <v>36413.599999999999</v>
      </c>
      <c r="F3" s="13"/>
      <c r="G3" s="13"/>
      <c r="H3" s="13"/>
      <c r="I3" s="14"/>
      <c r="J3" s="2"/>
      <c r="K3" s="2"/>
      <c r="L3" s="2"/>
      <c r="M3" s="14"/>
      <c r="N3" s="2"/>
      <c r="O3" s="15"/>
      <c r="P3" s="2"/>
      <c r="Q3" s="2"/>
      <c r="R3" s="2"/>
      <c r="S3" s="16"/>
      <c r="T3" s="12"/>
      <c r="U3" s="12"/>
      <c r="V3" s="12"/>
      <c r="W3" s="12"/>
      <c r="X3" s="12"/>
      <c r="Y3" s="2"/>
      <c r="Z3" s="2"/>
      <c r="AA3" s="2"/>
      <c r="AB3" s="2"/>
      <c r="AC3" s="2"/>
      <c r="AD3" s="2"/>
      <c r="AE3" s="2"/>
      <c r="AF3" s="10"/>
      <c r="AG3" s="9"/>
      <c r="AH3" s="9"/>
      <c r="AI3" s="2"/>
      <c r="AJ3" s="11"/>
      <c r="AK3" s="2"/>
      <c r="AL3" s="2"/>
      <c r="AM3" s="12"/>
    </row>
    <row r="4" spans="1:39" ht="15.75" customHeight="1" x14ac:dyDescent="0.3">
      <c r="A4" s="9">
        <v>1061</v>
      </c>
      <c r="B4" s="9" t="s">
        <v>89</v>
      </c>
      <c r="C4" s="9" t="s">
        <v>71</v>
      </c>
      <c r="D4" s="12">
        <v>5</v>
      </c>
      <c r="E4" s="12">
        <v>29269</v>
      </c>
      <c r="F4" s="13"/>
      <c r="G4" s="13"/>
      <c r="H4" s="13"/>
      <c r="I4" s="14"/>
      <c r="J4" s="2"/>
      <c r="K4" s="2"/>
      <c r="L4" s="2"/>
      <c r="M4" s="14"/>
      <c r="N4" s="2"/>
      <c r="O4" s="15"/>
      <c r="P4" s="2"/>
      <c r="Q4" s="2"/>
      <c r="R4" s="2"/>
      <c r="S4" s="2"/>
      <c r="T4" s="12"/>
      <c r="U4" s="12"/>
      <c r="V4" s="12"/>
      <c r="W4" s="12"/>
      <c r="X4" s="12"/>
      <c r="Y4" s="2"/>
      <c r="Z4" s="2"/>
      <c r="AA4" s="2"/>
      <c r="AB4" s="2"/>
      <c r="AC4" s="2"/>
      <c r="AD4" s="2"/>
      <c r="AE4" s="2"/>
      <c r="AF4" s="10"/>
      <c r="AG4" s="9"/>
      <c r="AH4" s="9"/>
      <c r="AI4" s="2"/>
      <c r="AJ4" s="11"/>
      <c r="AK4" s="2"/>
      <c r="AL4" s="2"/>
      <c r="AM4" s="12"/>
    </row>
    <row r="5" spans="1:39" ht="15.75" customHeight="1" x14ac:dyDescent="0.3">
      <c r="A5" s="9">
        <v>1363</v>
      </c>
      <c r="B5" s="9" t="s">
        <v>17</v>
      </c>
      <c r="C5" s="9" t="s">
        <v>72</v>
      </c>
      <c r="D5" s="12">
        <v>19</v>
      </c>
      <c r="E5" s="12">
        <v>6740.5789473684208</v>
      </c>
      <c r="F5" s="13"/>
      <c r="G5" s="13"/>
      <c r="H5" s="13"/>
      <c r="I5" s="14"/>
      <c r="J5" s="2"/>
      <c r="K5" s="2"/>
      <c r="L5" s="2"/>
      <c r="M5" s="14"/>
      <c r="N5" s="2"/>
      <c r="O5" s="15"/>
      <c r="P5" s="2"/>
      <c r="Q5" s="2"/>
      <c r="R5" s="2"/>
      <c r="S5" s="2"/>
      <c r="T5" s="12"/>
      <c r="U5" s="12"/>
      <c r="V5" s="12"/>
      <c r="W5" s="12"/>
      <c r="X5" s="12"/>
      <c r="Y5" s="2"/>
      <c r="Z5" s="2"/>
      <c r="AA5" s="2"/>
      <c r="AB5" s="2"/>
      <c r="AC5" s="2"/>
      <c r="AD5" s="2"/>
      <c r="AE5" s="2"/>
      <c r="AF5" s="10"/>
      <c r="AG5" s="9"/>
      <c r="AH5" s="9"/>
      <c r="AI5" s="2"/>
      <c r="AJ5" s="11"/>
      <c r="AK5" s="2"/>
      <c r="AL5" s="2"/>
      <c r="AM5" s="12"/>
    </row>
    <row r="6" spans="1:39" ht="15.75" customHeight="1" x14ac:dyDescent="0.3">
      <c r="A6" s="9">
        <v>1296</v>
      </c>
      <c r="B6" s="9" t="s">
        <v>18</v>
      </c>
      <c r="C6" s="9" t="s">
        <v>73</v>
      </c>
      <c r="D6" s="12">
        <v>9</v>
      </c>
      <c r="E6" s="12">
        <v>2553.3333333333335</v>
      </c>
      <c r="F6" s="13"/>
      <c r="G6" s="13"/>
      <c r="H6" s="13"/>
      <c r="I6" s="14"/>
      <c r="J6" s="54" t="s">
        <v>90</v>
      </c>
      <c r="K6" s="55"/>
      <c r="L6" s="55"/>
      <c r="M6" s="55"/>
      <c r="N6" s="55"/>
      <c r="O6" s="56"/>
      <c r="P6" s="2"/>
      <c r="Q6" s="2"/>
      <c r="R6" s="2"/>
      <c r="S6" s="18"/>
      <c r="T6" s="12"/>
      <c r="U6" s="12"/>
      <c r="V6" s="12"/>
      <c r="W6" s="12"/>
      <c r="X6" s="12"/>
      <c r="Y6" s="2"/>
      <c r="Z6" s="2"/>
      <c r="AA6" s="2"/>
      <c r="AB6" s="2"/>
      <c r="AC6" s="2"/>
      <c r="AD6" s="2"/>
      <c r="AE6" s="2"/>
      <c r="AF6" s="10"/>
      <c r="AG6" s="9"/>
      <c r="AH6" s="9"/>
      <c r="AI6" s="2"/>
      <c r="AJ6" s="11"/>
      <c r="AK6" s="2"/>
      <c r="AL6" s="2"/>
      <c r="AM6" s="12"/>
    </row>
    <row r="7" spans="1:39" ht="15.75" customHeight="1" x14ac:dyDescent="0.3">
      <c r="A7" s="9">
        <v>1324</v>
      </c>
      <c r="B7" s="9" t="s">
        <v>19</v>
      </c>
      <c r="C7" s="9" t="s">
        <v>73</v>
      </c>
      <c r="D7" s="12">
        <v>9</v>
      </c>
      <c r="E7" s="12">
        <v>4069</v>
      </c>
      <c r="F7" s="13"/>
      <c r="G7" s="13"/>
      <c r="H7" s="13"/>
      <c r="I7" s="14"/>
      <c r="J7" s="57"/>
      <c r="K7" s="58"/>
      <c r="L7" s="58"/>
      <c r="M7" s="58"/>
      <c r="N7" s="58"/>
      <c r="O7" s="59"/>
      <c r="P7" s="2"/>
      <c r="Q7" s="2"/>
      <c r="R7" s="2"/>
      <c r="S7" s="2"/>
      <c r="T7" s="12"/>
      <c r="U7" s="12"/>
      <c r="V7" s="12"/>
      <c r="W7" s="12"/>
      <c r="X7" s="12"/>
      <c r="Y7" s="2"/>
      <c r="Z7" s="2"/>
      <c r="AA7" s="2"/>
      <c r="AB7" s="2"/>
      <c r="AC7" s="2"/>
      <c r="AD7" s="2"/>
      <c r="AE7" s="2"/>
      <c r="AF7" s="10"/>
      <c r="AG7" s="9"/>
      <c r="AH7" s="9"/>
      <c r="AI7" s="2"/>
      <c r="AJ7" s="11"/>
      <c r="AK7" s="2"/>
      <c r="AL7" s="2"/>
      <c r="AM7" s="12"/>
    </row>
    <row r="8" spans="1:39" ht="15.75" customHeight="1" x14ac:dyDescent="0.3">
      <c r="A8" s="9">
        <v>1203</v>
      </c>
      <c r="B8" s="9" t="s">
        <v>91</v>
      </c>
      <c r="C8" s="9" t="s">
        <v>76</v>
      </c>
      <c r="D8" s="12">
        <v>5</v>
      </c>
      <c r="E8" s="12">
        <v>7678</v>
      </c>
      <c r="F8" s="13"/>
      <c r="G8" s="13"/>
      <c r="H8" s="13"/>
      <c r="I8" s="14"/>
      <c r="J8" s="57"/>
      <c r="K8" s="58"/>
      <c r="L8" s="58"/>
      <c r="M8" s="58"/>
      <c r="N8" s="58"/>
      <c r="O8" s="59"/>
      <c r="P8" s="2"/>
      <c r="Q8" s="2"/>
      <c r="R8" s="2"/>
      <c r="S8" s="2"/>
      <c r="T8" s="12"/>
      <c r="U8" s="12"/>
      <c r="V8" s="12"/>
      <c r="W8" s="12"/>
      <c r="X8" s="12"/>
      <c r="Y8" s="2"/>
      <c r="Z8" s="2"/>
      <c r="AA8" s="2"/>
      <c r="AB8" s="2"/>
      <c r="AC8" s="2"/>
      <c r="AD8" s="2"/>
      <c r="AE8" s="2"/>
      <c r="AF8" s="10"/>
      <c r="AG8" s="9"/>
      <c r="AH8" s="9"/>
      <c r="AI8" s="2"/>
      <c r="AJ8" s="11"/>
      <c r="AK8" s="2"/>
      <c r="AL8" s="2"/>
      <c r="AM8" s="12"/>
    </row>
    <row r="9" spans="1:39" ht="15.75" customHeight="1" x14ac:dyDescent="0.3">
      <c r="A9" s="9">
        <v>1336</v>
      </c>
      <c r="B9" s="9" t="s">
        <v>21</v>
      </c>
      <c r="C9" s="9" t="s">
        <v>74</v>
      </c>
      <c r="D9" s="12">
        <v>8.5</v>
      </c>
      <c r="E9" s="12">
        <v>14256.470588235294</v>
      </c>
      <c r="F9" s="13"/>
      <c r="G9" s="13"/>
      <c r="H9" s="13"/>
      <c r="I9" s="14"/>
      <c r="J9" s="57"/>
      <c r="K9" s="58"/>
      <c r="L9" s="58"/>
      <c r="M9" s="58"/>
      <c r="N9" s="58"/>
      <c r="O9" s="59"/>
      <c r="P9" s="2"/>
      <c r="Q9" s="2"/>
      <c r="R9" s="2"/>
      <c r="S9" s="2"/>
      <c r="T9" s="12"/>
      <c r="U9" s="12"/>
      <c r="V9" s="12"/>
      <c r="W9" s="12"/>
      <c r="X9" s="1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ht="15.75" customHeight="1" x14ac:dyDescent="0.3">
      <c r="A10" s="9">
        <v>1107</v>
      </c>
      <c r="B10" s="9" t="s">
        <v>23</v>
      </c>
      <c r="C10" s="9" t="s">
        <v>75</v>
      </c>
      <c r="D10" s="12">
        <v>5</v>
      </c>
      <c r="E10" s="12">
        <v>14851.2</v>
      </c>
      <c r="F10" s="13"/>
      <c r="G10" s="13"/>
      <c r="H10" s="13"/>
      <c r="I10" s="14"/>
      <c r="J10" s="57"/>
      <c r="K10" s="58"/>
      <c r="L10" s="58"/>
      <c r="M10" s="58"/>
      <c r="N10" s="58"/>
      <c r="O10" s="59"/>
      <c r="P10" s="2"/>
      <c r="Q10" s="2"/>
      <c r="R10" s="2"/>
      <c r="S10" s="2"/>
      <c r="T10" s="12"/>
      <c r="U10" s="12"/>
      <c r="V10" s="12"/>
      <c r="W10" s="12"/>
      <c r="X10" s="1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ht="15.75" customHeight="1" x14ac:dyDescent="0.3">
      <c r="A11" s="9">
        <v>1318</v>
      </c>
      <c r="B11" s="9" t="s">
        <v>25</v>
      </c>
      <c r="C11" s="9" t="s">
        <v>76</v>
      </c>
      <c r="D11" s="12">
        <v>10</v>
      </c>
      <c r="E11" s="12">
        <v>13628.4</v>
      </c>
      <c r="F11" s="13"/>
      <c r="G11" s="13"/>
      <c r="H11" s="13"/>
      <c r="I11" s="14"/>
      <c r="J11" s="57"/>
      <c r="K11" s="58"/>
      <c r="L11" s="58"/>
      <c r="M11" s="58"/>
      <c r="N11" s="58"/>
      <c r="O11" s="59"/>
      <c r="P11" s="2"/>
      <c r="Q11" s="2"/>
      <c r="R11" s="2"/>
      <c r="S11" s="2"/>
      <c r="T11" s="12"/>
      <c r="U11" s="12"/>
      <c r="V11" s="12"/>
      <c r="W11" s="12"/>
      <c r="X11" s="1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9"/>
      <c r="AL11" s="2"/>
      <c r="AM11" s="2"/>
    </row>
    <row r="12" spans="1:39" ht="15.75" customHeight="1" x14ac:dyDescent="0.3">
      <c r="A12" s="9">
        <v>1057</v>
      </c>
      <c r="B12" s="9" t="s">
        <v>26</v>
      </c>
      <c r="C12" s="9" t="s">
        <v>77</v>
      </c>
      <c r="D12" s="12">
        <v>3</v>
      </c>
      <c r="E12" s="12">
        <v>34688.666666666664</v>
      </c>
      <c r="F12" s="13"/>
      <c r="G12" s="13"/>
      <c r="H12" s="13"/>
      <c r="I12" s="14"/>
      <c r="J12" s="57"/>
      <c r="K12" s="58"/>
      <c r="L12" s="58"/>
      <c r="M12" s="58"/>
      <c r="N12" s="58"/>
      <c r="O12" s="59"/>
      <c r="P12" s="2"/>
      <c r="Q12" s="2"/>
      <c r="R12" s="2"/>
      <c r="S12" s="2"/>
      <c r="T12" s="12"/>
      <c r="U12" s="12"/>
      <c r="V12" s="12"/>
      <c r="W12" s="12"/>
      <c r="X12" s="1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9"/>
      <c r="AL12" s="2"/>
      <c r="AM12" s="2"/>
    </row>
    <row r="13" spans="1:39" ht="15.75" customHeight="1" x14ac:dyDescent="0.3">
      <c r="A13" s="9">
        <v>1275</v>
      </c>
      <c r="B13" s="9" t="s">
        <v>27</v>
      </c>
      <c r="C13" s="9" t="s">
        <v>78</v>
      </c>
      <c r="D13" s="12">
        <v>5</v>
      </c>
      <c r="E13" s="12">
        <v>162.47999999999999</v>
      </c>
      <c r="F13" s="13"/>
      <c r="G13" s="13"/>
      <c r="H13" s="13"/>
      <c r="I13" s="14"/>
      <c r="J13" s="60"/>
      <c r="K13" s="61"/>
      <c r="L13" s="61"/>
      <c r="M13" s="61"/>
      <c r="N13" s="61"/>
      <c r="O13" s="62"/>
      <c r="P13" s="2"/>
      <c r="Q13" s="2"/>
      <c r="R13" s="2"/>
      <c r="S13" s="2"/>
      <c r="T13" s="12"/>
      <c r="U13" s="12"/>
      <c r="V13" s="12"/>
      <c r="W13" s="12"/>
      <c r="X13" s="1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9"/>
      <c r="AL13" s="2"/>
      <c r="AM13" s="2"/>
    </row>
    <row r="14" spans="1:39" ht="15.75" customHeight="1" x14ac:dyDescent="0.3">
      <c r="A14" s="9">
        <v>1339</v>
      </c>
      <c r="B14" s="9" t="s">
        <v>28</v>
      </c>
      <c r="C14" s="9" t="s">
        <v>70</v>
      </c>
      <c r="D14" s="12">
        <v>5</v>
      </c>
      <c r="E14" s="12">
        <v>6016.6</v>
      </c>
      <c r="F14" s="13"/>
      <c r="G14" s="13"/>
      <c r="H14" s="13"/>
      <c r="I14" s="14"/>
      <c r="J14" s="2"/>
      <c r="K14" s="2"/>
      <c r="L14" s="2"/>
      <c r="M14" s="14"/>
      <c r="N14" s="2"/>
      <c r="O14" s="15"/>
      <c r="P14" s="2"/>
      <c r="Q14" s="2"/>
      <c r="R14" s="2"/>
      <c r="S14" s="2"/>
      <c r="T14" s="12"/>
      <c r="U14" s="12"/>
      <c r="V14" s="12"/>
      <c r="W14" s="12"/>
      <c r="X14" s="1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9"/>
      <c r="AL14" s="2"/>
      <c r="AM14" s="2"/>
    </row>
    <row r="15" spans="1:39" ht="15.75" customHeight="1" x14ac:dyDescent="0.3">
      <c r="A15" s="9">
        <v>1334</v>
      </c>
      <c r="B15" s="9" t="s">
        <v>29</v>
      </c>
      <c r="C15" s="9" t="s">
        <v>79</v>
      </c>
      <c r="D15" s="12">
        <v>7</v>
      </c>
      <c r="E15" s="12">
        <v>4040.4285714285716</v>
      </c>
      <c r="F15" s="13"/>
      <c r="G15" s="13"/>
      <c r="H15" s="13"/>
      <c r="I15" s="14"/>
      <c r="J15" s="2"/>
      <c r="K15" s="2"/>
      <c r="L15" s="2"/>
      <c r="M15" s="14"/>
      <c r="N15" s="2"/>
      <c r="O15" s="15"/>
      <c r="P15" s="2"/>
      <c r="Q15" s="2"/>
      <c r="R15" s="2"/>
      <c r="S15" s="2"/>
      <c r="T15" s="12"/>
      <c r="U15" s="12"/>
      <c r="V15" s="12"/>
      <c r="W15" s="12"/>
      <c r="X15" s="1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9"/>
      <c r="AL15" s="2"/>
      <c r="AM15" s="2"/>
    </row>
    <row r="16" spans="1:39" ht="15.75" customHeight="1" x14ac:dyDescent="0.3">
      <c r="A16" s="9">
        <v>1377</v>
      </c>
      <c r="B16" s="9" t="s">
        <v>30</v>
      </c>
      <c r="C16" s="9" t="s">
        <v>72</v>
      </c>
      <c r="D16" s="12">
        <v>19</v>
      </c>
      <c r="E16" s="12">
        <v>3100</v>
      </c>
      <c r="F16" s="13"/>
      <c r="G16" s="13"/>
      <c r="H16" s="13"/>
      <c r="I16" s="14"/>
      <c r="J16" s="54" t="s">
        <v>92</v>
      </c>
      <c r="K16" s="55"/>
      <c r="L16" s="55"/>
      <c r="M16" s="55"/>
      <c r="N16" s="55"/>
      <c r="O16" s="56"/>
      <c r="P16" s="2"/>
      <c r="Q16" s="2"/>
      <c r="R16" s="2"/>
      <c r="S16" s="2"/>
      <c r="T16" s="12"/>
      <c r="U16" s="12"/>
      <c r="V16" s="12"/>
      <c r="W16" s="12"/>
      <c r="X16" s="1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9"/>
      <c r="AL16" s="2"/>
      <c r="AM16" s="2"/>
    </row>
    <row r="17" spans="1:39" ht="15.75" customHeight="1" x14ac:dyDescent="0.3">
      <c r="A17" s="9">
        <v>1209</v>
      </c>
      <c r="B17" s="9" t="s">
        <v>31</v>
      </c>
      <c r="C17" s="9" t="s">
        <v>80</v>
      </c>
      <c r="D17" s="12">
        <v>7</v>
      </c>
      <c r="E17" s="12">
        <v>2739.4285714285716</v>
      </c>
      <c r="F17" s="13"/>
      <c r="G17" s="13"/>
      <c r="H17" s="13"/>
      <c r="I17" s="14"/>
      <c r="J17" s="57"/>
      <c r="K17" s="58"/>
      <c r="L17" s="58"/>
      <c r="M17" s="58"/>
      <c r="N17" s="58"/>
      <c r="O17" s="59"/>
      <c r="P17" s="2"/>
      <c r="Q17" s="2"/>
      <c r="R17" s="2"/>
      <c r="S17" s="2"/>
      <c r="T17" s="12"/>
      <c r="U17" s="12"/>
      <c r="V17" s="12"/>
      <c r="W17" s="12"/>
      <c r="X17" s="1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9"/>
      <c r="AL17" s="2"/>
      <c r="AM17" s="2"/>
    </row>
    <row r="18" spans="1:39" ht="15.75" customHeight="1" x14ac:dyDescent="0.3">
      <c r="A18" s="9">
        <v>1143</v>
      </c>
      <c r="B18" s="9" t="s">
        <v>32</v>
      </c>
      <c r="C18" s="9" t="s">
        <v>71</v>
      </c>
      <c r="D18" s="12">
        <v>5</v>
      </c>
      <c r="E18" s="12">
        <v>30367.4</v>
      </c>
      <c r="F18" s="13"/>
      <c r="G18" s="13"/>
      <c r="H18" s="13"/>
      <c r="I18" s="14"/>
      <c r="J18" s="57"/>
      <c r="K18" s="58"/>
      <c r="L18" s="58"/>
      <c r="M18" s="58"/>
      <c r="N18" s="58"/>
      <c r="O18" s="59"/>
      <c r="P18" s="2"/>
      <c r="Q18" s="2"/>
      <c r="R18" s="2"/>
      <c r="S18" s="2"/>
      <c r="T18" s="12"/>
      <c r="U18" s="12"/>
      <c r="V18" s="12"/>
      <c r="W18" s="12"/>
      <c r="X18" s="1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9"/>
      <c r="AL18" s="2"/>
      <c r="AM18" s="2"/>
    </row>
    <row r="19" spans="1:39" ht="15.75" customHeight="1" x14ac:dyDescent="0.3">
      <c r="A19" s="9">
        <v>1259</v>
      </c>
      <c r="B19" s="9" t="s">
        <v>33</v>
      </c>
      <c r="C19" s="9" t="s">
        <v>71</v>
      </c>
      <c r="D19" s="12">
        <v>5</v>
      </c>
      <c r="E19" s="12">
        <v>8948.2000000000007</v>
      </c>
      <c r="F19" s="19"/>
      <c r="G19" s="13"/>
      <c r="H19" s="13"/>
      <c r="I19" s="14"/>
      <c r="J19" s="57"/>
      <c r="K19" s="58"/>
      <c r="L19" s="58"/>
      <c r="M19" s="58"/>
      <c r="N19" s="58"/>
      <c r="O19" s="59"/>
      <c r="P19" s="2"/>
      <c r="Q19" s="2"/>
      <c r="R19" s="2"/>
      <c r="S19" s="2"/>
      <c r="T19" s="12"/>
      <c r="U19" s="12"/>
      <c r="V19" s="12"/>
      <c r="W19" s="12"/>
      <c r="X19" s="1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9"/>
      <c r="AL19" s="2"/>
      <c r="AM19" s="2"/>
    </row>
    <row r="20" spans="1:39" ht="15.75" customHeight="1" x14ac:dyDescent="0.3">
      <c r="A20" s="9">
        <v>1022</v>
      </c>
      <c r="B20" s="9" t="s">
        <v>34</v>
      </c>
      <c r="C20" s="9" t="s">
        <v>74</v>
      </c>
      <c r="D20" s="12">
        <v>4</v>
      </c>
      <c r="E20" s="12">
        <v>66343</v>
      </c>
      <c r="F20" s="13"/>
      <c r="G20" s="13"/>
      <c r="H20" s="13"/>
      <c r="I20" s="14"/>
      <c r="J20" s="60"/>
      <c r="K20" s="61"/>
      <c r="L20" s="61"/>
      <c r="M20" s="61"/>
      <c r="N20" s="61"/>
      <c r="O20" s="62"/>
      <c r="P20" s="2"/>
      <c r="Q20" s="2"/>
      <c r="R20" s="2"/>
      <c r="S20" s="2"/>
      <c r="T20" s="12"/>
      <c r="U20" s="12"/>
      <c r="V20" s="12"/>
      <c r="W20" s="12"/>
      <c r="X20" s="1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ht="15.75" customHeight="1" x14ac:dyDescent="0.3">
      <c r="A21" s="9">
        <v>1217</v>
      </c>
      <c r="B21" s="9" t="s">
        <v>35</v>
      </c>
      <c r="C21" s="9" t="s">
        <v>79</v>
      </c>
      <c r="D21" s="12">
        <v>7</v>
      </c>
      <c r="E21" s="12">
        <v>11221.857142857143</v>
      </c>
      <c r="F21" s="13"/>
      <c r="G21" s="13"/>
      <c r="H21" s="13"/>
      <c r="I21" s="14"/>
      <c r="J21" s="20"/>
      <c r="K21" s="20"/>
      <c r="L21" s="20"/>
      <c r="M21" s="20"/>
      <c r="N21" s="20"/>
      <c r="O21" s="20"/>
      <c r="P21" s="2"/>
      <c r="Q21" s="2"/>
      <c r="R21" s="2"/>
      <c r="S21" s="2"/>
      <c r="T21" s="12"/>
      <c r="U21" s="12"/>
      <c r="V21" s="12"/>
      <c r="W21" s="12"/>
      <c r="X21" s="1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ht="15.75" customHeight="1" x14ac:dyDescent="0.3">
      <c r="A22" s="9">
        <v>1223</v>
      </c>
      <c r="B22" s="9" t="s">
        <v>36</v>
      </c>
      <c r="C22" s="9" t="s">
        <v>76</v>
      </c>
      <c r="D22" s="12">
        <v>5</v>
      </c>
      <c r="E22" s="12">
        <v>37402.800000000003</v>
      </c>
      <c r="F22" s="13"/>
      <c r="G22" s="13"/>
      <c r="H22" s="13"/>
      <c r="I22" s="14"/>
      <c r="J22" s="2"/>
      <c r="K22" s="2"/>
      <c r="L22" s="2"/>
      <c r="M22" s="2"/>
      <c r="N22" s="12"/>
      <c r="O22" s="12"/>
      <c r="P22" s="12"/>
      <c r="Q22" s="12"/>
      <c r="R22" s="1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ht="15.75" customHeight="1" x14ac:dyDescent="0.3">
      <c r="A23" s="9">
        <v>1075</v>
      </c>
      <c r="B23" s="9" t="s">
        <v>37</v>
      </c>
      <c r="C23" s="9" t="s">
        <v>76</v>
      </c>
      <c r="D23" s="12">
        <v>10</v>
      </c>
      <c r="E23" s="12">
        <v>17853.400000000001</v>
      </c>
      <c r="F23" s="13"/>
      <c r="G23" s="13"/>
      <c r="H23" s="13"/>
      <c r="I23" s="14"/>
      <c r="J23" s="2"/>
      <c r="K23" s="2"/>
      <c r="L23" s="2"/>
      <c r="M23" s="2"/>
      <c r="N23" s="12"/>
      <c r="O23" s="12"/>
      <c r="P23" s="12"/>
      <c r="Q23" s="12"/>
      <c r="R23" s="1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ht="15.75" customHeight="1" x14ac:dyDescent="0.3">
      <c r="A24" s="9">
        <v>1074</v>
      </c>
      <c r="B24" s="9" t="s">
        <v>102</v>
      </c>
      <c r="C24" s="9" t="s">
        <v>76</v>
      </c>
      <c r="D24" s="12">
        <v>5</v>
      </c>
      <c r="E24" s="12">
        <v>24819.200000000001</v>
      </c>
      <c r="F24" s="13"/>
      <c r="G24" s="13"/>
      <c r="H24" s="13"/>
      <c r="I24" s="14"/>
      <c r="J24" s="2"/>
      <c r="K24" s="2"/>
      <c r="L24" s="2"/>
      <c r="M24" s="14"/>
      <c r="N24" s="2"/>
      <c r="O24" s="15"/>
      <c r="P24" s="2"/>
      <c r="Q24" s="2"/>
      <c r="R24" s="2"/>
      <c r="S24" s="2"/>
      <c r="T24" s="12"/>
      <c r="U24" s="12"/>
      <c r="V24" s="12"/>
      <c r="W24" s="12"/>
      <c r="X24" s="1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ht="15.75" customHeight="1" x14ac:dyDescent="0.3">
      <c r="A25" s="9">
        <v>1319</v>
      </c>
      <c r="B25" s="9" t="s">
        <v>38</v>
      </c>
      <c r="C25" s="9" t="s">
        <v>71</v>
      </c>
      <c r="D25" s="12">
        <v>5</v>
      </c>
      <c r="E25" s="12">
        <v>30552.2</v>
      </c>
      <c r="F25" s="13"/>
      <c r="G25" s="13"/>
      <c r="H25" s="13"/>
      <c r="I25" s="14"/>
      <c r="J25" s="2"/>
      <c r="K25" s="2"/>
      <c r="L25" s="2"/>
      <c r="M25" s="14"/>
      <c r="N25" s="2"/>
      <c r="O25" s="15"/>
      <c r="P25" s="2"/>
      <c r="Q25" s="2"/>
      <c r="R25" s="2"/>
      <c r="S25" s="2"/>
      <c r="T25" s="12"/>
      <c r="U25" s="12"/>
      <c r="V25" s="12"/>
      <c r="W25" s="12"/>
      <c r="X25" s="1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ht="15.75" customHeight="1" x14ac:dyDescent="0.3">
      <c r="A26" s="9">
        <v>1298</v>
      </c>
      <c r="B26" s="9" t="s">
        <v>39</v>
      </c>
      <c r="C26" s="9" t="s">
        <v>81</v>
      </c>
      <c r="D26" s="12">
        <v>4</v>
      </c>
      <c r="E26" s="12">
        <v>15837.5</v>
      </c>
      <c r="F26" s="13"/>
      <c r="G26" s="13"/>
      <c r="H26" s="13"/>
      <c r="I26" s="14"/>
      <c r="J26" s="54" t="s">
        <v>93</v>
      </c>
      <c r="K26" s="55"/>
      <c r="L26" s="55"/>
      <c r="M26" s="55"/>
      <c r="N26" s="55"/>
      <c r="O26" s="56"/>
      <c r="P26" s="2"/>
      <c r="Q26" s="64" t="s">
        <v>94</v>
      </c>
      <c r="R26" s="2"/>
      <c r="S26" s="66" t="s">
        <v>95</v>
      </c>
      <c r="T26" s="12"/>
      <c r="U26" s="12"/>
      <c r="V26" s="12"/>
      <c r="W26" s="12"/>
      <c r="X26" s="1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ht="15.75" customHeight="1" x14ac:dyDescent="0.3">
      <c r="A27" s="9">
        <v>1146</v>
      </c>
      <c r="B27" s="9" t="s">
        <v>40</v>
      </c>
      <c r="C27" s="9" t="s">
        <v>75</v>
      </c>
      <c r="D27" s="12">
        <v>5</v>
      </c>
      <c r="E27" s="12">
        <v>15057.4</v>
      </c>
      <c r="F27" s="13"/>
      <c r="G27" s="13"/>
      <c r="H27" s="13"/>
      <c r="I27" s="14"/>
      <c r="J27" s="60"/>
      <c r="K27" s="61"/>
      <c r="L27" s="61"/>
      <c r="M27" s="61"/>
      <c r="N27" s="61"/>
      <c r="O27" s="62"/>
      <c r="P27" s="2"/>
      <c r="Q27" s="65"/>
      <c r="R27" s="2"/>
      <c r="S27" s="65"/>
      <c r="T27" s="12"/>
      <c r="U27" s="12"/>
      <c r="V27" s="12"/>
      <c r="W27" s="12"/>
      <c r="X27" s="1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ht="15.75" customHeight="1" x14ac:dyDescent="0.3">
      <c r="A28" s="9">
        <v>1342</v>
      </c>
      <c r="B28" s="9" t="s">
        <v>41</v>
      </c>
      <c r="C28" s="9" t="s">
        <v>76</v>
      </c>
      <c r="D28" s="12">
        <v>5</v>
      </c>
      <c r="E28" s="12">
        <v>5699.6</v>
      </c>
      <c r="F28" s="13"/>
      <c r="G28" s="13"/>
      <c r="H28" s="13"/>
      <c r="I28" s="14"/>
      <c r="J28" s="20"/>
      <c r="K28" s="20"/>
      <c r="L28" s="20"/>
      <c r="M28" s="20"/>
      <c r="N28" s="20"/>
      <c r="O28" s="20"/>
      <c r="P28" s="2"/>
      <c r="Q28" s="2"/>
      <c r="R28" s="2"/>
      <c r="S28" s="2"/>
      <c r="T28" s="12"/>
      <c r="U28" s="12"/>
      <c r="V28" s="12"/>
      <c r="W28" s="12"/>
      <c r="X28" s="1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ht="15.75" customHeight="1" x14ac:dyDescent="0.3">
      <c r="A29" s="9">
        <v>1317</v>
      </c>
      <c r="B29" s="9" t="s">
        <v>42</v>
      </c>
      <c r="C29" s="9" t="s">
        <v>75</v>
      </c>
      <c r="D29" s="12">
        <v>5</v>
      </c>
      <c r="E29" s="12">
        <v>4544.8</v>
      </c>
      <c r="F29" s="13"/>
      <c r="G29" s="13"/>
      <c r="H29" s="13"/>
      <c r="I29" s="14"/>
      <c r="J29" s="14"/>
      <c r="K29" s="51" t="s">
        <v>96</v>
      </c>
      <c r="L29" s="52"/>
      <c r="M29" s="52"/>
      <c r="N29" s="52"/>
      <c r="O29" s="53"/>
      <c r="P29" s="2"/>
      <c r="Q29" s="2"/>
      <c r="R29" s="2"/>
      <c r="S29" s="2"/>
      <c r="T29" s="12"/>
      <c r="U29" s="12"/>
      <c r="V29" s="12"/>
      <c r="W29" s="12"/>
      <c r="X29" s="1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ht="15.75" customHeight="1" x14ac:dyDescent="0.3">
      <c r="A30" s="9">
        <v>1364</v>
      </c>
      <c r="B30" s="9" t="s">
        <v>43</v>
      </c>
      <c r="C30" s="9" t="s">
        <v>72</v>
      </c>
      <c r="D30" s="12">
        <v>19</v>
      </c>
      <c r="E30" s="12">
        <v>1351.2631578947369</v>
      </c>
      <c r="F30" s="13"/>
      <c r="G30" s="13"/>
      <c r="H30" s="13"/>
      <c r="I30" s="14"/>
      <c r="J30" s="2"/>
      <c r="K30" s="2"/>
      <c r="L30" s="2"/>
      <c r="M30" s="2"/>
      <c r="N30" s="2"/>
      <c r="O30" s="2"/>
      <c r="P30" s="2"/>
      <c r="Q30" s="2"/>
      <c r="R30" s="2"/>
      <c r="S30" s="2"/>
      <c r="T30" s="12"/>
      <c r="U30" s="12"/>
      <c r="V30" s="12"/>
      <c r="W30" s="12"/>
      <c r="X30" s="1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ht="15.75" customHeight="1" x14ac:dyDescent="0.3">
      <c r="A31" s="9">
        <v>1335</v>
      </c>
      <c r="B31" s="9" t="s">
        <v>44</v>
      </c>
      <c r="C31" s="9" t="s">
        <v>73</v>
      </c>
      <c r="D31" s="12">
        <v>9</v>
      </c>
      <c r="E31" s="12">
        <v>9502.6666666666661</v>
      </c>
      <c r="F31" s="13"/>
      <c r="G31" s="13"/>
      <c r="H31" s="13"/>
      <c r="I31" s="14"/>
      <c r="J31" s="14"/>
      <c r="K31" s="51" t="s">
        <v>97</v>
      </c>
      <c r="L31" s="52"/>
      <c r="M31" s="52"/>
      <c r="N31" s="52"/>
      <c r="O31" s="53"/>
      <c r="P31" s="2"/>
      <c r="Q31" s="2"/>
      <c r="R31" s="2"/>
      <c r="S31" s="2"/>
      <c r="T31" s="12"/>
      <c r="U31" s="12"/>
      <c r="V31" s="12"/>
      <c r="W31" s="12"/>
      <c r="X31" s="1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ht="15.75" customHeight="1" x14ac:dyDescent="0.3">
      <c r="A32" s="9">
        <v>1289</v>
      </c>
      <c r="B32" s="9" t="s">
        <v>45</v>
      </c>
      <c r="C32" s="9" t="s">
        <v>71</v>
      </c>
      <c r="D32" s="12">
        <v>5</v>
      </c>
      <c r="E32" s="12">
        <v>25992</v>
      </c>
      <c r="F32" s="13"/>
      <c r="G32" s="13"/>
      <c r="H32" s="13"/>
      <c r="I32" s="14"/>
      <c r="J32" s="20"/>
      <c r="K32" s="20"/>
      <c r="L32" s="20"/>
      <c r="M32" s="20"/>
      <c r="N32" s="20"/>
      <c r="O32" s="20"/>
      <c r="P32" s="2"/>
      <c r="Q32" s="2"/>
      <c r="R32" s="2"/>
      <c r="S32" s="2"/>
      <c r="T32" s="12"/>
      <c r="U32" s="12"/>
      <c r="V32" s="12"/>
      <c r="W32" s="12"/>
      <c r="X32" s="1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ht="15.75" customHeight="1" x14ac:dyDescent="0.3">
      <c r="A33" s="9">
        <v>1327</v>
      </c>
      <c r="B33" s="9" t="s">
        <v>46</v>
      </c>
      <c r="C33" s="9" t="s">
        <v>76</v>
      </c>
      <c r="D33" s="12">
        <v>5</v>
      </c>
      <c r="E33" s="12">
        <v>4279.8</v>
      </c>
      <c r="F33" s="13"/>
      <c r="G33" s="13"/>
      <c r="H33" s="13"/>
      <c r="I33" s="14"/>
      <c r="J33" s="20"/>
      <c r="K33" s="63" t="s">
        <v>98</v>
      </c>
      <c r="L33" s="52"/>
      <c r="M33" s="52"/>
      <c r="N33" s="52"/>
      <c r="O33" s="53"/>
      <c r="P33" s="2"/>
      <c r="Q33" s="2"/>
      <c r="R33" s="2"/>
      <c r="S33" s="2"/>
      <c r="T33" s="12"/>
      <c r="U33" s="12"/>
      <c r="V33" s="12"/>
      <c r="W33" s="12"/>
      <c r="X33" s="1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ht="15.75" customHeight="1" x14ac:dyDescent="0.3">
      <c r="A34" s="9">
        <v>1042</v>
      </c>
      <c r="B34" s="9" t="s">
        <v>47</v>
      </c>
      <c r="C34" s="9" t="s">
        <v>79</v>
      </c>
      <c r="D34" s="12">
        <v>7</v>
      </c>
      <c r="E34" s="12">
        <v>3512.4285714285716</v>
      </c>
      <c r="F34" s="13"/>
      <c r="G34" s="13"/>
      <c r="H34" s="13"/>
      <c r="I34" s="14"/>
      <c r="J34" s="20"/>
      <c r="K34" s="20"/>
      <c r="L34" s="20"/>
      <c r="M34" s="20"/>
      <c r="N34" s="20"/>
      <c r="O34" s="20"/>
      <c r="P34" s="2"/>
      <c r="Q34" s="2"/>
      <c r="R34" s="2"/>
      <c r="S34" s="2"/>
      <c r="T34" s="12"/>
      <c r="U34" s="12"/>
      <c r="V34" s="12"/>
      <c r="W34" s="12"/>
      <c r="X34" s="1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ht="15.75" customHeight="1" x14ac:dyDescent="0.3">
      <c r="A35" s="9">
        <v>1302</v>
      </c>
      <c r="B35" s="9" t="s">
        <v>48</v>
      </c>
      <c r="C35" s="9" t="s">
        <v>73</v>
      </c>
      <c r="D35" s="12">
        <v>9</v>
      </c>
      <c r="E35" s="12">
        <v>7681.4444444444443</v>
      </c>
      <c r="F35" s="13"/>
      <c r="G35" s="13"/>
      <c r="H35" s="13"/>
      <c r="I35" s="14"/>
      <c r="J35" s="20"/>
      <c r="K35" s="63" t="s">
        <v>99</v>
      </c>
      <c r="L35" s="52"/>
      <c r="M35" s="52"/>
      <c r="N35" s="52"/>
      <c r="O35" s="53"/>
      <c r="P35" s="2"/>
      <c r="Q35" s="2"/>
      <c r="R35" s="2"/>
      <c r="S35" s="2"/>
      <c r="T35" s="12"/>
      <c r="U35" s="12"/>
      <c r="V35" s="12"/>
      <c r="W35" s="12"/>
      <c r="X35" s="1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ht="15.75" customHeight="1" x14ac:dyDescent="0.3">
      <c r="A36" s="9">
        <v>1229</v>
      </c>
      <c r="B36" s="9" t="s">
        <v>49</v>
      </c>
      <c r="C36" s="9" t="s">
        <v>75</v>
      </c>
      <c r="D36" s="12">
        <v>14</v>
      </c>
      <c r="E36" s="12">
        <v>17967.571428571428</v>
      </c>
      <c r="F36" s="13"/>
      <c r="G36" s="13"/>
      <c r="H36" s="13"/>
      <c r="I36" s="14"/>
      <c r="J36" s="14"/>
      <c r="K36" s="14"/>
      <c r="L36" s="14"/>
      <c r="M36" s="14"/>
      <c r="N36" s="14"/>
      <c r="O36" s="14"/>
      <c r="P36" s="2"/>
      <c r="Q36" s="2"/>
      <c r="R36" s="2"/>
      <c r="S36" s="2"/>
      <c r="T36" s="12"/>
      <c r="U36" s="12"/>
      <c r="V36" s="12"/>
      <c r="W36" s="12"/>
      <c r="X36" s="1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ht="15.75" customHeight="1" x14ac:dyDescent="0.3">
      <c r="A37" s="9">
        <v>1031</v>
      </c>
      <c r="B37" s="9" t="s">
        <v>50</v>
      </c>
      <c r="C37" s="9" t="s">
        <v>71</v>
      </c>
      <c r="D37" s="12">
        <v>5</v>
      </c>
      <c r="E37" s="12">
        <v>5234.2</v>
      </c>
      <c r="F37" s="13"/>
      <c r="G37" s="13"/>
      <c r="H37" s="13"/>
      <c r="I37" s="14"/>
      <c r="J37" s="2"/>
      <c r="K37" s="63" t="s">
        <v>100</v>
      </c>
      <c r="L37" s="52"/>
      <c r="M37" s="52"/>
      <c r="N37" s="52"/>
      <c r="O37" s="53"/>
      <c r="P37" s="2"/>
      <c r="Q37" s="2"/>
      <c r="R37" s="2"/>
      <c r="S37" s="2"/>
      <c r="T37" s="12"/>
      <c r="U37" s="12"/>
      <c r="V37" s="12"/>
      <c r="W37" s="12"/>
      <c r="X37" s="1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ht="15.75" customHeight="1" x14ac:dyDescent="0.3">
      <c r="A38" s="9">
        <v>1357</v>
      </c>
      <c r="B38" s="9" t="s">
        <v>51</v>
      </c>
      <c r="C38" s="9" t="s">
        <v>72</v>
      </c>
      <c r="D38" s="12">
        <v>19</v>
      </c>
      <c r="E38" s="12">
        <v>1308.8421052631579</v>
      </c>
      <c r="F38" s="13"/>
      <c r="G38" s="13"/>
      <c r="H38" s="13"/>
      <c r="I38" s="14"/>
      <c r="J38" s="2"/>
      <c r="K38" s="2"/>
      <c r="L38" s="2"/>
      <c r="M38" s="2"/>
      <c r="N38" s="2"/>
      <c r="O38" s="2"/>
      <c r="P38" s="2"/>
      <c r="Q38" s="2"/>
      <c r="R38" s="2"/>
      <c r="S38" s="2"/>
      <c r="T38" s="12"/>
      <c r="U38" s="12"/>
      <c r="V38" s="12"/>
      <c r="W38" s="12"/>
      <c r="X38" s="1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ht="15.75" customHeight="1" x14ac:dyDescent="0.3">
      <c r="A39" s="9">
        <v>1328</v>
      </c>
      <c r="B39" s="9" t="s">
        <v>52</v>
      </c>
      <c r="C39" s="9" t="s">
        <v>76</v>
      </c>
      <c r="D39" s="12">
        <v>8</v>
      </c>
      <c r="E39" s="12">
        <v>19592.125</v>
      </c>
      <c r="F39" s="13"/>
      <c r="G39" s="13"/>
      <c r="H39" s="13"/>
      <c r="I39" s="14"/>
      <c r="J39" s="54" t="s">
        <v>101</v>
      </c>
      <c r="K39" s="55"/>
      <c r="L39" s="55"/>
      <c r="M39" s="55"/>
      <c r="N39" s="55"/>
      <c r="O39" s="56"/>
      <c r="P39" s="2"/>
      <c r="Q39" s="2"/>
      <c r="R39" s="2"/>
      <c r="S39" s="2"/>
      <c r="T39" s="12"/>
      <c r="U39" s="12"/>
      <c r="V39" s="12"/>
      <c r="W39" s="12"/>
      <c r="X39" s="1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ht="18" customHeight="1" x14ac:dyDescent="0.3">
      <c r="A40" s="9">
        <v>1329</v>
      </c>
      <c r="B40" s="9" t="s">
        <v>104</v>
      </c>
      <c r="C40" s="9" t="s">
        <v>76</v>
      </c>
      <c r="D40" s="12">
        <v>5</v>
      </c>
      <c r="E40" s="12">
        <v>19532.2</v>
      </c>
      <c r="F40" s="13"/>
      <c r="G40" s="13"/>
      <c r="H40" s="13"/>
      <c r="I40" s="14"/>
      <c r="J40" s="57"/>
      <c r="K40" s="58"/>
      <c r="L40" s="58"/>
      <c r="M40" s="58"/>
      <c r="N40" s="58"/>
      <c r="O40" s="59"/>
      <c r="P40" s="2"/>
      <c r="Q40" s="2"/>
      <c r="R40" s="2"/>
      <c r="S40" s="2"/>
      <c r="T40" s="12"/>
      <c r="U40" s="12"/>
      <c r="V40" s="12"/>
      <c r="W40" s="12"/>
      <c r="X40" s="1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ht="15.75" customHeight="1" x14ac:dyDescent="0.3">
      <c r="A41" s="9">
        <v>1344</v>
      </c>
      <c r="B41" s="9" t="s">
        <v>53</v>
      </c>
      <c r="C41" s="9" t="s">
        <v>82</v>
      </c>
      <c r="D41" s="12">
        <v>6</v>
      </c>
      <c r="E41" s="12">
        <v>3031.3333333333335</v>
      </c>
      <c r="F41" s="13"/>
      <c r="G41" s="13"/>
      <c r="H41" s="13"/>
      <c r="I41" s="14"/>
      <c r="J41" s="60"/>
      <c r="K41" s="61"/>
      <c r="L41" s="61"/>
      <c r="M41" s="61"/>
      <c r="N41" s="61"/>
      <c r="O41" s="62"/>
      <c r="P41" s="2"/>
      <c r="Q41" s="2"/>
      <c r="R41" s="2"/>
      <c r="S41" s="2"/>
      <c r="T41" s="12"/>
      <c r="U41" s="12"/>
      <c r="V41" s="12"/>
      <c r="W41" s="12"/>
      <c r="X41" s="1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ht="20.25" customHeight="1" x14ac:dyDescent="0.3">
      <c r="A42" s="9">
        <v>1240</v>
      </c>
      <c r="B42" s="9" t="s">
        <v>54</v>
      </c>
      <c r="C42" s="9" t="s">
        <v>83</v>
      </c>
      <c r="D42" s="12">
        <v>7</v>
      </c>
      <c r="E42" s="12">
        <v>1583.1428571428571</v>
      </c>
      <c r="F42" s="13"/>
      <c r="G42" s="13"/>
      <c r="H42" s="13"/>
      <c r="I42" s="14"/>
      <c r="J42" s="2"/>
      <c r="K42" s="2"/>
      <c r="L42" s="2"/>
      <c r="M42" s="2"/>
      <c r="N42" s="2"/>
      <c r="O42" s="2"/>
      <c r="P42" s="2"/>
      <c r="Q42" s="2"/>
      <c r="R42" s="2"/>
      <c r="S42" s="2"/>
      <c r="T42" s="12"/>
      <c r="U42" s="12"/>
      <c r="V42" s="12"/>
      <c r="W42" s="12"/>
      <c r="X42" s="1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ht="15.75" customHeight="1" x14ac:dyDescent="0.3">
      <c r="A43" s="9">
        <v>1237</v>
      </c>
      <c r="B43" s="9" t="s">
        <v>55</v>
      </c>
      <c r="C43" s="9" t="s">
        <v>71</v>
      </c>
      <c r="D43" s="12">
        <v>5</v>
      </c>
      <c r="E43" s="12">
        <v>12357.2</v>
      </c>
      <c r="F43" s="13"/>
      <c r="G43" s="13"/>
      <c r="H43" s="13"/>
      <c r="I43" s="14"/>
      <c r="J43" s="2"/>
      <c r="K43" s="2"/>
      <c r="L43" s="2"/>
      <c r="M43" s="2"/>
      <c r="N43" s="2"/>
      <c r="O43" s="2"/>
      <c r="P43" s="2"/>
      <c r="Q43" s="2"/>
      <c r="R43" s="2"/>
      <c r="S43" s="2"/>
      <c r="T43" s="12"/>
      <c r="U43" s="12"/>
      <c r="V43" s="12"/>
      <c r="W43" s="12"/>
      <c r="X43" s="1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ht="15.75" customHeight="1" x14ac:dyDescent="0.3">
      <c r="A44" s="9">
        <v>1338</v>
      </c>
      <c r="B44" s="9" t="s">
        <v>56</v>
      </c>
      <c r="C44" s="9" t="s">
        <v>73</v>
      </c>
      <c r="D44" s="12">
        <v>9</v>
      </c>
      <c r="E44" s="12">
        <v>4789</v>
      </c>
      <c r="F44" s="13"/>
      <c r="G44" s="13"/>
      <c r="H44" s="13"/>
      <c r="I44" s="14"/>
      <c r="J44" s="2"/>
      <c r="K44" s="2"/>
      <c r="L44" s="2"/>
      <c r="M44" s="2"/>
      <c r="N44" s="2"/>
      <c r="O44" s="2"/>
      <c r="P44" s="2"/>
      <c r="Q44" s="2"/>
      <c r="R44" s="2"/>
      <c r="S44" s="2"/>
      <c r="T44" s="12"/>
      <c r="U44" s="12"/>
      <c r="V44" s="12"/>
      <c r="W44" s="12"/>
      <c r="X44" s="1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ht="15.75" customHeight="1" x14ac:dyDescent="0.3">
      <c r="A45" s="9">
        <v>1367</v>
      </c>
      <c r="B45" s="9" t="s">
        <v>57</v>
      </c>
      <c r="C45" s="9" t="s">
        <v>76</v>
      </c>
      <c r="D45" s="12">
        <v>5</v>
      </c>
      <c r="E45" s="12">
        <v>8847.4</v>
      </c>
      <c r="F45" s="13"/>
      <c r="G45" s="13"/>
      <c r="H45" s="13"/>
      <c r="I45" s="14"/>
      <c r="J45" s="2"/>
      <c r="K45" s="2"/>
      <c r="L45" s="2"/>
      <c r="M45" s="2"/>
      <c r="N45" s="2"/>
      <c r="O45" s="2"/>
      <c r="P45" s="2"/>
      <c r="Q45" s="2"/>
      <c r="R45" s="2"/>
      <c r="S45" s="2"/>
      <c r="T45" s="12"/>
      <c r="U45" s="12"/>
      <c r="V45" s="12"/>
      <c r="W45" s="12"/>
      <c r="X45" s="1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ht="15.75" customHeight="1" x14ac:dyDescent="0.3">
      <c r="A46" s="9">
        <v>1299</v>
      </c>
      <c r="B46" s="9" t="s">
        <v>58</v>
      </c>
      <c r="C46" s="9" t="s">
        <v>75</v>
      </c>
      <c r="D46" s="12">
        <v>5</v>
      </c>
      <c r="E46" s="12">
        <v>9403.6</v>
      </c>
      <c r="F46" s="13"/>
      <c r="G46" s="13"/>
      <c r="H46" s="13"/>
      <c r="I46" s="14"/>
      <c r="J46" s="54" t="s">
        <v>103</v>
      </c>
      <c r="K46" s="55"/>
      <c r="L46" s="55"/>
      <c r="M46" s="55"/>
      <c r="N46" s="55"/>
      <c r="O46" s="56"/>
      <c r="P46" s="2"/>
      <c r="Q46" s="2"/>
      <c r="R46" s="2"/>
      <c r="S46" s="2"/>
      <c r="T46" s="12"/>
      <c r="U46" s="12"/>
      <c r="V46" s="12"/>
      <c r="W46" s="12"/>
      <c r="X46" s="1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ht="15.75" customHeight="1" x14ac:dyDescent="0.3">
      <c r="A47" s="9">
        <v>1330</v>
      </c>
      <c r="B47" s="9" t="s">
        <v>59</v>
      </c>
      <c r="C47" s="9" t="s">
        <v>73</v>
      </c>
      <c r="D47" s="12">
        <v>9</v>
      </c>
      <c r="E47" s="12">
        <v>11325</v>
      </c>
      <c r="F47" s="13"/>
      <c r="G47" s="13"/>
      <c r="H47" s="13"/>
      <c r="I47" s="14"/>
      <c r="J47" s="60"/>
      <c r="K47" s="61"/>
      <c r="L47" s="61"/>
      <c r="M47" s="61"/>
      <c r="N47" s="61"/>
      <c r="O47" s="62"/>
      <c r="P47" s="2"/>
      <c r="Q47" s="2"/>
      <c r="R47" s="2"/>
      <c r="S47" s="2"/>
      <c r="T47" s="12"/>
      <c r="U47" s="12"/>
      <c r="V47" s="12"/>
      <c r="W47" s="12"/>
      <c r="X47" s="1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ht="15.75" customHeight="1" x14ac:dyDescent="0.3">
      <c r="A48" s="9">
        <v>1331</v>
      </c>
      <c r="B48" s="9" t="s">
        <v>60</v>
      </c>
      <c r="C48" s="9" t="s">
        <v>77</v>
      </c>
      <c r="D48" s="12">
        <v>3</v>
      </c>
      <c r="E48" s="12">
        <v>20175</v>
      </c>
      <c r="F48" s="13"/>
      <c r="G48" s="13"/>
      <c r="H48" s="13"/>
      <c r="I48" s="14"/>
      <c r="J48" s="2"/>
      <c r="K48" s="2"/>
      <c r="L48" s="2"/>
      <c r="M48" s="2"/>
      <c r="N48" s="2"/>
      <c r="O48" s="2"/>
      <c r="P48" s="2"/>
      <c r="Q48" s="2"/>
      <c r="R48" s="2"/>
      <c r="S48" s="2"/>
      <c r="T48" s="12"/>
      <c r="U48" s="12"/>
      <c r="V48" s="12"/>
      <c r="W48" s="12"/>
      <c r="X48" s="1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ht="15.75" customHeight="1" x14ac:dyDescent="0.3">
      <c r="A49" s="9">
        <v>1105</v>
      </c>
      <c r="B49" s="9" t="s">
        <v>61</v>
      </c>
      <c r="C49" s="9" t="s">
        <v>70</v>
      </c>
      <c r="D49" s="12">
        <v>5</v>
      </c>
      <c r="E49" s="12">
        <v>12176.6</v>
      </c>
      <c r="F49" s="13"/>
      <c r="G49" s="13"/>
      <c r="H49" s="13"/>
      <c r="I49" s="14"/>
      <c r="J49" s="2"/>
      <c r="K49" s="51" t="s">
        <v>105</v>
      </c>
      <c r="L49" s="52"/>
      <c r="M49" s="52"/>
      <c r="N49" s="52"/>
      <c r="O49" s="53"/>
      <c r="P49" s="2"/>
      <c r="Q49" s="2"/>
      <c r="R49" s="2"/>
      <c r="S49" s="2"/>
      <c r="T49" s="12"/>
      <c r="U49" s="12"/>
      <c r="V49" s="12"/>
      <c r="W49" s="12"/>
      <c r="X49" s="1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ht="15.75" customHeight="1" x14ac:dyDescent="0.3">
      <c r="A50" s="9">
        <v>1104</v>
      </c>
      <c r="B50" s="9" t="s">
        <v>62</v>
      </c>
      <c r="C50" s="9" t="s">
        <v>78</v>
      </c>
      <c r="D50" s="12">
        <v>5</v>
      </c>
      <c r="E50" s="12">
        <v>5479.6</v>
      </c>
      <c r="F50" s="13"/>
      <c r="G50" s="13"/>
      <c r="H50" s="13"/>
      <c r="I50" s="14"/>
      <c r="J50" s="2"/>
      <c r="K50" s="2"/>
      <c r="L50" s="2"/>
      <c r="M50" s="2"/>
      <c r="N50" s="2"/>
      <c r="O50" s="2"/>
      <c r="P50" s="2"/>
      <c r="Q50" s="2"/>
      <c r="R50" s="2"/>
      <c r="S50" s="2"/>
      <c r="T50" s="12"/>
      <c r="U50" s="12"/>
      <c r="V50" s="12"/>
      <c r="W50" s="12"/>
      <c r="X50" s="1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ht="15.75" customHeight="1" x14ac:dyDescent="0.3">
      <c r="A51" s="9">
        <v>1171</v>
      </c>
      <c r="B51" s="9" t="s">
        <v>63</v>
      </c>
      <c r="C51" s="9" t="s">
        <v>78</v>
      </c>
      <c r="D51" s="12">
        <v>5</v>
      </c>
      <c r="E51" s="12">
        <v>5290.4</v>
      </c>
      <c r="F51" s="13"/>
      <c r="G51" s="13"/>
      <c r="H51" s="13"/>
      <c r="I51" s="14"/>
      <c r="J51" s="2"/>
      <c r="K51" s="51" t="s">
        <v>106</v>
      </c>
      <c r="L51" s="52"/>
      <c r="M51" s="52"/>
      <c r="N51" s="52"/>
      <c r="O51" s="53"/>
      <c r="P51" s="2"/>
      <c r="Q51" s="2"/>
      <c r="R51" s="2"/>
      <c r="S51" s="2"/>
      <c r="T51" s="12"/>
      <c r="U51" s="12"/>
      <c r="V51" s="12"/>
      <c r="W51" s="12"/>
      <c r="X51" s="1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ht="15.75" customHeight="1" x14ac:dyDescent="0.3">
      <c r="A52" s="9">
        <v>1151</v>
      </c>
      <c r="B52" s="9" t="s">
        <v>64</v>
      </c>
      <c r="C52" s="9" t="s">
        <v>76</v>
      </c>
      <c r="D52" s="12">
        <v>5</v>
      </c>
      <c r="E52" s="12">
        <v>7018.8</v>
      </c>
      <c r="F52" s="13"/>
      <c r="G52" s="13"/>
      <c r="H52" s="13"/>
      <c r="I52" s="14"/>
      <c r="J52" s="2"/>
      <c r="K52" s="2"/>
      <c r="L52" s="2"/>
      <c r="M52" s="2"/>
      <c r="N52" s="2"/>
      <c r="O52" s="2"/>
      <c r="P52" s="2"/>
      <c r="Q52" s="2"/>
      <c r="R52" s="2"/>
      <c r="S52" s="2"/>
      <c r="T52" s="12"/>
      <c r="U52" s="12"/>
      <c r="V52" s="12"/>
      <c r="W52" s="12"/>
      <c r="X52" s="1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ht="15.75" customHeight="1" x14ac:dyDescent="0.3">
      <c r="A55" s="2"/>
      <c r="B55" s="8"/>
      <c r="C55" s="8"/>
      <c r="D55" s="8"/>
      <c r="E55" s="8"/>
      <c r="F55" s="2"/>
      <c r="G55" s="9"/>
      <c r="H55" s="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ht="15.75" customHeight="1" x14ac:dyDescent="0.3">
      <c r="A56" s="2"/>
      <c r="B56" s="2"/>
      <c r="C56" s="2"/>
      <c r="D56" s="12"/>
      <c r="E56" s="12"/>
      <c r="F56" s="14"/>
      <c r="G56" s="21"/>
      <c r="H56" s="21"/>
      <c r="I56" s="2"/>
      <c r="J56" s="17" t="s">
        <v>107</v>
      </c>
      <c r="K56" s="22"/>
      <c r="L56" s="22"/>
      <c r="M56" s="22"/>
      <c r="N56" s="22"/>
      <c r="O56" s="23"/>
      <c r="P56" s="2"/>
      <c r="Q56" s="2"/>
      <c r="R56" s="10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ht="15.75" customHeight="1" x14ac:dyDescent="0.3">
      <c r="A57" s="2"/>
      <c r="B57" s="2"/>
      <c r="C57" s="2"/>
      <c r="D57" s="12"/>
      <c r="E57" s="12"/>
      <c r="F57" s="14"/>
      <c r="G57" s="21"/>
      <c r="H57" s="21"/>
      <c r="I57" s="2"/>
      <c r="J57" s="24"/>
      <c r="K57" s="25"/>
      <c r="L57" s="25"/>
      <c r="M57" s="25"/>
      <c r="N57" s="25"/>
      <c r="O57" s="26"/>
      <c r="P57" s="2"/>
      <c r="Q57" s="2"/>
      <c r="R57" s="10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ht="15.75" customHeight="1" x14ac:dyDescent="0.3">
      <c r="A58" s="2"/>
      <c r="B58" s="2"/>
      <c r="C58" s="2"/>
      <c r="D58" s="12"/>
      <c r="E58" s="12"/>
      <c r="F58" s="14"/>
      <c r="G58" s="21"/>
      <c r="H58" s="21"/>
      <c r="I58" s="2"/>
      <c r="J58" s="2"/>
      <c r="K58" s="2"/>
      <c r="L58" s="2"/>
      <c r="M58" s="14"/>
      <c r="N58" s="2"/>
      <c r="O58" s="1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ht="15.75" customHeight="1" x14ac:dyDescent="0.3">
      <c r="A59" s="2"/>
      <c r="B59" s="2"/>
      <c r="C59" s="2"/>
      <c r="D59" s="12"/>
      <c r="E59" s="12"/>
      <c r="F59" s="14"/>
      <c r="G59" s="21"/>
      <c r="H59" s="2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ht="15.75" customHeight="1" x14ac:dyDescent="0.3">
      <c r="A60" s="2"/>
      <c r="B60" s="2"/>
      <c r="C60" s="2"/>
      <c r="D60" s="12"/>
      <c r="E60" s="12"/>
      <c r="F60" s="14"/>
      <c r="G60" s="21"/>
      <c r="H60" s="21"/>
      <c r="I60" s="2"/>
      <c r="J60" s="17" t="s">
        <v>108</v>
      </c>
      <c r="K60" s="22"/>
      <c r="L60" s="22"/>
      <c r="M60" s="22"/>
      <c r="N60" s="22"/>
      <c r="O60" s="23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ht="15.75" customHeight="1" x14ac:dyDescent="0.3">
      <c r="A61" s="2"/>
      <c r="B61" s="2"/>
      <c r="C61" s="2"/>
      <c r="D61" s="12"/>
      <c r="E61" s="12"/>
      <c r="F61" s="14"/>
      <c r="G61" s="21"/>
      <c r="H61" s="21"/>
      <c r="I61" s="2"/>
      <c r="J61" s="24"/>
      <c r="K61" s="25"/>
      <c r="L61" s="25"/>
      <c r="M61" s="25"/>
      <c r="N61" s="25"/>
      <c r="O61" s="26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ht="15.75" customHeight="1" x14ac:dyDescent="0.3">
      <c r="A62" s="2"/>
      <c r="B62" s="2"/>
      <c r="C62" s="2"/>
      <c r="D62" s="12"/>
      <c r="E62" s="12"/>
      <c r="F62" s="14"/>
      <c r="G62" s="21"/>
      <c r="H62" s="21"/>
      <c r="I62" s="2"/>
      <c r="J62" s="2"/>
      <c r="K62" s="2"/>
      <c r="L62" s="2"/>
      <c r="M62" s="14"/>
      <c r="N62" s="2"/>
      <c r="O62" s="1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ht="15.75" customHeight="1" x14ac:dyDescent="0.3">
      <c r="A63" s="2"/>
      <c r="B63" s="2"/>
      <c r="C63" s="2"/>
      <c r="D63" s="12"/>
      <c r="E63" s="12"/>
      <c r="F63" s="14"/>
      <c r="G63" s="21"/>
      <c r="H63" s="2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ht="15.75" customHeight="1" x14ac:dyDescent="0.3">
      <c r="A64" s="2"/>
      <c r="B64" s="2"/>
      <c r="C64" s="2"/>
      <c r="D64" s="12"/>
      <c r="E64" s="12"/>
      <c r="F64" s="14"/>
      <c r="G64" s="21"/>
      <c r="H64" s="21"/>
      <c r="I64" s="2"/>
      <c r="J64" s="17" t="s">
        <v>109</v>
      </c>
      <c r="K64" s="22"/>
      <c r="L64" s="22"/>
      <c r="M64" s="22"/>
      <c r="N64" s="22"/>
      <c r="O64" s="23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ht="15.75" customHeight="1" x14ac:dyDescent="0.3">
      <c r="A65" s="2"/>
      <c r="B65" s="2"/>
      <c r="C65" s="2"/>
      <c r="D65" s="12"/>
      <c r="E65" s="12"/>
      <c r="F65" s="14"/>
      <c r="G65" s="21"/>
      <c r="H65" s="21"/>
      <c r="I65" s="2"/>
      <c r="J65" s="24"/>
      <c r="K65" s="25"/>
      <c r="L65" s="25"/>
      <c r="M65" s="25"/>
      <c r="N65" s="25"/>
      <c r="O65" s="26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ht="15.75" customHeight="1" x14ac:dyDescent="0.3">
      <c r="A66" s="2"/>
      <c r="B66" s="2"/>
      <c r="C66" s="2"/>
      <c r="D66" s="12"/>
      <c r="E66" s="12"/>
      <c r="F66" s="14"/>
      <c r="G66" s="21"/>
      <c r="H66" s="21"/>
      <c r="I66" s="2"/>
      <c r="J66" s="2"/>
      <c r="K66" s="2"/>
      <c r="L66" s="2"/>
      <c r="M66" s="14"/>
      <c r="N66" s="2"/>
      <c r="O66" s="1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ht="15.75" customHeight="1" x14ac:dyDescent="0.3">
      <c r="A67" s="2"/>
      <c r="B67" s="2"/>
      <c r="C67" s="2"/>
      <c r="D67" s="12"/>
      <c r="E67" s="12"/>
      <c r="F67" s="14"/>
      <c r="G67" s="21"/>
      <c r="H67" s="21"/>
      <c r="I67" s="2"/>
      <c r="J67" s="2"/>
      <c r="K67" s="2"/>
      <c r="L67" s="2"/>
      <c r="M67" s="14"/>
      <c r="N67" s="2"/>
      <c r="O67" s="1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ht="15.75" customHeight="1" x14ac:dyDescent="0.3">
      <c r="A68" s="2"/>
      <c r="B68" s="2"/>
      <c r="C68" s="2"/>
      <c r="D68" s="12"/>
      <c r="E68" s="12"/>
      <c r="F68" s="14"/>
      <c r="G68" s="21"/>
      <c r="H68" s="21"/>
      <c r="I68" s="2"/>
      <c r="J68" s="17" t="s">
        <v>110</v>
      </c>
      <c r="K68" s="22"/>
      <c r="L68" s="22"/>
      <c r="M68" s="22"/>
      <c r="N68" s="22"/>
      <c r="O68" s="23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ht="15.75" customHeight="1" x14ac:dyDescent="0.3">
      <c r="A69" s="2"/>
      <c r="B69" s="2"/>
      <c r="C69" s="2"/>
      <c r="D69" s="12"/>
      <c r="E69" s="12"/>
      <c r="F69" s="14"/>
      <c r="G69" s="21"/>
      <c r="H69" s="21"/>
      <c r="I69" s="2"/>
      <c r="J69" s="24"/>
      <c r="K69" s="25"/>
      <c r="L69" s="25"/>
      <c r="M69" s="25"/>
      <c r="N69" s="25"/>
      <c r="O69" s="26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1:3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spans="1:3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spans="1:3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spans="1:3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spans="1:3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spans="1:3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spans="1:3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spans="1:3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spans="1:3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spans="1:3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spans="1:3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spans="1:3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spans="1:3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spans="1:3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spans="1:3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spans="1:3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spans="1:3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spans="1:3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spans="1:3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spans="1:3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spans="1:3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spans="1:3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spans="1:3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spans="1:3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spans="1:3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spans="1:3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spans="1:3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spans="1:3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spans="1:3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spans="1:3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3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spans="1:3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spans="1:3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spans="1:3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spans="1:3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spans="1:3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spans="1:3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spans="1:3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spans="1:3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spans="1:3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spans="1:3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spans="1:3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spans="1:3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spans="1:3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spans="1:3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spans="1:3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spans="1:3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spans="1:3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spans="1:3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spans="1:3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spans="1:3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spans="1:3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spans="1:3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spans="1:3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spans="1:3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spans="1:3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spans="1:3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spans="1:3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spans="1:3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spans="1:3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spans="1:3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spans="1:3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spans="1:3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spans="1:3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spans="1:3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spans="1:3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spans="1:3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spans="1:3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spans="1:3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spans="1:3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spans="1:3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spans="1:3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spans="1:3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spans="1:3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spans="1:3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spans="1:3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spans="1:3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spans="1:3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spans="1:3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spans="1:3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spans="1:3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spans="1:3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spans="1:3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spans="1:3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spans="1:3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spans="1:3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spans="1:3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spans="1:3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spans="1:3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spans="1:3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spans="1:3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spans="1:3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spans="1:3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spans="1:3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spans="1:3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spans="1:3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spans="1:3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spans="1:3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spans="1:3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spans="1:3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spans="1:3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spans="1:3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spans="1:3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spans="1:3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spans="1:3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spans="1:3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spans="1:3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spans="1:3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spans="1:3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spans="1:3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spans="1:3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spans="1:3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spans="1:3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spans="1:3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spans="1:3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spans="1:3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spans="1:3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spans="1:3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spans="1:3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spans="1:3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spans="1:3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spans="1:3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spans="1:3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spans="1:3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spans="1:3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spans="1:3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spans="1:3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spans="1:3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spans="1:3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spans="1:3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spans="1:3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spans="1:3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spans="1:3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spans="1:3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spans="1:3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spans="1:3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spans="1:3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spans="1:3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spans="1:3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spans="1:3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spans="1:3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spans="1:3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spans="1:3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spans="1:3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spans="1:3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spans="1:3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spans="1:3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spans="1:3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spans="1:3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spans="1:3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spans="1:3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spans="1:3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spans="1:3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spans="1:3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spans="1:3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spans="1:3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spans="1:3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spans="1:3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spans="1:3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spans="1:3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spans="1:3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spans="1:3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spans="1:3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spans="1:3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spans="1:3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spans="1:3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spans="1:3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spans="1:3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spans="1:3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spans="1:3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spans="1:3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spans="1:3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spans="1:3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spans="1:3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spans="1:3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spans="1:3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spans="1:3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spans="1:3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spans="1:3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spans="1:3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spans="1:3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spans="1:3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spans="1:3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spans="1:3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spans="1:3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spans="1:3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spans="1:3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spans="1:3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spans="1:3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spans="1:3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spans="1:3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spans="1:3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spans="1:3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spans="1:3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spans="1:3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spans="1:3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spans="1:3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spans="1:3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spans="1:3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spans="1:3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spans="1:3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spans="1:3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spans="1:3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spans="1:3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spans="1:3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spans="1:3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spans="1:3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spans="1:3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spans="1:3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spans="1:3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spans="1:3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spans="1:3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spans="1:3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spans="1:3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spans="1:3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spans="1:3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spans="1:3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spans="1:3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spans="1:3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spans="1:3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spans="1:3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spans="1:3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spans="1:3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spans="1:3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spans="1:3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spans="1:3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spans="1:3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spans="1:3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spans="1:3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spans="1:3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 spans="1:3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spans="1:3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spans="1:3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spans="1:3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 spans="1:3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 spans="1:3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spans="1:3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 spans="1:3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 spans="1:3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 spans="1:3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 spans="1:3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 spans="1:3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spans="1:3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spans="1:3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spans="1:3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spans="1:3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spans="1:3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spans="1:3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spans="1:3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spans="1:3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spans="1:3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spans="1:3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spans="1:3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spans="1:3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spans="1:3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spans="1:3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spans="1:3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spans="1:3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spans="1:3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spans="1:3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spans="1:3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spans="1:3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spans="1:3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spans="1:3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spans="1:3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spans="1:3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spans="1:3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spans="1:3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spans="1:3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spans="1:3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spans="1:3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spans="1:3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spans="1:3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spans="1:3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spans="1:3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spans="1:3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spans="1:3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spans="1:3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spans="1:3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spans="1:3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spans="1:3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spans="1:3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spans="1:3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spans="1:3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spans="1:3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spans="1:3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spans="1:3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spans="1:3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spans="1:3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spans="1:3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spans="1:3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spans="1:3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spans="1:3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spans="1:3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spans="1:3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spans="1:3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spans="1:3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spans="1:3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spans="1:3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spans="1:3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spans="1:3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spans="1:3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spans="1:3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spans="1:3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spans="1:3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spans="1:3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spans="1:3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spans="1:3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spans="1:3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spans="1:3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spans="1:3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spans="1:3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spans="1:3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spans="1:3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spans="1:3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spans="1:3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spans="1:3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spans="1:3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spans="1:3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spans="1:3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spans="1:3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spans="1:3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spans="1:3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spans="1:3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spans="1:3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spans="1:3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spans="1:3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spans="1:3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spans="1:3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spans="1:3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spans="1:3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spans="1:3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spans="1:3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spans="1:3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spans="1:3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spans="1:3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spans="1:3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spans="1:3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spans="1:3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spans="1:3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spans="1:3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spans="1:3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spans="1:3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spans="1:3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spans="1:3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spans="1:3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spans="1:3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spans="1:3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spans="1:3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spans="1:3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spans="1:3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spans="1:3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spans="1:3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spans="1:3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spans="1:3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spans="1:3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spans="1:3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spans="1:3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spans="1:3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spans="1:3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spans="1:3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spans="1:3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spans="1:3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spans="1:3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spans="1:3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spans="1:3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spans="1:3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spans="1:3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spans="1:3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spans="1:3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spans="1:3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spans="1:3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spans="1:3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spans="1:3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spans="1:3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spans="1:3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spans="1:3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spans="1:3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spans="1:3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spans="1:3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spans="1:3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spans="1:3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spans="1:3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spans="1:3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spans="1:3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spans="1:3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spans="1:3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spans="1:3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spans="1:3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spans="1:3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spans="1:3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spans="1:3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spans="1:3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spans="1:3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spans="1:3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spans="1:3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spans="1:3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spans="1:3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spans="1:3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spans="1:3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spans="1:3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spans="1:3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spans="1:3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spans="1:3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spans="1:3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spans="1:3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spans="1:3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spans="1:3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spans="1:3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spans="1:3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spans="1:3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spans="1:3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spans="1:3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spans="1:3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spans="1:3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spans="1:3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spans="1:3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spans="1:3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spans="1:3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spans="1:3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spans="1:3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spans="1:3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spans="1:3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spans="1:3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spans="1:3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spans="1:3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spans="1:3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spans="1:3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spans="1:3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spans="1:3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spans="1:3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spans="1:3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spans="1:3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spans="1:3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spans="1:3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spans="1:3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spans="1:3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spans="1:3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spans="1:3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spans="1:3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spans="1:3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spans="1:3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spans="1:3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spans="1:3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spans="1:3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spans="1:3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spans="1:3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spans="1:3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spans="1:3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spans="1:3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spans="1:3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spans="1:3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spans="1:3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spans="1:3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spans="1:3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spans="1:3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spans="1:3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spans="1:3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spans="1:3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spans="1:3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spans="1:3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spans="1:3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spans="1:3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spans="1:3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spans="1:3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spans="1:3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spans="1:3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spans="1:3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spans="1:3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spans="1:3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spans="1:3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spans="1:3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spans="1:3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spans="1:3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spans="1:3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spans="1:3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spans="1:3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spans="1:3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spans="1:3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spans="1:3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spans="1:3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spans="1:3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spans="1:3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spans="1:3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spans="1:3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spans="1:3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spans="1:3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spans="1:3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spans="1:3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spans="1:3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spans="1:3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spans="1:3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spans="1:3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spans="1:3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spans="1:3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spans="1:3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spans="1:3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spans="1:3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spans="1:3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spans="1:3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spans="1:3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spans="1:3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spans="1:3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spans="1:3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spans="1:3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spans="1:3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spans="1:3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spans="1:3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spans="1:3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spans="1:3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spans="1:3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spans="1:3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spans="1:3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spans="1:3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spans="1:3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spans="1:3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spans="1:3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spans="1:3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spans="1:3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spans="1:3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spans="1:3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spans="1:3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spans="1:3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spans="1:3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spans="1:3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spans="1:3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spans="1:3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spans="1:3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spans="1:3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spans="1:3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spans="1:3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spans="1:3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spans="1:3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spans="1:3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spans="1:3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spans="1:3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spans="1:3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spans="1:3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spans="1:3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spans="1:3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spans="1:3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spans="1:3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spans="1:3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spans="1:3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spans="1:3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spans="1:3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spans="1:3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spans="1:3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spans="1:3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spans="1:3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spans="1:3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spans="1:3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spans="1:3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spans="1:3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spans="1:3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spans="1:3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spans="1:3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spans="1:3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spans="1:3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spans="1:3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spans="1:3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spans="1:3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spans="1:3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spans="1:3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spans="1:3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spans="1:3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spans="1:3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spans="1:3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spans="1:3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spans="1:3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spans="1:3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spans="1:3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spans="1:3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spans="1:3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spans="1:3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spans="1:3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spans="1:3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spans="1:3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spans="1:3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spans="1:3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spans="1:3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spans="1:3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spans="1:3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spans="1:3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spans="1:3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spans="1:3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spans="1:3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spans="1:3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spans="1:3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spans="1:3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spans="1:3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spans="1:3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spans="1:3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spans="1:3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spans="1:3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spans="1:3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spans="1:3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spans="1:3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spans="1:3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spans="1:3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spans="1:3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spans="1:3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spans="1:3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spans="1:3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spans="1:3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spans="1:3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spans="1:3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spans="1:3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spans="1:3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spans="1:3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spans="1:3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spans="1:3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spans="1:3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spans="1:3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spans="1:3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spans="1:3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spans="1:3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spans="1:3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spans="1:3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spans="1:3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spans="1:3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spans="1:3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spans="1:3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spans="1:3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spans="1:3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spans="1:3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spans="1:3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spans="1:3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spans="1:3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spans="1:3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spans="1:3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spans="1:3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spans="1:3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spans="1:3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spans="1:3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spans="1:3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spans="1:3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spans="1:3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spans="1:3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spans="1:3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spans="1:3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spans="1:3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spans="1:3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spans="1:3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spans="1:3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spans="1:3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spans="1:3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spans="1:3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spans="1:3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spans="1:3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spans="1:3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spans="1:3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spans="1:3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spans="1:3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spans="1:3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spans="1:3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spans="1:3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spans="1:3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spans="1:3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spans="1:3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spans="1:3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spans="1:3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spans="1:3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spans="1:3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spans="1:3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spans="1:3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spans="1:3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spans="1:3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spans="1:3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spans="1:3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spans="1:3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spans="1:3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spans="1:3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spans="1:3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spans="1:3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spans="1:3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spans="1:3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spans="1:3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spans="1:3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spans="1:3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spans="1:3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spans="1:3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spans="1:3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spans="1:3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spans="1:3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spans="1:3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spans="1:3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spans="1:3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spans="1:3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spans="1:3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spans="1:3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spans="1:3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spans="1:3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spans="1:3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spans="1:3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spans="1:3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spans="1:3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spans="1:3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spans="1:3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spans="1:3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spans="1:3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spans="1:3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spans="1:3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spans="1:3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spans="1:3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spans="1:3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spans="1:3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spans="1:3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spans="1:3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spans="1:3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spans="1:3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spans="1:3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spans="1:3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spans="1:3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spans="1:3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spans="1:3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spans="1:3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spans="1:3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spans="1:3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spans="1:3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spans="1:3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spans="1:3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spans="1:3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spans="1:3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spans="1:3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spans="1:3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spans="1:3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spans="1:3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spans="1:3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spans="1:3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spans="1:3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spans="1:3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spans="1:3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spans="1:3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spans="1:3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spans="1:3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spans="1:3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spans="1:3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spans="1:3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spans="1:3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spans="1:3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spans="1:3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spans="1:3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spans="1:3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spans="1:3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spans="1:3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spans="1:3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spans="1:3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spans="1:3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spans="1:3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spans="1:3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spans="1:3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spans="1:3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spans="1:3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spans="1:3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spans="1:3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spans="1:3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spans="1:3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spans="1:3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spans="1:3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spans="1:3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spans="1:3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spans="1:3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spans="1:3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spans="1:3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spans="1:3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spans="1:3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 spans="1:39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 spans="1:39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  <row r="999" spans="1:39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</row>
    <row r="1000" spans="1:39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</row>
  </sheetData>
  <sortState xmlns:xlrd2="http://schemas.microsoft.com/office/spreadsheetml/2017/richdata2" ref="A2:E1000">
    <sortCondition ref="B2:B1000"/>
  </sortState>
  <mergeCells count="14">
    <mergeCell ref="Q26:Q27"/>
    <mergeCell ref="S26:S27"/>
    <mergeCell ref="K29:O29"/>
    <mergeCell ref="K31:O31"/>
    <mergeCell ref="K49:O49"/>
    <mergeCell ref="K51:O51"/>
    <mergeCell ref="J6:O13"/>
    <mergeCell ref="J16:O20"/>
    <mergeCell ref="J26:O27"/>
    <mergeCell ref="K33:O33"/>
    <mergeCell ref="K35:O35"/>
    <mergeCell ref="K37:O37"/>
    <mergeCell ref="J39:O41"/>
    <mergeCell ref="J46:O47"/>
  </mergeCells>
  <conditionalFormatting sqref="A53:E53">
    <cfRule type="expression" dxfId="0" priority="1">
      <formula>COUNTIF($B$2:$H$53,#REF!)&gt;1</formula>
    </cfRule>
  </conditionalFormatting>
  <pageMargins left="0.7" right="0.7" top="0.75" bottom="0.75" header="0" footer="0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D48" sqref="D48"/>
    </sheetView>
  </sheetViews>
  <sheetFormatPr defaultColWidth="14.44140625" defaultRowHeight="15" customHeight="1" x14ac:dyDescent="0.3"/>
  <cols>
    <col min="1" max="1" width="21.6640625" customWidth="1"/>
    <col min="2" max="2" width="32.5546875" customWidth="1"/>
    <col min="3" max="5" width="21.6640625" customWidth="1"/>
    <col min="6" max="6" width="9.109375" customWidth="1"/>
    <col min="7" max="26" width="8.6640625" customWidth="1"/>
  </cols>
  <sheetData>
    <row r="1" spans="1:26" ht="14.4" x14ac:dyDescent="0.3">
      <c r="A1" s="1" t="s">
        <v>65</v>
      </c>
      <c r="B1" s="1" t="s">
        <v>0</v>
      </c>
      <c r="C1" s="1" t="s">
        <v>111</v>
      </c>
      <c r="D1" s="1" t="s">
        <v>112</v>
      </c>
      <c r="E1" s="1" t="s">
        <v>67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 t="s">
        <v>70</v>
      </c>
      <c r="B2" s="2" t="s">
        <v>13</v>
      </c>
      <c r="C2" s="2" t="s">
        <v>113</v>
      </c>
      <c r="D2" s="2" t="s">
        <v>114</v>
      </c>
      <c r="E2" s="2" t="s">
        <v>115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 t="s">
        <v>70</v>
      </c>
      <c r="B3" s="2" t="s">
        <v>14</v>
      </c>
      <c r="C3" s="2" t="s">
        <v>116</v>
      </c>
      <c r="D3" s="2" t="s">
        <v>117</v>
      </c>
      <c r="E3" s="2" t="s">
        <v>118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 t="s">
        <v>71</v>
      </c>
      <c r="B4" s="2" t="s">
        <v>16</v>
      </c>
      <c r="C4" s="2" t="s">
        <v>119</v>
      </c>
      <c r="D4" s="2" t="s">
        <v>69</v>
      </c>
      <c r="E4" s="2">
        <v>2014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 t="s">
        <v>72</v>
      </c>
      <c r="B5" s="2" t="s">
        <v>17</v>
      </c>
      <c r="C5" s="2" t="s">
        <v>120</v>
      </c>
      <c r="D5" s="2" t="s">
        <v>69</v>
      </c>
      <c r="E5" s="2">
        <v>2019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 t="s">
        <v>73</v>
      </c>
      <c r="B6" s="2" t="s">
        <v>18</v>
      </c>
      <c r="C6" s="2" t="s">
        <v>121</v>
      </c>
      <c r="D6" s="2" t="s">
        <v>69</v>
      </c>
      <c r="E6" s="2">
        <v>2016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 t="s">
        <v>73</v>
      </c>
      <c r="B7" s="2" t="s">
        <v>19</v>
      </c>
      <c r="C7" s="2" t="s">
        <v>122</v>
      </c>
      <c r="D7" s="2" t="s">
        <v>69</v>
      </c>
      <c r="E7" s="2">
        <v>2012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 t="s">
        <v>74</v>
      </c>
      <c r="B8" s="2" t="s">
        <v>21</v>
      </c>
      <c r="C8" s="2" t="s">
        <v>122</v>
      </c>
      <c r="D8" s="2" t="s">
        <v>69</v>
      </c>
      <c r="E8" s="2">
        <v>2019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 t="s">
        <v>75</v>
      </c>
      <c r="B9" s="2" t="s">
        <v>23</v>
      </c>
      <c r="C9" s="2" t="s">
        <v>123</v>
      </c>
      <c r="D9" s="2" t="s">
        <v>124</v>
      </c>
      <c r="E9" s="2" t="s">
        <v>125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 t="s">
        <v>76</v>
      </c>
      <c r="B10" s="2" t="s">
        <v>25</v>
      </c>
      <c r="C10" s="2" t="s">
        <v>122</v>
      </c>
      <c r="D10" s="2" t="s">
        <v>126</v>
      </c>
      <c r="E10" s="2">
        <v>2016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 t="s">
        <v>77</v>
      </c>
      <c r="B11" s="2" t="s">
        <v>26</v>
      </c>
      <c r="C11" s="2" t="s">
        <v>127</v>
      </c>
      <c r="D11" s="2" t="s">
        <v>128</v>
      </c>
      <c r="E11" s="2" t="s">
        <v>129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 t="s">
        <v>78</v>
      </c>
      <c r="B12" s="2" t="s">
        <v>27</v>
      </c>
      <c r="C12" s="2" t="s">
        <v>122</v>
      </c>
      <c r="D12" s="2" t="s">
        <v>69</v>
      </c>
      <c r="E12" s="2">
        <v>2020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 t="s">
        <v>70</v>
      </c>
      <c r="B13" s="2" t="s">
        <v>28</v>
      </c>
      <c r="C13" s="2" t="s">
        <v>122</v>
      </c>
      <c r="D13" s="2" t="s">
        <v>69</v>
      </c>
      <c r="E13" s="2">
        <v>2010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 t="s">
        <v>79</v>
      </c>
      <c r="B14" s="2" t="s">
        <v>29</v>
      </c>
      <c r="C14" s="2" t="s">
        <v>130</v>
      </c>
      <c r="D14" s="2" t="s">
        <v>126</v>
      </c>
      <c r="E14" s="2">
        <v>2019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 t="s">
        <v>72</v>
      </c>
      <c r="B15" s="2" t="s">
        <v>30</v>
      </c>
      <c r="C15" s="2" t="s">
        <v>120</v>
      </c>
      <c r="D15" s="2" t="s">
        <v>69</v>
      </c>
      <c r="E15" s="2">
        <v>2019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 t="s">
        <v>80</v>
      </c>
      <c r="B16" s="2" t="s">
        <v>31</v>
      </c>
      <c r="C16" s="2" t="s">
        <v>120</v>
      </c>
      <c r="D16" s="2" t="s">
        <v>126</v>
      </c>
      <c r="E16" s="2">
        <v>2020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 t="s">
        <v>71</v>
      </c>
      <c r="B17" s="2" t="s">
        <v>32</v>
      </c>
      <c r="C17" s="2" t="s">
        <v>119</v>
      </c>
      <c r="D17" s="2" t="s">
        <v>126</v>
      </c>
      <c r="E17" s="2">
        <v>2012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 t="s">
        <v>71</v>
      </c>
      <c r="B18" s="2" t="s">
        <v>33</v>
      </c>
      <c r="C18" s="2" t="s">
        <v>131</v>
      </c>
      <c r="D18" s="2" t="s">
        <v>117</v>
      </c>
      <c r="E18" s="2" t="s">
        <v>118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 t="s">
        <v>74</v>
      </c>
      <c r="B19" s="2" t="s">
        <v>34</v>
      </c>
      <c r="C19" s="2" t="s">
        <v>113</v>
      </c>
      <c r="D19" s="2" t="s">
        <v>132</v>
      </c>
      <c r="E19" s="2" t="s">
        <v>133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 t="s">
        <v>79</v>
      </c>
      <c r="B20" s="2" t="s">
        <v>35</v>
      </c>
      <c r="C20" s="2" t="s">
        <v>120</v>
      </c>
      <c r="D20" s="2" t="s">
        <v>126</v>
      </c>
      <c r="E20" s="2">
        <v>2013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 t="s">
        <v>76</v>
      </c>
      <c r="B21" s="2" t="s">
        <v>36</v>
      </c>
      <c r="C21" s="2" t="s">
        <v>134</v>
      </c>
      <c r="D21" s="2" t="s">
        <v>135</v>
      </c>
      <c r="E21" s="2" t="s">
        <v>136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 t="s">
        <v>76</v>
      </c>
      <c r="B22" s="2" t="s">
        <v>37</v>
      </c>
      <c r="C22" s="2" t="s">
        <v>137</v>
      </c>
      <c r="D22" s="2" t="s">
        <v>132</v>
      </c>
      <c r="E22" s="2" t="s">
        <v>138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 t="s">
        <v>71</v>
      </c>
      <c r="B23" s="2" t="s">
        <v>38</v>
      </c>
      <c r="C23" s="2" t="s">
        <v>121</v>
      </c>
      <c r="D23" s="2" t="s">
        <v>69</v>
      </c>
      <c r="E23" s="2">
        <v>2013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 t="s">
        <v>81</v>
      </c>
      <c r="B24" s="2" t="s">
        <v>39</v>
      </c>
      <c r="C24" s="2" t="s">
        <v>121</v>
      </c>
      <c r="D24" s="2" t="s">
        <v>126</v>
      </c>
      <c r="E24" s="2">
        <v>2011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 t="s">
        <v>75</v>
      </c>
      <c r="B25" s="2" t="s">
        <v>40</v>
      </c>
      <c r="C25" s="2" t="s">
        <v>113</v>
      </c>
      <c r="D25" s="2" t="s">
        <v>139</v>
      </c>
      <c r="E25" s="2" t="s">
        <v>140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 t="s">
        <v>76</v>
      </c>
      <c r="B26" s="2" t="s">
        <v>41</v>
      </c>
      <c r="C26" s="2" t="s">
        <v>121</v>
      </c>
      <c r="D26" s="2" t="s">
        <v>126</v>
      </c>
      <c r="E26" s="2">
        <v>2015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 t="s">
        <v>75</v>
      </c>
      <c r="B27" s="2" t="s">
        <v>42</v>
      </c>
      <c r="C27" s="2" t="s">
        <v>121</v>
      </c>
      <c r="D27" s="2" t="s">
        <v>126</v>
      </c>
      <c r="E27" s="2">
        <v>2014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 t="s">
        <v>72</v>
      </c>
      <c r="B28" s="2" t="s">
        <v>43</v>
      </c>
      <c r="C28" s="2" t="s">
        <v>122</v>
      </c>
      <c r="D28" s="2" t="s">
        <v>69</v>
      </c>
      <c r="E28" s="2">
        <v>2012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 t="s">
        <v>73</v>
      </c>
      <c r="B29" s="2" t="s">
        <v>44</v>
      </c>
      <c r="C29" s="2" t="s">
        <v>120</v>
      </c>
      <c r="D29" s="2" t="s">
        <v>69</v>
      </c>
      <c r="E29" s="2" t="s">
        <v>141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 t="s">
        <v>71</v>
      </c>
      <c r="B30" s="2" t="s">
        <v>45</v>
      </c>
      <c r="C30" s="2" t="s">
        <v>119</v>
      </c>
      <c r="D30" s="2" t="s">
        <v>117</v>
      </c>
      <c r="E30" s="2" t="s">
        <v>118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 t="s">
        <v>76</v>
      </c>
      <c r="B31" s="2" t="s">
        <v>46</v>
      </c>
      <c r="C31" s="2" t="s">
        <v>121</v>
      </c>
      <c r="D31" s="2" t="s">
        <v>126</v>
      </c>
      <c r="E31" s="2">
        <v>2014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 t="s">
        <v>79</v>
      </c>
      <c r="B32" s="2" t="s">
        <v>47</v>
      </c>
      <c r="C32" s="2" t="s">
        <v>142</v>
      </c>
      <c r="D32" s="2" t="s">
        <v>143</v>
      </c>
      <c r="E32" s="2" t="s">
        <v>144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 t="s">
        <v>73</v>
      </c>
      <c r="B33" s="2" t="s">
        <v>48</v>
      </c>
      <c r="C33" s="2" t="s">
        <v>122</v>
      </c>
      <c r="D33" s="2" t="s">
        <v>69</v>
      </c>
      <c r="E33" s="2">
        <v>2012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 t="s">
        <v>75</v>
      </c>
      <c r="B34" s="2" t="s">
        <v>49</v>
      </c>
      <c r="C34" s="2" t="s">
        <v>122</v>
      </c>
      <c r="D34" s="2" t="s">
        <v>126</v>
      </c>
      <c r="E34" s="2">
        <v>2019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 t="s">
        <v>71</v>
      </c>
      <c r="B35" s="2" t="s">
        <v>50</v>
      </c>
      <c r="C35" s="2" t="s">
        <v>119</v>
      </c>
      <c r="D35" s="2" t="s">
        <v>117</v>
      </c>
      <c r="E35" s="2" t="s">
        <v>118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 t="s">
        <v>72</v>
      </c>
      <c r="B36" s="2" t="s">
        <v>51</v>
      </c>
      <c r="C36" s="2" t="s">
        <v>122</v>
      </c>
      <c r="D36" s="2" t="s">
        <v>126</v>
      </c>
      <c r="E36" s="2">
        <v>2020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 t="s">
        <v>76</v>
      </c>
      <c r="B37" s="2" t="s">
        <v>52</v>
      </c>
      <c r="C37" s="2" t="s">
        <v>145</v>
      </c>
      <c r="D37" s="2" t="s">
        <v>143</v>
      </c>
      <c r="E37" s="2" t="s">
        <v>146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 t="s">
        <v>82</v>
      </c>
      <c r="B38" s="2" t="s">
        <v>53</v>
      </c>
      <c r="C38" s="2" t="s">
        <v>122</v>
      </c>
      <c r="D38" s="2" t="s">
        <v>126</v>
      </c>
      <c r="E38" s="2">
        <v>2015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 t="s">
        <v>83</v>
      </c>
      <c r="B39" s="2" t="s">
        <v>54</v>
      </c>
      <c r="C39" s="2" t="s">
        <v>147</v>
      </c>
      <c r="D39" s="2" t="s">
        <v>132</v>
      </c>
      <c r="E39" s="2" t="s">
        <v>148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 t="s">
        <v>71</v>
      </c>
      <c r="B40" s="2" t="s">
        <v>55</v>
      </c>
      <c r="C40" s="2" t="s">
        <v>119</v>
      </c>
      <c r="D40" s="2" t="s">
        <v>117</v>
      </c>
      <c r="E40" s="2" t="s">
        <v>118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 t="s">
        <v>73</v>
      </c>
      <c r="B41" s="2" t="s">
        <v>56</v>
      </c>
      <c r="C41" s="2" t="s">
        <v>120</v>
      </c>
      <c r="D41" s="2" t="s">
        <v>69</v>
      </c>
      <c r="E41" s="2">
        <v>2011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 t="s">
        <v>76</v>
      </c>
      <c r="B42" s="2" t="s">
        <v>57</v>
      </c>
      <c r="C42" s="2" t="s">
        <v>121</v>
      </c>
      <c r="D42" s="2" t="s">
        <v>126</v>
      </c>
      <c r="E42" s="2">
        <v>2015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 t="s">
        <v>75</v>
      </c>
      <c r="B43" s="2" t="s">
        <v>58</v>
      </c>
      <c r="C43" s="2" t="s">
        <v>122</v>
      </c>
      <c r="D43" s="2" t="s">
        <v>126</v>
      </c>
      <c r="E43" s="2">
        <v>2019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 t="s">
        <v>73</v>
      </c>
      <c r="B44" s="2" t="s">
        <v>59</v>
      </c>
      <c r="C44" s="2" t="s">
        <v>149</v>
      </c>
      <c r="D44" s="2" t="s">
        <v>150</v>
      </c>
      <c r="E44" s="2" t="s">
        <v>151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 t="s">
        <v>77</v>
      </c>
      <c r="B45" s="2" t="s">
        <v>60</v>
      </c>
      <c r="C45" s="2" t="s">
        <v>120</v>
      </c>
      <c r="D45" s="2" t="s">
        <v>69</v>
      </c>
      <c r="E45" s="2">
        <v>2019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 t="s">
        <v>70</v>
      </c>
      <c r="B46" s="2" t="s">
        <v>61</v>
      </c>
      <c r="C46" s="2" t="s">
        <v>152</v>
      </c>
      <c r="D46" s="2" t="s">
        <v>117</v>
      </c>
      <c r="E46" s="2" t="s">
        <v>118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 t="s">
        <v>78</v>
      </c>
      <c r="B47" s="2" t="s">
        <v>62</v>
      </c>
      <c r="C47" s="2" t="s">
        <v>121</v>
      </c>
      <c r="D47" s="2" t="s">
        <v>69</v>
      </c>
      <c r="E47" s="2">
        <v>2010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 t="s">
        <v>78</v>
      </c>
      <c r="B48" s="2" t="s">
        <v>63</v>
      </c>
      <c r="C48" s="2" t="s">
        <v>121</v>
      </c>
      <c r="D48" s="2" t="s">
        <v>69</v>
      </c>
      <c r="E48" s="2">
        <v>2015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 t="s">
        <v>76</v>
      </c>
      <c r="B49" s="2" t="s">
        <v>64</v>
      </c>
      <c r="C49" s="2" t="s">
        <v>116</v>
      </c>
      <c r="D49" s="2" t="s">
        <v>69</v>
      </c>
      <c r="E49" s="2">
        <v>2015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1000"/>
  <sheetViews>
    <sheetView workbookViewId="0">
      <selection activeCell="D65" sqref="D65"/>
    </sheetView>
  </sheetViews>
  <sheetFormatPr defaultColWidth="14.44140625" defaultRowHeight="15" customHeight="1" x14ac:dyDescent="0.3"/>
  <cols>
    <col min="1" max="1" width="8.6640625" customWidth="1"/>
    <col min="2" max="3" width="10.44140625" customWidth="1"/>
    <col min="4" max="4" width="13.44140625" customWidth="1"/>
    <col min="5" max="5" width="14.5546875" customWidth="1"/>
    <col min="6" max="6" width="14.88671875" customWidth="1"/>
    <col min="7" max="7" width="11.109375" customWidth="1"/>
    <col min="8" max="8" width="9.21875" customWidth="1"/>
    <col min="9" max="10" width="8.6640625" customWidth="1"/>
    <col min="11" max="11" width="11.109375" customWidth="1"/>
    <col min="12" max="14" width="8.6640625" customWidth="1"/>
    <col min="15" max="24" width="8.6640625" hidden="1" customWidth="1"/>
    <col min="25" max="26" width="8.6640625" customWidth="1"/>
  </cols>
  <sheetData>
    <row r="1" spans="2:22" ht="12.75" customHeight="1" x14ac:dyDescent="0.3"/>
    <row r="2" spans="2:22" ht="12.75" customHeight="1" x14ac:dyDescent="0.3"/>
    <row r="3" spans="2:22" ht="12.75" customHeight="1" x14ac:dyDescent="0.3"/>
    <row r="4" spans="2:22" ht="12.75" customHeight="1" x14ac:dyDescent="0.3"/>
    <row r="5" spans="2:22" ht="12.75" customHeight="1" x14ac:dyDescent="0.3">
      <c r="B5" t="s">
        <v>219</v>
      </c>
      <c r="C5" t="s">
        <v>220</v>
      </c>
      <c r="D5" s="7" t="s">
        <v>116</v>
      </c>
      <c r="E5" s="7" t="s">
        <v>122</v>
      </c>
      <c r="F5" s="7" t="s">
        <v>119</v>
      </c>
      <c r="G5" s="7" t="s">
        <v>120</v>
      </c>
      <c r="H5" s="7" t="s">
        <v>121</v>
      </c>
      <c r="I5" s="7" t="s">
        <v>153</v>
      </c>
      <c r="J5" s="7" t="s">
        <v>131</v>
      </c>
      <c r="K5" s="7" t="s">
        <v>130</v>
      </c>
      <c r="L5" s="7" t="s">
        <v>154</v>
      </c>
      <c r="M5" s="7" t="s">
        <v>152</v>
      </c>
      <c r="T5" s="38"/>
    </row>
    <row r="6" spans="2:22" ht="12.75" customHeight="1" x14ac:dyDescent="0.3">
      <c r="B6" s="45" t="s">
        <v>155</v>
      </c>
      <c r="C6" s="7" t="s">
        <v>156</v>
      </c>
      <c r="D6" s="27">
        <v>2.5</v>
      </c>
      <c r="E6" s="27">
        <v>0.75</v>
      </c>
      <c r="F6" s="27">
        <v>4.5</v>
      </c>
      <c r="G6" s="27">
        <v>1.5</v>
      </c>
      <c r="H6" s="27">
        <v>1.25</v>
      </c>
      <c r="I6" s="27">
        <v>6.8</v>
      </c>
      <c r="J6" s="27">
        <v>6.5</v>
      </c>
      <c r="K6" s="27">
        <v>1.2</v>
      </c>
      <c r="L6" s="27">
        <v>1.5</v>
      </c>
      <c r="M6" s="27">
        <v>6.5</v>
      </c>
      <c r="O6" s="38">
        <f t="shared" ref="O6:O15" si="0">AVERAGE(A6:N6)</f>
        <v>3.3</v>
      </c>
      <c r="T6" s="38">
        <f t="shared" ref="T6:T14" si="1">AVERAGE(F6:S6)</f>
        <v>3.6722222222222221</v>
      </c>
      <c r="U6" s="7" t="s">
        <v>116</v>
      </c>
      <c r="V6">
        <v>2.4894079099475239</v>
      </c>
    </row>
    <row r="7" spans="2:22" ht="12.75" customHeight="1" x14ac:dyDescent="0.3">
      <c r="B7" s="46"/>
      <c r="C7" s="7" t="s">
        <v>157</v>
      </c>
      <c r="D7" s="27">
        <v>1.3716279178867452</v>
      </c>
      <c r="E7" s="27">
        <v>0.87164452163370731</v>
      </c>
      <c r="F7" s="27">
        <v>6.5900268382448797</v>
      </c>
      <c r="G7" s="27">
        <v>1.7560710813108671</v>
      </c>
      <c r="H7" s="27">
        <v>1.4794834103460122</v>
      </c>
      <c r="I7" s="27">
        <v>6.1632258630205721</v>
      </c>
      <c r="J7" s="27">
        <v>6.3444422201305457</v>
      </c>
      <c r="K7" s="27">
        <v>1.2553873551357686</v>
      </c>
      <c r="L7" s="27">
        <v>2.0151745545610398</v>
      </c>
      <c r="M7" s="27">
        <v>8.3168758162833143</v>
      </c>
      <c r="O7" s="38">
        <f t="shared" si="0"/>
        <v>3.6163959578553446</v>
      </c>
      <c r="T7" s="38">
        <f t="shared" si="1"/>
        <v>4.1707870107653706</v>
      </c>
      <c r="U7" s="7" t="s">
        <v>122</v>
      </c>
      <c r="V7">
        <v>0.81828712170003737</v>
      </c>
    </row>
    <row r="8" spans="2:22" ht="12.75" customHeight="1" x14ac:dyDescent="0.3">
      <c r="B8" s="46"/>
      <c r="C8" s="7" t="s">
        <v>158</v>
      </c>
      <c r="D8" s="27">
        <v>2.0894319729541331</v>
      </c>
      <c r="E8" s="27">
        <v>0.9429848152367003</v>
      </c>
      <c r="F8" s="27">
        <v>4.9355733512841624</v>
      </c>
      <c r="G8" s="27">
        <v>1.3894248629666022</v>
      </c>
      <c r="H8" s="27">
        <v>0.98274794067505944</v>
      </c>
      <c r="I8" s="27">
        <v>9.069599658896939</v>
      </c>
      <c r="J8" s="27">
        <v>9.061548312391233</v>
      </c>
      <c r="K8" s="27">
        <v>1.6608369539392234</v>
      </c>
      <c r="L8" s="27">
        <v>0.92312014901072148</v>
      </c>
      <c r="M8" s="27">
        <v>3.6366487426933163</v>
      </c>
      <c r="O8" s="38">
        <f t="shared" si="0"/>
        <v>3.4691916760048094</v>
      </c>
      <c r="T8" s="38">
        <f t="shared" si="1"/>
        <v>3.9031879608735633</v>
      </c>
      <c r="U8" s="7" t="s">
        <v>119</v>
      </c>
      <c r="V8">
        <v>4.7743248128964799</v>
      </c>
    </row>
    <row r="9" spans="2:22" ht="12.75" customHeight="1" x14ac:dyDescent="0.3">
      <c r="B9" s="46"/>
      <c r="C9" s="7" t="s">
        <v>159</v>
      </c>
      <c r="D9" s="27">
        <v>3.2059714540845863</v>
      </c>
      <c r="E9" s="27">
        <v>0.75264980525332092</v>
      </c>
      <c r="F9" s="27">
        <v>2.6680743558814162</v>
      </c>
      <c r="G9" s="27">
        <v>1.4849540362195355</v>
      </c>
      <c r="H9" s="27">
        <v>1.5806763812306639</v>
      </c>
      <c r="I9" s="27">
        <v>7.0261544636506956</v>
      </c>
      <c r="J9" s="27">
        <v>8.020308897431061</v>
      </c>
      <c r="K9" s="27">
        <v>1.547136301399902</v>
      </c>
      <c r="L9" s="27">
        <v>1.2007936330416782</v>
      </c>
      <c r="M9" s="27">
        <v>9.1768169395911947</v>
      </c>
      <c r="O9" s="38">
        <f t="shared" si="0"/>
        <v>3.6663536267784052</v>
      </c>
      <c r="T9" s="38">
        <f t="shared" si="1"/>
        <v>4.041252070580506</v>
      </c>
      <c r="U9" s="7" t="s">
        <v>120</v>
      </c>
      <c r="V9">
        <v>1.5529494662742389</v>
      </c>
    </row>
    <row r="10" spans="2:22" ht="12.75" customHeight="1" x14ac:dyDescent="0.3">
      <c r="B10" s="46"/>
      <c r="C10" s="7" t="s">
        <v>160</v>
      </c>
      <c r="D10" s="27">
        <v>2.7317924077831095</v>
      </c>
      <c r="E10" s="27">
        <v>0.79022382032227789</v>
      </c>
      <c r="F10" s="27">
        <v>2.8878294364616104</v>
      </c>
      <c r="G10" s="27">
        <v>1.9500664008531057</v>
      </c>
      <c r="H10" s="27">
        <v>0.97146367060579686</v>
      </c>
      <c r="I10" s="27">
        <v>4.7806684737339911</v>
      </c>
      <c r="J10" s="27">
        <v>7.0555893958151774</v>
      </c>
      <c r="K10" s="27">
        <v>1.6651510049498304</v>
      </c>
      <c r="L10" s="27">
        <v>0.83978761210922248</v>
      </c>
      <c r="M10" s="27">
        <v>6.3812061973109184</v>
      </c>
      <c r="O10" s="38">
        <f t="shared" si="0"/>
        <v>3.0053778419945041</v>
      </c>
      <c r="T10" s="38">
        <f t="shared" si="1"/>
        <v>3.2819044482037953</v>
      </c>
      <c r="U10" s="7" t="s">
        <v>121</v>
      </c>
      <c r="V10">
        <v>1.2979552817751512</v>
      </c>
    </row>
    <row r="11" spans="2:22" ht="12.75" customHeight="1" x14ac:dyDescent="0.3">
      <c r="B11" s="46"/>
      <c r="C11" s="7" t="s">
        <v>161</v>
      </c>
      <c r="D11" s="27">
        <v>3.0291773948414247</v>
      </c>
      <c r="E11" s="27">
        <v>0.78423707313208679</v>
      </c>
      <c r="F11" s="27">
        <v>6.6757292172846023</v>
      </c>
      <c r="G11" s="27">
        <v>1.4540544655013614</v>
      </c>
      <c r="H11" s="27">
        <v>1.255498666050832</v>
      </c>
      <c r="I11" s="27">
        <v>6.4148815692349324</v>
      </c>
      <c r="J11" s="27">
        <v>4.0107442824939792</v>
      </c>
      <c r="K11" s="27">
        <v>1.1330291042239415</v>
      </c>
      <c r="L11" s="27">
        <v>2.1684213935763577</v>
      </c>
      <c r="M11" s="27">
        <v>4.2079741306292213</v>
      </c>
      <c r="O11" s="38">
        <f t="shared" si="0"/>
        <v>3.1133747296968739</v>
      </c>
      <c r="T11" s="38">
        <f t="shared" si="1"/>
        <v>3.3815230620768997</v>
      </c>
      <c r="U11" s="7" t="s">
        <v>153</v>
      </c>
      <c r="V11">
        <v>7.1962493719879745</v>
      </c>
    </row>
    <row r="12" spans="2:22" ht="12.75" customHeight="1" x14ac:dyDescent="0.3">
      <c r="B12" s="46"/>
      <c r="C12" s="7" t="s">
        <v>162</v>
      </c>
      <c r="D12" s="27">
        <v>2.042136553081618</v>
      </c>
      <c r="E12" s="27">
        <v>1.0764283836997799</v>
      </c>
      <c r="F12" s="27">
        <v>5.1635046388777424</v>
      </c>
      <c r="G12" s="27">
        <v>1.2956987206952588</v>
      </c>
      <c r="H12" s="27">
        <v>1.2307641755925045</v>
      </c>
      <c r="I12" s="27">
        <v>8.2407106661901022</v>
      </c>
      <c r="J12" s="27">
        <v>6.5338534098204377</v>
      </c>
      <c r="K12" s="27">
        <v>0.92367017907162885</v>
      </c>
      <c r="L12" s="27">
        <v>0.85302327747358231</v>
      </c>
      <c r="M12" s="27">
        <v>9.4574050799191856</v>
      </c>
      <c r="O12" s="38">
        <f t="shared" si="0"/>
        <v>3.6817195084421841</v>
      </c>
      <c r="T12" s="38">
        <f t="shared" si="1"/>
        <v>4.1533721840091813</v>
      </c>
      <c r="U12" s="7" t="s">
        <v>131</v>
      </c>
      <c r="V12">
        <v>6.851440040621382</v>
      </c>
    </row>
    <row r="13" spans="2:22" ht="12.75" customHeight="1" x14ac:dyDescent="0.3">
      <c r="B13" s="46"/>
      <c r="C13" s="7" t="s">
        <v>163</v>
      </c>
      <c r="D13" s="27">
        <v>2.4855141620694923</v>
      </c>
      <c r="E13" s="27">
        <v>0.82950150505402065</v>
      </c>
      <c r="F13" s="27">
        <v>4.1716886166186011</v>
      </c>
      <c r="G13" s="27">
        <v>0.76558845019723076</v>
      </c>
      <c r="H13" s="27">
        <v>1.7575650132846743</v>
      </c>
      <c r="I13" s="27">
        <v>6.1360596965497951</v>
      </c>
      <c r="J13" s="27">
        <v>8.6536756158497194</v>
      </c>
      <c r="K13" s="27">
        <v>1.1205580597561495</v>
      </c>
      <c r="L13" s="27">
        <v>1.7346249156634048</v>
      </c>
      <c r="M13" s="27">
        <v>5.4411169503480732</v>
      </c>
      <c r="O13" s="38">
        <f t="shared" si="0"/>
        <v>3.309589298539116</v>
      </c>
      <c r="T13" s="38">
        <f t="shared" si="1"/>
        <v>3.6767185129785296</v>
      </c>
      <c r="U13" s="7" t="s">
        <v>130</v>
      </c>
      <c r="V13">
        <v>1.2876695268341951</v>
      </c>
    </row>
    <row r="14" spans="2:22" ht="12.75" customHeight="1" x14ac:dyDescent="0.3">
      <c r="B14" s="46"/>
      <c r="C14" s="7" t="s">
        <v>164</v>
      </c>
      <c r="D14" s="27">
        <v>2.0129103980635716</v>
      </c>
      <c r="E14" s="27">
        <v>1.0426350561035722</v>
      </c>
      <c r="F14" s="27">
        <v>5.3300030951287276</v>
      </c>
      <c r="G14" s="27">
        <v>1.6899264933411371</v>
      </c>
      <c r="H14" s="27">
        <v>1.8308787786446832</v>
      </c>
      <c r="I14" s="27">
        <v>8.8007216306478302</v>
      </c>
      <c r="J14" s="27">
        <v>4.4660826723883362</v>
      </c>
      <c r="K14" s="27">
        <v>0.68840450123681141</v>
      </c>
      <c r="L14" s="27">
        <v>1.225391233329689</v>
      </c>
      <c r="M14" s="27">
        <v>9.1517289846133512</v>
      </c>
      <c r="O14" s="38">
        <f t="shared" si="0"/>
        <v>3.6238682843497707</v>
      </c>
      <c r="T14" s="38">
        <f t="shared" si="1"/>
        <v>4.0896672970755921</v>
      </c>
      <c r="U14" s="7" t="s">
        <v>154</v>
      </c>
      <c r="V14">
        <v>1.4607038482017727</v>
      </c>
    </row>
    <row r="15" spans="2:22" ht="12.75" customHeight="1" x14ac:dyDescent="0.3">
      <c r="B15" s="46"/>
      <c r="C15" s="7" t="s">
        <v>165</v>
      </c>
      <c r="D15" s="27">
        <v>2.6626445587303422</v>
      </c>
      <c r="E15" s="27">
        <v>0.44282249549748876</v>
      </c>
      <c r="F15" s="27">
        <v>5.8262320774465675</v>
      </c>
      <c r="G15" s="27">
        <v>1.3434882381767432</v>
      </c>
      <c r="H15" s="27">
        <v>1.5525544279710768</v>
      </c>
      <c r="I15" s="27">
        <v>5.2185025659118063</v>
      </c>
      <c r="J15" s="27">
        <v>9.4243364400375302</v>
      </c>
      <c r="K15" s="27">
        <v>1.1466290648202664</v>
      </c>
      <c r="L15" s="27">
        <v>1.6537934308679081</v>
      </c>
      <c r="M15" s="27">
        <v>7.8069757401788316</v>
      </c>
      <c r="O15" s="38">
        <f t="shared" si="0"/>
        <v>3.7077979039638564</v>
      </c>
      <c r="U15" s="7" t="s">
        <v>152</v>
      </c>
      <c r="V15">
        <v>6.9393806697539278</v>
      </c>
    </row>
    <row r="16" spans="2:22" ht="12.75" customHeight="1" x14ac:dyDescent="0.3">
      <c r="B16" s="46"/>
      <c r="C16" s="7" t="s">
        <v>166</v>
      </c>
      <c r="D16" s="27">
        <v>2.613130034073432</v>
      </c>
      <c r="E16" s="27">
        <v>0.45292759460279902</v>
      </c>
      <c r="F16" s="27">
        <v>4.6254337117602384</v>
      </c>
      <c r="G16" s="27">
        <v>2.1170956821339351</v>
      </c>
      <c r="H16" s="27">
        <v>0.78073997010027973</v>
      </c>
      <c r="I16" s="27">
        <v>10.187370059062724</v>
      </c>
      <c r="J16" s="27">
        <v>5.8687448366557167</v>
      </c>
      <c r="K16" s="27">
        <v>1.4699018296884461</v>
      </c>
      <c r="L16" s="27">
        <v>0.88725614182146595</v>
      </c>
      <c r="M16" s="27">
        <v>8.9037175849455874</v>
      </c>
    </row>
    <row r="17" spans="2:24" ht="12.75" customHeight="1" x14ac:dyDescent="0.3">
      <c r="B17" s="46"/>
      <c r="C17" s="7" t="s">
        <v>167</v>
      </c>
      <c r="D17" s="27">
        <v>3.3408901233443706</v>
      </c>
      <c r="E17" s="27">
        <v>0.77022019432012823</v>
      </c>
      <c r="F17" s="27">
        <v>3.0816786589016365</v>
      </c>
      <c r="G17" s="27">
        <v>1.2440500295028665</v>
      </c>
      <c r="H17" s="27">
        <v>1.4205369964896497</v>
      </c>
      <c r="I17" s="27">
        <v>3.7420134153041862</v>
      </c>
      <c r="J17" s="27">
        <v>5.6191996273943161</v>
      </c>
      <c r="K17" s="27">
        <v>1.4187282288468177</v>
      </c>
      <c r="L17" s="27">
        <v>1.8257713460890383</v>
      </c>
      <c r="M17" s="27">
        <v>3.8054634216814738</v>
      </c>
    </row>
    <row r="18" spans="2:24" ht="12.75" customHeight="1" x14ac:dyDescent="0.3">
      <c r="B18" s="46"/>
      <c r="C18" s="7" t="s">
        <v>168</v>
      </c>
      <c r="D18" s="27">
        <v>3.2441979846420277</v>
      </c>
      <c r="E18" s="27">
        <v>1.020976097530419</v>
      </c>
      <c r="F18" s="27">
        <v>5.6018862439359944</v>
      </c>
      <c r="G18" s="27">
        <v>1.9605528224914877</v>
      </c>
      <c r="H18" s="27">
        <v>0.76225294046677505</v>
      </c>
      <c r="I18" s="27">
        <v>9.2078807414803201</v>
      </c>
      <c r="J18" s="27">
        <v>6.7713742213883412</v>
      </c>
      <c r="K18" s="27">
        <v>1.7484065208862694</v>
      </c>
      <c r="L18" s="27">
        <v>1.492156181046097</v>
      </c>
      <c r="M18" s="27">
        <v>6.6002157408820405</v>
      </c>
    </row>
    <row r="19" spans="2:24" ht="12.75" customHeight="1" x14ac:dyDescent="0.3">
      <c r="B19" s="47"/>
      <c r="C19" s="7" t="s">
        <v>169</v>
      </c>
      <c r="D19" s="27">
        <v>1.5222857777104877</v>
      </c>
      <c r="E19" s="27">
        <v>0.9287683414142236</v>
      </c>
      <c r="F19" s="27">
        <v>4.7828871387245444</v>
      </c>
      <c r="G19" s="27">
        <v>1.7903212444492185</v>
      </c>
      <c r="H19" s="27">
        <v>1.3162115733941109</v>
      </c>
      <c r="I19" s="27">
        <v>8.959702404147734</v>
      </c>
      <c r="J19" s="27">
        <v>7.5902606369029275</v>
      </c>
      <c r="K19" s="27">
        <v>1.0495342717236757</v>
      </c>
      <c r="L19" s="27">
        <v>2.1305400062346123</v>
      </c>
      <c r="M19" s="27">
        <v>7.7651840474784732</v>
      </c>
    </row>
    <row r="20" spans="2:24" ht="12.75" customHeight="1" x14ac:dyDescent="0.3">
      <c r="C20" s="44" t="s">
        <v>221</v>
      </c>
      <c r="D20" s="38">
        <f>AVERAGE(D6:D19)</f>
        <v>2.4894079099475239</v>
      </c>
      <c r="E20" s="38">
        <f t="shared" ref="E20:M20" si="2">AVERAGE(E6:E19)</f>
        <v>0.81828712170003737</v>
      </c>
      <c r="F20" s="38">
        <f t="shared" si="2"/>
        <v>4.7743248128964799</v>
      </c>
      <c r="G20" s="38">
        <f t="shared" si="2"/>
        <v>1.5529494662742389</v>
      </c>
      <c r="H20" s="38">
        <f t="shared" si="2"/>
        <v>1.2979552817751512</v>
      </c>
      <c r="I20" s="38">
        <f t="shared" si="2"/>
        <v>7.1962493719879745</v>
      </c>
      <c r="J20" s="38">
        <f t="shared" si="2"/>
        <v>6.851440040621382</v>
      </c>
      <c r="K20" s="38">
        <f t="shared" si="2"/>
        <v>1.2876695268341951</v>
      </c>
      <c r="L20" s="38">
        <f t="shared" si="2"/>
        <v>1.4607038482017727</v>
      </c>
      <c r="M20" s="38">
        <f t="shared" si="2"/>
        <v>6.9393806697539278</v>
      </c>
      <c r="O20">
        <v>2.4894079099475239</v>
      </c>
      <c r="P20">
        <v>0.81828712170003737</v>
      </c>
      <c r="Q20">
        <v>4.7743248128964799</v>
      </c>
      <c r="R20">
        <v>1.5529494662742389</v>
      </c>
      <c r="S20">
        <v>1.2979552817751512</v>
      </c>
      <c r="T20">
        <v>7.1962493719879745</v>
      </c>
      <c r="U20">
        <v>6.851440040621382</v>
      </c>
      <c r="V20">
        <v>1.2876695268341951</v>
      </c>
      <c r="W20">
        <v>1.4607038482017727</v>
      </c>
      <c r="X20">
        <v>6.9393806697539278</v>
      </c>
    </row>
    <row r="21" spans="2:24" ht="12.75" customHeight="1" x14ac:dyDescent="0.3"/>
    <row r="22" spans="2:24" ht="12.75" customHeight="1" x14ac:dyDescent="0.3"/>
    <row r="23" spans="2:24" ht="12.75" customHeight="1" x14ac:dyDescent="0.3"/>
    <row r="24" spans="2:24" ht="12.75" customHeight="1" x14ac:dyDescent="0.3">
      <c r="B24" t="s">
        <v>219</v>
      </c>
      <c r="C24" t="s">
        <v>220</v>
      </c>
      <c r="D24" s="7" t="s">
        <v>116</v>
      </c>
      <c r="E24" s="7" t="s">
        <v>122</v>
      </c>
      <c r="F24" s="7" t="s">
        <v>119</v>
      </c>
      <c r="G24" s="7" t="s">
        <v>120</v>
      </c>
      <c r="H24" s="7" t="s">
        <v>121</v>
      </c>
      <c r="I24" s="7" t="s">
        <v>153</v>
      </c>
      <c r="J24" s="7" t="s">
        <v>131</v>
      </c>
      <c r="K24" s="7" t="s">
        <v>130</v>
      </c>
      <c r="L24" s="7" t="s">
        <v>154</v>
      </c>
      <c r="M24" s="7" t="s">
        <v>152</v>
      </c>
    </row>
    <row r="25" spans="2:24" ht="12.75" customHeight="1" x14ac:dyDescent="0.3">
      <c r="B25" s="45" t="s">
        <v>68</v>
      </c>
      <c r="C25" s="7" t="s">
        <v>156</v>
      </c>
      <c r="D25" s="27">
        <v>9</v>
      </c>
      <c r="E25" s="27">
        <v>14</v>
      </c>
      <c r="F25" s="27">
        <v>7</v>
      </c>
      <c r="G25" s="27">
        <v>12</v>
      </c>
      <c r="H25" s="27">
        <v>12</v>
      </c>
      <c r="I25" s="27">
        <v>5</v>
      </c>
      <c r="J25" s="27">
        <v>7</v>
      </c>
      <c r="K25" s="27">
        <v>15</v>
      </c>
      <c r="L25" s="27">
        <v>11</v>
      </c>
      <c r="M25" s="27">
        <v>7</v>
      </c>
    </row>
    <row r="26" spans="2:24" ht="12.75" customHeight="1" x14ac:dyDescent="0.3">
      <c r="B26" s="46"/>
      <c r="C26" s="7" t="s">
        <v>157</v>
      </c>
      <c r="D26" s="27">
        <v>10.654492757487054</v>
      </c>
      <c r="E26" s="27">
        <v>16.258602321977552</v>
      </c>
      <c r="F26" s="27">
        <v>6.5525461364709248</v>
      </c>
      <c r="G26" s="27">
        <v>17.993106857630693</v>
      </c>
      <c r="H26" s="27">
        <v>13.451738176402987</v>
      </c>
      <c r="I26" s="27">
        <v>5.6254865708170776</v>
      </c>
      <c r="J26" s="27">
        <v>6.9433969910850388</v>
      </c>
      <c r="K26" s="27">
        <v>19.727271829608707</v>
      </c>
      <c r="L26" s="27">
        <v>13.190684957906097</v>
      </c>
      <c r="M26" s="27">
        <v>6.4723728273148859</v>
      </c>
    </row>
    <row r="27" spans="2:24" ht="12.75" customHeight="1" x14ac:dyDescent="0.3">
      <c r="B27" s="46"/>
      <c r="C27" s="7" t="s">
        <v>158</v>
      </c>
      <c r="D27" s="27">
        <v>5.2860571752912939</v>
      </c>
      <c r="E27" s="27">
        <v>9.3641429387747763</v>
      </c>
      <c r="F27" s="27">
        <v>4.0027222860453167</v>
      </c>
      <c r="G27" s="27">
        <v>16.829787347508621</v>
      </c>
      <c r="H27" s="27">
        <v>10.825923490413658</v>
      </c>
      <c r="I27" s="27">
        <v>6.5482696853456179</v>
      </c>
      <c r="J27" s="27">
        <v>9.0542198135611471</v>
      </c>
      <c r="K27" s="27">
        <v>8.8911677945264511</v>
      </c>
      <c r="L27" s="27">
        <v>13.103715688180497</v>
      </c>
      <c r="M27" s="27">
        <v>5.0293330326925316</v>
      </c>
    </row>
    <row r="28" spans="2:24" ht="12.75" customHeight="1" x14ac:dyDescent="0.3">
      <c r="B28" s="46"/>
      <c r="C28" s="7" t="s">
        <v>159</v>
      </c>
      <c r="D28" s="27">
        <v>6.5643039231879792</v>
      </c>
      <c r="E28" s="27">
        <v>7.7853868200690899</v>
      </c>
      <c r="F28" s="27">
        <v>4.6995094079618678</v>
      </c>
      <c r="G28" s="27">
        <v>11.216814907083885</v>
      </c>
      <c r="H28" s="27">
        <v>15.340744990271009</v>
      </c>
      <c r="I28" s="27">
        <v>6.8437968681211503</v>
      </c>
      <c r="J28" s="27">
        <v>9.6136236006675535</v>
      </c>
      <c r="K28" s="27">
        <v>8.2634915425886728</v>
      </c>
      <c r="L28" s="27">
        <v>8.0856008470429561</v>
      </c>
      <c r="M28" s="27">
        <v>7.3902863487235058</v>
      </c>
    </row>
    <row r="29" spans="2:24" ht="12.75" customHeight="1" x14ac:dyDescent="0.3">
      <c r="B29" s="46"/>
      <c r="C29" s="7" t="s">
        <v>160</v>
      </c>
      <c r="D29" s="27">
        <v>12.597885435760045</v>
      </c>
      <c r="E29" s="27">
        <v>18.889971546597494</v>
      </c>
      <c r="F29" s="27">
        <v>6.3406780217955294</v>
      </c>
      <c r="G29" s="27">
        <v>7.8844367035453136</v>
      </c>
      <c r="H29" s="27">
        <v>16.206961290646341</v>
      </c>
      <c r="I29" s="27">
        <v>2.8057560647840889</v>
      </c>
      <c r="J29" s="27">
        <v>6.9913101718991655</v>
      </c>
      <c r="K29" s="27">
        <v>9.9226528824228826</v>
      </c>
      <c r="L29" s="27">
        <v>15.384025214500658</v>
      </c>
      <c r="M29" s="27">
        <v>9.0730417887051704</v>
      </c>
    </row>
    <row r="30" spans="2:24" ht="12.75" customHeight="1" x14ac:dyDescent="0.3">
      <c r="B30" s="46"/>
      <c r="C30" s="7" t="s">
        <v>161</v>
      </c>
      <c r="D30" s="27">
        <v>8.5572888357740542</v>
      </c>
      <c r="E30" s="27">
        <v>17.527489465012966</v>
      </c>
      <c r="F30" s="27">
        <v>8.8486362537342718</v>
      </c>
      <c r="G30" s="27">
        <v>11.470515915679254</v>
      </c>
      <c r="H30" s="27">
        <v>8.5913304450859602</v>
      </c>
      <c r="I30" s="27">
        <v>4.0225901389000622</v>
      </c>
      <c r="J30" s="27">
        <v>6.994169495781124</v>
      </c>
      <c r="K30" s="27">
        <v>14.607759197359787</v>
      </c>
      <c r="L30" s="27">
        <v>9.1992908703905929</v>
      </c>
      <c r="M30" s="27">
        <v>6.2066335027689687</v>
      </c>
    </row>
    <row r="31" spans="2:24" ht="12.75" customHeight="1" x14ac:dyDescent="0.3">
      <c r="B31" s="46"/>
      <c r="C31" s="7" t="s">
        <v>162</v>
      </c>
      <c r="D31" s="27">
        <v>13.044642984582476</v>
      </c>
      <c r="E31" s="27">
        <v>17.294647938760768</v>
      </c>
      <c r="F31" s="27">
        <v>7.7766332599738792</v>
      </c>
      <c r="G31" s="27">
        <v>10.993520457852068</v>
      </c>
      <c r="H31" s="27">
        <v>6.5028597954101208</v>
      </c>
      <c r="I31" s="27">
        <v>6.653749290515103</v>
      </c>
      <c r="J31" s="27">
        <v>5.9120870818290419</v>
      </c>
      <c r="K31" s="27">
        <v>9.9883862678539934</v>
      </c>
      <c r="L31" s="27">
        <v>15.950618522132626</v>
      </c>
      <c r="M31" s="27">
        <v>9.0992399082661102</v>
      </c>
    </row>
    <row r="32" spans="2:24" ht="12.75" customHeight="1" x14ac:dyDescent="0.3">
      <c r="B32" s="46"/>
      <c r="C32" s="7" t="s">
        <v>163</v>
      </c>
      <c r="D32" s="27">
        <v>9.095012736983012</v>
      </c>
      <c r="E32" s="27">
        <v>11.877483960310325</v>
      </c>
      <c r="F32" s="27">
        <v>4.7678225888124217</v>
      </c>
      <c r="G32" s="27">
        <v>12.660297306770655</v>
      </c>
      <c r="H32" s="27">
        <v>13.450349126762511</v>
      </c>
      <c r="I32" s="27">
        <v>6.9975104484458805</v>
      </c>
      <c r="J32" s="27">
        <v>3.5462174548919334</v>
      </c>
      <c r="K32" s="27">
        <v>14.772994987503026</v>
      </c>
      <c r="L32" s="27">
        <v>12.695068641582363</v>
      </c>
      <c r="M32" s="27">
        <v>4.2327868051101323</v>
      </c>
    </row>
    <row r="33" spans="2:13" ht="12.75" customHeight="1" x14ac:dyDescent="0.3">
      <c r="B33" s="46"/>
      <c r="C33" s="7" t="s">
        <v>164</v>
      </c>
      <c r="D33" s="27">
        <v>8.2263731614000832</v>
      </c>
      <c r="E33" s="27">
        <v>17.157710528177709</v>
      </c>
      <c r="F33" s="27">
        <v>8.8032810791224669</v>
      </c>
      <c r="G33" s="27">
        <v>16.94684534491298</v>
      </c>
      <c r="H33" s="27">
        <v>17.133678707427691</v>
      </c>
      <c r="I33" s="27">
        <v>5.7911383939256282</v>
      </c>
      <c r="J33" s="27">
        <v>6.2456335873807207</v>
      </c>
      <c r="K33" s="27">
        <v>19.007492702321208</v>
      </c>
      <c r="L33" s="27">
        <v>5.6009805031080173</v>
      </c>
      <c r="M33" s="27">
        <v>10.034716982431769</v>
      </c>
    </row>
    <row r="34" spans="2:13" ht="12.75" customHeight="1" x14ac:dyDescent="0.3">
      <c r="B34" s="46"/>
      <c r="C34" s="7" t="s">
        <v>165</v>
      </c>
      <c r="D34" s="27">
        <v>6.5026760227365354</v>
      </c>
      <c r="E34" s="27">
        <v>15.252132362435546</v>
      </c>
      <c r="F34" s="27">
        <v>8.1037665544709014</v>
      </c>
      <c r="G34" s="27">
        <v>9.8850325042295175</v>
      </c>
      <c r="H34" s="27">
        <v>15.809273684182674</v>
      </c>
      <c r="I34" s="27">
        <v>7.2151534677710956</v>
      </c>
      <c r="J34" s="27">
        <v>5.6071584887690609</v>
      </c>
      <c r="K34" s="27">
        <v>17.582051377297987</v>
      </c>
      <c r="L34" s="27">
        <v>13.840671454814565</v>
      </c>
      <c r="M34" s="27">
        <v>8.8687809718665012</v>
      </c>
    </row>
    <row r="35" spans="2:13" ht="12.75" customHeight="1" x14ac:dyDescent="0.3">
      <c r="B35" s="46"/>
      <c r="C35" s="7" t="s">
        <v>166</v>
      </c>
      <c r="D35" s="27">
        <v>6.5961908280535031</v>
      </c>
      <c r="E35" s="27">
        <v>16.063164089373629</v>
      </c>
      <c r="F35" s="27">
        <v>9.4413110792155983</v>
      </c>
      <c r="G35" s="27">
        <v>9.8332980589745791</v>
      </c>
      <c r="H35" s="27">
        <v>12.445383828353986</v>
      </c>
      <c r="I35" s="27">
        <v>7.4260551665578394</v>
      </c>
      <c r="J35" s="27">
        <v>8.0659641603692069</v>
      </c>
      <c r="K35" s="27">
        <v>22.078620079578279</v>
      </c>
      <c r="L35" s="27">
        <v>8.6712780635579705</v>
      </c>
      <c r="M35" s="27">
        <v>6.2331476963493078</v>
      </c>
    </row>
    <row r="36" spans="2:13" ht="12.75" customHeight="1" x14ac:dyDescent="0.3">
      <c r="B36" s="46"/>
      <c r="C36" s="7" t="s">
        <v>167</v>
      </c>
      <c r="D36" s="27">
        <v>11.882619935789156</v>
      </c>
      <c r="E36" s="27">
        <v>7.7547010800667442</v>
      </c>
      <c r="F36" s="27">
        <v>7.3075336265779267</v>
      </c>
      <c r="G36" s="27">
        <v>10.682038910356107</v>
      </c>
      <c r="H36" s="27">
        <v>12.342261159350826</v>
      </c>
      <c r="I36" s="27">
        <v>6.201983476391729</v>
      </c>
      <c r="J36" s="27">
        <v>9.0635584124837791</v>
      </c>
      <c r="K36" s="27">
        <v>7.9600123928705093</v>
      </c>
      <c r="L36" s="27">
        <v>9.0929087151551791</v>
      </c>
      <c r="M36" s="27">
        <v>10.421273741355064</v>
      </c>
    </row>
    <row r="37" spans="2:13" ht="12.75" customHeight="1" x14ac:dyDescent="0.3">
      <c r="B37" s="46"/>
      <c r="C37" s="7" t="s">
        <v>168</v>
      </c>
      <c r="D37" s="27">
        <v>9.7355167126903943</v>
      </c>
      <c r="E37" s="27">
        <v>10.173410042173559</v>
      </c>
      <c r="F37" s="27">
        <v>9.6221836408867674</v>
      </c>
      <c r="G37" s="27">
        <v>12.515256849225601</v>
      </c>
      <c r="H37" s="27">
        <v>10.600117423782359</v>
      </c>
      <c r="I37" s="27">
        <v>6.8346750563166569</v>
      </c>
      <c r="J37" s="27">
        <v>8.8926129273594867</v>
      </c>
      <c r="K37" s="27">
        <v>20.557655903160384</v>
      </c>
      <c r="L37" s="27">
        <v>13.686632682309099</v>
      </c>
      <c r="M37" s="27">
        <v>5.9341751044979203</v>
      </c>
    </row>
    <row r="38" spans="2:13" ht="12.75" customHeight="1" x14ac:dyDescent="0.3">
      <c r="B38" s="47"/>
      <c r="C38" s="7" t="s">
        <v>169</v>
      </c>
      <c r="D38" s="27">
        <v>9.5396895510436295</v>
      </c>
      <c r="E38" s="27">
        <v>15.121239176229034</v>
      </c>
      <c r="F38" s="27">
        <v>7.6975781451138134</v>
      </c>
      <c r="G38" s="27">
        <v>8.6217992604575731</v>
      </c>
      <c r="H38" s="27">
        <v>16.13123977077149</v>
      </c>
      <c r="I38" s="27">
        <v>7.4640669757528144</v>
      </c>
      <c r="J38" s="27">
        <v>8.0027294517711969</v>
      </c>
      <c r="K38" s="27">
        <v>21.282522450645846</v>
      </c>
      <c r="L38" s="27">
        <v>14.975739041824566</v>
      </c>
      <c r="M38" s="27">
        <v>7.5150284266945455</v>
      </c>
    </row>
    <row r="39" spans="2:13" ht="12.75" customHeight="1" x14ac:dyDescent="0.3"/>
    <row r="40" spans="2:13" ht="12.75" customHeight="1" x14ac:dyDescent="0.3"/>
    <row r="41" spans="2:13" ht="12.75" customHeight="1" x14ac:dyDescent="0.3"/>
    <row r="42" spans="2:13" ht="12.75" customHeight="1" x14ac:dyDescent="0.3">
      <c r="B42" t="s">
        <v>219</v>
      </c>
      <c r="C42" t="s">
        <v>220</v>
      </c>
      <c r="D42" s="7" t="s">
        <v>170</v>
      </c>
      <c r="E42" s="7" t="s">
        <v>171</v>
      </c>
    </row>
    <row r="43" spans="2:13" ht="12.75" customHeight="1" x14ac:dyDescent="0.3">
      <c r="B43" s="48" t="s">
        <v>172</v>
      </c>
      <c r="C43" s="7" t="s">
        <v>156</v>
      </c>
      <c r="D43" s="7">
        <v>1600</v>
      </c>
      <c r="E43" s="7">
        <v>92.3</v>
      </c>
    </row>
    <row r="44" spans="2:13" ht="12.75" customHeight="1" x14ac:dyDescent="0.3">
      <c r="B44" s="46"/>
      <c r="C44" s="7" t="s">
        <v>157</v>
      </c>
      <c r="D44" s="5">
        <v>2900</v>
      </c>
      <c r="E44" s="28">
        <v>100.490621572495</v>
      </c>
      <c r="F44" s="5"/>
    </row>
    <row r="45" spans="2:13" ht="12.75" customHeight="1" x14ac:dyDescent="0.3">
      <c r="B45" s="46"/>
      <c r="C45" s="7" t="s">
        <v>158</v>
      </c>
      <c r="D45" s="5">
        <v>2700</v>
      </c>
      <c r="E45" s="28">
        <v>113.411129978113</v>
      </c>
      <c r="F45" s="5"/>
    </row>
    <row r="46" spans="2:13" ht="12.75" customHeight="1" x14ac:dyDescent="0.3">
      <c r="B46" s="46"/>
      <c r="C46" s="7" t="s">
        <v>159</v>
      </c>
      <c r="D46" s="5">
        <v>2600</v>
      </c>
      <c r="E46" s="28">
        <v>80.841831220499003</v>
      </c>
      <c r="F46" s="5"/>
    </row>
    <row r="47" spans="2:13" ht="12.75" customHeight="1" x14ac:dyDescent="0.3">
      <c r="B47" s="46"/>
      <c r="C47" s="7" t="s">
        <v>160</v>
      </c>
      <c r="D47" s="5">
        <v>3000</v>
      </c>
      <c r="E47" s="28">
        <v>78.562830363879911</v>
      </c>
      <c r="F47" s="5"/>
    </row>
    <row r="48" spans="2:13" ht="12.75" customHeight="1" x14ac:dyDescent="0.3">
      <c r="B48" s="46"/>
      <c r="C48" s="7" t="s">
        <v>161</v>
      </c>
      <c r="D48" s="5">
        <v>1900</v>
      </c>
      <c r="E48" s="28">
        <v>100.23638952450855</v>
      </c>
      <c r="F48" s="5"/>
    </row>
    <row r="49" spans="2:13" ht="12.75" customHeight="1" x14ac:dyDescent="0.3">
      <c r="B49" s="46"/>
      <c r="C49" s="7" t="s">
        <v>162</v>
      </c>
      <c r="D49" s="5">
        <v>2900</v>
      </c>
      <c r="E49" s="28">
        <v>99.413389578885443</v>
      </c>
      <c r="F49" s="5"/>
    </row>
    <row r="50" spans="2:13" ht="12.75" customHeight="1" x14ac:dyDescent="0.3">
      <c r="B50" s="46"/>
      <c r="C50" s="7" t="s">
        <v>163</v>
      </c>
      <c r="D50" s="5">
        <v>1800</v>
      </c>
      <c r="E50" s="28">
        <v>94.581378550804004</v>
      </c>
      <c r="F50" s="5"/>
    </row>
    <row r="51" spans="2:13" ht="12.75" customHeight="1" x14ac:dyDescent="0.3">
      <c r="B51" s="46"/>
      <c r="C51" s="7" t="s">
        <v>164</v>
      </c>
      <c r="D51" s="5">
        <v>3100</v>
      </c>
      <c r="E51" s="28">
        <v>93.069310566121402</v>
      </c>
      <c r="F51" s="5"/>
    </row>
    <row r="52" spans="2:13" ht="12.75" customHeight="1" x14ac:dyDescent="0.3">
      <c r="B52" s="46"/>
      <c r="C52" s="7" t="s">
        <v>165</v>
      </c>
      <c r="D52" s="5">
        <v>1800</v>
      </c>
      <c r="E52" s="28">
        <v>90.694100434826595</v>
      </c>
      <c r="F52" s="5"/>
    </row>
    <row r="53" spans="2:13" ht="12.75" customHeight="1" x14ac:dyDescent="0.3">
      <c r="B53" s="46"/>
      <c r="C53" s="7" t="s">
        <v>166</v>
      </c>
      <c r="D53" s="5">
        <v>2500</v>
      </c>
      <c r="E53" s="28">
        <v>96.102793427526507</v>
      </c>
      <c r="F53" s="5"/>
    </row>
    <row r="54" spans="2:13" ht="12.75" customHeight="1" x14ac:dyDescent="0.3">
      <c r="B54" s="46"/>
      <c r="C54" s="7" t="s">
        <v>167</v>
      </c>
      <c r="D54" s="5">
        <v>2400</v>
      </c>
      <c r="E54" s="28">
        <v>98.228263631632004</v>
      </c>
      <c r="F54" s="5"/>
    </row>
    <row r="55" spans="2:13" ht="12.75" customHeight="1" x14ac:dyDescent="0.3">
      <c r="B55" s="46"/>
      <c r="C55" s="7" t="s">
        <v>168</v>
      </c>
      <c r="D55" s="5">
        <v>1800</v>
      </c>
      <c r="E55" s="28">
        <v>81.927096694379998</v>
      </c>
      <c r="F55" s="5"/>
    </row>
    <row r="56" spans="2:13" ht="12.75" customHeight="1" x14ac:dyDescent="0.3">
      <c r="B56" s="47"/>
      <c r="C56" s="7" t="s">
        <v>169</v>
      </c>
      <c r="D56" s="5">
        <v>2000</v>
      </c>
      <c r="E56" s="28">
        <v>99.377580279295699</v>
      </c>
      <c r="F56" s="5"/>
    </row>
    <row r="57" spans="2:13" ht="12.75" customHeight="1" x14ac:dyDescent="0.3"/>
    <row r="58" spans="2:13" ht="12.75" customHeight="1" x14ac:dyDescent="0.3"/>
    <row r="59" spans="2:13" ht="12.75" customHeight="1" x14ac:dyDescent="0.3"/>
    <row r="60" spans="2:13" ht="12.75" customHeight="1" x14ac:dyDescent="0.3">
      <c r="B60" t="s">
        <v>219</v>
      </c>
      <c r="C60" t="s">
        <v>220</v>
      </c>
      <c r="D60" s="7" t="s">
        <v>116</v>
      </c>
      <c r="E60" s="7" t="s">
        <v>122</v>
      </c>
      <c r="F60" s="7" t="s">
        <v>119</v>
      </c>
      <c r="G60" s="7" t="s">
        <v>120</v>
      </c>
      <c r="H60" s="7" t="s">
        <v>121</v>
      </c>
      <c r="I60" s="7" t="s">
        <v>153</v>
      </c>
      <c r="J60" s="7" t="s">
        <v>131</v>
      </c>
      <c r="K60" s="7" t="s">
        <v>130</v>
      </c>
      <c r="L60" s="7" t="s">
        <v>154</v>
      </c>
      <c r="M60" s="7" t="s">
        <v>152</v>
      </c>
    </row>
    <row r="61" spans="2:13" ht="12.75" customHeight="1" x14ac:dyDescent="0.3">
      <c r="B61" s="48" t="s">
        <v>173</v>
      </c>
      <c r="C61" s="7" t="s">
        <v>156</v>
      </c>
      <c r="D61" s="29">
        <v>9580</v>
      </c>
      <c r="E61" s="29">
        <v>5880</v>
      </c>
      <c r="F61" s="29">
        <v>10080</v>
      </c>
      <c r="G61" s="29">
        <v>6080</v>
      </c>
      <c r="H61" s="29">
        <v>5880</v>
      </c>
      <c r="I61" s="29">
        <v>11080</v>
      </c>
      <c r="J61" s="29">
        <v>11080</v>
      </c>
      <c r="K61" s="29">
        <v>6580</v>
      </c>
      <c r="L61" s="29">
        <v>6180</v>
      </c>
      <c r="M61" s="29">
        <v>11080</v>
      </c>
    </row>
    <row r="62" spans="2:13" ht="12.75" customHeight="1" x14ac:dyDescent="0.3">
      <c r="B62" s="46"/>
      <c r="C62" s="7" t="s">
        <v>157</v>
      </c>
      <c r="D62" s="29">
        <v>14000</v>
      </c>
      <c r="E62" s="29">
        <v>10400</v>
      </c>
      <c r="F62" s="29">
        <v>12500</v>
      </c>
      <c r="G62" s="29">
        <v>6500</v>
      </c>
      <c r="H62" s="29">
        <v>7600</v>
      </c>
      <c r="I62" s="29">
        <v>21400</v>
      </c>
      <c r="J62" s="29">
        <v>11400</v>
      </c>
      <c r="K62" s="29">
        <v>8400</v>
      </c>
      <c r="L62" s="29">
        <v>10400</v>
      </c>
      <c r="M62" s="29">
        <v>20100</v>
      </c>
    </row>
    <row r="63" spans="2:13" ht="12.75" customHeight="1" x14ac:dyDescent="0.3">
      <c r="B63" s="46"/>
      <c r="C63" s="7" t="s">
        <v>158</v>
      </c>
      <c r="D63" s="29">
        <v>18700</v>
      </c>
      <c r="E63" s="29">
        <v>7800</v>
      </c>
      <c r="F63" s="29">
        <v>19000</v>
      </c>
      <c r="G63" s="29">
        <v>8200</v>
      </c>
      <c r="H63" s="29">
        <v>8300</v>
      </c>
      <c r="I63" s="29">
        <v>13000</v>
      </c>
      <c r="J63" s="29">
        <v>12700</v>
      </c>
      <c r="K63" s="29">
        <v>7300</v>
      </c>
      <c r="L63" s="29">
        <v>7700</v>
      </c>
      <c r="M63" s="29">
        <v>17800</v>
      </c>
    </row>
    <row r="64" spans="2:13" ht="12.75" customHeight="1" x14ac:dyDescent="0.3">
      <c r="B64" s="46"/>
      <c r="C64" s="7" t="s">
        <v>159</v>
      </c>
      <c r="D64" s="29">
        <v>18500</v>
      </c>
      <c r="E64" s="29">
        <v>6900</v>
      </c>
      <c r="F64" s="29">
        <v>11200</v>
      </c>
      <c r="G64" s="29">
        <v>11200</v>
      </c>
      <c r="H64" s="29">
        <v>11400</v>
      </c>
      <c r="I64" s="29">
        <v>14500</v>
      </c>
      <c r="J64" s="29">
        <v>20300</v>
      </c>
      <c r="K64" s="29">
        <v>12200</v>
      </c>
      <c r="L64" s="29">
        <v>9800</v>
      </c>
      <c r="M64" s="29">
        <v>20700</v>
      </c>
    </row>
    <row r="65" spans="2:13" ht="12.75" customHeight="1" x14ac:dyDescent="0.3">
      <c r="B65" s="46"/>
      <c r="C65" s="7" t="s">
        <v>160</v>
      </c>
      <c r="D65" s="29">
        <v>15100</v>
      </c>
      <c r="E65" s="29">
        <v>10700</v>
      </c>
      <c r="F65" s="29">
        <v>10900</v>
      </c>
      <c r="G65" s="29">
        <v>9000</v>
      </c>
      <c r="H65" s="29">
        <v>10200</v>
      </c>
      <c r="I65" s="29">
        <v>17200</v>
      </c>
      <c r="J65" s="29">
        <v>21800</v>
      </c>
      <c r="K65" s="29">
        <v>10500</v>
      </c>
      <c r="L65" s="29">
        <v>10500</v>
      </c>
      <c r="M65" s="29">
        <v>17000</v>
      </c>
    </row>
    <row r="66" spans="2:13" ht="12.75" customHeight="1" x14ac:dyDescent="0.3">
      <c r="B66" s="46"/>
      <c r="C66" s="7" t="s">
        <v>161</v>
      </c>
      <c r="D66" s="29">
        <v>11900</v>
      </c>
      <c r="E66" s="29">
        <v>10700</v>
      </c>
      <c r="F66" s="29">
        <v>19600</v>
      </c>
      <c r="G66" s="29">
        <v>8000</v>
      </c>
      <c r="H66" s="29">
        <v>7900</v>
      </c>
      <c r="I66" s="29">
        <v>13600</v>
      </c>
      <c r="J66" s="29">
        <v>15300</v>
      </c>
      <c r="K66" s="29">
        <v>7900</v>
      </c>
      <c r="L66" s="29">
        <v>10800</v>
      </c>
      <c r="M66" s="29">
        <v>12000</v>
      </c>
    </row>
    <row r="67" spans="2:13" ht="12.75" customHeight="1" x14ac:dyDescent="0.3">
      <c r="B67" s="46"/>
      <c r="C67" s="7" t="s">
        <v>162</v>
      </c>
      <c r="D67" s="29">
        <v>18700</v>
      </c>
      <c r="E67" s="29">
        <v>11500</v>
      </c>
      <c r="F67" s="29">
        <v>15600</v>
      </c>
      <c r="G67" s="29">
        <v>10500</v>
      </c>
      <c r="H67" s="29">
        <v>11200</v>
      </c>
      <c r="I67" s="29">
        <v>22100</v>
      </c>
      <c r="J67" s="29">
        <v>19700</v>
      </c>
      <c r="K67" s="29">
        <v>9100</v>
      </c>
      <c r="L67" s="29">
        <v>10700</v>
      </c>
      <c r="M67" s="29">
        <v>16000</v>
      </c>
    </row>
    <row r="68" spans="2:13" ht="12.75" customHeight="1" x14ac:dyDescent="0.3">
      <c r="B68" s="46"/>
      <c r="C68" s="7" t="s">
        <v>163</v>
      </c>
      <c r="D68" s="29">
        <v>12000</v>
      </c>
      <c r="E68" s="29">
        <v>8800</v>
      </c>
      <c r="F68" s="29">
        <v>13500</v>
      </c>
      <c r="G68" s="29">
        <v>11800</v>
      </c>
      <c r="H68" s="29">
        <v>7700</v>
      </c>
      <c r="I68" s="29">
        <v>13300</v>
      </c>
      <c r="J68" s="29">
        <v>19000</v>
      </c>
      <c r="K68" s="29">
        <v>7900</v>
      </c>
      <c r="L68" s="29">
        <v>7800</v>
      </c>
      <c r="M68" s="29">
        <v>13400</v>
      </c>
    </row>
    <row r="69" spans="2:13" ht="12.75" customHeight="1" x14ac:dyDescent="0.3">
      <c r="B69" s="46"/>
      <c r="C69" s="7" t="s">
        <v>164</v>
      </c>
      <c r="D69" s="29">
        <v>10100</v>
      </c>
      <c r="E69" s="29">
        <v>11800</v>
      </c>
      <c r="F69" s="29">
        <v>12800</v>
      </c>
      <c r="G69" s="29">
        <v>7600</v>
      </c>
      <c r="H69" s="29">
        <v>11700</v>
      </c>
      <c r="I69" s="29">
        <v>12400</v>
      </c>
      <c r="J69" s="29">
        <v>16400</v>
      </c>
      <c r="K69" s="29">
        <v>7200</v>
      </c>
      <c r="L69" s="29">
        <v>6800</v>
      </c>
      <c r="M69" s="29">
        <v>20400</v>
      </c>
    </row>
    <row r="70" spans="2:13" ht="12.75" customHeight="1" x14ac:dyDescent="0.3">
      <c r="B70" s="46"/>
      <c r="C70" s="7" t="s">
        <v>165</v>
      </c>
      <c r="D70" s="29">
        <v>13400</v>
      </c>
      <c r="E70" s="29">
        <v>6200</v>
      </c>
      <c r="F70" s="29">
        <v>13700</v>
      </c>
      <c r="G70" s="29">
        <v>8600</v>
      </c>
      <c r="H70" s="29">
        <v>7600</v>
      </c>
      <c r="I70" s="29">
        <v>15300</v>
      </c>
      <c r="J70" s="29">
        <v>14000</v>
      </c>
      <c r="K70" s="29">
        <v>9900</v>
      </c>
      <c r="L70" s="29">
        <v>9300</v>
      </c>
      <c r="M70" s="29">
        <v>20300</v>
      </c>
    </row>
    <row r="71" spans="2:13" ht="12.75" customHeight="1" x14ac:dyDescent="0.3">
      <c r="B71" s="46"/>
      <c r="C71" s="7" t="s">
        <v>166</v>
      </c>
      <c r="D71" s="29">
        <v>17200</v>
      </c>
      <c r="E71" s="29">
        <v>9700</v>
      </c>
      <c r="F71" s="29">
        <v>19500</v>
      </c>
      <c r="G71" s="29">
        <v>10200</v>
      </c>
      <c r="H71" s="29">
        <v>9300</v>
      </c>
      <c r="I71" s="29">
        <v>16700</v>
      </c>
      <c r="J71" s="29">
        <v>21400</v>
      </c>
      <c r="K71" s="29">
        <v>6800</v>
      </c>
      <c r="L71" s="29">
        <v>6400</v>
      </c>
      <c r="M71" s="29">
        <v>19900</v>
      </c>
    </row>
    <row r="72" spans="2:13" ht="12.75" customHeight="1" x14ac:dyDescent="0.3">
      <c r="B72" s="46"/>
      <c r="C72" s="7" t="s">
        <v>167</v>
      </c>
      <c r="D72" s="29">
        <v>13500</v>
      </c>
      <c r="E72" s="29">
        <v>11000</v>
      </c>
      <c r="F72" s="29">
        <v>10500</v>
      </c>
      <c r="G72" s="29">
        <v>8200</v>
      </c>
      <c r="H72" s="29">
        <v>6500</v>
      </c>
      <c r="I72" s="29">
        <v>17500</v>
      </c>
      <c r="J72" s="29">
        <v>16200</v>
      </c>
      <c r="K72" s="29">
        <v>7300</v>
      </c>
      <c r="L72" s="29">
        <v>11500</v>
      </c>
      <c r="M72" s="29">
        <v>19400</v>
      </c>
    </row>
    <row r="73" spans="2:13" ht="12.75" customHeight="1" x14ac:dyDescent="0.3">
      <c r="B73" s="46"/>
      <c r="C73" s="7" t="s">
        <v>168</v>
      </c>
      <c r="D73" s="29">
        <v>13900</v>
      </c>
      <c r="E73" s="29">
        <v>9700</v>
      </c>
      <c r="F73" s="29">
        <v>12000</v>
      </c>
      <c r="G73" s="29">
        <v>6300</v>
      </c>
      <c r="H73" s="29">
        <v>10900</v>
      </c>
      <c r="I73" s="29">
        <v>16100</v>
      </c>
      <c r="J73" s="29">
        <v>13000</v>
      </c>
      <c r="K73" s="29">
        <v>11300</v>
      </c>
      <c r="L73" s="29">
        <v>7500</v>
      </c>
      <c r="M73" s="29">
        <v>18400</v>
      </c>
    </row>
    <row r="74" spans="2:13" ht="12.75" customHeight="1" x14ac:dyDescent="0.3">
      <c r="B74" s="47"/>
      <c r="C74" s="7" t="s">
        <v>169</v>
      </c>
      <c r="D74" s="29">
        <v>14800</v>
      </c>
      <c r="E74" s="29">
        <v>6400</v>
      </c>
      <c r="F74" s="29">
        <v>13900</v>
      </c>
      <c r="G74" s="29">
        <v>10200</v>
      </c>
      <c r="H74" s="29">
        <v>11500</v>
      </c>
      <c r="I74" s="29">
        <v>21300</v>
      </c>
      <c r="J74" s="29">
        <v>18900</v>
      </c>
      <c r="K74" s="29">
        <v>9800</v>
      </c>
      <c r="L74" s="29">
        <v>11900</v>
      </c>
      <c r="M74" s="29">
        <v>13700</v>
      </c>
    </row>
    <row r="75" spans="2:13" ht="12.75" customHeight="1" x14ac:dyDescent="0.3"/>
    <row r="76" spans="2:13" ht="12.75" customHeight="1" x14ac:dyDescent="0.3"/>
    <row r="77" spans="2:13" ht="12.75" customHeight="1" x14ac:dyDescent="0.3"/>
    <row r="78" spans="2:13" ht="12.75" customHeight="1" x14ac:dyDescent="0.3"/>
    <row r="79" spans="2:13" ht="12.75" customHeight="1" x14ac:dyDescent="0.3"/>
    <row r="80" spans="2:13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portrait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F15" sqref="F15"/>
    </sheetView>
  </sheetViews>
  <sheetFormatPr defaultColWidth="14.44140625" defaultRowHeight="15" customHeight="1" x14ac:dyDescent="0.3"/>
  <cols>
    <col min="1" max="1" width="17.33203125" customWidth="1"/>
    <col min="2" max="2" width="19.6640625" customWidth="1"/>
    <col min="3" max="3" width="22.6640625" customWidth="1"/>
    <col min="4" max="4" width="12.33203125" customWidth="1"/>
    <col min="5" max="5" width="12" customWidth="1"/>
    <col min="6" max="6" width="8.33203125" customWidth="1"/>
    <col min="7" max="8" width="10.109375" customWidth="1"/>
    <col min="9" max="18" width="8.33203125" customWidth="1"/>
    <col min="19" max="26" width="12.6640625" customWidth="1"/>
  </cols>
  <sheetData>
    <row r="1" spans="1:26" ht="15" customHeight="1" x14ac:dyDescent="0.3">
      <c r="A1" s="2" t="s">
        <v>174</v>
      </c>
      <c r="B1" s="4">
        <v>0.2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3">
      <c r="A2" s="2" t="s">
        <v>175</v>
      </c>
      <c r="B2" s="2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">
      <c r="A3" s="2" t="s">
        <v>176</v>
      </c>
      <c r="B3" s="2">
        <f>B2*12</f>
        <v>72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">
      <c r="A4" s="2" t="s">
        <v>177</v>
      </c>
      <c r="B4" s="4">
        <v>0.11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1" t="s">
        <v>66</v>
      </c>
      <c r="B6" s="1" t="s">
        <v>178</v>
      </c>
      <c r="C6" s="1" t="s">
        <v>179</v>
      </c>
      <c r="D6" s="1" t="s">
        <v>180</v>
      </c>
      <c r="E6" s="1" t="s">
        <v>69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2" t="s">
        <v>122</v>
      </c>
      <c r="B7" s="31">
        <v>400000</v>
      </c>
      <c r="C7" s="31">
        <f>0.2*B7</f>
        <v>80000</v>
      </c>
      <c r="D7" s="31">
        <f>B7-C7</f>
        <v>320000</v>
      </c>
      <c r="E7" s="42">
        <f>PMT(0.11/12,72,D7)</f>
        <v>-6090.9052802258566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2" t="s">
        <v>154</v>
      </c>
      <c r="B8" s="31">
        <v>650000</v>
      </c>
      <c r="C8" s="31">
        <f t="shared" ref="C8:C26" si="0">0.2*B8</f>
        <v>130000</v>
      </c>
      <c r="D8" s="31">
        <f t="shared" ref="D8:D26" si="1">B8-C8</f>
        <v>520000</v>
      </c>
      <c r="E8" s="42">
        <f t="shared" ref="E8:E26" si="2">PMT(0.11/12,72,D8)</f>
        <v>-9897.7210803670168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2" t="s">
        <v>181</v>
      </c>
      <c r="B9" s="31">
        <v>600000</v>
      </c>
      <c r="C9" s="31">
        <f t="shared" si="0"/>
        <v>120000</v>
      </c>
      <c r="D9" s="31">
        <f t="shared" si="1"/>
        <v>480000</v>
      </c>
      <c r="E9" s="42">
        <f t="shared" si="2"/>
        <v>-9136.3579203387853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2" t="s">
        <v>182</v>
      </c>
      <c r="B10" s="31">
        <v>750000</v>
      </c>
      <c r="C10" s="31">
        <f t="shared" si="0"/>
        <v>150000</v>
      </c>
      <c r="D10" s="31">
        <f t="shared" si="1"/>
        <v>600000</v>
      </c>
      <c r="E10" s="42">
        <f t="shared" si="2"/>
        <v>-11420.447400423482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2" t="s">
        <v>183</v>
      </c>
      <c r="B11" s="31">
        <v>1150000</v>
      </c>
      <c r="C11" s="31">
        <f t="shared" si="0"/>
        <v>230000</v>
      </c>
      <c r="D11" s="31">
        <f t="shared" si="1"/>
        <v>920000</v>
      </c>
      <c r="E11" s="42">
        <f t="shared" si="2"/>
        <v>-17511.352680649339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2" t="s">
        <v>184</v>
      </c>
      <c r="B12" s="31">
        <v>1150000</v>
      </c>
      <c r="C12" s="31">
        <f t="shared" si="0"/>
        <v>230000</v>
      </c>
      <c r="D12" s="31">
        <f t="shared" si="1"/>
        <v>920000</v>
      </c>
      <c r="E12" s="42">
        <f t="shared" si="2"/>
        <v>-17511.352680649339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2" t="s">
        <v>153</v>
      </c>
      <c r="B13" s="31">
        <v>1400000</v>
      </c>
      <c r="C13" s="31">
        <f t="shared" si="0"/>
        <v>280000</v>
      </c>
      <c r="D13" s="31">
        <f t="shared" si="1"/>
        <v>1120000</v>
      </c>
      <c r="E13" s="42">
        <f t="shared" si="2"/>
        <v>-21318.1684807905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2" t="s">
        <v>185</v>
      </c>
      <c r="B14" s="31">
        <v>1250000</v>
      </c>
      <c r="C14" s="31">
        <f t="shared" si="0"/>
        <v>250000</v>
      </c>
      <c r="D14" s="31">
        <f t="shared" si="1"/>
        <v>1000000</v>
      </c>
      <c r="E14" s="42">
        <f t="shared" si="2"/>
        <v>-19034.079000705802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2" t="s">
        <v>186</v>
      </c>
      <c r="B15" s="31">
        <v>1450000</v>
      </c>
      <c r="C15" s="31">
        <f t="shared" si="0"/>
        <v>290000</v>
      </c>
      <c r="D15" s="31">
        <f t="shared" si="1"/>
        <v>1160000</v>
      </c>
      <c r="E15" s="42">
        <f t="shared" si="2"/>
        <v>-22079.531640818732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2" t="s">
        <v>187</v>
      </c>
      <c r="B16" s="31">
        <v>250000</v>
      </c>
      <c r="C16" s="31">
        <f t="shared" si="0"/>
        <v>50000</v>
      </c>
      <c r="D16" s="31">
        <f t="shared" si="1"/>
        <v>200000</v>
      </c>
      <c r="E16" s="42">
        <f t="shared" si="2"/>
        <v>-3806.8158001411603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 t="s">
        <v>188</v>
      </c>
      <c r="B17" s="31">
        <v>1200000</v>
      </c>
      <c r="C17" s="31">
        <f t="shared" si="0"/>
        <v>240000</v>
      </c>
      <c r="D17" s="31">
        <f t="shared" si="1"/>
        <v>960000</v>
      </c>
      <c r="E17" s="42">
        <f t="shared" si="2"/>
        <v>-18272.715840677571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2" t="s">
        <v>189</v>
      </c>
      <c r="B18" s="31">
        <v>1400000</v>
      </c>
      <c r="C18" s="31">
        <f t="shared" si="0"/>
        <v>280000</v>
      </c>
      <c r="D18" s="31">
        <f t="shared" si="1"/>
        <v>1120000</v>
      </c>
      <c r="E18" s="42">
        <f t="shared" si="2"/>
        <v>-21318.1684807905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 t="s">
        <v>120</v>
      </c>
      <c r="B19" s="31">
        <v>750000</v>
      </c>
      <c r="C19" s="31">
        <f t="shared" si="0"/>
        <v>150000</v>
      </c>
      <c r="D19" s="31">
        <f t="shared" si="1"/>
        <v>600000</v>
      </c>
      <c r="E19" s="42">
        <f t="shared" si="2"/>
        <v>-11420.447400423482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 t="s">
        <v>190</v>
      </c>
      <c r="B20" s="31">
        <v>300000</v>
      </c>
      <c r="C20" s="31">
        <f t="shared" si="0"/>
        <v>60000</v>
      </c>
      <c r="D20" s="31">
        <f t="shared" si="1"/>
        <v>240000</v>
      </c>
      <c r="E20" s="42">
        <f t="shared" si="2"/>
        <v>-4568.1789601693927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 t="s">
        <v>191</v>
      </c>
      <c r="B21" s="31">
        <v>450000</v>
      </c>
      <c r="C21" s="31">
        <f t="shared" si="0"/>
        <v>90000</v>
      </c>
      <c r="D21" s="31">
        <f t="shared" si="1"/>
        <v>360000</v>
      </c>
      <c r="E21" s="42">
        <f t="shared" si="2"/>
        <v>-6852.2684402540881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 t="s">
        <v>130</v>
      </c>
      <c r="B22" s="31">
        <v>550000</v>
      </c>
      <c r="C22" s="31">
        <f t="shared" si="0"/>
        <v>110000</v>
      </c>
      <c r="D22" s="31">
        <f t="shared" si="1"/>
        <v>440000</v>
      </c>
      <c r="E22" s="42">
        <f t="shared" si="2"/>
        <v>-8374.9947603105538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 t="s">
        <v>192</v>
      </c>
      <c r="B23" s="31">
        <v>700000</v>
      </c>
      <c r="C23" s="31">
        <f t="shared" si="0"/>
        <v>140000</v>
      </c>
      <c r="D23" s="31">
        <f t="shared" si="1"/>
        <v>560000</v>
      </c>
      <c r="E23" s="42">
        <f t="shared" si="2"/>
        <v>-10659.08424039525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 t="s">
        <v>193</v>
      </c>
      <c r="B24" s="31">
        <v>1200000</v>
      </c>
      <c r="C24" s="31">
        <f t="shared" si="0"/>
        <v>240000</v>
      </c>
      <c r="D24" s="31">
        <f t="shared" si="1"/>
        <v>960000</v>
      </c>
      <c r="E24" s="42">
        <f t="shared" si="2"/>
        <v>-18272.715840677571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 t="s">
        <v>121</v>
      </c>
      <c r="B25" s="31">
        <v>500000</v>
      </c>
      <c r="C25" s="31">
        <f t="shared" si="0"/>
        <v>100000</v>
      </c>
      <c r="D25" s="31">
        <f t="shared" si="1"/>
        <v>400000</v>
      </c>
      <c r="E25" s="42">
        <f t="shared" si="2"/>
        <v>-7613.6316002823205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 t="s">
        <v>194</v>
      </c>
      <c r="B26" s="31">
        <v>2000000</v>
      </c>
      <c r="C26" s="31">
        <f t="shared" si="0"/>
        <v>400000</v>
      </c>
      <c r="D26" s="31">
        <f t="shared" si="1"/>
        <v>1600000</v>
      </c>
      <c r="E26" s="42">
        <f t="shared" si="2"/>
        <v>-30454.526401129282</v>
      </c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>
      <selection activeCell="D9" sqref="D9"/>
    </sheetView>
  </sheetViews>
  <sheetFormatPr defaultColWidth="14.44140625" defaultRowHeight="15" customHeight="1" x14ac:dyDescent="0.3"/>
  <cols>
    <col min="1" max="2" width="10.109375" customWidth="1"/>
    <col min="3" max="26" width="8.6640625" customWidth="1"/>
  </cols>
  <sheetData>
    <row r="1" spans="1:2" ht="14.4" x14ac:dyDescent="0.3">
      <c r="A1" s="2" t="s">
        <v>195</v>
      </c>
      <c r="B1" s="2" t="s">
        <v>196</v>
      </c>
    </row>
    <row r="2" spans="1:2" ht="14.4" x14ac:dyDescent="0.3">
      <c r="A2" s="2" t="s">
        <v>116</v>
      </c>
      <c r="B2" s="2" t="s">
        <v>182</v>
      </c>
    </row>
    <row r="3" spans="1:2" ht="14.4" x14ac:dyDescent="0.3">
      <c r="A3" s="2" t="s">
        <v>122</v>
      </c>
      <c r="B3" s="2" t="s">
        <v>122</v>
      </c>
    </row>
    <row r="4" spans="1:2" ht="14.4" x14ac:dyDescent="0.3">
      <c r="A4" s="2" t="s">
        <v>119</v>
      </c>
      <c r="B4" s="2" t="s">
        <v>183</v>
      </c>
    </row>
    <row r="5" spans="1:2" ht="14.4" x14ac:dyDescent="0.3">
      <c r="A5" s="2" t="s">
        <v>120</v>
      </c>
      <c r="B5" s="2" t="s">
        <v>120</v>
      </c>
    </row>
    <row r="6" spans="1:2" ht="14.4" x14ac:dyDescent="0.3">
      <c r="A6" s="2" t="s">
        <v>121</v>
      </c>
      <c r="B6" s="2" t="s">
        <v>121</v>
      </c>
    </row>
    <row r="7" spans="1:2" ht="14.4" x14ac:dyDescent="0.3">
      <c r="A7" s="2" t="s">
        <v>153</v>
      </c>
      <c r="B7" s="2" t="s">
        <v>153</v>
      </c>
    </row>
    <row r="8" spans="1:2" ht="14.4" x14ac:dyDescent="0.3">
      <c r="A8" s="2" t="s">
        <v>131</v>
      </c>
      <c r="B8" s="2" t="s">
        <v>184</v>
      </c>
    </row>
    <row r="9" spans="1:2" ht="14.4" x14ac:dyDescent="0.3">
      <c r="A9" s="2" t="s">
        <v>130</v>
      </c>
      <c r="B9" s="2" t="s">
        <v>130</v>
      </c>
    </row>
    <row r="10" spans="1:2" ht="14.4" x14ac:dyDescent="0.3">
      <c r="A10" s="2" t="s">
        <v>154</v>
      </c>
      <c r="B10" s="2" t="s">
        <v>154</v>
      </c>
    </row>
    <row r="11" spans="1:2" ht="14.4" x14ac:dyDescent="0.3">
      <c r="A11" s="2" t="s">
        <v>152</v>
      </c>
      <c r="B11" s="2" t="s">
        <v>185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M1000"/>
  <sheetViews>
    <sheetView workbookViewId="0"/>
  </sheetViews>
  <sheetFormatPr defaultColWidth="14.44140625" defaultRowHeight="15" customHeight="1" x14ac:dyDescent="0.3"/>
  <cols>
    <col min="1" max="3" width="8.6640625" customWidth="1"/>
    <col min="4" max="4" width="10.6640625" customWidth="1"/>
    <col min="5" max="5" width="12" customWidth="1"/>
    <col min="6" max="6" width="14.88671875" customWidth="1"/>
    <col min="7" max="26" width="8.6640625" customWidth="1"/>
  </cols>
  <sheetData>
    <row r="1" spans="2:13" ht="12.75" customHeight="1" x14ac:dyDescent="0.3"/>
    <row r="2" spans="2:13" ht="12.75" customHeight="1" x14ac:dyDescent="0.3"/>
    <row r="3" spans="2:13" ht="12.75" customHeight="1" x14ac:dyDescent="0.3"/>
    <row r="4" spans="2:13" ht="12.75" customHeight="1" x14ac:dyDescent="0.3"/>
    <row r="5" spans="2:13" ht="12.75" customHeight="1" x14ac:dyDescent="0.3">
      <c r="D5" s="7" t="s">
        <v>116</v>
      </c>
      <c r="E5" s="7" t="s">
        <v>122</v>
      </c>
      <c r="F5" s="7" t="s">
        <v>119</v>
      </c>
      <c r="G5" s="7" t="s">
        <v>120</v>
      </c>
      <c r="H5" s="7" t="s">
        <v>121</v>
      </c>
      <c r="I5" s="7" t="s">
        <v>153</v>
      </c>
      <c r="J5" s="7" t="s">
        <v>131</v>
      </c>
      <c r="K5" s="7" t="s">
        <v>130</v>
      </c>
      <c r="L5" s="7" t="s">
        <v>154</v>
      </c>
      <c r="M5" s="7" t="s">
        <v>152</v>
      </c>
    </row>
    <row r="6" spans="2:13" ht="12.75" customHeight="1" x14ac:dyDescent="0.3">
      <c r="B6" s="67" t="s">
        <v>155</v>
      </c>
      <c r="C6" s="7" t="s">
        <v>156</v>
      </c>
      <c r="D6" s="27">
        <v>2.5</v>
      </c>
      <c r="E6" s="27">
        <v>0.75</v>
      </c>
      <c r="F6" s="27">
        <v>4.5</v>
      </c>
      <c r="G6" s="27">
        <v>1.5</v>
      </c>
      <c r="H6" s="27">
        <v>1.25</v>
      </c>
      <c r="I6" s="27">
        <v>6.8</v>
      </c>
      <c r="J6" s="27">
        <v>6.5</v>
      </c>
      <c r="K6" s="27">
        <v>1.2</v>
      </c>
      <c r="L6" s="27">
        <v>1.5</v>
      </c>
      <c r="M6" s="27">
        <v>6.5</v>
      </c>
    </row>
    <row r="7" spans="2:13" ht="12.75" customHeight="1" x14ac:dyDescent="0.3">
      <c r="B7" s="68"/>
      <c r="C7" s="7" t="s">
        <v>157</v>
      </c>
      <c r="D7" s="27">
        <f t="shared" ref="D7:D19" ca="1" si="0">(0.5+RAND())*$D$6</f>
        <v>3.6641464938540409</v>
      </c>
      <c r="E7" s="27">
        <f t="shared" ref="E7:M7" ca="1" si="1">(0.5+RAND())*E$6</f>
        <v>0.43899648650111722</v>
      </c>
      <c r="F7" s="27">
        <f t="shared" ca="1" si="1"/>
        <v>3.3705443050452684</v>
      </c>
      <c r="G7" s="27">
        <f t="shared" ca="1" si="1"/>
        <v>1.3711146380408219</v>
      </c>
      <c r="H7" s="27">
        <f t="shared" ca="1" si="1"/>
        <v>1.2132900961029043</v>
      </c>
      <c r="I7" s="27">
        <f t="shared" ca="1" si="1"/>
        <v>10.075882354491537</v>
      </c>
      <c r="J7" s="27">
        <f t="shared" ca="1" si="1"/>
        <v>6.2408609655438845</v>
      </c>
      <c r="K7" s="27">
        <f t="shared" ca="1" si="1"/>
        <v>1.1713653322193578</v>
      </c>
      <c r="L7" s="27">
        <f t="shared" ca="1" si="1"/>
        <v>1.6287884904323335</v>
      </c>
      <c r="M7" s="27">
        <f t="shared" ca="1" si="1"/>
        <v>4.3978064237814358</v>
      </c>
    </row>
    <row r="8" spans="2:13" ht="12.75" customHeight="1" x14ac:dyDescent="0.3">
      <c r="B8" s="68"/>
      <c r="C8" s="7" t="s">
        <v>158</v>
      </c>
      <c r="D8" s="27">
        <f t="shared" ca="1" si="0"/>
        <v>2.7548313823046677</v>
      </c>
      <c r="E8" s="27">
        <f t="shared" ref="E8:M8" ca="1" si="2">(0.5+RAND())*E$6</f>
        <v>0.59906178774267493</v>
      </c>
      <c r="F8" s="27">
        <f t="shared" ca="1" si="2"/>
        <v>2.4303009448921884</v>
      </c>
      <c r="G8" s="27">
        <f t="shared" ca="1" si="2"/>
        <v>1.9404496559740487</v>
      </c>
      <c r="H8" s="27">
        <f t="shared" ca="1" si="2"/>
        <v>0.91016069992748894</v>
      </c>
      <c r="I8" s="27">
        <f t="shared" ca="1" si="2"/>
        <v>8.631951393641808</v>
      </c>
      <c r="J8" s="27">
        <f t="shared" ca="1" si="2"/>
        <v>3.5943939986872366</v>
      </c>
      <c r="K8" s="27">
        <f t="shared" ca="1" si="2"/>
        <v>0.8038842306479379</v>
      </c>
      <c r="L8" s="27">
        <f t="shared" ca="1" si="2"/>
        <v>1.882644700688697</v>
      </c>
      <c r="M8" s="27">
        <f t="shared" ca="1" si="2"/>
        <v>5.0381078325237034</v>
      </c>
    </row>
    <row r="9" spans="2:13" ht="12.75" customHeight="1" x14ac:dyDescent="0.3">
      <c r="B9" s="68"/>
      <c r="C9" s="7" t="s">
        <v>159</v>
      </c>
      <c r="D9" s="27">
        <f t="shared" ca="1" si="0"/>
        <v>3.0804934039980503</v>
      </c>
      <c r="E9" s="27">
        <f t="shared" ref="E9:M9" ca="1" si="3">(0.5+RAND())*E$6</f>
        <v>1.0363343765216644</v>
      </c>
      <c r="F9" s="27">
        <f t="shared" ca="1" si="3"/>
        <v>5.210768517061366</v>
      </c>
      <c r="G9" s="27">
        <f t="shared" ca="1" si="3"/>
        <v>2.0455989336321743</v>
      </c>
      <c r="H9" s="27">
        <f t="shared" ca="1" si="3"/>
        <v>1.1365293964325838</v>
      </c>
      <c r="I9" s="27">
        <f t="shared" ca="1" si="3"/>
        <v>5.2031257407451932</v>
      </c>
      <c r="J9" s="27">
        <f t="shared" ca="1" si="3"/>
        <v>9.1971657225693146</v>
      </c>
      <c r="K9" s="27">
        <f t="shared" ca="1" si="3"/>
        <v>1.5122001397719183</v>
      </c>
      <c r="L9" s="27">
        <f t="shared" ca="1" si="3"/>
        <v>1.0476134737386338</v>
      </c>
      <c r="M9" s="27">
        <f t="shared" ca="1" si="3"/>
        <v>8.8887604162743656</v>
      </c>
    </row>
    <row r="10" spans="2:13" ht="12.75" customHeight="1" x14ac:dyDescent="0.3">
      <c r="B10" s="68"/>
      <c r="C10" s="7" t="s">
        <v>160</v>
      </c>
      <c r="D10" s="27">
        <f t="shared" ca="1" si="0"/>
        <v>3.0008108746817683</v>
      </c>
      <c r="E10" s="27">
        <f t="shared" ref="E10:M10" ca="1" si="4">(0.5+RAND())*E$6</f>
        <v>0.61504193546707586</v>
      </c>
      <c r="F10" s="27">
        <f t="shared" ca="1" si="4"/>
        <v>4.4456298393155302</v>
      </c>
      <c r="G10" s="27">
        <f t="shared" ca="1" si="4"/>
        <v>1.1265879855947083</v>
      </c>
      <c r="H10" s="27">
        <f t="shared" ca="1" si="4"/>
        <v>1.1317751394636859</v>
      </c>
      <c r="I10" s="27">
        <f t="shared" ca="1" si="4"/>
        <v>6.4952351499498224</v>
      </c>
      <c r="J10" s="27">
        <f t="shared" ca="1" si="4"/>
        <v>4.7556077999341175</v>
      </c>
      <c r="K10" s="27">
        <f t="shared" ca="1" si="4"/>
        <v>1.733526655976972</v>
      </c>
      <c r="L10" s="27">
        <f t="shared" ca="1" si="4"/>
        <v>1.9601274740423951</v>
      </c>
      <c r="M10" s="27">
        <f t="shared" ca="1" si="4"/>
        <v>9.155749469179316</v>
      </c>
    </row>
    <row r="11" spans="2:13" ht="12.75" customHeight="1" x14ac:dyDescent="0.3">
      <c r="B11" s="68"/>
      <c r="C11" s="7" t="s">
        <v>161</v>
      </c>
      <c r="D11" s="27">
        <f t="shared" ca="1" si="0"/>
        <v>3.4428115743957433</v>
      </c>
      <c r="E11" s="27">
        <f t="shared" ref="E11:M11" ca="1" si="5">(0.5+RAND())*E$6</f>
        <v>0.50917268564371065</v>
      </c>
      <c r="F11" s="27">
        <f t="shared" ca="1" si="5"/>
        <v>6.1141188808279008</v>
      </c>
      <c r="G11" s="27">
        <f t="shared" ca="1" si="5"/>
        <v>1.4250491711180466</v>
      </c>
      <c r="H11" s="27">
        <f t="shared" ca="1" si="5"/>
        <v>1.1467091748641414</v>
      </c>
      <c r="I11" s="27">
        <f t="shared" ca="1" si="5"/>
        <v>8.3227876968083443</v>
      </c>
      <c r="J11" s="27">
        <f t="shared" ca="1" si="5"/>
        <v>6.4892241519881102</v>
      </c>
      <c r="K11" s="27">
        <f t="shared" ca="1" si="5"/>
        <v>0.95393050938715096</v>
      </c>
      <c r="L11" s="27">
        <f t="shared" ca="1" si="5"/>
        <v>1.7390796376919546</v>
      </c>
      <c r="M11" s="27">
        <f t="shared" ca="1" si="5"/>
        <v>6.3724100162027337</v>
      </c>
    </row>
    <row r="12" spans="2:13" ht="12.75" customHeight="1" x14ac:dyDescent="0.3">
      <c r="B12" s="68"/>
      <c r="C12" s="7" t="s">
        <v>162</v>
      </c>
      <c r="D12" s="27">
        <f t="shared" ca="1" si="0"/>
        <v>2.5351134518745466</v>
      </c>
      <c r="E12" s="27">
        <f t="shared" ref="E12:M12" ca="1" si="6">(0.5+RAND())*E$6</f>
        <v>0.86590892374684536</v>
      </c>
      <c r="F12" s="27">
        <f t="shared" ca="1" si="6"/>
        <v>4.2968108808927079</v>
      </c>
      <c r="G12" s="27">
        <f t="shared" ca="1" si="6"/>
        <v>2.0819352417939099</v>
      </c>
      <c r="H12" s="27">
        <f t="shared" ca="1" si="6"/>
        <v>1.7365444217391237</v>
      </c>
      <c r="I12" s="27">
        <f t="shared" ca="1" si="6"/>
        <v>8.0638592777242319</v>
      </c>
      <c r="J12" s="27">
        <f t="shared" ca="1" si="6"/>
        <v>5.0608626415177822</v>
      </c>
      <c r="K12" s="27">
        <f t="shared" ca="1" si="6"/>
        <v>0.61804074097060058</v>
      </c>
      <c r="L12" s="27">
        <f t="shared" ca="1" si="6"/>
        <v>1.7096010503995194</v>
      </c>
      <c r="M12" s="27">
        <f t="shared" ca="1" si="6"/>
        <v>7.7927083938906083</v>
      </c>
    </row>
    <row r="13" spans="2:13" ht="12.75" customHeight="1" x14ac:dyDescent="0.3">
      <c r="B13" s="68"/>
      <c r="C13" s="7" t="s">
        <v>163</v>
      </c>
      <c r="D13" s="27">
        <f t="shared" ca="1" si="0"/>
        <v>1.9855955966052488</v>
      </c>
      <c r="E13" s="27">
        <f t="shared" ref="E13:M13" ca="1" si="7">(0.5+RAND())*E$6</f>
        <v>0.6737789401951203</v>
      </c>
      <c r="F13" s="27">
        <f t="shared" ca="1" si="7"/>
        <v>5.7573446869482598</v>
      </c>
      <c r="G13" s="27">
        <f t="shared" ca="1" si="7"/>
        <v>1.159782470131228</v>
      </c>
      <c r="H13" s="27">
        <f t="shared" ca="1" si="7"/>
        <v>1.7591280587782649</v>
      </c>
      <c r="I13" s="27">
        <f t="shared" ca="1" si="7"/>
        <v>5.0457068255504662</v>
      </c>
      <c r="J13" s="27">
        <f t="shared" ca="1" si="7"/>
        <v>4.3032797789364832</v>
      </c>
      <c r="K13" s="27">
        <f t="shared" ca="1" si="7"/>
        <v>1.4588481047369108</v>
      </c>
      <c r="L13" s="27">
        <f t="shared" ca="1" si="7"/>
        <v>0.95407975149950353</v>
      </c>
      <c r="M13" s="27">
        <f t="shared" ca="1" si="7"/>
        <v>8.3857724724503324</v>
      </c>
    </row>
    <row r="14" spans="2:13" ht="12.75" customHeight="1" x14ac:dyDescent="0.3">
      <c r="B14" s="68"/>
      <c r="C14" s="7" t="s">
        <v>164</v>
      </c>
      <c r="D14" s="27">
        <f t="shared" ca="1" si="0"/>
        <v>2.461129490882902</v>
      </c>
      <c r="E14" s="27">
        <f t="shared" ref="E14:M14" ca="1" si="8">(0.5+RAND())*E$6</f>
        <v>0.77817566057821752</v>
      </c>
      <c r="F14" s="27">
        <f t="shared" ca="1" si="8"/>
        <v>2.5642588502952397</v>
      </c>
      <c r="G14" s="27">
        <f t="shared" ca="1" si="8"/>
        <v>1.504741081705433</v>
      </c>
      <c r="H14" s="27">
        <f t="shared" ca="1" si="8"/>
        <v>1.2521244928103528</v>
      </c>
      <c r="I14" s="27">
        <f t="shared" ca="1" si="8"/>
        <v>6.6461877251646255</v>
      </c>
      <c r="J14" s="27">
        <f t="shared" ca="1" si="8"/>
        <v>4.2837133936551908</v>
      </c>
      <c r="K14" s="27">
        <f t="shared" ca="1" si="8"/>
        <v>1.499777308070567</v>
      </c>
      <c r="L14" s="27">
        <f t="shared" ca="1" si="8"/>
        <v>1.0883986504236984</v>
      </c>
      <c r="M14" s="27">
        <f t="shared" ca="1" si="8"/>
        <v>7.3930588128990093</v>
      </c>
    </row>
    <row r="15" spans="2:13" ht="12.75" customHeight="1" x14ac:dyDescent="0.3">
      <c r="B15" s="68"/>
      <c r="C15" s="7" t="s">
        <v>165</v>
      </c>
      <c r="D15" s="27">
        <f t="shared" ca="1" si="0"/>
        <v>1.4530396142269799</v>
      </c>
      <c r="E15" s="27">
        <f t="shared" ref="E15:M15" ca="1" si="9">(0.5+RAND())*E$6</f>
        <v>0.99486406553860851</v>
      </c>
      <c r="F15" s="27">
        <f t="shared" ca="1" si="9"/>
        <v>5.0246738101479371</v>
      </c>
      <c r="G15" s="27">
        <f t="shared" ca="1" si="9"/>
        <v>1.1928138199254039</v>
      </c>
      <c r="H15" s="27">
        <f t="shared" ca="1" si="9"/>
        <v>1.809547198996698</v>
      </c>
      <c r="I15" s="27">
        <f t="shared" ca="1" si="9"/>
        <v>4.9078363697558141</v>
      </c>
      <c r="J15" s="27">
        <f t="shared" ca="1" si="9"/>
        <v>7.0538202602870674</v>
      </c>
      <c r="K15" s="27">
        <f t="shared" ca="1" si="9"/>
        <v>0.95490514674930482</v>
      </c>
      <c r="L15" s="27">
        <f t="shared" ca="1" si="9"/>
        <v>0.98959479062442401</v>
      </c>
      <c r="M15" s="27">
        <f t="shared" ca="1" si="9"/>
        <v>4.3491527310003448</v>
      </c>
    </row>
    <row r="16" spans="2:13" ht="12.75" customHeight="1" x14ac:dyDescent="0.3">
      <c r="B16" s="68"/>
      <c r="C16" s="7" t="s">
        <v>166</v>
      </c>
      <c r="D16" s="27">
        <f t="shared" ca="1" si="0"/>
        <v>1.8436861633675288</v>
      </c>
      <c r="E16" s="27">
        <f t="shared" ref="E16:M16" ca="1" si="10">(0.5+RAND())*E$6</f>
        <v>0.98691826656289039</v>
      </c>
      <c r="F16" s="27">
        <f t="shared" ca="1" si="10"/>
        <v>4.981864020504192</v>
      </c>
      <c r="G16" s="27">
        <f t="shared" ca="1" si="10"/>
        <v>0.89639535249310187</v>
      </c>
      <c r="H16" s="27">
        <f t="shared" ca="1" si="10"/>
        <v>1.5427035864572813</v>
      </c>
      <c r="I16" s="27">
        <f t="shared" ca="1" si="10"/>
        <v>9.6763204018138325</v>
      </c>
      <c r="J16" s="27">
        <f t="shared" ca="1" si="10"/>
        <v>7.3080173306393412</v>
      </c>
      <c r="K16" s="27">
        <f t="shared" ca="1" si="10"/>
        <v>1.3394887497941752</v>
      </c>
      <c r="L16" s="27">
        <f t="shared" ca="1" si="10"/>
        <v>2.2051720395291903</v>
      </c>
      <c r="M16" s="27">
        <f t="shared" ca="1" si="10"/>
        <v>8.3086768011698275</v>
      </c>
    </row>
    <row r="17" spans="2:13" ht="12.75" customHeight="1" x14ac:dyDescent="0.3">
      <c r="B17" s="68"/>
      <c r="C17" s="7" t="s">
        <v>167</v>
      </c>
      <c r="D17" s="27">
        <f t="shared" ca="1" si="0"/>
        <v>3.1241146228572441</v>
      </c>
      <c r="E17" s="27">
        <f t="shared" ref="E17:M17" ca="1" si="11">(0.5+RAND())*E$6</f>
        <v>0.82518875994066276</v>
      </c>
      <c r="F17" s="27">
        <f t="shared" ca="1" si="11"/>
        <v>4.4478485803807812</v>
      </c>
      <c r="G17" s="27">
        <f t="shared" ca="1" si="11"/>
        <v>2.1365826218295871</v>
      </c>
      <c r="H17" s="27">
        <f t="shared" ca="1" si="11"/>
        <v>1.6887233171390159</v>
      </c>
      <c r="I17" s="27">
        <f t="shared" ca="1" si="11"/>
        <v>4.0944781241625741</v>
      </c>
      <c r="J17" s="27">
        <f t="shared" ca="1" si="11"/>
        <v>8.0730760004305271</v>
      </c>
      <c r="K17" s="27">
        <f t="shared" ca="1" si="11"/>
        <v>1.6132067943502917</v>
      </c>
      <c r="L17" s="27">
        <f t="shared" ca="1" si="11"/>
        <v>0.84264544632240013</v>
      </c>
      <c r="M17" s="27">
        <f t="shared" ca="1" si="11"/>
        <v>5.8666772588036844</v>
      </c>
    </row>
    <row r="18" spans="2:13" ht="12.75" customHeight="1" x14ac:dyDescent="0.3">
      <c r="B18" s="68"/>
      <c r="C18" s="7" t="s">
        <v>168</v>
      </c>
      <c r="D18" s="27">
        <f t="shared" ca="1" si="0"/>
        <v>2.5398936229542048</v>
      </c>
      <c r="E18" s="27">
        <f t="shared" ref="E18:M18" ca="1" si="12">(0.5+RAND())*E$6</f>
        <v>0.96854218117079083</v>
      </c>
      <c r="F18" s="27">
        <f t="shared" ca="1" si="12"/>
        <v>5.1533669183071034</v>
      </c>
      <c r="G18" s="27">
        <f t="shared" ca="1" si="12"/>
        <v>1.0614466595871619</v>
      </c>
      <c r="H18" s="27">
        <f t="shared" ca="1" si="12"/>
        <v>1.7944264350691195</v>
      </c>
      <c r="I18" s="27">
        <f t="shared" ca="1" si="12"/>
        <v>5.9039387899296232</v>
      </c>
      <c r="J18" s="27">
        <f t="shared" ca="1" si="12"/>
        <v>9.5592677383571001</v>
      </c>
      <c r="K18" s="27">
        <f t="shared" ca="1" si="12"/>
        <v>1.7788799765517356</v>
      </c>
      <c r="L18" s="27">
        <f t="shared" ca="1" si="12"/>
        <v>2.0750810159738804</v>
      </c>
      <c r="M18" s="27">
        <f t="shared" ca="1" si="12"/>
        <v>9.5386545116844381</v>
      </c>
    </row>
    <row r="19" spans="2:13" ht="12.75" customHeight="1" x14ac:dyDescent="0.3">
      <c r="B19" s="69"/>
      <c r="C19" s="7" t="s">
        <v>169</v>
      </c>
      <c r="D19" s="27">
        <f t="shared" ca="1" si="0"/>
        <v>2.5930834453613767</v>
      </c>
      <c r="E19" s="27">
        <f t="shared" ref="E19:M19" ca="1" si="13">(0.5+RAND())*E$6</f>
        <v>0.67633088805025066</v>
      </c>
      <c r="F19" s="27">
        <f t="shared" ca="1" si="13"/>
        <v>3.8758530898789481</v>
      </c>
      <c r="G19" s="27">
        <f t="shared" ca="1" si="13"/>
        <v>1.6308269072181332</v>
      </c>
      <c r="H19" s="27">
        <f t="shared" ca="1" si="13"/>
        <v>1.7350250722021494</v>
      </c>
      <c r="I19" s="27">
        <f t="shared" ca="1" si="13"/>
        <v>9.5353623830080316</v>
      </c>
      <c r="J19" s="27">
        <f t="shared" ca="1" si="13"/>
        <v>9.3593488676376655</v>
      </c>
      <c r="K19" s="27">
        <f t="shared" ca="1" si="13"/>
        <v>0.95603934139870206</v>
      </c>
      <c r="L19" s="27">
        <f t="shared" ca="1" si="13"/>
        <v>1.719731964981706</v>
      </c>
      <c r="M19" s="27">
        <f t="shared" ca="1" si="13"/>
        <v>4.9112948712314752</v>
      </c>
    </row>
    <row r="20" spans="2:13" ht="12.75" customHeight="1" x14ac:dyDescent="0.3"/>
    <row r="21" spans="2:13" ht="12.75" customHeight="1" x14ac:dyDescent="0.3"/>
    <row r="22" spans="2:13" ht="12.75" customHeight="1" x14ac:dyDescent="0.3"/>
    <row r="23" spans="2:13" ht="12.75" customHeight="1" x14ac:dyDescent="0.3"/>
    <row r="24" spans="2:13" ht="12.75" customHeight="1" x14ac:dyDescent="0.3">
      <c r="D24" s="7" t="s">
        <v>116</v>
      </c>
      <c r="E24" s="7" t="s">
        <v>122</v>
      </c>
      <c r="F24" s="7" t="s">
        <v>119</v>
      </c>
      <c r="G24" s="7" t="s">
        <v>120</v>
      </c>
      <c r="H24" s="7" t="s">
        <v>121</v>
      </c>
      <c r="I24" s="7" t="s">
        <v>153</v>
      </c>
      <c r="J24" s="7" t="s">
        <v>131</v>
      </c>
      <c r="K24" s="7" t="s">
        <v>130</v>
      </c>
      <c r="L24" s="7" t="s">
        <v>154</v>
      </c>
      <c r="M24" s="7" t="s">
        <v>152</v>
      </c>
    </row>
    <row r="25" spans="2:13" ht="12.75" customHeight="1" x14ac:dyDescent="0.3">
      <c r="B25" s="67" t="s">
        <v>68</v>
      </c>
      <c r="C25" s="7" t="s">
        <v>156</v>
      </c>
      <c r="D25" s="27">
        <v>9</v>
      </c>
      <c r="E25" s="27">
        <v>14</v>
      </c>
      <c r="F25" s="27">
        <v>7</v>
      </c>
      <c r="G25" s="27">
        <v>12</v>
      </c>
      <c r="H25" s="27">
        <v>12</v>
      </c>
      <c r="I25" s="27">
        <v>5</v>
      </c>
      <c r="J25" s="27">
        <v>7</v>
      </c>
      <c r="K25" s="27">
        <v>15</v>
      </c>
      <c r="L25" s="27">
        <v>11</v>
      </c>
      <c r="M25" s="27">
        <v>7</v>
      </c>
    </row>
    <row r="26" spans="2:13" ht="12.75" customHeight="1" x14ac:dyDescent="0.3">
      <c r="B26" s="68"/>
      <c r="C26" s="7" t="s">
        <v>157</v>
      </c>
      <c r="D26" s="27">
        <f t="shared" ref="D26:M26" ca="1" si="14">(0.5+RAND())*D$25</f>
        <v>5.9194417793862817</v>
      </c>
      <c r="E26" s="27">
        <f t="shared" ca="1" si="14"/>
        <v>13.811402447828263</v>
      </c>
      <c r="F26" s="27">
        <f t="shared" ca="1" si="14"/>
        <v>6.071103586149416</v>
      </c>
      <c r="G26" s="27">
        <f t="shared" ca="1" si="14"/>
        <v>10.991610994442976</v>
      </c>
      <c r="H26" s="27">
        <f t="shared" ca="1" si="14"/>
        <v>15.530686140637666</v>
      </c>
      <c r="I26" s="27">
        <f t="shared" ca="1" si="14"/>
        <v>2.5097390776507318</v>
      </c>
      <c r="J26" s="27">
        <f t="shared" ca="1" si="14"/>
        <v>5.7129729158992699</v>
      </c>
      <c r="K26" s="27">
        <f t="shared" ca="1" si="14"/>
        <v>14.21359031385383</v>
      </c>
      <c r="L26" s="27">
        <f t="shared" ca="1" si="14"/>
        <v>12.863122470735137</v>
      </c>
      <c r="M26" s="27">
        <f t="shared" ca="1" si="14"/>
        <v>8.5503209025037297</v>
      </c>
    </row>
    <row r="27" spans="2:13" ht="12.75" customHeight="1" x14ac:dyDescent="0.3">
      <c r="B27" s="68"/>
      <c r="C27" s="7" t="s">
        <v>158</v>
      </c>
      <c r="D27" s="27">
        <f t="shared" ref="D27:M27" ca="1" si="15">(0.5+RAND())*D$25</f>
        <v>9.6238121764375624</v>
      </c>
      <c r="E27" s="27">
        <f t="shared" ca="1" si="15"/>
        <v>8.4903763013488742</v>
      </c>
      <c r="F27" s="27">
        <f t="shared" ca="1" si="15"/>
        <v>4.188156138308857</v>
      </c>
      <c r="G27" s="27">
        <f t="shared" ca="1" si="15"/>
        <v>16.830095565705221</v>
      </c>
      <c r="H27" s="27">
        <f t="shared" ca="1" si="15"/>
        <v>17.129636779435707</v>
      </c>
      <c r="I27" s="27">
        <f t="shared" ca="1" si="15"/>
        <v>6.7213617955864446</v>
      </c>
      <c r="J27" s="27">
        <f t="shared" ca="1" si="15"/>
        <v>5.1469001398338623</v>
      </c>
      <c r="K27" s="27">
        <f t="shared" ca="1" si="15"/>
        <v>15.923493334165951</v>
      </c>
      <c r="L27" s="27">
        <f t="shared" ca="1" si="15"/>
        <v>9.7971794246288688</v>
      </c>
      <c r="M27" s="27">
        <f t="shared" ca="1" si="15"/>
        <v>4.1999771147867229</v>
      </c>
    </row>
    <row r="28" spans="2:13" ht="12.75" customHeight="1" x14ac:dyDescent="0.3">
      <c r="B28" s="68"/>
      <c r="C28" s="7" t="s">
        <v>159</v>
      </c>
      <c r="D28" s="27">
        <f t="shared" ref="D28:M28" ca="1" si="16">(0.5+RAND())*D$25</f>
        <v>10.913659595345425</v>
      </c>
      <c r="E28" s="27">
        <f t="shared" ca="1" si="16"/>
        <v>20.353670463083866</v>
      </c>
      <c r="F28" s="27">
        <f t="shared" ca="1" si="16"/>
        <v>9.3756208776479859</v>
      </c>
      <c r="G28" s="27">
        <f t="shared" ca="1" si="16"/>
        <v>7.9265707490927646</v>
      </c>
      <c r="H28" s="27">
        <f t="shared" ca="1" si="16"/>
        <v>12.53831625416983</v>
      </c>
      <c r="I28" s="27">
        <f t="shared" ca="1" si="16"/>
        <v>7.0958251614079515</v>
      </c>
      <c r="J28" s="27">
        <f t="shared" ca="1" si="16"/>
        <v>10.399500899833374</v>
      </c>
      <c r="K28" s="27">
        <f t="shared" ca="1" si="16"/>
        <v>7.7132735450606607</v>
      </c>
      <c r="L28" s="27">
        <f t="shared" ca="1" si="16"/>
        <v>6.220175599331375</v>
      </c>
      <c r="M28" s="27">
        <f t="shared" ca="1" si="16"/>
        <v>8.3452966600745491</v>
      </c>
    </row>
    <row r="29" spans="2:13" ht="12.75" customHeight="1" x14ac:dyDescent="0.3">
      <c r="B29" s="68"/>
      <c r="C29" s="7" t="s">
        <v>160</v>
      </c>
      <c r="D29" s="27">
        <f t="shared" ref="D29:M29" ca="1" si="17">(0.5+RAND())*D$25</f>
        <v>4.8633940154852402</v>
      </c>
      <c r="E29" s="27">
        <f t="shared" ca="1" si="17"/>
        <v>10.230129413122294</v>
      </c>
      <c r="F29" s="27">
        <f t="shared" ca="1" si="17"/>
        <v>7.1428798250405077</v>
      </c>
      <c r="G29" s="27">
        <f t="shared" ca="1" si="17"/>
        <v>15.328186344612963</v>
      </c>
      <c r="H29" s="27">
        <f t="shared" ca="1" si="17"/>
        <v>12.699200527180217</v>
      </c>
      <c r="I29" s="27">
        <f t="shared" ca="1" si="17"/>
        <v>6.8314982490032952</v>
      </c>
      <c r="J29" s="27">
        <f t="shared" ca="1" si="17"/>
        <v>5.6549803166736439</v>
      </c>
      <c r="K29" s="27">
        <f t="shared" ca="1" si="17"/>
        <v>17.517212795701642</v>
      </c>
      <c r="L29" s="27">
        <f t="shared" ca="1" si="17"/>
        <v>8.7173088652834565</v>
      </c>
      <c r="M29" s="27">
        <f t="shared" ca="1" si="17"/>
        <v>4.5751780670212465</v>
      </c>
    </row>
    <row r="30" spans="2:13" ht="12.75" customHeight="1" x14ac:dyDescent="0.3">
      <c r="B30" s="68"/>
      <c r="C30" s="7" t="s">
        <v>161</v>
      </c>
      <c r="D30" s="27">
        <f t="shared" ref="D30:M30" ca="1" si="18">(0.5+RAND())*D$25</f>
        <v>11.926299795817684</v>
      </c>
      <c r="E30" s="27">
        <f t="shared" ca="1" si="18"/>
        <v>16.400558320810987</v>
      </c>
      <c r="F30" s="27">
        <f t="shared" ca="1" si="18"/>
        <v>8.9282849174439303</v>
      </c>
      <c r="G30" s="27">
        <f t="shared" ca="1" si="18"/>
        <v>13.192079576209974</v>
      </c>
      <c r="H30" s="27">
        <f t="shared" ca="1" si="18"/>
        <v>6.179768101388218</v>
      </c>
      <c r="I30" s="27">
        <f t="shared" ca="1" si="18"/>
        <v>5.3163268766706162</v>
      </c>
      <c r="J30" s="27">
        <f t="shared" ca="1" si="18"/>
        <v>9.8595021240297598</v>
      </c>
      <c r="K30" s="27">
        <f t="shared" ca="1" si="18"/>
        <v>10.168339863848644</v>
      </c>
      <c r="L30" s="27">
        <f t="shared" ca="1" si="18"/>
        <v>6.14628773120935</v>
      </c>
      <c r="M30" s="27">
        <f t="shared" ca="1" si="18"/>
        <v>8.8970512732708915</v>
      </c>
    </row>
    <row r="31" spans="2:13" ht="12.75" customHeight="1" x14ac:dyDescent="0.3">
      <c r="B31" s="68"/>
      <c r="C31" s="7" t="s">
        <v>162</v>
      </c>
      <c r="D31" s="27">
        <f t="shared" ref="D31:M31" ca="1" si="19">(0.5+RAND())*D$25</f>
        <v>12.60942999420341</v>
      </c>
      <c r="E31" s="27">
        <f t="shared" ca="1" si="19"/>
        <v>14.817523468891714</v>
      </c>
      <c r="F31" s="27">
        <f t="shared" ca="1" si="19"/>
        <v>5.9417015367026824</v>
      </c>
      <c r="G31" s="27">
        <f t="shared" ca="1" si="19"/>
        <v>7.9574093120159883</v>
      </c>
      <c r="H31" s="27">
        <f t="shared" ca="1" si="19"/>
        <v>6.0591777312853479</v>
      </c>
      <c r="I31" s="27">
        <f t="shared" ca="1" si="19"/>
        <v>5.2540405764332938</v>
      </c>
      <c r="J31" s="27">
        <f t="shared" ca="1" si="19"/>
        <v>8.2605885635616243</v>
      </c>
      <c r="K31" s="27">
        <f t="shared" ca="1" si="19"/>
        <v>18.590012559673433</v>
      </c>
      <c r="L31" s="27">
        <f t="shared" ca="1" si="19"/>
        <v>14.635743588203827</v>
      </c>
      <c r="M31" s="27">
        <f t="shared" ca="1" si="19"/>
        <v>6.2894614330978662</v>
      </c>
    </row>
    <row r="32" spans="2:13" ht="12.75" customHeight="1" x14ac:dyDescent="0.3">
      <c r="B32" s="68"/>
      <c r="C32" s="7" t="s">
        <v>163</v>
      </c>
      <c r="D32" s="27">
        <f t="shared" ref="D32:M32" ca="1" si="20">(0.5+RAND())*D$25</f>
        <v>9.2204608697099353</v>
      </c>
      <c r="E32" s="27">
        <f t="shared" ca="1" si="20"/>
        <v>7.8720187445094547</v>
      </c>
      <c r="F32" s="27">
        <f t="shared" ca="1" si="20"/>
        <v>6.7699111222612238</v>
      </c>
      <c r="G32" s="27">
        <f t="shared" ca="1" si="20"/>
        <v>11.80408927638145</v>
      </c>
      <c r="H32" s="27">
        <f t="shared" ca="1" si="20"/>
        <v>17.750609826573818</v>
      </c>
      <c r="I32" s="27">
        <f t="shared" ca="1" si="20"/>
        <v>3.0022708343751519</v>
      </c>
      <c r="J32" s="27">
        <f t="shared" ca="1" si="20"/>
        <v>6.105299664758971</v>
      </c>
      <c r="K32" s="27">
        <f t="shared" ca="1" si="20"/>
        <v>21.541694595045392</v>
      </c>
      <c r="L32" s="27">
        <f t="shared" ca="1" si="20"/>
        <v>11.768924296700149</v>
      </c>
      <c r="M32" s="27">
        <f t="shared" ca="1" si="20"/>
        <v>5.6384443419281736</v>
      </c>
    </row>
    <row r="33" spans="2:13" ht="12.75" customHeight="1" x14ac:dyDescent="0.3">
      <c r="B33" s="68"/>
      <c r="C33" s="7" t="s">
        <v>164</v>
      </c>
      <c r="D33" s="27">
        <f t="shared" ref="D33:M33" ca="1" si="21">(0.5+RAND())*D$25</f>
        <v>7.3649665178978916</v>
      </c>
      <c r="E33" s="27">
        <f t="shared" ca="1" si="21"/>
        <v>12.81347722014277</v>
      </c>
      <c r="F33" s="27">
        <f t="shared" ca="1" si="21"/>
        <v>6.9767853928632633</v>
      </c>
      <c r="G33" s="27">
        <f t="shared" ca="1" si="21"/>
        <v>7.0219605489080354</v>
      </c>
      <c r="H33" s="27">
        <f t="shared" ca="1" si="21"/>
        <v>11.121916966564571</v>
      </c>
      <c r="I33" s="27">
        <f t="shared" ca="1" si="21"/>
        <v>7.2115558598916323</v>
      </c>
      <c r="J33" s="27">
        <f t="shared" ca="1" si="21"/>
        <v>7.5377280218122644</v>
      </c>
      <c r="K33" s="27">
        <f t="shared" ca="1" si="21"/>
        <v>20.708279908299907</v>
      </c>
      <c r="L33" s="27">
        <f t="shared" ca="1" si="21"/>
        <v>11.505468944401228</v>
      </c>
      <c r="M33" s="27">
        <f t="shared" ca="1" si="21"/>
        <v>4.1249489230740481</v>
      </c>
    </row>
    <row r="34" spans="2:13" ht="12.75" customHeight="1" x14ac:dyDescent="0.3">
      <c r="B34" s="68"/>
      <c r="C34" s="7" t="s">
        <v>165</v>
      </c>
      <c r="D34" s="27">
        <f t="shared" ref="D34:M34" ca="1" si="22">(0.5+RAND())*D$25</f>
        <v>13.014877249407705</v>
      </c>
      <c r="E34" s="27">
        <f t="shared" ca="1" si="22"/>
        <v>18.789948751910561</v>
      </c>
      <c r="F34" s="27">
        <f t="shared" ca="1" si="22"/>
        <v>4.8382564905905205</v>
      </c>
      <c r="G34" s="27">
        <f t="shared" ca="1" si="22"/>
        <v>6.3795155763275453</v>
      </c>
      <c r="H34" s="27">
        <f t="shared" ca="1" si="22"/>
        <v>14.416930206693246</v>
      </c>
      <c r="I34" s="27">
        <f t="shared" ca="1" si="22"/>
        <v>7.3131110925932123</v>
      </c>
      <c r="J34" s="27">
        <f t="shared" ca="1" si="22"/>
        <v>6.1783122355627924</v>
      </c>
      <c r="K34" s="27">
        <f t="shared" ca="1" si="22"/>
        <v>20.697103420160719</v>
      </c>
      <c r="L34" s="27">
        <f t="shared" ca="1" si="22"/>
        <v>6.0407857952904092</v>
      </c>
      <c r="M34" s="27">
        <f t="shared" ca="1" si="22"/>
        <v>7.5166697204483928</v>
      </c>
    </row>
    <row r="35" spans="2:13" ht="12.75" customHeight="1" x14ac:dyDescent="0.3">
      <c r="B35" s="68"/>
      <c r="C35" s="7" t="s">
        <v>166</v>
      </c>
      <c r="D35" s="27">
        <f t="shared" ref="D35:M35" ca="1" si="23">(0.5+RAND())*D$25</f>
        <v>4.760724276959384</v>
      </c>
      <c r="E35" s="27">
        <f t="shared" ca="1" si="23"/>
        <v>10.840469966767081</v>
      </c>
      <c r="F35" s="27">
        <f t="shared" ca="1" si="23"/>
        <v>5.2355096468654194</v>
      </c>
      <c r="G35" s="27">
        <f t="shared" ca="1" si="23"/>
        <v>13.515649898350418</v>
      </c>
      <c r="H35" s="27">
        <f t="shared" ca="1" si="23"/>
        <v>9.092555560283607</v>
      </c>
      <c r="I35" s="27">
        <f t="shared" ca="1" si="23"/>
        <v>7.0247937703932273</v>
      </c>
      <c r="J35" s="27">
        <f t="shared" ca="1" si="23"/>
        <v>9.866174546613621</v>
      </c>
      <c r="K35" s="27">
        <f t="shared" ca="1" si="23"/>
        <v>22.320534948643033</v>
      </c>
      <c r="L35" s="27">
        <f t="shared" ca="1" si="23"/>
        <v>10.623936088809726</v>
      </c>
      <c r="M35" s="27">
        <f t="shared" ca="1" si="23"/>
        <v>6.0519564945118374</v>
      </c>
    </row>
    <row r="36" spans="2:13" ht="12.75" customHeight="1" x14ac:dyDescent="0.3">
      <c r="B36" s="68"/>
      <c r="C36" s="7" t="s">
        <v>167</v>
      </c>
      <c r="D36" s="27">
        <f t="shared" ref="D36:M36" ca="1" si="24">(0.5+RAND())*D$25</f>
        <v>5.4200170107174666</v>
      </c>
      <c r="E36" s="27">
        <f t="shared" ca="1" si="24"/>
        <v>7.4274719344491507</v>
      </c>
      <c r="F36" s="27">
        <f t="shared" ca="1" si="24"/>
        <v>6.3772927536279242</v>
      </c>
      <c r="G36" s="27">
        <f t="shared" ca="1" si="24"/>
        <v>12.854661519444381</v>
      </c>
      <c r="H36" s="27">
        <f t="shared" ca="1" si="24"/>
        <v>12.687332042331734</v>
      </c>
      <c r="I36" s="27">
        <f t="shared" ca="1" si="24"/>
        <v>6.2908617951717236</v>
      </c>
      <c r="J36" s="27">
        <f t="shared" ca="1" si="24"/>
        <v>10.061665816108782</v>
      </c>
      <c r="K36" s="27">
        <f t="shared" ca="1" si="24"/>
        <v>11.979368032530843</v>
      </c>
      <c r="L36" s="27">
        <f t="shared" ca="1" si="24"/>
        <v>12.651703714581368</v>
      </c>
      <c r="M36" s="27">
        <f t="shared" ca="1" si="24"/>
        <v>9.2669475436268929</v>
      </c>
    </row>
    <row r="37" spans="2:13" ht="12.75" customHeight="1" x14ac:dyDescent="0.3">
      <c r="B37" s="68"/>
      <c r="C37" s="7" t="s">
        <v>168</v>
      </c>
      <c r="D37" s="27">
        <f t="shared" ref="D37:M37" ca="1" si="25">(0.5+RAND())*D$25</f>
        <v>7.2121056834483372</v>
      </c>
      <c r="E37" s="27">
        <f t="shared" ca="1" si="25"/>
        <v>15.681336634875198</v>
      </c>
      <c r="F37" s="27">
        <f t="shared" ca="1" si="25"/>
        <v>7.5145518770080253</v>
      </c>
      <c r="G37" s="27">
        <f t="shared" ca="1" si="25"/>
        <v>9.6440417717074283</v>
      </c>
      <c r="H37" s="27">
        <f t="shared" ca="1" si="25"/>
        <v>9.0208048949545052</v>
      </c>
      <c r="I37" s="27">
        <f t="shared" ca="1" si="25"/>
        <v>3.8216173028674287</v>
      </c>
      <c r="J37" s="27">
        <f t="shared" ca="1" si="25"/>
        <v>6.3098578296933026</v>
      </c>
      <c r="K37" s="27">
        <f t="shared" ca="1" si="25"/>
        <v>10.732899938441221</v>
      </c>
      <c r="L37" s="27">
        <f t="shared" ca="1" si="25"/>
        <v>10.812833848568143</v>
      </c>
      <c r="M37" s="27">
        <f t="shared" ca="1" si="25"/>
        <v>4.1128147113390403</v>
      </c>
    </row>
    <row r="38" spans="2:13" ht="12.75" customHeight="1" x14ac:dyDescent="0.3">
      <c r="B38" s="69"/>
      <c r="C38" s="7" t="s">
        <v>169</v>
      </c>
      <c r="D38" s="27">
        <f t="shared" ref="D38:M38" ca="1" si="26">(0.5+RAND())*D$25</f>
        <v>13.12951352451417</v>
      </c>
      <c r="E38" s="27">
        <f t="shared" ca="1" si="26"/>
        <v>9.4571991650364673</v>
      </c>
      <c r="F38" s="27">
        <f t="shared" ca="1" si="26"/>
        <v>6.1274576581515197</v>
      </c>
      <c r="G38" s="27">
        <f t="shared" ca="1" si="26"/>
        <v>8.3034886950693334</v>
      </c>
      <c r="H38" s="27">
        <f t="shared" ca="1" si="26"/>
        <v>17.490272135459797</v>
      </c>
      <c r="I38" s="27">
        <f t="shared" ca="1" si="26"/>
        <v>7.0007564723906146</v>
      </c>
      <c r="J38" s="27">
        <f t="shared" ca="1" si="26"/>
        <v>7.4498215953091531</v>
      </c>
      <c r="K38" s="27">
        <f t="shared" ca="1" si="26"/>
        <v>16.482422822127408</v>
      </c>
      <c r="L38" s="27">
        <f t="shared" ca="1" si="26"/>
        <v>15.764319142120433</v>
      </c>
      <c r="M38" s="27">
        <f t="shared" ca="1" si="26"/>
        <v>9.2431666551331713</v>
      </c>
    </row>
    <row r="39" spans="2:13" ht="12.75" customHeight="1" x14ac:dyDescent="0.3"/>
    <row r="40" spans="2:13" ht="12.75" customHeight="1" x14ac:dyDescent="0.3"/>
    <row r="41" spans="2:13" ht="12.75" customHeight="1" x14ac:dyDescent="0.3"/>
    <row r="42" spans="2:13" ht="12.75" customHeight="1" x14ac:dyDescent="0.3">
      <c r="D42" s="7" t="s">
        <v>170</v>
      </c>
      <c r="E42" s="7" t="s">
        <v>171</v>
      </c>
    </row>
    <row r="43" spans="2:13" ht="12.75" customHeight="1" x14ac:dyDescent="0.3">
      <c r="B43" s="70" t="s">
        <v>172</v>
      </c>
      <c r="C43" s="7" t="s">
        <v>156</v>
      </c>
      <c r="D43" s="7">
        <v>1600</v>
      </c>
      <c r="E43" s="7">
        <v>92.3</v>
      </c>
    </row>
    <row r="44" spans="2:13" ht="12.75" customHeight="1" x14ac:dyDescent="0.3">
      <c r="B44" s="68"/>
      <c r="C44" s="7" t="s">
        <v>157</v>
      </c>
      <c r="D44" s="5">
        <v>2900</v>
      </c>
      <c r="E44" s="28">
        <v>100.490621572495</v>
      </c>
      <c r="F44" s="5"/>
    </row>
    <row r="45" spans="2:13" ht="12.75" customHeight="1" x14ac:dyDescent="0.3">
      <c r="B45" s="68"/>
      <c r="C45" s="7" t="s">
        <v>158</v>
      </c>
      <c r="D45" s="5">
        <v>2700</v>
      </c>
      <c r="E45" s="28">
        <v>113.411129978113</v>
      </c>
      <c r="F45" s="5"/>
    </row>
    <row r="46" spans="2:13" ht="12.75" customHeight="1" x14ac:dyDescent="0.3">
      <c r="B46" s="68"/>
      <c r="C46" s="7" t="s">
        <v>159</v>
      </c>
      <c r="D46" s="5">
        <v>2600</v>
      </c>
      <c r="E46" s="28">
        <v>80.841831220499003</v>
      </c>
      <c r="F46" s="5"/>
    </row>
    <row r="47" spans="2:13" ht="12.75" customHeight="1" x14ac:dyDescent="0.3">
      <c r="B47" s="68"/>
      <c r="C47" s="7" t="s">
        <v>160</v>
      </c>
      <c r="D47" s="5">
        <v>3000</v>
      </c>
      <c r="E47" s="28">
        <v>78.562830363879911</v>
      </c>
      <c r="F47" s="5"/>
    </row>
    <row r="48" spans="2:13" ht="12.75" customHeight="1" x14ac:dyDescent="0.3">
      <c r="B48" s="68"/>
      <c r="C48" s="7" t="s">
        <v>161</v>
      </c>
      <c r="D48" s="5">
        <v>1900</v>
      </c>
      <c r="E48" s="28">
        <v>100.23638952450855</v>
      </c>
      <c r="F48" s="5"/>
    </row>
    <row r="49" spans="2:13" ht="12.75" customHeight="1" x14ac:dyDescent="0.3">
      <c r="B49" s="68"/>
      <c r="C49" s="7" t="s">
        <v>162</v>
      </c>
      <c r="D49" s="5">
        <v>2900</v>
      </c>
      <c r="E49" s="28">
        <v>99.413389578885443</v>
      </c>
      <c r="F49" s="5"/>
    </row>
    <row r="50" spans="2:13" ht="12.75" customHeight="1" x14ac:dyDescent="0.3">
      <c r="B50" s="68"/>
      <c r="C50" s="7" t="s">
        <v>163</v>
      </c>
      <c r="D50" s="5">
        <v>1800</v>
      </c>
      <c r="E50" s="28">
        <v>94.581378550804004</v>
      </c>
      <c r="F50" s="5"/>
    </row>
    <row r="51" spans="2:13" ht="12.75" customHeight="1" x14ac:dyDescent="0.3">
      <c r="B51" s="68"/>
      <c r="C51" s="7" t="s">
        <v>164</v>
      </c>
      <c r="D51" s="5">
        <v>3100</v>
      </c>
      <c r="E51" s="28">
        <v>93.069310566121402</v>
      </c>
      <c r="F51" s="5"/>
    </row>
    <row r="52" spans="2:13" ht="12.75" customHeight="1" x14ac:dyDescent="0.3">
      <c r="B52" s="68"/>
      <c r="C52" s="7" t="s">
        <v>165</v>
      </c>
      <c r="D52" s="5">
        <v>1800</v>
      </c>
      <c r="E52" s="28">
        <v>90.694100434826595</v>
      </c>
      <c r="F52" s="5"/>
    </row>
    <row r="53" spans="2:13" ht="12.75" customHeight="1" x14ac:dyDescent="0.3">
      <c r="B53" s="68"/>
      <c r="C53" s="7" t="s">
        <v>166</v>
      </c>
      <c r="D53" s="5">
        <v>2500</v>
      </c>
      <c r="E53" s="28">
        <v>96.102793427526507</v>
      </c>
      <c r="F53" s="5"/>
    </row>
    <row r="54" spans="2:13" ht="12.75" customHeight="1" x14ac:dyDescent="0.3">
      <c r="B54" s="68"/>
      <c r="C54" s="7" t="s">
        <v>167</v>
      </c>
      <c r="D54" s="5">
        <v>2400</v>
      </c>
      <c r="E54" s="28">
        <v>98.228263631632004</v>
      </c>
      <c r="F54" s="5"/>
    </row>
    <row r="55" spans="2:13" ht="12.75" customHeight="1" x14ac:dyDescent="0.3">
      <c r="B55" s="68"/>
      <c r="C55" s="7" t="s">
        <v>168</v>
      </c>
      <c r="D55" s="5">
        <v>1800</v>
      </c>
      <c r="E55" s="28">
        <v>81.927096694379998</v>
      </c>
      <c r="F55" s="5"/>
    </row>
    <row r="56" spans="2:13" ht="12.75" customHeight="1" x14ac:dyDescent="0.3">
      <c r="B56" s="69"/>
      <c r="C56" s="7" t="s">
        <v>169</v>
      </c>
      <c r="D56" s="5">
        <v>2000</v>
      </c>
      <c r="E56" s="28">
        <v>99.377580279295699</v>
      </c>
      <c r="F56" s="5"/>
    </row>
    <row r="57" spans="2:13" ht="12.75" customHeight="1" x14ac:dyDescent="0.3"/>
    <row r="58" spans="2:13" ht="12.75" customHeight="1" x14ac:dyDescent="0.3"/>
    <row r="59" spans="2:13" ht="12.75" customHeight="1" x14ac:dyDescent="0.3"/>
    <row r="60" spans="2:13" ht="12.75" customHeight="1" x14ac:dyDescent="0.3">
      <c r="D60" s="7" t="s">
        <v>116</v>
      </c>
      <c r="E60" s="7" t="s">
        <v>122</v>
      </c>
      <c r="F60" s="7" t="s">
        <v>119</v>
      </c>
      <c r="G60" s="7" t="s">
        <v>120</v>
      </c>
      <c r="H60" s="7" t="s">
        <v>121</v>
      </c>
      <c r="I60" s="7" t="s">
        <v>153</v>
      </c>
      <c r="J60" s="7" t="s">
        <v>131</v>
      </c>
      <c r="K60" s="7" t="s">
        <v>130</v>
      </c>
      <c r="L60" s="7" t="s">
        <v>154</v>
      </c>
      <c r="M60" s="7" t="s">
        <v>152</v>
      </c>
    </row>
    <row r="61" spans="2:13" ht="12.75" customHeight="1" x14ac:dyDescent="0.3">
      <c r="B61" s="71" t="s">
        <v>173</v>
      </c>
      <c r="C61" s="7" t="s">
        <v>156</v>
      </c>
      <c r="D61" s="29">
        <v>9580</v>
      </c>
      <c r="E61" s="29">
        <v>5880</v>
      </c>
      <c r="F61" s="29">
        <v>10080</v>
      </c>
      <c r="G61" s="29">
        <v>6080</v>
      </c>
      <c r="H61" s="29">
        <v>5880</v>
      </c>
      <c r="I61" s="29">
        <v>11080</v>
      </c>
      <c r="J61" s="29">
        <v>11080</v>
      </c>
      <c r="K61" s="29">
        <v>6580</v>
      </c>
      <c r="L61" s="29">
        <v>6180</v>
      </c>
      <c r="M61" s="29">
        <v>11080</v>
      </c>
    </row>
    <row r="62" spans="2:13" ht="12.75" customHeight="1" x14ac:dyDescent="0.3">
      <c r="B62" s="58"/>
      <c r="C62" s="7" t="s">
        <v>157</v>
      </c>
      <c r="D62" s="29">
        <f t="shared" ref="D62:M62" ca="1" si="27">ROUNDUP((1+RAND())*D$61,-2)</f>
        <v>16100</v>
      </c>
      <c r="E62" s="29">
        <f t="shared" ca="1" si="27"/>
        <v>11600</v>
      </c>
      <c r="F62" s="29">
        <f t="shared" ca="1" si="27"/>
        <v>20100</v>
      </c>
      <c r="G62" s="29">
        <f t="shared" ca="1" si="27"/>
        <v>10900</v>
      </c>
      <c r="H62" s="29">
        <f t="shared" ca="1" si="27"/>
        <v>9400</v>
      </c>
      <c r="I62" s="29">
        <f t="shared" ca="1" si="27"/>
        <v>15100</v>
      </c>
      <c r="J62" s="29">
        <f t="shared" ca="1" si="27"/>
        <v>13400</v>
      </c>
      <c r="K62" s="29">
        <f t="shared" ca="1" si="27"/>
        <v>12900</v>
      </c>
      <c r="L62" s="29">
        <f t="shared" ca="1" si="27"/>
        <v>6300</v>
      </c>
      <c r="M62" s="29">
        <f t="shared" ca="1" si="27"/>
        <v>20600</v>
      </c>
    </row>
    <row r="63" spans="2:13" ht="12.75" customHeight="1" x14ac:dyDescent="0.3">
      <c r="B63" s="58"/>
      <c r="C63" s="7" t="s">
        <v>158</v>
      </c>
      <c r="D63" s="29">
        <f t="shared" ref="D63:M63" ca="1" si="28">ROUNDUP((1+RAND())*D$61,-2)</f>
        <v>15800</v>
      </c>
      <c r="E63" s="29">
        <f t="shared" ca="1" si="28"/>
        <v>7900</v>
      </c>
      <c r="F63" s="29">
        <f t="shared" ca="1" si="28"/>
        <v>18300</v>
      </c>
      <c r="G63" s="29">
        <f t="shared" ca="1" si="28"/>
        <v>9300</v>
      </c>
      <c r="H63" s="29">
        <f t="shared" ca="1" si="28"/>
        <v>7800</v>
      </c>
      <c r="I63" s="29">
        <f t="shared" ca="1" si="28"/>
        <v>22000</v>
      </c>
      <c r="J63" s="29">
        <f t="shared" ca="1" si="28"/>
        <v>11700</v>
      </c>
      <c r="K63" s="29">
        <f t="shared" ca="1" si="28"/>
        <v>10500</v>
      </c>
      <c r="L63" s="29">
        <f t="shared" ca="1" si="28"/>
        <v>8800</v>
      </c>
      <c r="M63" s="29">
        <f t="shared" ca="1" si="28"/>
        <v>21300</v>
      </c>
    </row>
    <row r="64" spans="2:13" ht="12.75" customHeight="1" x14ac:dyDescent="0.3">
      <c r="B64" s="58"/>
      <c r="C64" s="7" t="s">
        <v>159</v>
      </c>
      <c r="D64" s="29">
        <f t="shared" ref="D64:M64" ca="1" si="29">ROUNDUP((1+RAND())*D$61,-2)</f>
        <v>13300</v>
      </c>
      <c r="E64" s="29">
        <f t="shared" ca="1" si="29"/>
        <v>7000</v>
      </c>
      <c r="F64" s="29">
        <f t="shared" ca="1" si="29"/>
        <v>17100</v>
      </c>
      <c r="G64" s="29">
        <f t="shared" ca="1" si="29"/>
        <v>9400</v>
      </c>
      <c r="H64" s="29">
        <f t="shared" ca="1" si="29"/>
        <v>10600</v>
      </c>
      <c r="I64" s="29">
        <f t="shared" ca="1" si="29"/>
        <v>19800</v>
      </c>
      <c r="J64" s="29">
        <f t="shared" ca="1" si="29"/>
        <v>14900</v>
      </c>
      <c r="K64" s="29">
        <f t="shared" ca="1" si="29"/>
        <v>7400</v>
      </c>
      <c r="L64" s="29">
        <f t="shared" ca="1" si="29"/>
        <v>12400</v>
      </c>
      <c r="M64" s="29">
        <f t="shared" ca="1" si="29"/>
        <v>15100</v>
      </c>
    </row>
    <row r="65" spans="2:13" ht="12.75" customHeight="1" x14ac:dyDescent="0.3">
      <c r="B65" s="58"/>
      <c r="C65" s="7" t="s">
        <v>160</v>
      </c>
      <c r="D65" s="29">
        <f t="shared" ref="D65:M65" ca="1" si="30">ROUNDUP((1+RAND())*D$61,-2)</f>
        <v>10800</v>
      </c>
      <c r="E65" s="29">
        <f t="shared" ca="1" si="30"/>
        <v>10600</v>
      </c>
      <c r="F65" s="29">
        <f t="shared" ca="1" si="30"/>
        <v>13100</v>
      </c>
      <c r="G65" s="29">
        <f t="shared" ca="1" si="30"/>
        <v>7600</v>
      </c>
      <c r="H65" s="29">
        <f t="shared" ca="1" si="30"/>
        <v>9300</v>
      </c>
      <c r="I65" s="29">
        <f t="shared" ca="1" si="30"/>
        <v>19700</v>
      </c>
      <c r="J65" s="29">
        <f t="shared" ca="1" si="30"/>
        <v>20800</v>
      </c>
      <c r="K65" s="29">
        <f t="shared" ca="1" si="30"/>
        <v>6700</v>
      </c>
      <c r="L65" s="29">
        <f t="shared" ca="1" si="30"/>
        <v>10900</v>
      </c>
      <c r="M65" s="29">
        <f t="shared" ca="1" si="30"/>
        <v>16400</v>
      </c>
    </row>
    <row r="66" spans="2:13" ht="12.75" customHeight="1" x14ac:dyDescent="0.3">
      <c r="B66" s="58"/>
      <c r="C66" s="7" t="s">
        <v>161</v>
      </c>
      <c r="D66" s="29">
        <f t="shared" ref="D66:M66" ca="1" si="31">ROUNDUP((1+RAND())*D$61,-2)</f>
        <v>10300</v>
      </c>
      <c r="E66" s="29">
        <f t="shared" ca="1" si="31"/>
        <v>8200</v>
      </c>
      <c r="F66" s="29">
        <f t="shared" ca="1" si="31"/>
        <v>10200</v>
      </c>
      <c r="G66" s="29">
        <f t="shared" ca="1" si="31"/>
        <v>7100</v>
      </c>
      <c r="H66" s="29">
        <f t="shared" ca="1" si="31"/>
        <v>8700</v>
      </c>
      <c r="I66" s="29">
        <f t="shared" ca="1" si="31"/>
        <v>14400</v>
      </c>
      <c r="J66" s="29">
        <f t="shared" ca="1" si="31"/>
        <v>19300</v>
      </c>
      <c r="K66" s="29">
        <f t="shared" ca="1" si="31"/>
        <v>12600</v>
      </c>
      <c r="L66" s="29">
        <f t="shared" ca="1" si="31"/>
        <v>11300</v>
      </c>
      <c r="M66" s="29">
        <f t="shared" ca="1" si="31"/>
        <v>20500</v>
      </c>
    </row>
    <row r="67" spans="2:13" ht="12.75" customHeight="1" x14ac:dyDescent="0.3">
      <c r="B67" s="58"/>
      <c r="C67" s="7" t="s">
        <v>162</v>
      </c>
      <c r="D67" s="29">
        <f t="shared" ref="D67:M67" ca="1" si="32">ROUNDUP((1+RAND())*D$61,-2)</f>
        <v>12300</v>
      </c>
      <c r="E67" s="29">
        <f t="shared" ca="1" si="32"/>
        <v>11500</v>
      </c>
      <c r="F67" s="29">
        <f t="shared" ca="1" si="32"/>
        <v>10900</v>
      </c>
      <c r="G67" s="29">
        <f t="shared" ca="1" si="32"/>
        <v>6600</v>
      </c>
      <c r="H67" s="29">
        <f t="shared" ca="1" si="32"/>
        <v>11700</v>
      </c>
      <c r="I67" s="29">
        <f t="shared" ca="1" si="32"/>
        <v>14800</v>
      </c>
      <c r="J67" s="29">
        <f t="shared" ca="1" si="32"/>
        <v>16900</v>
      </c>
      <c r="K67" s="29">
        <f t="shared" ca="1" si="32"/>
        <v>7100</v>
      </c>
      <c r="L67" s="29">
        <f t="shared" ca="1" si="32"/>
        <v>10300</v>
      </c>
      <c r="M67" s="29">
        <f t="shared" ca="1" si="32"/>
        <v>11800</v>
      </c>
    </row>
    <row r="68" spans="2:13" ht="12.75" customHeight="1" x14ac:dyDescent="0.3">
      <c r="B68" s="58"/>
      <c r="C68" s="7" t="s">
        <v>163</v>
      </c>
      <c r="D68" s="29">
        <f t="shared" ref="D68:M68" ca="1" si="33">ROUNDUP((1+RAND())*D$61,-2)</f>
        <v>13800</v>
      </c>
      <c r="E68" s="29">
        <f t="shared" ca="1" si="33"/>
        <v>7400</v>
      </c>
      <c r="F68" s="29">
        <f t="shared" ca="1" si="33"/>
        <v>11500</v>
      </c>
      <c r="G68" s="29">
        <f t="shared" ca="1" si="33"/>
        <v>6600</v>
      </c>
      <c r="H68" s="29">
        <f t="shared" ca="1" si="33"/>
        <v>10900</v>
      </c>
      <c r="I68" s="29">
        <f t="shared" ca="1" si="33"/>
        <v>13100</v>
      </c>
      <c r="J68" s="29">
        <f t="shared" ca="1" si="33"/>
        <v>14100</v>
      </c>
      <c r="K68" s="29">
        <f t="shared" ca="1" si="33"/>
        <v>6700</v>
      </c>
      <c r="L68" s="29">
        <f t="shared" ca="1" si="33"/>
        <v>9800</v>
      </c>
      <c r="M68" s="29">
        <f t="shared" ca="1" si="33"/>
        <v>16100</v>
      </c>
    </row>
    <row r="69" spans="2:13" ht="12.75" customHeight="1" x14ac:dyDescent="0.3">
      <c r="B69" s="58"/>
      <c r="C69" s="7" t="s">
        <v>164</v>
      </c>
      <c r="D69" s="29">
        <f t="shared" ref="D69:M69" ca="1" si="34">ROUNDUP((1+RAND())*D$61,-2)</f>
        <v>13900</v>
      </c>
      <c r="E69" s="29">
        <f t="shared" ca="1" si="34"/>
        <v>8700</v>
      </c>
      <c r="F69" s="29">
        <f t="shared" ca="1" si="34"/>
        <v>10900</v>
      </c>
      <c r="G69" s="29">
        <f t="shared" ca="1" si="34"/>
        <v>10000</v>
      </c>
      <c r="H69" s="29">
        <f t="shared" ca="1" si="34"/>
        <v>10200</v>
      </c>
      <c r="I69" s="29">
        <f t="shared" ca="1" si="34"/>
        <v>12000</v>
      </c>
      <c r="J69" s="29">
        <f t="shared" ca="1" si="34"/>
        <v>14600</v>
      </c>
      <c r="K69" s="29">
        <f t="shared" ca="1" si="34"/>
        <v>9500</v>
      </c>
      <c r="L69" s="29">
        <f t="shared" ca="1" si="34"/>
        <v>12300</v>
      </c>
      <c r="M69" s="29">
        <f t="shared" ca="1" si="34"/>
        <v>18600</v>
      </c>
    </row>
    <row r="70" spans="2:13" ht="12.75" customHeight="1" x14ac:dyDescent="0.3">
      <c r="B70" s="58"/>
      <c r="C70" s="7" t="s">
        <v>165</v>
      </c>
      <c r="D70" s="29">
        <f t="shared" ref="D70:M70" ca="1" si="35">ROUNDUP((1+RAND())*D$61,-2)</f>
        <v>17900</v>
      </c>
      <c r="E70" s="29">
        <f t="shared" ca="1" si="35"/>
        <v>9700</v>
      </c>
      <c r="F70" s="29">
        <f t="shared" ca="1" si="35"/>
        <v>10800</v>
      </c>
      <c r="G70" s="29">
        <f t="shared" ca="1" si="35"/>
        <v>9900</v>
      </c>
      <c r="H70" s="29">
        <f t="shared" ca="1" si="35"/>
        <v>10700</v>
      </c>
      <c r="I70" s="29">
        <f t="shared" ca="1" si="35"/>
        <v>11400</v>
      </c>
      <c r="J70" s="29">
        <f t="shared" ca="1" si="35"/>
        <v>19500</v>
      </c>
      <c r="K70" s="29">
        <f t="shared" ca="1" si="35"/>
        <v>12300</v>
      </c>
      <c r="L70" s="29">
        <f t="shared" ca="1" si="35"/>
        <v>10800</v>
      </c>
      <c r="M70" s="29">
        <f t="shared" ca="1" si="35"/>
        <v>14800</v>
      </c>
    </row>
    <row r="71" spans="2:13" ht="12.75" customHeight="1" x14ac:dyDescent="0.3">
      <c r="B71" s="58"/>
      <c r="C71" s="7" t="s">
        <v>166</v>
      </c>
      <c r="D71" s="29">
        <f t="shared" ref="D71:M71" ca="1" si="36">ROUNDUP((1+RAND())*D$61,-2)</f>
        <v>10300</v>
      </c>
      <c r="E71" s="29">
        <f t="shared" ca="1" si="36"/>
        <v>6800</v>
      </c>
      <c r="F71" s="29">
        <f t="shared" ca="1" si="36"/>
        <v>16500</v>
      </c>
      <c r="G71" s="29">
        <f t="shared" ca="1" si="36"/>
        <v>7400</v>
      </c>
      <c r="H71" s="29">
        <f t="shared" ca="1" si="36"/>
        <v>8300</v>
      </c>
      <c r="I71" s="29">
        <f t="shared" ca="1" si="36"/>
        <v>11200</v>
      </c>
      <c r="J71" s="29">
        <f t="shared" ca="1" si="36"/>
        <v>16600</v>
      </c>
      <c r="K71" s="29">
        <f t="shared" ca="1" si="36"/>
        <v>6700</v>
      </c>
      <c r="L71" s="29">
        <f t="shared" ca="1" si="36"/>
        <v>11000</v>
      </c>
      <c r="M71" s="29">
        <f t="shared" ca="1" si="36"/>
        <v>22100</v>
      </c>
    </row>
    <row r="72" spans="2:13" ht="12.75" customHeight="1" x14ac:dyDescent="0.3">
      <c r="B72" s="58"/>
      <c r="C72" s="7" t="s">
        <v>167</v>
      </c>
      <c r="D72" s="29">
        <f t="shared" ref="D72:M72" ca="1" si="37">ROUNDUP((1+RAND())*D$61,-2)</f>
        <v>10200</v>
      </c>
      <c r="E72" s="29">
        <f t="shared" ca="1" si="37"/>
        <v>10200</v>
      </c>
      <c r="F72" s="29">
        <f t="shared" ca="1" si="37"/>
        <v>15400</v>
      </c>
      <c r="G72" s="29">
        <f t="shared" ca="1" si="37"/>
        <v>10400</v>
      </c>
      <c r="H72" s="29">
        <f t="shared" ca="1" si="37"/>
        <v>9300</v>
      </c>
      <c r="I72" s="29">
        <f t="shared" ca="1" si="37"/>
        <v>19400</v>
      </c>
      <c r="J72" s="29">
        <f t="shared" ca="1" si="37"/>
        <v>14800</v>
      </c>
      <c r="K72" s="29">
        <f t="shared" ca="1" si="37"/>
        <v>11200</v>
      </c>
      <c r="L72" s="29">
        <f t="shared" ca="1" si="37"/>
        <v>7700</v>
      </c>
      <c r="M72" s="29">
        <f t="shared" ca="1" si="37"/>
        <v>17800</v>
      </c>
    </row>
    <row r="73" spans="2:13" ht="12.75" customHeight="1" x14ac:dyDescent="0.3">
      <c r="B73" s="58"/>
      <c r="C73" s="7" t="s">
        <v>168</v>
      </c>
      <c r="D73" s="29">
        <f t="shared" ref="D73:M73" ca="1" si="38">ROUNDUP((1+RAND())*D$61,-2)</f>
        <v>12600</v>
      </c>
      <c r="E73" s="29">
        <f t="shared" ca="1" si="38"/>
        <v>9600</v>
      </c>
      <c r="F73" s="29">
        <f t="shared" ca="1" si="38"/>
        <v>17800</v>
      </c>
      <c r="G73" s="29">
        <f t="shared" ca="1" si="38"/>
        <v>7400</v>
      </c>
      <c r="H73" s="29">
        <f t="shared" ca="1" si="38"/>
        <v>9600</v>
      </c>
      <c r="I73" s="29">
        <f t="shared" ca="1" si="38"/>
        <v>12700</v>
      </c>
      <c r="J73" s="29">
        <f t="shared" ca="1" si="38"/>
        <v>22200</v>
      </c>
      <c r="K73" s="29">
        <f t="shared" ca="1" si="38"/>
        <v>9600</v>
      </c>
      <c r="L73" s="29">
        <f t="shared" ca="1" si="38"/>
        <v>6400</v>
      </c>
      <c r="M73" s="29">
        <f t="shared" ca="1" si="38"/>
        <v>15800</v>
      </c>
    </row>
    <row r="74" spans="2:13" ht="12.75" customHeight="1" x14ac:dyDescent="0.3">
      <c r="B74" s="58"/>
      <c r="C74" s="7" t="s">
        <v>169</v>
      </c>
      <c r="D74" s="29">
        <f t="shared" ref="D74:M74" ca="1" si="39">ROUNDUP((1+RAND())*D$61,-2)</f>
        <v>10800</v>
      </c>
      <c r="E74" s="29">
        <f t="shared" ca="1" si="39"/>
        <v>8200</v>
      </c>
      <c r="F74" s="29">
        <f t="shared" ca="1" si="39"/>
        <v>14300</v>
      </c>
      <c r="G74" s="29">
        <f t="shared" ca="1" si="39"/>
        <v>11500</v>
      </c>
      <c r="H74" s="29">
        <f t="shared" ca="1" si="39"/>
        <v>7900</v>
      </c>
      <c r="I74" s="29">
        <f t="shared" ca="1" si="39"/>
        <v>13400</v>
      </c>
      <c r="J74" s="29">
        <f t="shared" ca="1" si="39"/>
        <v>21700</v>
      </c>
      <c r="K74" s="29">
        <f t="shared" ca="1" si="39"/>
        <v>10500</v>
      </c>
      <c r="L74" s="29">
        <f t="shared" ca="1" si="39"/>
        <v>9200</v>
      </c>
      <c r="M74" s="29">
        <f t="shared" ca="1" si="39"/>
        <v>19000</v>
      </c>
    </row>
    <row r="75" spans="2:13" ht="12.75" customHeight="1" x14ac:dyDescent="0.3"/>
    <row r="76" spans="2:13" ht="12.75" customHeight="1" x14ac:dyDescent="0.3"/>
    <row r="77" spans="2:13" ht="12.75" customHeight="1" x14ac:dyDescent="0.3"/>
    <row r="78" spans="2:13" ht="12.75" customHeight="1" x14ac:dyDescent="0.3"/>
    <row r="79" spans="2:13" ht="12.75" customHeight="1" x14ac:dyDescent="0.3"/>
    <row r="80" spans="2:13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4">
    <mergeCell ref="B6:B19"/>
    <mergeCell ref="B25:B38"/>
    <mergeCell ref="B43:B56"/>
    <mergeCell ref="B61:B74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2625B3-C5EA-40CA-8FF2-2931E7FD3F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cost_base_improved</vt:lpstr>
      <vt:lpstr>profit_analysis</vt:lpstr>
      <vt:lpstr>Sheet4</vt:lpstr>
      <vt:lpstr>payouts_table_AMD</vt:lpstr>
      <vt:lpstr>partner_vehicles_form_AMD</vt:lpstr>
      <vt:lpstr>AMD_OU_Data</vt:lpstr>
      <vt:lpstr>AMD_EMI_Data</vt:lpstr>
      <vt:lpstr>Vehicle mapping</vt:lpstr>
      <vt:lpstr>rough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Jhurani</dc:creator>
  <cp:lastModifiedBy>HP</cp:lastModifiedBy>
  <dcterms:created xsi:type="dcterms:W3CDTF">2023-03-20T10:52:34Z</dcterms:created>
  <dcterms:modified xsi:type="dcterms:W3CDTF">2023-07-29T17:51:23Z</dcterms:modified>
</cp:coreProperties>
</file>