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OneDrive\Desktop\MX_1_Deliverables\"/>
    </mc:Choice>
  </mc:AlternateContent>
  <xr:revisionPtr revIDLastSave="0" documentId="13_ncr:1_{FE130BF5-14D3-4441-B60F-B2564EE6B569}" xr6:coauthVersionLast="47" xr6:coauthVersionMax="47" xr10:uidLastSave="{00000000-0000-0000-0000-000000000000}"/>
  <bookViews>
    <workbookView xWindow="-108" yWindow="-108" windowWidth="23256" windowHeight="12456" tabRatio="712" activeTab="2" xr2:uid="{00000000-000D-0000-FFFF-FFFF00000000}"/>
  </bookViews>
  <sheets>
    <sheet name="profit_analysis" sheetId="1" r:id="rId1"/>
    <sheet name="Sheet2" sheetId="10" state="hidden" r:id="rId2"/>
    <sheet name="cost_base_improved" sheetId="2" r:id="rId3"/>
    <sheet name="Sheet1" sheetId="9" state="hidden" r:id="rId4"/>
    <sheet name="payouts_table_AMD" sheetId="3" state="hidden" r:id="rId5"/>
    <sheet name="partner_vehicles_form_AMD" sheetId="4" r:id="rId6"/>
    <sheet name="AMD_OU_Data" sheetId="5" state="hidden" r:id="rId7"/>
    <sheet name="AMD_EMI_Data" sheetId="6" state="hidden" r:id="rId8"/>
    <sheet name="Vehicle mapping" sheetId="7" state="hidden" r:id="rId9"/>
    <sheet name="rough" sheetId="8" state="hidden" r:id="rId10"/>
  </sheets>
  <externalReferences>
    <externalReference r:id="rId11"/>
    <externalReference r:id="rId12"/>
  </externalReferences>
  <definedNames>
    <definedName name="b">#REF!</definedName>
    <definedName name="cp">#REF!</definedName>
    <definedName name="p">#REF!</definedName>
  </definedNames>
  <calcPr calcId="191029"/>
  <pivotCaches>
    <pivotCache cacheId="0" r:id="rId13"/>
  </pivotCaches>
  <extLst>
    <ext uri="GoogleSheetsCustomDataVersion1">
      <go:sheetsCustomData xmlns:go="http://customooxmlschemas.google.com/" r:id="rId14" roundtripDataSignature="AMtx7mgnIoJYHT2jnH29h1oaqGYDe9tDZA=="/>
    </ext>
  </extLst>
</workbook>
</file>

<file path=xl/calcChain.xml><?xml version="1.0" encoding="utf-8"?>
<calcChain xmlns="http://schemas.openxmlformats.org/spreadsheetml/2006/main">
  <c r="N65" i="2" l="1"/>
  <c r="O65" i="2"/>
  <c r="P65" i="2"/>
  <c r="Q65" i="2"/>
  <c r="R65" i="2"/>
  <c r="S65" i="2"/>
  <c r="T65" i="2"/>
  <c r="X65" i="2"/>
  <c r="Y65" i="2"/>
  <c r="Z65" i="2"/>
  <c r="S13" i="2"/>
  <c r="AE8" i="1"/>
  <c r="AE16" i="1"/>
  <c r="AE18" i="1"/>
  <c r="AE19" i="1"/>
  <c r="AE21" i="1"/>
  <c r="AE24" i="1"/>
  <c r="AE26" i="1"/>
  <c r="AE32" i="1"/>
  <c r="AE34" i="1"/>
  <c r="AE35" i="1"/>
  <c r="AE37" i="1"/>
  <c r="AE40" i="1"/>
  <c r="AE42" i="1"/>
  <c r="AE48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D17" i="1"/>
  <c r="AE17" i="1" s="1"/>
  <c r="AD18" i="1"/>
  <c r="AD19" i="1"/>
  <c r="AD20" i="1"/>
  <c r="AE20" i="1" s="1"/>
  <c r="AD21" i="1"/>
  <c r="AD22" i="1"/>
  <c r="AE22" i="1" s="1"/>
  <c r="AD23" i="1"/>
  <c r="AE23" i="1" s="1"/>
  <c r="AD24" i="1"/>
  <c r="AD25" i="1"/>
  <c r="AE25" i="1" s="1"/>
  <c r="AD26" i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D33" i="1"/>
  <c r="AE33" i="1" s="1"/>
  <c r="AD34" i="1"/>
  <c r="AD35" i="1"/>
  <c r="AD36" i="1"/>
  <c r="AE36" i="1" s="1"/>
  <c r="AD37" i="1"/>
  <c r="AD38" i="1"/>
  <c r="AE38" i="1" s="1"/>
  <c r="AD39" i="1"/>
  <c r="AE39" i="1" s="1"/>
  <c r="AD40" i="1"/>
  <c r="AD41" i="1"/>
  <c r="AE41" i="1" s="1"/>
  <c r="AD42" i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D49" i="1"/>
  <c r="AE49" i="1" s="1"/>
  <c r="AD2" i="1"/>
  <c r="AE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Y48" i="1"/>
  <c r="AB48" i="1" s="1"/>
  <c r="X3" i="1"/>
  <c r="Y3" i="1" s="1"/>
  <c r="AB3" i="1" s="1"/>
  <c r="X4" i="1"/>
  <c r="Y4" i="1" s="1"/>
  <c r="AB4" i="1" s="1"/>
  <c r="X5" i="1"/>
  <c r="Y5" i="1" s="1"/>
  <c r="AB5" i="1" s="1"/>
  <c r="X6" i="1"/>
  <c r="Y6" i="1" s="1"/>
  <c r="AB6" i="1" s="1"/>
  <c r="X7" i="1"/>
  <c r="Y7" i="1" s="1"/>
  <c r="AB7" i="1" s="1"/>
  <c r="X8" i="1"/>
  <c r="Y8" i="1" s="1"/>
  <c r="AB8" i="1" s="1"/>
  <c r="X9" i="1"/>
  <c r="Y9" i="1" s="1"/>
  <c r="AB9" i="1" s="1"/>
  <c r="X10" i="1"/>
  <c r="Y10" i="1" s="1"/>
  <c r="AB10" i="1" s="1"/>
  <c r="X11" i="1"/>
  <c r="Y11" i="1" s="1"/>
  <c r="AB11" i="1" s="1"/>
  <c r="X12" i="1"/>
  <c r="Y12" i="1" s="1"/>
  <c r="AB12" i="1" s="1"/>
  <c r="X13" i="1"/>
  <c r="Y13" i="1" s="1"/>
  <c r="AB13" i="1" s="1"/>
  <c r="X14" i="1"/>
  <c r="Y14" i="1" s="1"/>
  <c r="AB14" i="1" s="1"/>
  <c r="X15" i="1"/>
  <c r="Y15" i="1" s="1"/>
  <c r="AB15" i="1" s="1"/>
  <c r="X16" i="1"/>
  <c r="Y16" i="1" s="1"/>
  <c r="AB16" i="1" s="1"/>
  <c r="X17" i="1"/>
  <c r="Y17" i="1" s="1"/>
  <c r="AB17" i="1" s="1"/>
  <c r="X18" i="1"/>
  <c r="Y18" i="1" s="1"/>
  <c r="AB18" i="1" s="1"/>
  <c r="X19" i="1"/>
  <c r="Y19" i="1" s="1"/>
  <c r="AB19" i="1" s="1"/>
  <c r="X20" i="1"/>
  <c r="Y20" i="1" s="1"/>
  <c r="AB20" i="1" s="1"/>
  <c r="X21" i="1"/>
  <c r="Y21" i="1" s="1"/>
  <c r="AB21" i="1" s="1"/>
  <c r="X22" i="1"/>
  <c r="Y22" i="1" s="1"/>
  <c r="AB22" i="1" s="1"/>
  <c r="X23" i="1"/>
  <c r="Y23" i="1" s="1"/>
  <c r="AB23" i="1" s="1"/>
  <c r="X24" i="1"/>
  <c r="Y24" i="1" s="1"/>
  <c r="AB24" i="1" s="1"/>
  <c r="X25" i="1"/>
  <c r="Y25" i="1" s="1"/>
  <c r="AB25" i="1" s="1"/>
  <c r="X26" i="1"/>
  <c r="Y26" i="1" s="1"/>
  <c r="AB26" i="1" s="1"/>
  <c r="X27" i="1"/>
  <c r="Y27" i="1" s="1"/>
  <c r="AB27" i="1" s="1"/>
  <c r="X28" i="1"/>
  <c r="Y28" i="1" s="1"/>
  <c r="AB28" i="1" s="1"/>
  <c r="X29" i="1"/>
  <c r="Y29" i="1" s="1"/>
  <c r="AB29" i="1" s="1"/>
  <c r="X30" i="1"/>
  <c r="Y30" i="1" s="1"/>
  <c r="AB30" i="1" s="1"/>
  <c r="X31" i="1"/>
  <c r="Y31" i="1" s="1"/>
  <c r="AB31" i="1" s="1"/>
  <c r="X32" i="1"/>
  <c r="Y32" i="1" s="1"/>
  <c r="AB32" i="1" s="1"/>
  <c r="X33" i="1"/>
  <c r="Y33" i="1" s="1"/>
  <c r="AB33" i="1" s="1"/>
  <c r="X34" i="1"/>
  <c r="Y34" i="1" s="1"/>
  <c r="AB34" i="1" s="1"/>
  <c r="X35" i="1"/>
  <c r="Y35" i="1" s="1"/>
  <c r="AB35" i="1" s="1"/>
  <c r="X36" i="1"/>
  <c r="Y36" i="1" s="1"/>
  <c r="AB36" i="1" s="1"/>
  <c r="X37" i="1"/>
  <c r="Y37" i="1" s="1"/>
  <c r="AB37" i="1" s="1"/>
  <c r="X38" i="1"/>
  <c r="Y38" i="1" s="1"/>
  <c r="AB38" i="1" s="1"/>
  <c r="X39" i="1"/>
  <c r="Y39" i="1" s="1"/>
  <c r="AB39" i="1" s="1"/>
  <c r="X40" i="1"/>
  <c r="Y40" i="1" s="1"/>
  <c r="AB40" i="1" s="1"/>
  <c r="X41" i="1"/>
  <c r="Y41" i="1" s="1"/>
  <c r="AB41" i="1" s="1"/>
  <c r="X42" i="1"/>
  <c r="Y42" i="1" s="1"/>
  <c r="AB42" i="1" s="1"/>
  <c r="X43" i="1"/>
  <c r="Y43" i="1" s="1"/>
  <c r="AB43" i="1" s="1"/>
  <c r="X44" i="1"/>
  <c r="Y44" i="1" s="1"/>
  <c r="AB44" i="1" s="1"/>
  <c r="X45" i="1"/>
  <c r="Y45" i="1" s="1"/>
  <c r="AB45" i="1" s="1"/>
  <c r="X46" i="1"/>
  <c r="Y46" i="1" s="1"/>
  <c r="AB46" i="1" s="1"/>
  <c r="X47" i="1"/>
  <c r="Y47" i="1" s="1"/>
  <c r="AB47" i="1" s="1"/>
  <c r="X48" i="1"/>
  <c r="X49" i="1"/>
  <c r="Y49" i="1" s="1"/>
  <c r="AB49" i="1" s="1"/>
  <c r="X2" i="1"/>
  <c r="Y2" i="1" s="1"/>
  <c r="AB2" i="1" s="1"/>
  <c r="S3" i="2"/>
  <c r="S4" i="2"/>
  <c r="S5" i="2"/>
  <c r="S6" i="2"/>
  <c r="S7" i="2"/>
  <c r="S8" i="2"/>
  <c r="S9" i="2"/>
  <c r="S10" i="2"/>
  <c r="S11" i="2"/>
  <c r="S12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2" i="2"/>
  <c r="U4" i="2"/>
  <c r="W4" i="2" s="1"/>
  <c r="U45" i="2"/>
  <c r="W45" i="2" s="1"/>
  <c r="U3" i="2"/>
  <c r="W3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U13" i="2"/>
  <c r="W13" i="2" s="1"/>
  <c r="U14" i="2"/>
  <c r="W14" i="2" s="1"/>
  <c r="U15" i="2"/>
  <c r="W15" i="2" s="1"/>
  <c r="U16" i="2"/>
  <c r="W16" i="2" s="1"/>
  <c r="U17" i="2"/>
  <c r="W17" i="2" s="1"/>
  <c r="U18" i="2"/>
  <c r="W18" i="2" s="1"/>
  <c r="U19" i="2"/>
  <c r="W19" i="2" s="1"/>
  <c r="U20" i="2"/>
  <c r="W20" i="2" s="1"/>
  <c r="U21" i="2"/>
  <c r="W21" i="2" s="1"/>
  <c r="U22" i="2"/>
  <c r="W22" i="2" s="1"/>
  <c r="U23" i="2"/>
  <c r="W23" i="2" s="1"/>
  <c r="U24" i="2"/>
  <c r="W24" i="2" s="1"/>
  <c r="U25" i="2"/>
  <c r="W25" i="2" s="1"/>
  <c r="U26" i="2"/>
  <c r="W26" i="2" s="1"/>
  <c r="U27" i="2"/>
  <c r="W27" i="2" s="1"/>
  <c r="U28" i="2"/>
  <c r="W28" i="2" s="1"/>
  <c r="U29" i="2"/>
  <c r="W29" i="2" s="1"/>
  <c r="U30" i="2"/>
  <c r="W30" i="2" s="1"/>
  <c r="U31" i="2"/>
  <c r="W31" i="2" s="1"/>
  <c r="U32" i="2"/>
  <c r="W32" i="2" s="1"/>
  <c r="U33" i="2"/>
  <c r="W33" i="2" s="1"/>
  <c r="U34" i="2"/>
  <c r="W34" i="2" s="1"/>
  <c r="U35" i="2"/>
  <c r="W35" i="2" s="1"/>
  <c r="U36" i="2"/>
  <c r="W36" i="2" s="1"/>
  <c r="U37" i="2"/>
  <c r="W37" i="2" s="1"/>
  <c r="U38" i="2"/>
  <c r="W38" i="2" s="1"/>
  <c r="U39" i="2"/>
  <c r="W39" i="2" s="1"/>
  <c r="U40" i="2"/>
  <c r="W40" i="2" s="1"/>
  <c r="U41" i="2"/>
  <c r="W41" i="2" s="1"/>
  <c r="U42" i="2"/>
  <c r="W42" i="2" s="1"/>
  <c r="U43" i="2"/>
  <c r="W43" i="2" s="1"/>
  <c r="U44" i="2"/>
  <c r="W44" i="2" s="1"/>
  <c r="U46" i="2"/>
  <c r="W46" i="2" s="1"/>
  <c r="U47" i="2"/>
  <c r="W47" i="2" s="1"/>
  <c r="U48" i="2"/>
  <c r="W48" i="2" s="1"/>
  <c r="U49" i="2"/>
  <c r="W49" i="2" s="1"/>
  <c r="U50" i="2"/>
  <c r="W50" i="2" s="1"/>
  <c r="U51" i="2"/>
  <c r="W51" i="2" s="1"/>
  <c r="U52" i="2"/>
  <c r="W52" i="2" s="1"/>
  <c r="U53" i="2"/>
  <c r="W53" i="2" s="1"/>
  <c r="U54" i="2"/>
  <c r="W54" i="2" s="1"/>
  <c r="U55" i="2"/>
  <c r="W55" i="2" s="1"/>
  <c r="U56" i="2"/>
  <c r="W56" i="2" s="1"/>
  <c r="U57" i="2"/>
  <c r="W57" i="2" s="1"/>
  <c r="U58" i="2"/>
  <c r="W58" i="2" s="1"/>
  <c r="U59" i="2"/>
  <c r="W59" i="2" s="1"/>
  <c r="U60" i="2"/>
  <c r="W60" i="2" s="1"/>
  <c r="U61" i="2"/>
  <c r="W61" i="2" s="1"/>
  <c r="U62" i="2"/>
  <c r="W62" i="2" s="1"/>
  <c r="U63" i="2"/>
  <c r="W63" i="2" s="1"/>
  <c r="U64" i="2"/>
  <c r="W64" i="2" s="1"/>
  <c r="U2" i="2"/>
  <c r="W2" i="2" s="1"/>
  <c r="D20" i="5"/>
  <c r="E20" i="5"/>
  <c r="F20" i="5"/>
  <c r="G20" i="5"/>
  <c r="H20" i="5"/>
  <c r="I20" i="5"/>
  <c r="J20" i="5"/>
  <c r="K20" i="5"/>
  <c r="L20" i="5"/>
  <c r="M20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R3" i="2"/>
  <c r="Y3" i="2" s="1"/>
  <c r="R4" i="2"/>
  <c r="Y4" i="2" s="1"/>
  <c r="R5" i="2"/>
  <c r="Y5" i="2" s="1"/>
  <c r="R6" i="2"/>
  <c r="Y6" i="2" s="1"/>
  <c r="R7" i="2"/>
  <c r="Y7" i="2" s="1"/>
  <c r="R8" i="2"/>
  <c r="Y8" i="2" s="1"/>
  <c r="R9" i="2"/>
  <c r="Y9" i="2" s="1"/>
  <c r="R10" i="2"/>
  <c r="Y10" i="2" s="1"/>
  <c r="R11" i="2"/>
  <c r="Y11" i="2" s="1"/>
  <c r="R12" i="2"/>
  <c r="Y12" i="2" s="1"/>
  <c r="R13" i="2"/>
  <c r="Y13" i="2" s="1"/>
  <c r="R14" i="2"/>
  <c r="Y14" i="2" s="1"/>
  <c r="R15" i="2"/>
  <c r="Y15" i="2" s="1"/>
  <c r="R16" i="2"/>
  <c r="Y16" i="2" s="1"/>
  <c r="R17" i="2"/>
  <c r="Y17" i="2" s="1"/>
  <c r="R18" i="2"/>
  <c r="Y18" i="2" s="1"/>
  <c r="R19" i="2"/>
  <c r="Y19" i="2" s="1"/>
  <c r="R20" i="2"/>
  <c r="Y20" i="2" s="1"/>
  <c r="R21" i="2"/>
  <c r="Y21" i="2" s="1"/>
  <c r="R22" i="2"/>
  <c r="Y22" i="2" s="1"/>
  <c r="R23" i="2"/>
  <c r="Y23" i="2" s="1"/>
  <c r="R24" i="2"/>
  <c r="Y24" i="2" s="1"/>
  <c r="R25" i="2"/>
  <c r="Y25" i="2" s="1"/>
  <c r="R26" i="2"/>
  <c r="Y26" i="2" s="1"/>
  <c r="R27" i="2"/>
  <c r="Y27" i="2" s="1"/>
  <c r="R28" i="2"/>
  <c r="Y28" i="2" s="1"/>
  <c r="R29" i="2"/>
  <c r="Y29" i="2" s="1"/>
  <c r="R30" i="2"/>
  <c r="Y30" i="2" s="1"/>
  <c r="R31" i="2"/>
  <c r="Y31" i="2" s="1"/>
  <c r="R32" i="2"/>
  <c r="Y32" i="2" s="1"/>
  <c r="R33" i="2"/>
  <c r="Y33" i="2" s="1"/>
  <c r="R34" i="2"/>
  <c r="Y34" i="2" s="1"/>
  <c r="R35" i="2"/>
  <c r="Y35" i="2" s="1"/>
  <c r="R36" i="2"/>
  <c r="Y36" i="2" s="1"/>
  <c r="R37" i="2"/>
  <c r="Y37" i="2" s="1"/>
  <c r="R38" i="2"/>
  <c r="Y38" i="2" s="1"/>
  <c r="R39" i="2"/>
  <c r="Y39" i="2" s="1"/>
  <c r="R40" i="2"/>
  <c r="Y40" i="2" s="1"/>
  <c r="R41" i="2"/>
  <c r="Y41" i="2" s="1"/>
  <c r="R42" i="2"/>
  <c r="Y42" i="2" s="1"/>
  <c r="R43" i="2"/>
  <c r="Y43" i="2" s="1"/>
  <c r="R44" i="2"/>
  <c r="Y44" i="2" s="1"/>
  <c r="R45" i="2"/>
  <c r="Y45" i="2" s="1"/>
  <c r="R46" i="2"/>
  <c r="Y46" i="2" s="1"/>
  <c r="R47" i="2"/>
  <c r="Y47" i="2" s="1"/>
  <c r="R48" i="2"/>
  <c r="Y48" i="2" s="1"/>
  <c r="R49" i="2"/>
  <c r="Y49" i="2" s="1"/>
  <c r="R50" i="2"/>
  <c r="Y50" i="2" s="1"/>
  <c r="R51" i="2"/>
  <c r="Y51" i="2" s="1"/>
  <c r="R52" i="2"/>
  <c r="Y52" i="2" s="1"/>
  <c r="R53" i="2"/>
  <c r="Y53" i="2" s="1"/>
  <c r="R54" i="2"/>
  <c r="Y54" i="2" s="1"/>
  <c r="R55" i="2"/>
  <c r="Y55" i="2" s="1"/>
  <c r="R56" i="2"/>
  <c r="Y56" i="2" s="1"/>
  <c r="R57" i="2"/>
  <c r="Y57" i="2" s="1"/>
  <c r="R58" i="2"/>
  <c r="Y58" i="2" s="1"/>
  <c r="R59" i="2"/>
  <c r="Y59" i="2" s="1"/>
  <c r="R60" i="2"/>
  <c r="Y60" i="2" s="1"/>
  <c r="R61" i="2"/>
  <c r="Y61" i="2" s="1"/>
  <c r="R62" i="2"/>
  <c r="Y62" i="2" s="1"/>
  <c r="R63" i="2"/>
  <c r="Y63" i="2" s="1"/>
  <c r="R64" i="2"/>
  <c r="Y64" i="2" s="1"/>
  <c r="R2" i="2"/>
  <c r="Y2" i="2" s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9" i="1"/>
  <c r="K49" i="1" s="1"/>
  <c r="D48" i="1"/>
  <c r="K48" i="1" s="1"/>
  <c r="D47" i="1"/>
  <c r="K47" i="1" s="1"/>
  <c r="D46" i="1"/>
  <c r="K46" i="1" s="1"/>
  <c r="D45" i="1"/>
  <c r="K45" i="1" s="1"/>
  <c r="D44" i="1"/>
  <c r="K44" i="1" s="1"/>
  <c r="D43" i="1"/>
  <c r="K43" i="1" s="1"/>
  <c r="D42" i="1"/>
  <c r="K42" i="1" s="1"/>
  <c r="D41" i="1"/>
  <c r="K41" i="1" s="1"/>
  <c r="D40" i="1"/>
  <c r="K40" i="1" s="1"/>
  <c r="D39" i="1"/>
  <c r="K39" i="1" s="1"/>
  <c r="D38" i="1"/>
  <c r="K38" i="1" s="1"/>
  <c r="D37" i="1"/>
  <c r="K37" i="1" s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K8" i="1" s="1"/>
  <c r="D7" i="1"/>
  <c r="K7" i="1" s="1"/>
  <c r="D6" i="1"/>
  <c r="K6" i="1" s="1"/>
  <c r="D5" i="1"/>
  <c r="K5" i="1" s="1"/>
  <c r="D4" i="1"/>
  <c r="K4" i="1" s="1"/>
  <c r="D3" i="1"/>
  <c r="K3" i="1" s="1"/>
  <c r="D2" i="1"/>
  <c r="K2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M74" i="8"/>
  <c r="L74" i="8"/>
  <c r="K74" i="8"/>
  <c r="J74" i="8"/>
  <c r="I74" i="8"/>
  <c r="H74" i="8"/>
  <c r="G74" i="8"/>
  <c r="F74" i="8"/>
  <c r="E74" i="8"/>
  <c r="D74" i="8"/>
  <c r="M73" i="8"/>
  <c r="L73" i="8"/>
  <c r="K73" i="8"/>
  <c r="J73" i="8"/>
  <c r="I73" i="8"/>
  <c r="H73" i="8"/>
  <c r="G73" i="8"/>
  <c r="F73" i="8"/>
  <c r="E73" i="8"/>
  <c r="D73" i="8"/>
  <c r="M72" i="8"/>
  <c r="L72" i="8"/>
  <c r="K72" i="8"/>
  <c r="J72" i="8"/>
  <c r="I72" i="8"/>
  <c r="H72" i="8"/>
  <c r="G72" i="8"/>
  <c r="F72" i="8"/>
  <c r="E72" i="8"/>
  <c r="D72" i="8"/>
  <c r="M71" i="8"/>
  <c r="L71" i="8"/>
  <c r="K71" i="8"/>
  <c r="J71" i="8"/>
  <c r="I71" i="8"/>
  <c r="H71" i="8"/>
  <c r="G71" i="8"/>
  <c r="F71" i="8"/>
  <c r="E71" i="8"/>
  <c r="D71" i="8"/>
  <c r="M70" i="8"/>
  <c r="L70" i="8"/>
  <c r="K70" i="8"/>
  <c r="J70" i="8"/>
  <c r="I70" i="8"/>
  <c r="H70" i="8"/>
  <c r="G70" i="8"/>
  <c r="F70" i="8"/>
  <c r="E70" i="8"/>
  <c r="D70" i="8"/>
  <c r="M69" i="8"/>
  <c r="L69" i="8"/>
  <c r="K69" i="8"/>
  <c r="J69" i="8"/>
  <c r="I69" i="8"/>
  <c r="H69" i="8"/>
  <c r="G69" i="8"/>
  <c r="F69" i="8"/>
  <c r="E69" i="8"/>
  <c r="D69" i="8"/>
  <c r="M68" i="8"/>
  <c r="L68" i="8"/>
  <c r="K68" i="8"/>
  <c r="J68" i="8"/>
  <c r="I68" i="8"/>
  <c r="H68" i="8"/>
  <c r="G68" i="8"/>
  <c r="F68" i="8"/>
  <c r="E68" i="8"/>
  <c r="D68" i="8"/>
  <c r="M67" i="8"/>
  <c r="L67" i="8"/>
  <c r="K67" i="8"/>
  <c r="J67" i="8"/>
  <c r="I67" i="8"/>
  <c r="H67" i="8"/>
  <c r="G67" i="8"/>
  <c r="F67" i="8"/>
  <c r="E67" i="8"/>
  <c r="D67" i="8"/>
  <c r="M66" i="8"/>
  <c r="L66" i="8"/>
  <c r="K66" i="8"/>
  <c r="J66" i="8"/>
  <c r="I66" i="8"/>
  <c r="H66" i="8"/>
  <c r="G66" i="8"/>
  <c r="F66" i="8"/>
  <c r="E66" i="8"/>
  <c r="D66" i="8"/>
  <c r="M65" i="8"/>
  <c r="L65" i="8"/>
  <c r="K65" i="8"/>
  <c r="J65" i="8"/>
  <c r="I65" i="8"/>
  <c r="H65" i="8"/>
  <c r="G65" i="8"/>
  <c r="F65" i="8"/>
  <c r="E65" i="8"/>
  <c r="D65" i="8"/>
  <c r="M64" i="8"/>
  <c r="L64" i="8"/>
  <c r="K64" i="8"/>
  <c r="J64" i="8"/>
  <c r="I64" i="8"/>
  <c r="H64" i="8"/>
  <c r="G64" i="8"/>
  <c r="F64" i="8"/>
  <c r="E64" i="8"/>
  <c r="D64" i="8"/>
  <c r="M63" i="8"/>
  <c r="L63" i="8"/>
  <c r="K63" i="8"/>
  <c r="J63" i="8"/>
  <c r="I63" i="8"/>
  <c r="H63" i="8"/>
  <c r="G63" i="8"/>
  <c r="F63" i="8"/>
  <c r="E63" i="8"/>
  <c r="D63" i="8"/>
  <c r="M62" i="8"/>
  <c r="L62" i="8"/>
  <c r="K62" i="8"/>
  <c r="J62" i="8"/>
  <c r="I62" i="8"/>
  <c r="H62" i="8"/>
  <c r="G62" i="8"/>
  <c r="F62" i="8"/>
  <c r="E62" i="8"/>
  <c r="D62" i="8"/>
  <c r="M38" i="8"/>
  <c r="L38" i="8"/>
  <c r="K38" i="8"/>
  <c r="J38" i="8"/>
  <c r="I38" i="8"/>
  <c r="H38" i="8"/>
  <c r="G38" i="8"/>
  <c r="F38" i="8"/>
  <c r="E38" i="8"/>
  <c r="D38" i="8"/>
  <c r="M37" i="8"/>
  <c r="L37" i="8"/>
  <c r="K37" i="8"/>
  <c r="J37" i="8"/>
  <c r="I37" i="8"/>
  <c r="H37" i="8"/>
  <c r="G37" i="8"/>
  <c r="F37" i="8"/>
  <c r="E37" i="8"/>
  <c r="D37" i="8"/>
  <c r="M36" i="8"/>
  <c r="L36" i="8"/>
  <c r="K36" i="8"/>
  <c r="J36" i="8"/>
  <c r="I36" i="8"/>
  <c r="H36" i="8"/>
  <c r="G36" i="8"/>
  <c r="F36" i="8"/>
  <c r="E36" i="8"/>
  <c r="D36" i="8"/>
  <c r="M35" i="8"/>
  <c r="L35" i="8"/>
  <c r="K35" i="8"/>
  <c r="J35" i="8"/>
  <c r="I35" i="8"/>
  <c r="H35" i="8"/>
  <c r="G35" i="8"/>
  <c r="F35" i="8"/>
  <c r="E35" i="8"/>
  <c r="D35" i="8"/>
  <c r="M34" i="8"/>
  <c r="L34" i="8"/>
  <c r="K34" i="8"/>
  <c r="J34" i="8"/>
  <c r="I34" i="8"/>
  <c r="H34" i="8"/>
  <c r="G34" i="8"/>
  <c r="F34" i="8"/>
  <c r="E34" i="8"/>
  <c r="D34" i="8"/>
  <c r="M33" i="8"/>
  <c r="L33" i="8"/>
  <c r="K33" i="8"/>
  <c r="J33" i="8"/>
  <c r="I33" i="8"/>
  <c r="H33" i="8"/>
  <c r="G33" i="8"/>
  <c r="F33" i="8"/>
  <c r="E33" i="8"/>
  <c r="D33" i="8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8" i="8"/>
  <c r="L8" i="8"/>
  <c r="K8" i="8"/>
  <c r="J8" i="8"/>
  <c r="I8" i="8"/>
  <c r="H8" i="8"/>
  <c r="G8" i="8"/>
  <c r="F8" i="8"/>
  <c r="E8" i="8"/>
  <c r="D8" i="8"/>
  <c r="M7" i="8"/>
  <c r="L7" i="8"/>
  <c r="K7" i="8"/>
  <c r="J7" i="8"/>
  <c r="I7" i="8"/>
  <c r="H7" i="8"/>
  <c r="G7" i="8"/>
  <c r="F7" i="8"/>
  <c r="E7" i="8"/>
  <c r="D7" i="8"/>
  <c r="B3" i="6"/>
  <c r="AE50" i="1" l="1"/>
  <c r="AL16" i="1"/>
  <c r="AN8" i="1"/>
  <c r="AN9" i="1" s="1"/>
  <c r="I5" i="1"/>
  <c r="J5" i="1" s="1"/>
  <c r="M5" i="1" s="1"/>
  <c r="G5" i="1"/>
  <c r="H5" i="1" s="1"/>
  <c r="L5" i="1" s="1"/>
  <c r="I29" i="1"/>
  <c r="J29" i="1" s="1"/>
  <c r="M29" i="1" s="1"/>
  <c r="G29" i="1"/>
  <c r="H29" i="1" s="1"/>
  <c r="L29" i="1" s="1"/>
  <c r="I14" i="1"/>
  <c r="J14" i="1" s="1"/>
  <c r="M14" i="1" s="1"/>
  <c r="G14" i="1"/>
  <c r="H14" i="1" s="1"/>
  <c r="L14" i="1" s="1"/>
  <c r="I22" i="1"/>
  <c r="J22" i="1" s="1"/>
  <c r="M22" i="1" s="1"/>
  <c r="G22" i="1"/>
  <c r="H22" i="1" s="1"/>
  <c r="L22" i="1" s="1"/>
  <c r="I38" i="1"/>
  <c r="J38" i="1" s="1"/>
  <c r="M38" i="1" s="1"/>
  <c r="G38" i="1"/>
  <c r="H38" i="1" s="1"/>
  <c r="L38" i="1" s="1"/>
  <c r="I15" i="1"/>
  <c r="J15" i="1" s="1"/>
  <c r="M15" i="1" s="1"/>
  <c r="G15" i="1"/>
  <c r="H15" i="1" s="1"/>
  <c r="L15" i="1" s="1"/>
  <c r="I39" i="1"/>
  <c r="J39" i="1" s="1"/>
  <c r="M39" i="1" s="1"/>
  <c r="G39" i="1"/>
  <c r="H39" i="1" s="1"/>
  <c r="L39" i="1" s="1"/>
  <c r="I13" i="1"/>
  <c r="J13" i="1" s="1"/>
  <c r="M13" i="1" s="1"/>
  <c r="G13" i="1"/>
  <c r="H13" i="1" s="1"/>
  <c r="L13" i="1" s="1"/>
  <c r="I8" i="1"/>
  <c r="J8" i="1" s="1"/>
  <c r="M8" i="1" s="1"/>
  <c r="G8" i="1"/>
  <c r="H8" i="1" s="1"/>
  <c r="L8" i="1" s="1"/>
  <c r="I32" i="1"/>
  <c r="J32" i="1" s="1"/>
  <c r="M32" i="1" s="1"/>
  <c r="G32" i="1"/>
  <c r="H32" i="1" s="1"/>
  <c r="L32" i="1" s="1"/>
  <c r="I9" i="1"/>
  <c r="J9" i="1" s="1"/>
  <c r="M9" i="1" s="1"/>
  <c r="G9" i="1"/>
  <c r="H9" i="1" s="1"/>
  <c r="L9" i="1" s="1"/>
  <c r="I25" i="1"/>
  <c r="J25" i="1" s="1"/>
  <c r="M25" i="1" s="1"/>
  <c r="G25" i="1"/>
  <c r="H25" i="1" s="1"/>
  <c r="L25" i="1" s="1"/>
  <c r="I41" i="1"/>
  <c r="J41" i="1" s="1"/>
  <c r="M41" i="1" s="1"/>
  <c r="G41" i="1"/>
  <c r="H41" i="1" s="1"/>
  <c r="L41" i="1" s="1"/>
  <c r="I49" i="1"/>
  <c r="J49" i="1" s="1"/>
  <c r="M49" i="1" s="1"/>
  <c r="G49" i="1"/>
  <c r="H49" i="1" s="1"/>
  <c r="L49" i="1" s="1"/>
  <c r="I2" i="1"/>
  <c r="J2" i="1" s="1"/>
  <c r="M2" i="1" s="1"/>
  <c r="G2" i="1"/>
  <c r="H2" i="1" s="1"/>
  <c r="L2" i="1" s="1"/>
  <c r="I10" i="1"/>
  <c r="J10" i="1" s="1"/>
  <c r="M10" i="1" s="1"/>
  <c r="G10" i="1"/>
  <c r="H10" i="1" s="1"/>
  <c r="L10" i="1" s="1"/>
  <c r="I18" i="1"/>
  <c r="J18" i="1" s="1"/>
  <c r="M18" i="1" s="1"/>
  <c r="G18" i="1"/>
  <c r="H18" i="1" s="1"/>
  <c r="L18" i="1" s="1"/>
  <c r="I26" i="1"/>
  <c r="J26" i="1" s="1"/>
  <c r="M26" i="1" s="1"/>
  <c r="G26" i="1"/>
  <c r="H26" i="1" s="1"/>
  <c r="L26" i="1" s="1"/>
  <c r="I34" i="1"/>
  <c r="J34" i="1" s="1"/>
  <c r="M34" i="1" s="1"/>
  <c r="G34" i="1"/>
  <c r="H34" i="1" s="1"/>
  <c r="L34" i="1" s="1"/>
  <c r="I42" i="1"/>
  <c r="J42" i="1" s="1"/>
  <c r="M42" i="1" s="1"/>
  <c r="G42" i="1"/>
  <c r="H42" i="1" s="1"/>
  <c r="L42" i="1" s="1"/>
  <c r="I21" i="1"/>
  <c r="J21" i="1" s="1"/>
  <c r="M21" i="1" s="1"/>
  <c r="G21" i="1"/>
  <c r="H21" i="1" s="1"/>
  <c r="L21" i="1" s="1"/>
  <c r="I45" i="1"/>
  <c r="J45" i="1" s="1"/>
  <c r="M45" i="1" s="1"/>
  <c r="G45" i="1"/>
  <c r="H45" i="1" s="1"/>
  <c r="L45" i="1" s="1"/>
  <c r="I30" i="1"/>
  <c r="J30" i="1" s="1"/>
  <c r="M30" i="1" s="1"/>
  <c r="G30" i="1"/>
  <c r="H30" i="1" s="1"/>
  <c r="L30" i="1" s="1"/>
  <c r="I46" i="1"/>
  <c r="J46" i="1" s="1"/>
  <c r="M46" i="1" s="1"/>
  <c r="G46" i="1"/>
  <c r="H46" i="1" s="1"/>
  <c r="L46" i="1" s="1"/>
  <c r="I7" i="1"/>
  <c r="J7" i="1" s="1"/>
  <c r="M7" i="1" s="1"/>
  <c r="G7" i="1"/>
  <c r="H7" i="1" s="1"/>
  <c r="L7" i="1" s="1"/>
  <c r="I31" i="1"/>
  <c r="J31" i="1" s="1"/>
  <c r="M31" i="1" s="1"/>
  <c r="G31" i="1"/>
  <c r="H31" i="1" s="1"/>
  <c r="L31" i="1" s="1"/>
  <c r="I24" i="1"/>
  <c r="J24" i="1" s="1"/>
  <c r="M24" i="1" s="1"/>
  <c r="G24" i="1"/>
  <c r="H24" i="1" s="1"/>
  <c r="L24" i="1" s="1"/>
  <c r="I48" i="1"/>
  <c r="J48" i="1" s="1"/>
  <c r="M48" i="1" s="1"/>
  <c r="G48" i="1"/>
  <c r="H48" i="1" s="1"/>
  <c r="L48" i="1" s="1"/>
  <c r="I17" i="1"/>
  <c r="J17" i="1" s="1"/>
  <c r="M17" i="1" s="1"/>
  <c r="G17" i="1"/>
  <c r="H17" i="1" s="1"/>
  <c r="L17" i="1" s="1"/>
  <c r="I33" i="1"/>
  <c r="J33" i="1" s="1"/>
  <c r="M33" i="1" s="1"/>
  <c r="G33" i="1"/>
  <c r="H33" i="1" s="1"/>
  <c r="L33" i="1" s="1"/>
  <c r="I3" i="1"/>
  <c r="J3" i="1" s="1"/>
  <c r="M3" i="1" s="1"/>
  <c r="G3" i="1"/>
  <c r="H3" i="1" s="1"/>
  <c r="L3" i="1" s="1"/>
  <c r="I11" i="1"/>
  <c r="J11" i="1" s="1"/>
  <c r="M11" i="1" s="1"/>
  <c r="G11" i="1"/>
  <c r="H11" i="1" s="1"/>
  <c r="L11" i="1" s="1"/>
  <c r="I19" i="1"/>
  <c r="J19" i="1" s="1"/>
  <c r="M19" i="1" s="1"/>
  <c r="G19" i="1"/>
  <c r="H19" i="1" s="1"/>
  <c r="L19" i="1" s="1"/>
  <c r="I27" i="1"/>
  <c r="J27" i="1" s="1"/>
  <c r="M27" i="1" s="1"/>
  <c r="G27" i="1"/>
  <c r="H27" i="1" s="1"/>
  <c r="L27" i="1" s="1"/>
  <c r="I35" i="1"/>
  <c r="J35" i="1" s="1"/>
  <c r="M35" i="1" s="1"/>
  <c r="G35" i="1"/>
  <c r="H35" i="1" s="1"/>
  <c r="L35" i="1" s="1"/>
  <c r="I43" i="1"/>
  <c r="J43" i="1" s="1"/>
  <c r="M43" i="1" s="1"/>
  <c r="G43" i="1"/>
  <c r="H43" i="1" s="1"/>
  <c r="L43" i="1" s="1"/>
  <c r="I37" i="1"/>
  <c r="J37" i="1" s="1"/>
  <c r="M37" i="1" s="1"/>
  <c r="G37" i="1"/>
  <c r="H37" i="1" s="1"/>
  <c r="L37" i="1" s="1"/>
  <c r="I6" i="1"/>
  <c r="J6" i="1" s="1"/>
  <c r="M6" i="1" s="1"/>
  <c r="G6" i="1"/>
  <c r="H6" i="1" s="1"/>
  <c r="L6" i="1" s="1"/>
  <c r="I23" i="1"/>
  <c r="J23" i="1" s="1"/>
  <c r="M23" i="1" s="1"/>
  <c r="G23" i="1"/>
  <c r="H23" i="1" s="1"/>
  <c r="L23" i="1" s="1"/>
  <c r="I47" i="1"/>
  <c r="J47" i="1" s="1"/>
  <c r="M47" i="1" s="1"/>
  <c r="G47" i="1"/>
  <c r="H47" i="1" s="1"/>
  <c r="L47" i="1" s="1"/>
  <c r="I16" i="1"/>
  <c r="J16" i="1" s="1"/>
  <c r="M16" i="1" s="1"/>
  <c r="G16" i="1"/>
  <c r="H16" i="1" s="1"/>
  <c r="L16" i="1" s="1"/>
  <c r="I40" i="1"/>
  <c r="J40" i="1" s="1"/>
  <c r="M40" i="1" s="1"/>
  <c r="G40" i="1"/>
  <c r="H40" i="1" s="1"/>
  <c r="L40" i="1" s="1"/>
  <c r="I4" i="1"/>
  <c r="J4" i="1" s="1"/>
  <c r="M4" i="1" s="1"/>
  <c r="G4" i="1"/>
  <c r="H4" i="1" s="1"/>
  <c r="L4" i="1" s="1"/>
  <c r="I12" i="1"/>
  <c r="J12" i="1" s="1"/>
  <c r="M12" i="1" s="1"/>
  <c r="G12" i="1"/>
  <c r="H12" i="1" s="1"/>
  <c r="L12" i="1" s="1"/>
  <c r="I20" i="1"/>
  <c r="J20" i="1" s="1"/>
  <c r="M20" i="1" s="1"/>
  <c r="G20" i="1"/>
  <c r="H20" i="1" s="1"/>
  <c r="L20" i="1" s="1"/>
  <c r="I28" i="1"/>
  <c r="J28" i="1" s="1"/>
  <c r="M28" i="1" s="1"/>
  <c r="G28" i="1"/>
  <c r="H28" i="1" s="1"/>
  <c r="L28" i="1" s="1"/>
  <c r="I36" i="1"/>
  <c r="J36" i="1" s="1"/>
  <c r="M36" i="1" s="1"/>
  <c r="G36" i="1"/>
  <c r="H36" i="1" s="1"/>
  <c r="L36" i="1" s="1"/>
  <c r="I44" i="1"/>
  <c r="J44" i="1" s="1"/>
  <c r="M44" i="1" s="1"/>
  <c r="G44" i="1"/>
  <c r="H44" i="1" s="1"/>
  <c r="L44" i="1" s="1"/>
  <c r="X2" i="2"/>
  <c r="Z2" i="2" s="1"/>
  <c r="X57" i="2"/>
  <c r="Z57" i="2" s="1"/>
  <c r="X49" i="2"/>
  <c r="Z49" i="2" s="1"/>
  <c r="X41" i="2"/>
  <c r="Z41" i="2" s="1"/>
  <c r="X33" i="2"/>
  <c r="Z33" i="2" s="1"/>
  <c r="X25" i="2"/>
  <c r="Z25" i="2" s="1"/>
  <c r="X17" i="2"/>
  <c r="Z17" i="2" s="1"/>
  <c r="X9" i="2"/>
  <c r="Z9" i="2" s="1"/>
  <c r="X58" i="2"/>
  <c r="Z58" i="2" s="1"/>
  <c r="X50" i="2"/>
  <c r="Z50" i="2" s="1"/>
  <c r="X42" i="2"/>
  <c r="Z42" i="2" s="1"/>
  <c r="X34" i="2"/>
  <c r="Z34" i="2" s="1"/>
  <c r="X26" i="2"/>
  <c r="Z26" i="2" s="1"/>
  <c r="X18" i="2"/>
  <c r="Z18" i="2" s="1"/>
  <c r="X10" i="2"/>
  <c r="Z10" i="2" s="1"/>
  <c r="X56" i="2"/>
  <c r="Z56" i="2" s="1"/>
  <c r="X48" i="2"/>
  <c r="Z48" i="2" s="1"/>
  <c r="X40" i="2"/>
  <c r="Z40" i="2" s="1"/>
  <c r="X32" i="2"/>
  <c r="Z32" i="2" s="1"/>
  <c r="X16" i="2"/>
  <c r="Z16" i="2" s="1"/>
  <c r="X8" i="2"/>
  <c r="Z8" i="2" s="1"/>
  <c r="X63" i="2"/>
  <c r="Z63" i="2" s="1"/>
  <c r="X55" i="2"/>
  <c r="Z55" i="2" s="1"/>
  <c r="X47" i="2"/>
  <c r="Z47" i="2" s="1"/>
  <c r="X39" i="2"/>
  <c r="Z39" i="2" s="1"/>
  <c r="X31" i="2"/>
  <c r="Z31" i="2" s="1"/>
  <c r="X23" i="2"/>
  <c r="Z23" i="2" s="1"/>
  <c r="X15" i="2"/>
  <c r="Z15" i="2" s="1"/>
  <c r="X7" i="2"/>
  <c r="Z7" i="2" s="1"/>
  <c r="X29" i="2"/>
  <c r="Z29" i="2" s="1"/>
  <c r="X5" i="2"/>
  <c r="Z5" i="2" s="1"/>
  <c r="X28" i="2"/>
  <c r="Z28" i="2" s="1"/>
  <c r="X64" i="2"/>
  <c r="Z64" i="2" s="1"/>
  <c r="X62" i="2"/>
  <c r="Z62" i="2" s="1"/>
  <c r="X54" i="2"/>
  <c r="Z54" i="2" s="1"/>
  <c r="X46" i="2"/>
  <c r="Z46" i="2" s="1"/>
  <c r="X38" i="2"/>
  <c r="Z38" i="2" s="1"/>
  <c r="X30" i="2"/>
  <c r="Z30" i="2" s="1"/>
  <c r="X22" i="2"/>
  <c r="Z22" i="2" s="1"/>
  <c r="X14" i="2"/>
  <c r="Z14" i="2" s="1"/>
  <c r="X6" i="2"/>
  <c r="Z6" i="2" s="1"/>
  <c r="X61" i="2"/>
  <c r="Z61" i="2" s="1"/>
  <c r="X53" i="2"/>
  <c r="Z53" i="2" s="1"/>
  <c r="X45" i="2"/>
  <c r="Z45" i="2" s="1"/>
  <c r="X37" i="2"/>
  <c r="Z37" i="2" s="1"/>
  <c r="X21" i="2"/>
  <c r="Z21" i="2" s="1"/>
  <c r="X13" i="2"/>
  <c r="Z13" i="2" s="1"/>
  <c r="X60" i="2"/>
  <c r="Z60" i="2" s="1"/>
  <c r="X52" i="2"/>
  <c r="Z52" i="2" s="1"/>
  <c r="X44" i="2"/>
  <c r="Z44" i="2" s="1"/>
  <c r="X36" i="2"/>
  <c r="Z36" i="2" s="1"/>
  <c r="X20" i="2"/>
  <c r="Z20" i="2" s="1"/>
  <c r="X12" i="2"/>
  <c r="Z12" i="2" s="1"/>
  <c r="X4" i="2"/>
  <c r="Z4" i="2" s="1"/>
  <c r="X24" i="2"/>
  <c r="Z24" i="2" s="1"/>
  <c r="X59" i="2"/>
  <c r="Z59" i="2" s="1"/>
  <c r="X51" i="2"/>
  <c r="Z51" i="2" s="1"/>
  <c r="X43" i="2"/>
  <c r="Z43" i="2" s="1"/>
  <c r="X35" i="2"/>
  <c r="Z35" i="2" s="1"/>
  <c r="X27" i="2"/>
  <c r="Z27" i="2" s="1"/>
  <c r="X19" i="2"/>
  <c r="Z19" i="2" s="1"/>
  <c r="X11" i="2"/>
  <c r="Z11" i="2" s="1"/>
  <c r="X3" i="2"/>
  <c r="Z3" i="2" s="1"/>
  <c r="AM8" i="1" l="1"/>
  <c r="AM9" i="1" s="1"/>
</calcChain>
</file>

<file path=xl/sharedStrings.xml><?xml version="1.0" encoding="utf-8"?>
<sst xmlns="http://schemas.openxmlformats.org/spreadsheetml/2006/main" count="1345" uniqueCount="328">
  <si>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</si>
  <si>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</si>
  <si>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</si>
  <si>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</si>
  <si>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</si>
  <si>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</si>
  <si>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</si>
  <si>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</si>
  <si>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</si>
  <si>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</si>
  <si>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</si>
  <si>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</si>
  <si>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</si>
  <si>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</si>
  <si>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</si>
  <si>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</si>
  <si>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</si>
  <si>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</si>
  <si>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</si>
  <si>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</si>
  <si>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</si>
  <si>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</si>
  <si>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</si>
  <si>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</si>
  <si>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</si>
  <si>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</si>
  <si>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</si>
  <si>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</si>
  <si>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</si>
  <si>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</si>
  <si>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</si>
  <si>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</si>
  <si>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</si>
  <si>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</si>
  <si>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</si>
  <si>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</si>
  <si>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</si>
  <si>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</si>
  <si>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</si>
  <si>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</si>
  <si>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</si>
  <si>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</si>
  <si>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</si>
  <si>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</si>
  <si>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</si>
  <si>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</si>
  <si>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</si>
  <si>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</si>
  <si>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</si>
  <si>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</si>
  <si>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</si>
  <si>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</si>
  <si>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</si>
  <si>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</si>
  <si>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</si>
  <si>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</si>
  <si>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</si>
  <si>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</si>
  <si>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</si>
  <si>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</si>
  <si>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</si>
  <si>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</si>
  <si>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</si>
  <si>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</si>
  <si>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</si>
  <si>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Index</t>
  </si>
  <si>
    <t>OU</t>
  </si>
  <si>
    <t>OU Code</t>
  </si>
  <si>
    <t>Vehicles</t>
  </si>
  <si>
    <t>Vehicle name</t>
  </si>
  <si>
    <t>Vehicles ownership</t>
  </si>
  <si>
    <t>Year of purchase</t>
  </si>
  <si>
    <t>Mileage</t>
  </si>
  <si>
    <t>vehicle type</t>
  </si>
  <si>
    <t>km travelled</t>
  </si>
  <si>
    <t>Fuel Cost</t>
  </si>
  <si>
    <t>EMI</t>
  </si>
  <si>
    <t>Maintenance</t>
  </si>
  <si>
    <t>Vehicle cost</t>
  </si>
  <si>
    <t>Team cost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</si>
  <si>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</si>
  <si>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</si>
  <si>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</si>
  <si>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</si>
  <si>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</si>
  <si>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</si>
  <si>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</si>
  <si>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</si>
  <si>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</si>
  <si>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</si>
  <si>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</si>
  <si>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</si>
  <si>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</si>
  <si>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</si>
  <si>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</si>
  <si>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</si>
  <si>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</si>
  <si>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</si>
  <si>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</si>
  <si>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</si>
  <si>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</si>
  <si>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</si>
  <si>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</si>
  <si>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</si>
  <si>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</si>
  <si>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</si>
  <si>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</si>
  <si>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</si>
  <si>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</si>
  <si>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</si>
  <si>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</si>
  <si>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</si>
  <si>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</si>
  <si>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</si>
  <si>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</si>
  <si>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</si>
  <si>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</si>
  <si>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</si>
  <si>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</si>
  <si>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</si>
  <si>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</si>
  <si>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</si>
  <si>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</si>
  <si>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14 ft,Tata Ace</t>
  </si>
  <si>
    <t>EMI,EMI</t>
  </si>
  <si>
    <t>2018,2017</t>
  </si>
  <si>
    <t>14 ft</t>
  </si>
  <si>
    <t>Market</t>
  </si>
  <si>
    <t>NA</t>
  </si>
  <si>
    <t>17 ft</t>
  </si>
  <si>
    <t>Mahindra</t>
  </si>
  <si>
    <t>AL Dost</t>
  </si>
  <si>
    <t>Tata Ace</t>
  </si>
  <si>
    <t>14 ft,17 ft,22 ft</t>
  </si>
  <si>
    <t>EMI,EMI,Market</t>
  </si>
  <si>
    <t>2016,2017,NA</t>
  </si>
  <si>
    <t>Owned</t>
  </si>
  <si>
    <t>14 ft,19 ft</t>
  </si>
  <si>
    <t>EMI,Market</t>
  </si>
  <si>
    <t>2013,NA</t>
  </si>
  <si>
    <t>Super ace</t>
  </si>
  <si>
    <t>19 ft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</si>
  <si>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</si>
  <si>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</si>
  <si>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</si>
  <si>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</si>
  <si>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</si>
  <si>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</si>
  <si>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</si>
  <si>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</si>
  <si>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</si>
  <si>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</si>
  <si>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</si>
  <si>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</si>
  <si>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</si>
  <si>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</si>
  <si>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</si>
  <si>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</si>
  <si>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</si>
  <si>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</si>
  <si>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</si>
  <si>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</si>
  <si>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20 ft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</si>
  <si>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</si>
  <si>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</si>
  <si>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</si>
  <si>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</si>
  <si>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</si>
  <si>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</si>
  <si>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</si>
  <si>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</si>
  <si>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</si>
  <si>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</si>
  <si>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</si>
  <si>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</si>
  <si>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</si>
  <si>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</si>
  <si>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</si>
  <si>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</si>
  <si>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</si>
  <si>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</si>
  <si>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</si>
  <si>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</si>
  <si>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</si>
  <si>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</si>
  <si>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</si>
  <si>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</si>
  <si>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</si>
  <si>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</si>
  <si>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</si>
  <si>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</si>
  <si>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</si>
  <si>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</si>
  <si>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</si>
  <si>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</si>
  <si>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</si>
  <si>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</si>
  <si>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</si>
  <si>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</si>
  <si>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</si>
  <si>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</si>
  <si>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</si>
  <si>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</si>
  <si>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</si>
  <si>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</si>
  <si>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</si>
  <si>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</si>
  <si>
    <t>BP Code</t>
  </si>
  <si>
    <t>BP</t>
  </si>
  <si>
    <t xml:space="preserve">OU </t>
  </si>
  <si>
    <t>Cluster</t>
  </si>
  <si>
    <t>Total Payout</t>
  </si>
  <si>
    <t>Budgeted payout</t>
  </si>
  <si>
    <t>BP1332</t>
  </si>
  <si>
    <t>Ahmedabad</t>
  </si>
  <si>
    <t>BP1070</t>
  </si>
  <si>
    <t>BP1618</t>
  </si>
  <si>
    <t>ARTI JAYESHBHAI TARSARIA</t>
  </si>
  <si>
    <t>BP1061</t>
  </si>
  <si>
    <t>BP1363</t>
  </si>
  <si>
    <t>BP1565</t>
  </si>
  <si>
    <t>Bahadurbhai Prabhatbhai Jalu</t>
  </si>
  <si>
    <t>BP1296</t>
  </si>
  <si>
    <t>BP1324</t>
  </si>
  <si>
    <t>BP1203</t>
  </si>
  <si>
    <t>Chauhan  navneet kumar</t>
  </si>
  <si>
    <t>BP1336</t>
  </si>
  <si>
    <t>BP1107</t>
  </si>
  <si>
    <t>BP1318</t>
  </si>
  <si>
    <t>BP1057</t>
  </si>
  <si>
    <t>BP1275</t>
  </si>
  <si>
    <t>BP1339</t>
  </si>
  <si>
    <t>BP1334</t>
  </si>
  <si>
    <t>BP1478</t>
  </si>
  <si>
    <t>FARHANUDDIN KAZI</t>
  </si>
  <si>
    <t>BP1377</t>
  </si>
  <si>
    <t>BP1209</t>
  </si>
  <si>
    <t>BP1143</t>
  </si>
  <si>
    <t>BP1259</t>
  </si>
  <si>
    <t>BP1022</t>
  </si>
  <si>
    <t>BP1217</t>
  </si>
  <si>
    <t>BP1223</t>
  </si>
  <si>
    <t>BP1591</t>
  </si>
  <si>
    <t>Kamleshbhai Muljibhai Rabari</t>
  </si>
  <si>
    <t>BP1075</t>
  </si>
  <si>
    <t>BP1074</t>
  </si>
  <si>
    <t>BP1319</t>
  </si>
  <si>
    <t>BP1298</t>
  </si>
  <si>
    <t>BP1146</t>
  </si>
  <si>
    <t>BP1534</t>
  </si>
  <si>
    <t>Manishkumar Bhogilal Joshii</t>
  </si>
  <si>
    <t>BP1342</t>
  </si>
  <si>
    <t>BP1317</t>
  </si>
  <si>
    <t>BP1364</t>
  </si>
  <si>
    <t>BP1335</t>
  </si>
  <si>
    <t>BP1289</t>
  </si>
  <si>
    <t>BP1327</t>
  </si>
  <si>
    <t>BP1496</t>
  </si>
  <si>
    <t>Parmar P K</t>
  </si>
  <si>
    <t>BP1042</t>
  </si>
  <si>
    <t>BP1302</t>
  </si>
  <si>
    <t>BP1229</t>
  </si>
  <si>
    <t>BP1031</t>
  </si>
  <si>
    <t>BP1357</t>
  </si>
  <si>
    <t>BP1328</t>
  </si>
  <si>
    <t>BP1329</t>
  </si>
  <si>
    <t>BP1506</t>
  </si>
  <si>
    <t>Rajnarayan Tiwari</t>
  </si>
  <si>
    <t>IXYB1</t>
  </si>
  <si>
    <t>BP1344</t>
  </si>
  <si>
    <t>BP1240</t>
  </si>
  <si>
    <t>BP1417</t>
  </si>
  <si>
    <t>SAMIR SHAMSUDDIN SOLAPURI</t>
  </si>
  <si>
    <t>BP1237</t>
  </si>
  <si>
    <t>BP1338</t>
  </si>
  <si>
    <t>BP1367</t>
  </si>
  <si>
    <t>BP1168</t>
  </si>
  <si>
    <t>SHREY JAYESHBHAI TARSARIA</t>
  </si>
  <si>
    <t>BP1299</t>
  </si>
  <si>
    <t>BP1017</t>
  </si>
  <si>
    <t>Sunder Srinivasan</t>
  </si>
  <si>
    <t>BP1330</t>
  </si>
  <si>
    <t>BP1331</t>
  </si>
  <si>
    <t>BP1439</t>
  </si>
  <si>
    <t>V N PATEL</t>
  </si>
  <si>
    <t>BP1571</t>
  </si>
  <si>
    <t>Vavadiya Bhaveshbhai Kalabhai</t>
  </si>
  <si>
    <t>BP1105</t>
  </si>
  <si>
    <t>BP1104</t>
  </si>
  <si>
    <t>BP1171</t>
  </si>
  <si>
    <t>BP1151</t>
  </si>
  <si>
    <t>EMI_new</t>
  </si>
  <si>
    <t>Fuel_cost_new</t>
  </si>
  <si>
    <t>Team_cost_new</t>
  </si>
  <si>
    <t>Driver_cost</t>
  </si>
  <si>
    <t>Loader_cost</t>
  </si>
  <si>
    <t>Milage</t>
  </si>
  <si>
    <t>Vehicle_capacity</t>
  </si>
  <si>
    <t>Loader_required</t>
  </si>
  <si>
    <t>Total_cost_new</t>
  </si>
  <si>
    <t>Vehicle_cost_new</t>
  </si>
  <si>
    <t>Row Labels</t>
  </si>
  <si>
    <t>(blank)</t>
  </si>
  <si>
    <t>Grand Total</t>
  </si>
  <si>
    <t>Sum of Total_cost_new</t>
  </si>
  <si>
    <t>cost_new</t>
  </si>
  <si>
    <t>correlation between kg delivered and monthly capaccity</t>
  </si>
  <si>
    <t>AFTER IMPROVING COST BASE</t>
  </si>
  <si>
    <t>Average</t>
  </si>
  <si>
    <t>Before</t>
  </si>
  <si>
    <t>After</t>
  </si>
  <si>
    <t>Column1</t>
  </si>
  <si>
    <t>Column2</t>
  </si>
  <si>
    <t>Column3</t>
  </si>
  <si>
    <t>per kg rate4</t>
  </si>
  <si>
    <t>kg delivered5</t>
  </si>
  <si>
    <t>payout6</t>
  </si>
  <si>
    <t>budget7</t>
  </si>
  <si>
    <t>difference_new</t>
  </si>
  <si>
    <t>difference_new %</t>
  </si>
  <si>
    <t>Profit_new</t>
  </si>
  <si>
    <t>profit_margin_new</t>
  </si>
  <si>
    <t>cost_per_kg_new</t>
  </si>
  <si>
    <t>status_new</t>
  </si>
  <si>
    <t>Profitability_new</t>
  </si>
  <si>
    <t>Monthly_capacity_vehicle_new</t>
  </si>
  <si>
    <t>Mothly_capacity_new</t>
  </si>
  <si>
    <t>utilization_new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</si>
</sst>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₹&quot;\ #,##0;[Red]&quot;₹&quot;\ \-#,##0"/>
    <numFmt numFmtId="164" formatCode="_ * #,##0_ ;_ * \-#,##0_ ;_ * &quot;-&quot;??_ ;_ @_ "/>
    <numFmt numFmtId="165" formatCode="0.0000"/>
    <numFmt numFmtId="166" formatCode="0.0%"/>
    <numFmt numFmtId="167" formatCode="[$₹]#,##0"/>
    <numFmt numFmtId="168" formatCode="[$₹]#,##0.00"/>
    <numFmt numFmtId="169" formatCode="[$₹]#,##0.0000"/>
    <numFmt numFmtId="170" formatCode="0.0"/>
    <numFmt numFmtId="171" formatCode="&quot;₹&quot;\ #,##0.0;[Red]&quot;₹&quot;\ \-#,##0.0"/>
    <numFmt numFmtId="172" formatCode="#,##0.0_ ;[Red]\-#,##0.0\ "/>
    <numFmt numFmtId="173" formatCode="&quot;₹&quot;\ #,##0"/>
    <numFmt numFmtId="174" formatCode="&quot;₹&quot;\ #,##0.00"/>
    <numFmt numFmtId="175" formatCode="#,##0.0"/>
  </numFmts>
  <fonts count="11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166" fontId="5" fillId="0" borderId="0" xfId="0" applyNumberFormat="1" applyFont="1"/>
    <xf numFmtId="3" fontId="5" fillId="0" borderId="0" xfId="0" applyNumberFormat="1" applyFont="1"/>
    <xf numFmtId="167" fontId="5" fillId="0" borderId="0" xfId="0" applyNumberFormat="1" applyFont="1"/>
    <xf numFmtId="10" fontId="5" fillId="0" borderId="0" xfId="0" applyNumberFormat="1" applyFont="1"/>
    <xf numFmtId="168" fontId="5" fillId="0" borderId="0" xfId="0" applyNumberFormat="1" applyFont="1"/>
    <xf numFmtId="1" fontId="5" fillId="0" borderId="0" xfId="0" applyNumberFormat="1" applyFont="1"/>
    <xf numFmtId="0" fontId="1" fillId="0" borderId="1" xfId="0" applyFont="1" applyBorder="1" applyAlignment="1">
      <alignment horizontal="left" vertical="top"/>
    </xf>
    <xf numFmtId="2" fontId="5" fillId="0" borderId="0" xfId="0" applyNumberFormat="1" applyFont="1"/>
    <xf numFmtId="169" fontId="5" fillId="0" borderId="0" xfId="0" applyNumberFormat="1" applyFont="1"/>
    <xf numFmtId="0" fontId="1" fillId="0" borderId="0" xfId="0" applyFont="1" applyAlignment="1">
      <alignment vertical="top"/>
    </xf>
    <xf numFmtId="4" fontId="5" fillId="0" borderId="0" xfId="0" applyNumberFormat="1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2" fontId="2" fillId="0" borderId="15" xfId="0" applyNumberFormat="1" applyFont="1" applyBorder="1"/>
    <xf numFmtId="170" fontId="2" fillId="0" borderId="0" xfId="0" applyNumberFormat="1" applyFont="1"/>
    <xf numFmtId="1" fontId="2" fillId="0" borderId="15" xfId="0" applyNumberFormat="1" applyFont="1" applyBorder="1"/>
    <xf numFmtId="0" fontId="7" fillId="0" borderId="0" xfId="0" applyFont="1"/>
    <xf numFmtId="6" fontId="2" fillId="0" borderId="0" xfId="0" applyNumberFormat="1" applyFont="1"/>
    <xf numFmtId="171" fontId="0" fillId="0" borderId="0" xfId="0" applyNumberFormat="1"/>
    <xf numFmtId="172" fontId="0" fillId="0" borderId="0" xfId="0" applyNumberFormat="1"/>
    <xf numFmtId="6" fontId="0" fillId="0" borderId="0" xfId="0" applyNumberFormat="1"/>
    <xf numFmtId="9" fontId="0" fillId="0" borderId="0" xfId="0" applyNumberFormat="1"/>
    <xf numFmtId="0" fontId="9" fillId="0" borderId="0" xfId="0" applyFont="1"/>
    <xf numFmtId="0" fontId="8" fillId="0" borderId="0" xfId="0" applyFont="1"/>
    <xf numFmtId="6" fontId="8" fillId="0" borderId="0" xfId="0" applyNumberFormat="1" applyFont="1"/>
    <xf numFmtId="0" fontId="8" fillId="0" borderId="0" xfId="0" applyFont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73" fontId="0" fillId="0" borderId="0" xfId="0" applyNumberFormat="1"/>
    <xf numFmtId="173" fontId="9" fillId="0" borderId="0" xfId="0" applyNumberFormat="1" applyFont="1"/>
    <xf numFmtId="2" fontId="9" fillId="0" borderId="0" xfId="0" applyNumberFormat="1" applyFont="1"/>
    <xf numFmtId="1" fontId="9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74" fontId="0" fillId="0" borderId="0" xfId="0" applyNumberFormat="1"/>
    <xf numFmtId="2" fontId="2" fillId="0" borderId="0" xfId="0" applyNumberFormat="1" applyFont="1"/>
    <xf numFmtId="175" fontId="1" fillId="0" borderId="0" xfId="0" applyNumberFormat="1" applyFont="1"/>
    <xf numFmtId="175" fontId="0" fillId="0" borderId="0" xfId="0" applyNumberFormat="1"/>
    <xf numFmtId="175" fontId="2" fillId="0" borderId="0" xfId="0" applyNumberFormat="1" applyFont="1"/>
    <xf numFmtId="0" fontId="0" fillId="5" borderId="0" xfId="0" applyFill="1"/>
    <xf numFmtId="0" fontId="8" fillId="6" borderId="0" xfId="0" applyFont="1" applyFill="1"/>
    <xf numFmtId="0" fontId="2" fillId="7" borderId="0" xfId="0" applyFont="1" applyFill="1"/>
    <xf numFmtId="9" fontId="2" fillId="7" borderId="0" xfId="0" applyNumberFormat="1" applyFont="1" applyFill="1"/>
    <xf numFmtId="0" fontId="10" fillId="5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6" fillId="0" borderId="10" xfId="0" applyFont="1" applyBorder="1"/>
    <xf numFmtId="0" fontId="2" fillId="3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 vertical="top"/>
    </xf>
    <xf numFmtId="0" fontId="6" fillId="0" borderId="12" xfId="0" applyFont="1" applyBorder="1"/>
    <xf numFmtId="0" fontId="6" fillId="0" borderId="13" xfId="0" applyFont="1" applyBorder="1"/>
    <xf numFmtId="0" fontId="1" fillId="0" borderId="1" xfId="0" applyFont="1" applyBorder="1" applyAlignment="1">
      <alignment horizontal="left" vertical="top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6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numFmt numFmtId="174" formatCode="&quot;₹&quot;\ #,##0.00"/>
    </dxf>
    <dxf>
      <numFmt numFmtId="13" formatCode="0%"/>
    </dxf>
    <dxf>
      <numFmt numFmtId="2" formatCode="0.00"/>
    </dxf>
    <dxf>
      <numFmt numFmtId="13" formatCode="0%"/>
    </dxf>
    <dxf>
      <numFmt numFmtId="1" formatCode="0"/>
    </dxf>
    <dxf>
      <numFmt numFmtId="1" formatCode="0"/>
    </dxf>
    <dxf>
      <numFmt numFmtId="175" formatCode="#,##0.0"/>
    </dxf>
    <dxf>
      <fill>
        <patternFill patternType="solid">
          <fgColor indexed="64"/>
          <bgColor theme="8" tint="0.39997558519241921"/>
        </patternFill>
      </fill>
    </dxf>
    <dxf>
      <numFmt numFmtId="171" formatCode="&quot;₹&quot;\ #,##0.0;[Red]&quot;₹&quot;\ \-#,##0.0"/>
    </dxf>
    <dxf>
      <numFmt numFmtId="13" formatCode="0%"/>
    </dxf>
    <dxf>
      <numFmt numFmtId="10" formatCode="&quot;₹&quot;\ #,##0;[Red]&quot;₹&quot;\ \-#,##0"/>
    </dxf>
    <dxf>
      <numFmt numFmtId="13" formatCode="0%"/>
    </dxf>
    <dxf>
      <numFmt numFmtId="10" formatCode="&quot;₹&quot;\ #,##0;[Red]&quot;₹&quot;\ \-#,##0"/>
    </dxf>
    <dxf>
      <numFmt numFmtId="10" formatCode="&quot;₹&quot;\ #,##0;[Red]&quot;₹&quot;\ \-#,##0"/>
    </dxf>
    <dxf>
      <numFmt numFmtId="10" formatCode="&quot;₹&quot;\ #,##0;[Red]&quot;₹&quot;\ \-#,##0"/>
    </dxf>
    <dxf>
      <numFmt numFmtId="172" formatCode="#,##0.0_ ;[Red]\-#,##0.0\ "/>
    </dxf>
    <dxf>
      <numFmt numFmtId="171" formatCode="&quot;₹&quot;\ #,##0.0;[Red]&quot;₹&quot;\ \-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profit_analysis!$AD$1</c:f>
              <c:strCache>
                <c:ptCount val="1"/>
                <c:pt idx="0">
                  <c:v>Mothly_capacity_new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profit_analysis!$S$2:$S$1000</c:f>
            </c:numRef>
          </c:xVal>
          <c:yVal>
            <c:numRef>
              <c:f>profit_analysis!$AD$2:$AD$1000</c:f>
              <c:numCache>
                <c:formatCode>0.00</c:formatCode>
                <c:ptCount val="999"/>
                <c:pt idx="0">
                  <c:v>81250</c:v>
                </c:pt>
                <c:pt idx="1">
                  <c:v>62500</c:v>
                </c:pt>
                <c:pt idx="2">
                  <c:v>164750.67095612199</c:v>
                </c:pt>
                <c:pt idx="3">
                  <c:v>34735.621574165001</c:v>
                </c:pt>
                <c:pt idx="4">
                  <c:v>39516.909530766497</c:v>
                </c:pt>
                <c:pt idx="5">
                  <c:v>18816.245131333028</c:v>
                </c:pt>
                <c:pt idx="6">
                  <c:v>19605.926828302174</c:v>
                </c:pt>
                <c:pt idx="7">
                  <c:v>386158.79645373649</c:v>
                </c:pt>
                <c:pt idx="8">
                  <c:v>19755.595508056951</c:v>
                </c:pt>
                <c:pt idx="9">
                  <c:v>278479.74444798025</c:v>
                </c:pt>
                <c:pt idx="10">
                  <c:v>26065.876402589249</c:v>
                </c:pt>
                <c:pt idx="11">
                  <c:v>18750</c:v>
                </c:pt>
                <c:pt idx="12">
                  <c:v>28665.72662050675</c:v>
                </c:pt>
                <c:pt idx="13">
                  <c:v>34735.621574165001</c:v>
                </c:pt>
                <c:pt idx="14">
                  <c:v>52927.3920533485</c:v>
                </c:pt>
                <c:pt idx="15">
                  <c:v>164750.67095612199</c:v>
                </c:pt>
                <c:pt idx="16">
                  <c:v>158611.05550326375</c:v>
                </c:pt>
                <c:pt idx="17">
                  <c:v>95335.361699337678</c:v>
                </c:pt>
                <c:pt idx="18">
                  <c:v>33587.205954418496</c:v>
                </c:pt>
                <c:pt idx="19">
                  <c:v>134210.17708346844</c:v>
                </c:pt>
                <c:pt idx="20">
                  <c:v>61384.370631802696</c:v>
                </c:pt>
                <c:pt idx="21">
                  <c:v>36987.085258650251</c:v>
                </c:pt>
                <c:pt idx="22">
                  <c:v>35513.424912241251</c:v>
                </c:pt>
                <c:pt idx="23">
                  <c:v>77964.123419534997</c:v>
                </c:pt>
                <c:pt idx="24">
                  <c:v>24286.591765144924</c:v>
                </c:pt>
                <c:pt idx="25">
                  <c:v>30769.104389812503</c:v>
                </c:pt>
                <c:pt idx="26">
                  <c:v>23574.620380917499</c:v>
                </c:pt>
                <c:pt idx="27">
                  <c:v>37123.8509054885</c:v>
                </c:pt>
                <c:pt idx="28">
                  <c:v>164750.67095612199</c:v>
                </c:pt>
                <c:pt idx="29">
                  <c:v>24286.591765144924</c:v>
                </c:pt>
                <c:pt idx="30">
                  <c:v>52415.398159134973</c:v>
                </c:pt>
                <c:pt idx="31">
                  <c:v>18816.245131333028</c:v>
                </c:pt>
                <c:pt idx="32">
                  <c:v>26910.709592494499</c:v>
                </c:pt>
                <c:pt idx="33">
                  <c:v>164750.67095612199</c:v>
                </c:pt>
                <c:pt idx="34">
                  <c:v>23574.620380917499</c:v>
                </c:pt>
                <c:pt idx="35">
                  <c:v>65915.366888890669</c:v>
                </c:pt>
                <c:pt idx="36">
                  <c:v>25524.402438260502</c:v>
                </c:pt>
                <c:pt idx="37">
                  <c:v>89516.062222460998</c:v>
                </c:pt>
                <c:pt idx="38">
                  <c:v>164750.67095612199</c:v>
                </c:pt>
                <c:pt idx="39">
                  <c:v>37123.8509054885</c:v>
                </c:pt>
                <c:pt idx="40">
                  <c:v>24286.591765144924</c:v>
                </c:pt>
                <c:pt idx="41">
                  <c:v>26910.709592494499</c:v>
                </c:pt>
                <c:pt idx="42">
                  <c:v>152661.79575989905</c:v>
                </c:pt>
                <c:pt idx="43">
                  <c:v>19139.711254930775</c:v>
                </c:pt>
                <c:pt idx="44">
                  <c:v>162500</c:v>
                </c:pt>
                <c:pt idx="45">
                  <c:v>45771.969466117</c:v>
                </c:pt>
                <c:pt idx="46">
                  <c:v>45771.969466117</c:v>
                </c:pt>
                <c:pt idx="47">
                  <c:v>68294.810194577745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6C-40CC-A4CE-1DBFCEB6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5808"/>
        <c:axId val="142573808"/>
      </c:scatterChart>
      <c:valAx>
        <c:axId val="1425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3808"/>
        <c:crosses val="autoZero"/>
        <c:crossBetween val="midCat"/>
      </c:valAx>
      <c:valAx>
        <c:axId val="1425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profit_analysis!$AE$1</c:f>
              <c:strCache>
                <c:ptCount val="1"/>
                <c:pt idx="0">
                  <c:v>utilization_new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profit_analysis!$AE$2:$AE$49</c:f>
              <c:numCache>
                <c:formatCode>0.00%</c:formatCode>
                <c:ptCount val="48"/>
                <c:pt idx="0">
                  <c:v>0.20120123076923077</c:v>
                </c:pt>
                <c:pt idx="1">
                  <c:v>0.58261759999999996</c:v>
                </c:pt>
                <c:pt idx="2">
                  <c:v>0.17765633262759339</c:v>
                </c:pt>
                <c:pt idx="3">
                  <c:v>0.19405378806814846</c:v>
                </c:pt>
                <c:pt idx="4">
                  <c:v>6.46136897761551E-2</c:v>
                </c:pt>
                <c:pt idx="5">
                  <c:v>0.21624930859474478</c:v>
                </c:pt>
                <c:pt idx="6">
                  <c:v>0.72715106575096145</c:v>
                </c:pt>
                <c:pt idx="7">
                  <c:v>3.8458789846003781E-2</c:v>
                </c:pt>
                <c:pt idx="8">
                  <c:v>0.68985012344689434</c:v>
                </c:pt>
                <c:pt idx="9">
                  <c:v>0.12456441575464916</c:v>
                </c:pt>
                <c:pt idx="10">
                  <c:v>6.2334370611785784E-3</c:v>
                </c:pt>
                <c:pt idx="11">
                  <c:v>0.32088533333333336</c:v>
                </c:pt>
                <c:pt idx="12">
                  <c:v>0.1409498047936503</c:v>
                </c:pt>
                <c:pt idx="13">
                  <c:v>8.9245560019160813E-2</c:v>
                </c:pt>
                <c:pt idx="14">
                  <c:v>5.1758238317643673E-2</c:v>
                </c:pt>
                <c:pt idx="15">
                  <c:v>0.18432337679576274</c:v>
                </c:pt>
                <c:pt idx="16">
                  <c:v>5.6415991758001216E-2</c:v>
                </c:pt>
                <c:pt idx="17">
                  <c:v>0.69589078823897621</c:v>
                </c:pt>
                <c:pt idx="18">
                  <c:v>0.33411106473359015</c:v>
                </c:pt>
                <c:pt idx="19">
                  <c:v>0.27868825459293095</c:v>
                </c:pt>
                <c:pt idx="20">
                  <c:v>0.29084602181699837</c:v>
                </c:pt>
                <c:pt idx="21">
                  <c:v>0.82602345619690831</c:v>
                </c:pt>
                <c:pt idx="22">
                  <c:v>0.44595811412548148</c:v>
                </c:pt>
                <c:pt idx="23">
                  <c:v>0.19313242219083501</c:v>
                </c:pt>
                <c:pt idx="24">
                  <c:v>0.23468093238919682</c:v>
                </c:pt>
                <c:pt idx="25">
                  <c:v>0.14770660667993837</c:v>
                </c:pt>
                <c:pt idx="26">
                  <c:v>5.7318554278333926E-2</c:v>
                </c:pt>
                <c:pt idx="27">
                  <c:v>0.25597200815343657</c:v>
                </c:pt>
                <c:pt idx="28">
                  <c:v>0.15776567008290027</c:v>
                </c:pt>
                <c:pt idx="29">
                  <c:v>0.17622069170455551</c:v>
                </c:pt>
                <c:pt idx="30">
                  <c:v>6.7011387775109829E-2</c:v>
                </c:pt>
                <c:pt idx="31">
                  <c:v>0.40823471371837172</c:v>
                </c:pt>
                <c:pt idx="32">
                  <c:v>0.66767363999880003</c:v>
                </c:pt>
                <c:pt idx="33">
                  <c:v>3.1770432069402763E-2</c:v>
                </c:pt>
                <c:pt idx="34">
                  <c:v>5.5519116919592118E-2</c:v>
                </c:pt>
                <c:pt idx="35">
                  <c:v>0.29723152467656283</c:v>
                </c:pt>
                <c:pt idx="36">
                  <c:v>0.11876216654496222</c:v>
                </c:pt>
                <c:pt idx="37">
                  <c:v>1.7685573045075495E-2</c:v>
                </c:pt>
                <c:pt idx="38">
                  <c:v>7.5005460847507505E-2</c:v>
                </c:pt>
                <c:pt idx="39">
                  <c:v>0.12900062582925578</c:v>
                </c:pt>
                <c:pt idx="40">
                  <c:v>0.36429154348027576</c:v>
                </c:pt>
                <c:pt idx="41">
                  <c:v>0.34943708814808438</c:v>
                </c:pt>
                <c:pt idx="42">
                  <c:v>7.4183589572151709E-2</c:v>
                </c:pt>
                <c:pt idx="43">
                  <c:v>1.0540911370751487</c:v>
                </c:pt>
                <c:pt idx="44">
                  <c:v>7.4932923076923078E-2</c:v>
                </c:pt>
                <c:pt idx="45">
                  <c:v>0.11971518953442259</c:v>
                </c:pt>
                <c:pt idx="46">
                  <c:v>0.11558165536041119</c:v>
                </c:pt>
                <c:pt idx="47">
                  <c:v>0.10277208443808307</c:v>
                </c:pt>
              </c:numCache>
            </c:numRef>
          </c:xVal>
          <c:yVal>
            <c:numRef>
              <c:f>profit_analysis!$Y$2:$Y$49</c:f>
              <c:numCache>
                <c:formatCode>0%</c:formatCode>
                <c:ptCount val="48"/>
                <c:pt idx="0">
                  <c:v>-0.41852831427937681</c:v>
                </c:pt>
                <c:pt idx="1">
                  <c:v>0.73636223828459701</c:v>
                </c:pt>
                <c:pt idx="2">
                  <c:v>0.36468794585193287</c:v>
                </c:pt>
                <c:pt idx="3">
                  <c:v>0.48600953737167252</c:v>
                </c:pt>
                <c:pt idx="4">
                  <c:v>-1.6424355539123221</c:v>
                </c:pt>
                <c:pt idx="5">
                  <c:v>-0.6902284793770459</c:v>
                </c:pt>
                <c:pt idx="6">
                  <c:v>0.54065684824844762</c:v>
                </c:pt>
                <c:pt idx="7">
                  <c:v>-2.8035490090834605</c:v>
                </c:pt>
                <c:pt idx="8">
                  <c:v>0.62448335198766247</c:v>
                </c:pt>
                <c:pt idx="9">
                  <c:v>-0.48673594957468114</c:v>
                </c:pt>
                <c:pt idx="10">
                  <c:v>-76.194642123284439</c:v>
                </c:pt>
                <c:pt idx="11">
                  <c:v>-0.47686638395676717</c:v>
                </c:pt>
                <c:pt idx="12">
                  <c:v>-0.66831672450790369</c:v>
                </c:pt>
                <c:pt idx="13">
                  <c:v>-0.11761073920666427</c:v>
                </c:pt>
                <c:pt idx="14">
                  <c:v>-2.2662182535404449</c:v>
                </c:pt>
                <c:pt idx="15">
                  <c:v>0.38766741595066495</c:v>
                </c:pt>
                <c:pt idx="16">
                  <c:v>-1.1456829306452694</c:v>
                </c:pt>
                <c:pt idx="17">
                  <c:v>0.53591839452417545</c:v>
                </c:pt>
                <c:pt idx="18">
                  <c:v>0.32383480386919883</c:v>
                </c:pt>
                <c:pt idx="19">
                  <c:v>4.2847953307544227E-2</c:v>
                </c:pt>
                <c:pt idx="20">
                  <c:v>0.36466174937661783</c:v>
                </c:pt>
                <c:pt idx="21">
                  <c:v>0.62513780916951567</c:v>
                </c:pt>
                <c:pt idx="22">
                  <c:v>0.15389325257895334</c:v>
                </c:pt>
                <c:pt idx="23">
                  <c:v>-0.38363634290568466</c:v>
                </c:pt>
                <c:pt idx="24">
                  <c:v>-0.8507412195625601</c:v>
                </c:pt>
                <c:pt idx="25">
                  <c:v>-2.6760324099908073</c:v>
                </c:pt>
                <c:pt idx="26">
                  <c:v>-1.6680795817533147</c:v>
                </c:pt>
                <c:pt idx="27">
                  <c:v>0.32254430739718581</c:v>
                </c:pt>
                <c:pt idx="28">
                  <c:v>0.26131117266851339</c:v>
                </c:pt>
                <c:pt idx="29">
                  <c:v>-1.46471439203205</c:v>
                </c:pt>
                <c:pt idx="30">
                  <c:v>-2.8230887892163565</c:v>
                </c:pt>
                <c:pt idx="31">
                  <c:v>0.10465541574549353</c:v>
                </c:pt>
                <c:pt idx="32">
                  <c:v>0.77670156015861802</c:v>
                </c:pt>
                <c:pt idx="33">
                  <c:v>-2.6681823392304458</c:v>
                </c:pt>
                <c:pt idx="34">
                  <c:v>-1.7545550579835372</c:v>
                </c:pt>
                <c:pt idx="35">
                  <c:v>0.2663187910054719</c:v>
                </c:pt>
                <c:pt idx="36">
                  <c:v>-1.8697773638074291</c:v>
                </c:pt>
                <c:pt idx="37">
                  <c:v>-11.08608613657421</c:v>
                </c:pt>
                <c:pt idx="38">
                  <c:v>-0.55375004046224063</c:v>
                </c:pt>
                <c:pt idx="39">
                  <c:v>-0.3442546728420009</c:v>
                </c:pt>
                <c:pt idx="40">
                  <c:v>-0.1922694413069114</c:v>
                </c:pt>
                <c:pt idx="41">
                  <c:v>-0.19464522838785761</c:v>
                </c:pt>
                <c:pt idx="42">
                  <c:v>-1.952888305902216</c:v>
                </c:pt>
                <c:pt idx="43">
                  <c:v>-6.8649604145386942E-2</c:v>
                </c:pt>
                <c:pt idx="44">
                  <c:v>-0.57679483599691206</c:v>
                </c:pt>
                <c:pt idx="45">
                  <c:v>-1.0636195866426841</c:v>
                </c:pt>
                <c:pt idx="46">
                  <c:v>-1.1374205895522553</c:v>
                </c:pt>
                <c:pt idx="47">
                  <c:v>-0.76122914235875272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D8-43F3-BE55-BCF26FC1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0608"/>
        <c:axId val="142584848"/>
      </c:scatterChart>
      <c:valAx>
        <c:axId val="1425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4848"/>
        <c:crosses val="autoZero"/>
        <c:crossBetween val="midCat"/>
      </c:valAx>
      <c:valAx>
        <c:axId val="1425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510540</xdr:colOff>
      <xdr:row>3</xdr:row>
      <xdr:rowOff>87630</xdr:rowOff>
    </xdr:from>
    <xdr:to>
      <xdr:col>35</xdr:col>
      <xdr:colOff>967740</xdr:colOff>
      <xdr:row>18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CF92C-38AD-19D4-F353-DC448D3CF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403860</xdr:colOff>
      <xdr:row>19</xdr:row>
      <xdr:rowOff>125730</xdr:rowOff>
    </xdr:from>
    <xdr:to>
      <xdr:col>35</xdr:col>
      <xdr:colOff>861060</xdr:colOff>
      <xdr:row>33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6D225-98AF-5A4B-D2CA-B0662C977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OneDrive\Desktop\Lastmile%20logistic%20fresh\Milestone-3.xlsx" TargetMode="External"/><Relationship Id="rId1" Type="http://schemas.openxmlformats.org/officeDocument/2006/relationships/externalLinkPath" Target="file:///C:\Users\HP\OneDrive\Desktop\Lastmile%20logistic%20fresh\Milestone-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OneDrive\Desktop\Lastmile%20logistic%20fresh\Milestone-1.xlsx" TargetMode="External"/><Relationship Id="rId1" Type="http://schemas.openxmlformats.org/officeDocument/2006/relationships/externalLinkPath" Target="file:///C:\Users\HP\OneDrive\Desktop\Lastmile%20logistic%20fresh\Mileston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P Profitability_Sample"/>
      <sheetName val="Sheet1"/>
      <sheetName val="Sheet2"/>
      <sheetName val="cost_base"/>
      <sheetName val="payouts_table_AMD"/>
    </sheetNames>
    <sheetDataSet>
      <sheetData sheetId="0"/>
      <sheetData sheetId="1">
        <row r="2">
          <cell r="B2" t="str">
            <v>AGARWAL SUGANDHA AMIT</v>
          </cell>
          <cell r="C2" t="str">
            <v>VAPT1</v>
          </cell>
          <cell r="D2" t="str">
            <v>Ahmedabad</v>
          </cell>
          <cell r="E2">
            <v>81737.72</v>
          </cell>
          <cell r="F2">
            <v>67307.695444082405</v>
          </cell>
        </row>
        <row r="3">
          <cell r="B3" t="str">
            <v>Amit Ramesh Agarwal</v>
          </cell>
          <cell r="C3" t="str">
            <v>VAPT1</v>
          </cell>
          <cell r="D3" t="str">
            <v>Ahmedabad</v>
          </cell>
          <cell r="E3">
            <v>182068.2471119999</v>
          </cell>
          <cell r="F3">
            <v>151594.20238356592</v>
          </cell>
        </row>
        <row r="4">
          <cell r="B4" t="str">
            <v>ARTI JAYESHBHAI TARSARIA</v>
          </cell>
          <cell r="C4" t="str">
            <v>STVT1</v>
          </cell>
          <cell r="D4" t="str">
            <v>Ahmedabad</v>
          </cell>
          <cell r="E4">
            <v>12390.439999999999</v>
          </cell>
          <cell r="F4">
            <v>2808.151979744011</v>
          </cell>
        </row>
        <row r="5">
          <cell r="B5" t="str">
            <v>Ashish saxena</v>
          </cell>
          <cell r="C5" t="str">
            <v>AMDT1</v>
          </cell>
          <cell r="D5" t="str">
            <v>Ahmedabad</v>
          </cell>
          <cell r="E5">
            <v>146345.40696000005</v>
          </cell>
          <cell r="F5">
            <v>27180.821150192936</v>
          </cell>
        </row>
        <row r="6">
          <cell r="B6" t="str">
            <v>Ashok Kumar_GNCB1</v>
          </cell>
          <cell r="C6" t="str">
            <v>GNCB1</v>
          </cell>
          <cell r="D6" t="str">
            <v>Ahmedabad</v>
          </cell>
          <cell r="E6">
            <v>128071</v>
          </cell>
          <cell r="F6">
            <v>23560.66190357352</v>
          </cell>
        </row>
        <row r="7">
          <cell r="B7" t="str">
            <v>Bahadurbhai Prabhatbhai Jalu</v>
          </cell>
          <cell r="C7" t="str">
            <v>RAJB1</v>
          </cell>
          <cell r="D7" t="str">
            <v>Ahmedabad</v>
          </cell>
          <cell r="E7">
            <v>150504.42976000003</v>
          </cell>
          <cell r="F7">
            <v>80845.758690981223</v>
          </cell>
        </row>
        <row r="8">
          <cell r="B8" t="str">
            <v>BELIM RIYAZUDDIN MEHBOOBBHAI</v>
          </cell>
          <cell r="C8" t="str">
            <v>AMDBP</v>
          </cell>
          <cell r="D8" t="str">
            <v>Ahmedabad</v>
          </cell>
          <cell r="E8">
            <v>22979.535200000002</v>
          </cell>
          <cell r="F8">
            <v>14574.070793404973</v>
          </cell>
        </row>
        <row r="9">
          <cell r="B9" t="str">
            <v>Bharat madhusing lodha</v>
          </cell>
          <cell r="C9" t="str">
            <v>AMDBP</v>
          </cell>
          <cell r="D9" t="str">
            <v>Ahmedabad</v>
          </cell>
          <cell r="E9">
            <v>36620.83728</v>
          </cell>
          <cell r="F9">
            <v>11610.612907422201</v>
          </cell>
        </row>
        <row r="10">
          <cell r="B10" t="str">
            <v>Chauhan  navneet kumar</v>
          </cell>
          <cell r="C10" t="str">
            <v>BDQT1</v>
          </cell>
          <cell r="D10" t="str">
            <v>Ahmedabad</v>
          </cell>
          <cell r="E10">
            <v>38389.785944000003</v>
          </cell>
          <cell r="F10">
            <v>19840.254595257782</v>
          </cell>
        </row>
        <row r="11">
          <cell r="B11" t="str">
            <v>DENISH B. BAVARIYA</v>
          </cell>
          <cell r="C11" t="str">
            <v>JGAB1</v>
          </cell>
          <cell r="D11" t="str">
            <v>Ahmedabad</v>
          </cell>
          <cell r="E11">
            <v>121180</v>
          </cell>
          <cell r="F11">
            <v>73367.308383054638</v>
          </cell>
        </row>
        <row r="12">
          <cell r="B12" t="str">
            <v>Devendar Vanga</v>
          </cell>
          <cell r="C12" t="str">
            <v>STVT1</v>
          </cell>
          <cell r="D12" t="str">
            <v>Ahmedabad</v>
          </cell>
          <cell r="E12">
            <v>74255.524200000014</v>
          </cell>
          <cell r="F12">
            <v>44310.062860390266</v>
          </cell>
        </row>
        <row r="13">
          <cell r="B13" t="str">
            <v>Devendra r. mistry</v>
          </cell>
          <cell r="C13" t="str">
            <v>BDQT1</v>
          </cell>
          <cell r="D13" t="str">
            <v>Ahmedabad</v>
          </cell>
          <cell r="E13">
            <v>136284</v>
          </cell>
          <cell r="F13">
            <v>61680.103608114805</v>
          </cell>
        </row>
        <row r="14">
          <cell r="B14" t="str">
            <v>Dharmendra Sharma</v>
          </cell>
          <cell r="C14" t="str">
            <v>AMDBL</v>
          </cell>
          <cell r="D14" t="str">
            <v>Ahmedabad</v>
          </cell>
          <cell r="E14">
            <v>104066.15040000004</v>
          </cell>
          <cell r="F14">
            <v>91629.307316704435</v>
          </cell>
        </row>
        <row r="15">
          <cell r="B15" t="str">
            <v>DINESHBHAI MOHANBHAI SOLANKI</v>
          </cell>
          <cell r="C15" t="str">
            <v>AMDBC</v>
          </cell>
          <cell r="D15" t="str">
            <v>Ahmedabad</v>
          </cell>
          <cell r="E15">
            <v>812.4</v>
          </cell>
          <cell r="F15">
            <v>744.30830420710652</v>
          </cell>
        </row>
        <row r="16">
          <cell r="B16" t="str">
            <v>EKTA AGARWAL</v>
          </cell>
          <cell r="C16" t="str">
            <v>VAPT1</v>
          </cell>
          <cell r="D16" t="str">
            <v>Ahmedabad</v>
          </cell>
          <cell r="E16">
            <v>30083.262999999999</v>
          </cell>
          <cell r="F16">
            <v>6448.8527245637169</v>
          </cell>
        </row>
        <row r="17">
          <cell r="B17" t="str">
            <v>FAIZILA Theba</v>
          </cell>
          <cell r="C17" t="str">
            <v>RAJB1</v>
          </cell>
          <cell r="D17" t="str">
            <v>Ahmedabad</v>
          </cell>
          <cell r="E17">
            <v>28283.360000000001</v>
          </cell>
          <cell r="F17">
            <v>6489.8369612275828</v>
          </cell>
        </row>
        <row r="18">
          <cell r="B18" t="str">
            <v>FARHANUDDIN KAZI</v>
          </cell>
          <cell r="C18" t="str">
            <v>BDQT1</v>
          </cell>
          <cell r="D18" t="str">
            <v>Ahmedabad</v>
          </cell>
          <cell r="E18">
            <v>48446.298000000003</v>
          </cell>
          <cell r="F18">
            <v>24236.884972116812</v>
          </cell>
        </row>
        <row r="19">
          <cell r="B19" t="str">
            <v>GAJRAJSINGH B RATHOD</v>
          </cell>
          <cell r="C19" t="str">
            <v>GNCB1</v>
          </cell>
          <cell r="D19" t="str">
            <v>Ahmedabad</v>
          </cell>
          <cell r="E19">
            <v>58899.704799999992</v>
          </cell>
          <cell r="F19">
            <v>17011.759078401352</v>
          </cell>
        </row>
        <row r="20">
          <cell r="B20" t="str">
            <v>GOHIL RAGHUVIRSINH R</v>
          </cell>
          <cell r="C20" t="str">
            <v>BVCB1</v>
          </cell>
          <cell r="D20" t="str">
            <v>Ahmedabad</v>
          </cell>
          <cell r="E20">
            <v>19176.379000000001</v>
          </cell>
          <cell r="F20">
            <v>5958.8762529929299</v>
          </cell>
        </row>
        <row r="21">
          <cell r="B21" t="str">
            <v>Gulamhusen Mohamad Ghanchi</v>
          </cell>
          <cell r="C21" t="str">
            <v>AMDT1</v>
          </cell>
          <cell r="D21" t="str">
            <v>Ahmedabad</v>
          </cell>
          <cell r="E21">
            <v>151837.35529599997</v>
          </cell>
          <cell r="F21">
            <v>32793.876250880952</v>
          </cell>
        </row>
        <row r="22">
          <cell r="B22" t="str">
            <v>GULZAR F MEMON</v>
          </cell>
          <cell r="C22" t="str">
            <v>AMDT1</v>
          </cell>
          <cell r="D22" t="str">
            <v>Ahmedabad</v>
          </cell>
          <cell r="E22">
            <v>44740.833599999998</v>
          </cell>
          <cell r="F22">
            <v>7103.2057058461787</v>
          </cell>
        </row>
        <row r="23">
          <cell r="B23" t="str">
            <v>Hardik Patel</v>
          </cell>
          <cell r="C23" t="str">
            <v>JGAB1</v>
          </cell>
          <cell r="D23" t="str">
            <v>Ahmedabad</v>
          </cell>
          <cell r="E23">
            <v>265372.02880000015</v>
          </cell>
          <cell r="F23">
            <v>171703.4978070069</v>
          </cell>
        </row>
        <row r="24">
          <cell r="B24" t="str">
            <v>Harun Abdul Bhai Theba</v>
          </cell>
          <cell r="C24" t="str">
            <v>RAJB1</v>
          </cell>
          <cell r="D24" t="str">
            <v>Ahmedabad</v>
          </cell>
          <cell r="E24">
            <v>78553.013183999996</v>
          </cell>
          <cell r="F24">
            <v>11737.89370301184</v>
          </cell>
        </row>
        <row r="25">
          <cell r="B25" t="str">
            <v>Inderkumar moolchand gupta</v>
          </cell>
          <cell r="C25" t="str">
            <v>BDQT1</v>
          </cell>
          <cell r="D25" t="str">
            <v>Ahmedabad</v>
          </cell>
          <cell r="E25">
            <v>187014.09524600004</v>
          </cell>
          <cell r="F25">
            <v>92225.256194979564</v>
          </cell>
        </row>
        <row r="26">
          <cell r="B26" t="str">
            <v>Kamleshbhai Muljibhai Rabari</v>
          </cell>
          <cell r="C26" t="str">
            <v>BDQT1</v>
          </cell>
          <cell r="D26" t="str">
            <v>Ahmedabad</v>
          </cell>
          <cell r="E26">
            <v>133389.65563999995</v>
          </cell>
          <cell r="F26">
            <v>101355.83394335127</v>
          </cell>
        </row>
        <row r="27">
          <cell r="B27" t="str">
            <v>Karan Mistry_Delivery</v>
          </cell>
          <cell r="C27" t="str">
            <v>BDQT1</v>
          </cell>
          <cell r="D27" t="str">
            <v>Ahmedabad</v>
          </cell>
          <cell r="E27">
            <v>178534</v>
          </cell>
          <cell r="F27">
            <v>79369.259316286232</v>
          </cell>
        </row>
        <row r="28">
          <cell r="B28" t="str">
            <v>Karan Mistry_Pickup</v>
          </cell>
          <cell r="C28" t="str">
            <v>BDQT1</v>
          </cell>
          <cell r="D28" t="str">
            <v>Ahmedabad</v>
          </cell>
          <cell r="E28">
            <v>124096</v>
          </cell>
          <cell r="F28">
            <v>66505.479668462925</v>
          </cell>
        </row>
        <row r="29">
          <cell r="B29" t="str">
            <v>LALAJI BHAI THAKOR</v>
          </cell>
          <cell r="C29" t="str">
            <v>AMDT1</v>
          </cell>
          <cell r="D29" t="str">
            <v>Ahmedabad</v>
          </cell>
          <cell r="E29">
            <v>152761</v>
          </cell>
          <cell r="F29">
            <v>86832.960867592148</v>
          </cell>
        </row>
        <row r="30">
          <cell r="B30" t="str">
            <v>MAMATA PAL</v>
          </cell>
          <cell r="C30" t="str">
            <v>AKVB1</v>
          </cell>
          <cell r="D30" t="str">
            <v>Ahmedabad</v>
          </cell>
          <cell r="E30">
            <v>63350.243199999997</v>
          </cell>
          <cell r="F30">
            <v>23340.920231854023</v>
          </cell>
        </row>
        <row r="31">
          <cell r="B31" t="str">
            <v>MANISHA PRAVIN PATIL</v>
          </cell>
          <cell r="C31" t="str">
            <v>STVT1</v>
          </cell>
          <cell r="D31" t="str">
            <v>Ahmedabad</v>
          </cell>
          <cell r="E31">
            <v>75287.279999999955</v>
          </cell>
          <cell r="F31">
            <v>32247.584676247403</v>
          </cell>
        </row>
        <row r="32">
          <cell r="B32" t="str">
            <v>Manishkumar Bhogilal Joshii</v>
          </cell>
          <cell r="C32" t="str">
            <v>MSHB1</v>
          </cell>
          <cell r="D32" t="str">
            <v>Ahmedabad</v>
          </cell>
          <cell r="E32">
            <v>22777.536320000003</v>
          </cell>
          <cell r="F32">
            <v>11314.962301134417</v>
          </cell>
        </row>
        <row r="33">
          <cell r="B33" t="str">
            <v>Meenakshi Gupta</v>
          </cell>
          <cell r="C33" t="str">
            <v>BDQT1</v>
          </cell>
          <cell r="D33" t="str">
            <v>Ahmedabad</v>
          </cell>
          <cell r="E33">
            <v>28498</v>
          </cell>
          <cell r="F33">
            <v>26302.187589666148</v>
          </cell>
        </row>
        <row r="34">
          <cell r="B34" t="str">
            <v>mo. Farukh</v>
          </cell>
          <cell r="C34" t="str">
            <v>STVT1</v>
          </cell>
          <cell r="D34" t="str">
            <v>Ahmedabad</v>
          </cell>
          <cell r="E34">
            <v>22724</v>
          </cell>
          <cell r="F34">
            <v>4466.0790200396841</v>
          </cell>
        </row>
        <row r="35">
          <cell r="B35" t="str">
            <v>MOINUDDIN R SHAIKH</v>
          </cell>
          <cell r="C35" t="str">
            <v>GNCB1</v>
          </cell>
          <cell r="D35" t="str">
            <v>Ahmedabad</v>
          </cell>
          <cell r="E35">
            <v>25674</v>
          </cell>
          <cell r="F35">
            <v>4075.4628127403316</v>
          </cell>
        </row>
        <row r="36">
          <cell r="B36" t="str">
            <v>MUKESHBHAI RAJABHAI BHARWAD</v>
          </cell>
          <cell r="C36" t="str">
            <v>AMDBP</v>
          </cell>
          <cell r="D36" t="str">
            <v>Ahmedabad</v>
          </cell>
          <cell r="E36">
            <v>85524.036800000002</v>
          </cell>
          <cell r="F36">
            <v>57868.480364122479</v>
          </cell>
        </row>
        <row r="37">
          <cell r="B37" t="str">
            <v>MULIYA TOFIKHUSEN HABIBBHAI</v>
          </cell>
          <cell r="C37" t="str">
            <v>AMDT1</v>
          </cell>
          <cell r="D37" t="str">
            <v>Ahmedabad</v>
          </cell>
          <cell r="E37">
            <v>129959.92400000003</v>
          </cell>
          <cell r="F37">
            <v>75155.343453675232</v>
          </cell>
        </row>
        <row r="38">
          <cell r="B38" t="str">
            <v>OD Maheshbhai Bhikhabhai</v>
          </cell>
          <cell r="C38" t="str">
            <v>BDQT1</v>
          </cell>
          <cell r="D38" t="str">
            <v>Ahmedabad</v>
          </cell>
          <cell r="E38">
            <v>21399</v>
          </cell>
          <cell r="F38">
            <v>17570.84919894964</v>
          </cell>
        </row>
        <row r="39">
          <cell r="B39" t="str">
            <v>Parmar P K</v>
          </cell>
          <cell r="C39" t="str">
            <v>BDQT1</v>
          </cell>
          <cell r="D39" t="str">
            <v>Ahmedabad</v>
          </cell>
          <cell r="E39">
            <v>14871.614399999999</v>
          </cell>
          <cell r="F39">
            <v>5924.0584813249043</v>
          </cell>
        </row>
        <row r="40">
          <cell r="B40" t="str">
            <v>Patani Salim Gafarbhai</v>
          </cell>
          <cell r="C40" t="str">
            <v>RAJB1</v>
          </cell>
          <cell r="D40" t="str">
            <v>Ahmedabad</v>
          </cell>
          <cell r="E40">
            <v>24587</v>
          </cell>
          <cell r="F40">
            <v>6656.7476169818319</v>
          </cell>
        </row>
        <row r="41">
          <cell r="B41" t="str">
            <v>PATHAN PARVEZBHAI</v>
          </cell>
          <cell r="C41" t="str">
            <v>AMDBC</v>
          </cell>
          <cell r="D41" t="str">
            <v>Ahmedabad</v>
          </cell>
          <cell r="E41">
            <v>69132.501231999981</v>
          </cell>
          <cell r="F41">
            <v>52203.104997488474</v>
          </cell>
        </row>
        <row r="42">
          <cell r="B42" t="str">
            <v>Pravin Patil</v>
          </cell>
          <cell r="C42" t="str">
            <v>STVT1</v>
          </cell>
          <cell r="D42" t="str">
            <v>Ahmedabad</v>
          </cell>
          <cell r="E42">
            <v>251545.7062500001</v>
          </cell>
          <cell r="F42">
            <v>19214.75062867544</v>
          </cell>
        </row>
        <row r="43">
          <cell r="B43" t="str">
            <v>Pravin Thakor</v>
          </cell>
          <cell r="C43" t="str">
            <v>AMDT1</v>
          </cell>
          <cell r="D43" t="str">
            <v>Ahmedabad</v>
          </cell>
          <cell r="E43">
            <v>26171</v>
          </cell>
          <cell r="F43">
            <v>13791.290165725788</v>
          </cell>
        </row>
        <row r="44">
          <cell r="B44" t="str">
            <v>RAJENDRASINH L CHAVDA</v>
          </cell>
          <cell r="C44" t="str">
            <v>GNCB1</v>
          </cell>
          <cell r="D44" t="str">
            <v>Ahmedabad</v>
          </cell>
          <cell r="E44">
            <v>24867.994599999998</v>
          </cell>
          <cell r="F44">
            <v>12643.490413589292</v>
          </cell>
        </row>
        <row r="45">
          <cell r="B45" t="str">
            <v>Rajesh Kumar Misra_Delivery</v>
          </cell>
          <cell r="C45" t="str">
            <v>BDQT1</v>
          </cell>
          <cell r="D45" t="str">
            <v>Ahmedabad</v>
          </cell>
          <cell r="E45">
            <v>156737</v>
          </cell>
          <cell r="F45">
            <v>123213.64071313376</v>
          </cell>
        </row>
        <row r="46">
          <cell r="B46" t="str">
            <v>Rajesh Kumar Misra_Pickup</v>
          </cell>
          <cell r="C46" t="str">
            <v>BDQT1</v>
          </cell>
          <cell r="D46" t="str">
            <v>Ahmedabad</v>
          </cell>
          <cell r="E46">
            <v>97661</v>
          </cell>
          <cell r="F46">
            <v>43395.029752507151</v>
          </cell>
        </row>
        <row r="47">
          <cell r="B47" t="str">
            <v>Rajnarayan Tiwari</v>
          </cell>
          <cell r="C47" t="str">
            <v>IXYB1</v>
          </cell>
          <cell r="D47" t="str">
            <v>Ahmedabad</v>
          </cell>
          <cell r="E47">
            <v>21903.388799999997</v>
          </cell>
          <cell r="F47">
            <v>8266.6418969461647</v>
          </cell>
        </row>
        <row r="48">
          <cell r="B48" t="str">
            <v>RAKIB GULAMKADAR BLOCH</v>
          </cell>
          <cell r="C48" t="str">
            <v>JNDB1</v>
          </cell>
          <cell r="D48" t="str">
            <v>Ahmedabad</v>
          </cell>
          <cell r="E48">
            <v>18188.14</v>
          </cell>
          <cell r="F48">
            <v>5989.241978045161</v>
          </cell>
        </row>
        <row r="49">
          <cell r="B49" t="str">
            <v>SADHU RAM KARGWAL</v>
          </cell>
          <cell r="C49" t="str">
            <v>MSHB1</v>
          </cell>
          <cell r="D49" t="str">
            <v>Ahmedabad</v>
          </cell>
          <cell r="E49">
            <v>11082.454</v>
          </cell>
          <cell r="F49">
            <v>1041.6164535348087</v>
          </cell>
        </row>
        <row r="50">
          <cell r="B50" t="str">
            <v>SAMIR SHAMSUDDIN SOLAPURI</v>
          </cell>
          <cell r="C50" t="str">
            <v>AMDBP</v>
          </cell>
          <cell r="D50" t="str">
            <v>Ahmedabad</v>
          </cell>
          <cell r="E50">
            <v>18423.816000000003</v>
          </cell>
          <cell r="F50">
            <v>14115.360143831762</v>
          </cell>
        </row>
        <row r="51">
          <cell r="B51" t="str">
            <v>SANDEEP KUMAR</v>
          </cell>
          <cell r="C51" t="str">
            <v>AMDT1</v>
          </cell>
          <cell r="D51" t="str">
            <v>Ahmedabad</v>
          </cell>
          <cell r="E51">
            <v>61786.355999999992</v>
          </cell>
          <cell r="F51">
            <v>39833.290219168477</v>
          </cell>
        </row>
        <row r="52">
          <cell r="B52" t="str">
            <v>SHEKH JENULABEDEEN BADRUDIN</v>
          </cell>
          <cell r="C52" t="str">
            <v>AMDBP</v>
          </cell>
          <cell r="D52" t="str">
            <v>Ahmedabad</v>
          </cell>
          <cell r="E52">
            <v>43101.428800000009</v>
          </cell>
          <cell r="F52">
            <v>14793.643655087924</v>
          </cell>
        </row>
        <row r="53">
          <cell r="B53" t="str">
            <v>Shekh Seemabanu Mohammad</v>
          </cell>
          <cell r="C53" t="str">
            <v>BDQT1</v>
          </cell>
          <cell r="D53" t="str">
            <v>Ahmedabad</v>
          </cell>
          <cell r="E53">
            <v>44237</v>
          </cell>
          <cell r="F53">
            <v>31992.051864244233</v>
          </cell>
        </row>
        <row r="54">
          <cell r="B54" t="str">
            <v>SHREY JAYESHBHAI TARSARIA</v>
          </cell>
          <cell r="C54" t="str">
            <v>STVT1</v>
          </cell>
          <cell r="D54" t="str">
            <v>Ahmedabad</v>
          </cell>
          <cell r="E54">
            <v>36371.480000000003</v>
          </cell>
          <cell r="F54">
            <v>12662.191234540689</v>
          </cell>
        </row>
        <row r="55">
          <cell r="B55" t="str">
            <v>Siddhant Subhash Borse</v>
          </cell>
          <cell r="C55" t="str">
            <v>STVT1</v>
          </cell>
          <cell r="D55" t="str">
            <v>Ahmedabad</v>
          </cell>
          <cell r="E55">
            <v>47018.001600000003</v>
          </cell>
          <cell r="F55">
            <v>36462.95362853499</v>
          </cell>
        </row>
        <row r="56">
          <cell r="B56" t="str">
            <v>Sunder Srinivasan</v>
          </cell>
          <cell r="C56" t="str">
            <v>AMDT1</v>
          </cell>
          <cell r="D56" t="str">
            <v>Ahmedabad</v>
          </cell>
          <cell r="E56">
            <v>110594.489</v>
          </cell>
          <cell r="F56">
            <v>78240.964178053095</v>
          </cell>
        </row>
        <row r="57">
          <cell r="B57" t="str">
            <v>SURESHBHAI RAJABHAI BHARWAD</v>
          </cell>
          <cell r="C57" t="str">
            <v>AMDBP</v>
          </cell>
          <cell r="D57" t="str">
            <v>Ahmedabad</v>
          </cell>
          <cell r="E57">
            <v>101924.88160000001</v>
          </cell>
          <cell r="F57">
            <v>68251.613256207391</v>
          </cell>
        </row>
        <row r="58">
          <cell r="B58" t="str">
            <v>SWAPNIL PANDEY_BP</v>
          </cell>
          <cell r="C58" t="str">
            <v>AMDBL</v>
          </cell>
          <cell r="D58" t="str">
            <v>Ahmedabad</v>
          </cell>
          <cell r="E58">
            <v>60525.494399999996</v>
          </cell>
          <cell r="F58">
            <v>5138.849705816694</v>
          </cell>
        </row>
        <row r="59">
          <cell r="B59" t="str">
            <v>V N PATEL</v>
          </cell>
          <cell r="C59" t="str">
            <v>AMDBP</v>
          </cell>
          <cell r="D59" t="str">
            <v>Ahmedabad</v>
          </cell>
          <cell r="E59">
            <v>4817.9873200000002</v>
          </cell>
          <cell r="F59">
            <v>692.78872385898842</v>
          </cell>
        </row>
        <row r="60">
          <cell r="B60" t="str">
            <v>Vavadiya Bhaveshbhai Kalabhai</v>
          </cell>
          <cell r="C60" t="str">
            <v>RAJB1</v>
          </cell>
          <cell r="D60" t="str">
            <v>Ahmedabad</v>
          </cell>
          <cell r="E60">
            <v>60588.147255999997</v>
          </cell>
          <cell r="F60">
            <v>8188.8772327977358</v>
          </cell>
        </row>
        <row r="61">
          <cell r="B61" t="str">
            <v>VIKAS AGARWAL</v>
          </cell>
          <cell r="C61" t="str">
            <v>VAPT1</v>
          </cell>
          <cell r="D61" t="str">
            <v>Ahmedabad</v>
          </cell>
          <cell r="E61">
            <v>60882.838983999995</v>
          </cell>
          <cell r="F61">
            <v>60573.277525875877</v>
          </cell>
        </row>
        <row r="62">
          <cell r="B62" t="str">
            <v>VIRENDRA SOLANKI</v>
          </cell>
          <cell r="C62" t="str">
            <v>AMDT1</v>
          </cell>
          <cell r="D62" t="str">
            <v>Ahmedabad</v>
          </cell>
          <cell r="E62">
            <v>27397.922015999997</v>
          </cell>
          <cell r="F62">
            <v>9412.3100994900014</v>
          </cell>
        </row>
        <row r="63">
          <cell r="B63" t="str">
            <v>Visharad Chauhan</v>
          </cell>
          <cell r="C63" t="str">
            <v>AMDBC</v>
          </cell>
          <cell r="D63" t="str">
            <v>Ahmedabad</v>
          </cell>
          <cell r="E63">
            <v>26452</v>
          </cell>
          <cell r="F63">
            <v>10107.177123675472</v>
          </cell>
        </row>
        <row r="64">
          <cell r="B64" t="str">
            <v>ZAINULSHA.M.DIWAN</v>
          </cell>
          <cell r="C64" t="str">
            <v>BDQT1</v>
          </cell>
          <cell r="D64" t="str">
            <v>Ahmedabad</v>
          </cell>
          <cell r="E64">
            <v>35094</v>
          </cell>
          <cell r="F64">
            <v>5041.5172774335551</v>
          </cell>
        </row>
      </sheetData>
      <sheetData sheetId="2"/>
      <sheetData sheetId="3"/>
      <sheetData sheetId="4">
        <row r="2">
          <cell r="B2" t="str">
            <v>Hardik Patel</v>
          </cell>
          <cell r="C2" t="str">
            <v>Jamnager</v>
          </cell>
          <cell r="D2">
            <v>4</v>
          </cell>
          <cell r="E2">
            <v>66343</v>
          </cell>
        </row>
        <row r="3">
          <cell r="B3" t="str">
            <v>Dharmendra Sharma</v>
          </cell>
          <cell r="C3" t="str">
            <v>Ahmmedabad City</v>
          </cell>
          <cell r="D3">
            <v>3</v>
          </cell>
          <cell r="E3">
            <v>34688.666666666664</v>
          </cell>
        </row>
        <row r="4">
          <cell r="B4" t="str">
            <v>Ashish saxena</v>
          </cell>
          <cell r="C4" t="str">
            <v>Ahmedabad Branch</v>
          </cell>
          <cell r="D4">
            <v>5</v>
          </cell>
          <cell r="E4">
            <v>29269</v>
          </cell>
        </row>
        <row r="5">
          <cell r="B5" t="str">
            <v>Amit Ramesh Agarwal</v>
          </cell>
          <cell r="C5" t="str">
            <v>Vapi</v>
          </cell>
          <cell r="D5">
            <v>5</v>
          </cell>
          <cell r="E5">
            <v>36413.599999999999</v>
          </cell>
        </row>
        <row r="6">
          <cell r="B6" t="str">
            <v>Devendar Vanga</v>
          </cell>
          <cell r="C6" t="str">
            <v>Surat</v>
          </cell>
          <cell r="D6">
            <v>5</v>
          </cell>
          <cell r="E6">
            <v>14851.2</v>
          </cell>
        </row>
        <row r="7">
          <cell r="B7" t="str">
            <v>VIRENDRA SOLANKI</v>
          </cell>
          <cell r="C7" t="str">
            <v>Sanand</v>
          </cell>
          <cell r="D7">
            <v>5</v>
          </cell>
          <cell r="E7">
            <v>5479.6</v>
          </cell>
        </row>
        <row r="8">
          <cell r="B8" t="str">
            <v>VIKAS AGARWAL</v>
          </cell>
          <cell r="C8" t="str">
            <v>Vapi</v>
          </cell>
          <cell r="D8">
            <v>5</v>
          </cell>
          <cell r="E8">
            <v>12176.6</v>
          </cell>
        </row>
        <row r="9">
          <cell r="B9" t="str">
            <v>Gulamhusen Mohamad Ghanchi</v>
          </cell>
          <cell r="C9" t="str">
            <v>Ahmedabad Branch</v>
          </cell>
          <cell r="D9">
            <v>5</v>
          </cell>
          <cell r="E9">
            <v>30367.4</v>
          </cell>
        </row>
        <row r="10">
          <cell r="B10" t="str">
            <v>MANISHA PRAVIN PATIL</v>
          </cell>
          <cell r="C10" t="str">
            <v>Surat</v>
          </cell>
          <cell r="D10">
            <v>5</v>
          </cell>
          <cell r="E10">
            <v>15057.4</v>
          </cell>
        </row>
        <row r="11">
          <cell r="B11" t="str">
            <v>Chauhan navneet kumar</v>
          </cell>
          <cell r="C11" t="str">
            <v>Vadodara</v>
          </cell>
          <cell r="D11">
            <v>5</v>
          </cell>
          <cell r="E11">
            <v>7678</v>
          </cell>
        </row>
        <row r="12">
          <cell r="B12" t="str">
            <v>Pravin Patil</v>
          </cell>
          <cell r="C12" t="str">
            <v>Surat</v>
          </cell>
          <cell r="D12">
            <v>14</v>
          </cell>
          <cell r="E12">
            <v>17967.571428571428</v>
          </cell>
        </row>
        <row r="13">
          <cell r="B13" t="str">
            <v>Harun Abdul Bhai Theba</v>
          </cell>
          <cell r="C13" t="str">
            <v>Rajkot</v>
          </cell>
          <cell r="D13">
            <v>7</v>
          </cell>
          <cell r="E13">
            <v>11221.857142857143</v>
          </cell>
        </row>
        <row r="14">
          <cell r="B14" t="str">
            <v>Inderkumar moolchand gupta</v>
          </cell>
          <cell r="C14" t="str">
            <v>Vadodara</v>
          </cell>
          <cell r="D14">
            <v>5</v>
          </cell>
          <cell r="E14">
            <v>37402.800000000003</v>
          </cell>
        </row>
        <row r="15">
          <cell r="B15" t="str">
            <v>GOHIL RAGHUVIRSINH R</v>
          </cell>
          <cell r="C15" t="str">
            <v>Bhavnager</v>
          </cell>
          <cell r="D15">
            <v>7</v>
          </cell>
          <cell r="E15">
            <v>2739.4285714285716</v>
          </cell>
        </row>
        <row r="16">
          <cell r="B16" t="str">
            <v>SANDEEP KUMAR</v>
          </cell>
          <cell r="C16" t="str">
            <v>Ahmedabad Branch</v>
          </cell>
          <cell r="D16">
            <v>5</v>
          </cell>
          <cell r="E16">
            <v>12357.2</v>
          </cell>
        </row>
        <row r="17">
          <cell r="B17" t="str">
            <v>SADHU RAM KARGWAL</v>
          </cell>
          <cell r="C17" t="str">
            <v>Mehsana</v>
          </cell>
          <cell r="D17">
            <v>7</v>
          </cell>
          <cell r="E17">
            <v>1583.1428571428571</v>
          </cell>
        </row>
        <row r="18">
          <cell r="B18" t="str">
            <v>GULZAR F MEMON</v>
          </cell>
          <cell r="C18" t="str">
            <v>Ahmedabad Branch</v>
          </cell>
          <cell r="D18">
            <v>5</v>
          </cell>
          <cell r="E18">
            <v>8948.2000000000007</v>
          </cell>
        </row>
        <row r="19">
          <cell r="B19" t="str">
            <v>DINESHBHAI MOHANBHAI SOLANKI</v>
          </cell>
          <cell r="C19" t="str">
            <v>Sanand</v>
          </cell>
          <cell r="D19">
            <v>5</v>
          </cell>
          <cell r="E19">
            <v>162.47999999999999</v>
          </cell>
        </row>
        <row r="20">
          <cell r="B20" t="str">
            <v>MULIYA TOFIKHUSEN HABIBBHAI</v>
          </cell>
          <cell r="C20" t="str">
            <v>Ahmedabad Branch</v>
          </cell>
          <cell r="D20">
            <v>5</v>
          </cell>
          <cell r="E20">
            <v>25992</v>
          </cell>
        </row>
        <row r="21">
          <cell r="B21" t="str">
            <v>Siddhant Subhash Borse</v>
          </cell>
          <cell r="C21" t="str">
            <v>Surat</v>
          </cell>
          <cell r="D21">
            <v>5</v>
          </cell>
          <cell r="E21">
            <v>9403.6</v>
          </cell>
        </row>
        <row r="22">
          <cell r="B22" t="str">
            <v>PATHAN PARVEZBHAI</v>
          </cell>
          <cell r="C22" t="str">
            <v>Rampura Branch</v>
          </cell>
          <cell r="D22">
            <v>9</v>
          </cell>
          <cell r="E22">
            <v>7681.4444444444443</v>
          </cell>
        </row>
        <row r="23">
          <cell r="B23" t="str">
            <v>BELIM RIYAZUDDIN MEHBOOBBHAI</v>
          </cell>
          <cell r="C23" t="str">
            <v>Rampura Branch</v>
          </cell>
          <cell r="D23">
            <v>9</v>
          </cell>
          <cell r="E23">
            <v>2553.3333333333335</v>
          </cell>
        </row>
        <row r="24">
          <cell r="B24" t="str">
            <v>MAMATA PAL</v>
          </cell>
          <cell r="C24" t="str">
            <v>Amreli</v>
          </cell>
          <cell r="D24">
            <v>4</v>
          </cell>
          <cell r="E24">
            <v>15837.5</v>
          </cell>
        </row>
        <row r="25">
          <cell r="B25" t="str">
            <v>Bharat madhusing lodha</v>
          </cell>
          <cell r="C25" t="str">
            <v>Rampura Branch</v>
          </cell>
          <cell r="D25">
            <v>9</v>
          </cell>
          <cell r="E25">
            <v>4069</v>
          </cell>
        </row>
        <row r="26">
          <cell r="B26" t="str">
            <v>SWAPNIL PANDEY_BP</v>
          </cell>
          <cell r="C26" t="str">
            <v>Ahmmedabad City</v>
          </cell>
          <cell r="D26">
            <v>3</v>
          </cell>
          <cell r="E26">
            <v>20175</v>
          </cell>
        </row>
        <row r="27">
          <cell r="B27" t="str">
            <v>SURESHBHAI RAJABHAI BHARWAD</v>
          </cell>
          <cell r="C27" t="str">
            <v>Rampura Branch</v>
          </cell>
          <cell r="D27">
            <v>9</v>
          </cell>
          <cell r="E27">
            <v>11325</v>
          </cell>
        </row>
        <row r="28">
          <cell r="B28" t="str">
            <v>AGARWAL SUGANDHA AMIT</v>
          </cell>
          <cell r="C28" t="str">
            <v>Vapi</v>
          </cell>
          <cell r="D28">
            <v>5</v>
          </cell>
          <cell r="E28">
            <v>16347.6</v>
          </cell>
        </row>
        <row r="29">
          <cell r="B29" t="str">
            <v>MUKESHBHAI RAJABHAI BHARWAD</v>
          </cell>
          <cell r="C29" t="str">
            <v>Rampura Branch</v>
          </cell>
          <cell r="D29">
            <v>9</v>
          </cell>
          <cell r="E29">
            <v>9502.6666666666661</v>
          </cell>
        </row>
        <row r="30">
          <cell r="B30" t="str">
            <v>EKTA AGARWAL</v>
          </cell>
          <cell r="C30" t="str">
            <v>Vapi</v>
          </cell>
          <cell r="D30">
            <v>5</v>
          </cell>
          <cell r="E30">
            <v>6016.6</v>
          </cell>
        </row>
        <row r="31">
          <cell r="B31" t="str">
            <v>SHEKH JENULABEDEEN BADRUDIN</v>
          </cell>
          <cell r="C31" t="str">
            <v>Rampura Branch</v>
          </cell>
          <cell r="D31">
            <v>9</v>
          </cell>
          <cell r="E31">
            <v>4789</v>
          </cell>
        </row>
        <row r="32">
          <cell r="B32" t="str">
            <v>RAKIB GULAMKADAR BLOCH</v>
          </cell>
          <cell r="C32" t="str">
            <v>Junagarh</v>
          </cell>
          <cell r="D32">
            <v>6</v>
          </cell>
          <cell r="E32">
            <v>3031.3333333333335</v>
          </cell>
        </row>
        <row r="33">
          <cell r="B33" t="str">
            <v>RAJENDRASINH L CHAVDA</v>
          </cell>
          <cell r="C33" t="str">
            <v>Gandhi Nager</v>
          </cell>
          <cell r="D33">
            <v>19</v>
          </cell>
          <cell r="E33">
            <v>1308.8421052631579</v>
          </cell>
        </row>
        <row r="34">
          <cell r="B34" t="str">
            <v>GAJRAJSINGH B RATHOD</v>
          </cell>
          <cell r="C34" t="str">
            <v>Gandhi Nager</v>
          </cell>
          <cell r="D34">
            <v>19</v>
          </cell>
          <cell r="E34">
            <v>3100</v>
          </cell>
        </row>
        <row r="35">
          <cell r="B35" t="str">
            <v>FAIZILA Theba</v>
          </cell>
          <cell r="C35" t="str">
            <v>Rajkot</v>
          </cell>
          <cell r="D35">
            <v>7</v>
          </cell>
          <cell r="E35">
            <v>4040.4285714285716</v>
          </cell>
        </row>
        <row r="36">
          <cell r="B36" t="str">
            <v>Ashok Kumar_GNCB1</v>
          </cell>
          <cell r="C36" t="str">
            <v>Gandhi Nager</v>
          </cell>
          <cell r="D36">
            <v>19</v>
          </cell>
          <cell r="E36">
            <v>6740.5789473684208</v>
          </cell>
        </row>
        <row r="37">
          <cell r="B37" t="str">
            <v>DENISH B. BAVARIYA</v>
          </cell>
          <cell r="C37" t="str">
            <v>Jamnager</v>
          </cell>
          <cell r="D37">
            <v>8.5</v>
          </cell>
          <cell r="E37">
            <v>14256.470588235294</v>
          </cell>
        </row>
        <row r="38">
          <cell r="B38" t="str">
            <v>Devendra r. mistry</v>
          </cell>
          <cell r="C38" t="str">
            <v>Vadodara</v>
          </cell>
          <cell r="D38">
            <v>10</v>
          </cell>
          <cell r="E38">
            <v>13628.4</v>
          </cell>
        </row>
        <row r="39">
          <cell r="B39" t="str">
            <v>Karan Mistry_Delivery</v>
          </cell>
          <cell r="C39" t="str">
            <v>Vadodara</v>
          </cell>
          <cell r="D39">
            <v>10</v>
          </cell>
          <cell r="E39">
            <v>17853.400000000001</v>
          </cell>
        </row>
        <row r="40">
          <cell r="B40" t="str">
            <v>Karan Mistry_Pickup</v>
          </cell>
          <cell r="C40" t="str">
            <v>Vadodara</v>
          </cell>
          <cell r="D40">
            <v>5</v>
          </cell>
          <cell r="E40">
            <v>24819.200000000001</v>
          </cell>
        </row>
        <row r="41">
          <cell r="B41" t="str">
            <v>LALAJI BHAI THAKOR</v>
          </cell>
          <cell r="C41" t="str">
            <v>Ahmedabad Branch</v>
          </cell>
          <cell r="D41">
            <v>5</v>
          </cell>
          <cell r="E41">
            <v>30552.2</v>
          </cell>
        </row>
        <row r="42">
          <cell r="B42" t="str">
            <v>Meenakshi Gupta</v>
          </cell>
          <cell r="C42" t="str">
            <v>Vadodara</v>
          </cell>
          <cell r="D42">
            <v>5</v>
          </cell>
          <cell r="E42">
            <v>5699.6</v>
          </cell>
        </row>
        <row r="43">
          <cell r="B43" t="str">
            <v>mo. Farukh</v>
          </cell>
          <cell r="C43" t="str">
            <v>Surat</v>
          </cell>
          <cell r="D43">
            <v>5</v>
          </cell>
          <cell r="E43">
            <v>4544.8</v>
          </cell>
        </row>
        <row r="44">
          <cell r="B44" t="str">
            <v>MOINUDDIN R SHAIKH</v>
          </cell>
          <cell r="C44" t="str">
            <v>Gandhi Nager</v>
          </cell>
          <cell r="D44">
            <v>19</v>
          </cell>
          <cell r="E44">
            <v>1351.2631578947369</v>
          </cell>
        </row>
        <row r="45">
          <cell r="B45" t="str">
            <v>OD Maheshbhai Bhikhabhai</v>
          </cell>
          <cell r="C45" t="str">
            <v>Vadodara</v>
          </cell>
          <cell r="D45">
            <v>5</v>
          </cell>
          <cell r="E45">
            <v>4279.8</v>
          </cell>
        </row>
        <row r="46">
          <cell r="B46" t="str">
            <v>Patani Salim Gafarbhai</v>
          </cell>
          <cell r="C46" t="str">
            <v>Rajkot</v>
          </cell>
          <cell r="D46">
            <v>7</v>
          </cell>
          <cell r="E46">
            <v>3512.4285714285716</v>
          </cell>
        </row>
        <row r="47">
          <cell r="B47" t="str">
            <v>Pravin Thakor</v>
          </cell>
          <cell r="C47" t="str">
            <v>Ahmedabad Branch</v>
          </cell>
          <cell r="D47">
            <v>5</v>
          </cell>
          <cell r="E47">
            <v>5234.2</v>
          </cell>
        </row>
        <row r="48">
          <cell r="B48" t="str">
            <v>Rajesh Kumar Misra_Delivery</v>
          </cell>
          <cell r="C48" t="str">
            <v>Vadodara</v>
          </cell>
          <cell r="D48">
            <v>8</v>
          </cell>
          <cell r="E48">
            <v>19592.125</v>
          </cell>
        </row>
        <row r="49">
          <cell r="B49" t="str">
            <v>Rajesh Kumar Misra_Pickup</v>
          </cell>
          <cell r="C49" t="str">
            <v>Vadodara</v>
          </cell>
          <cell r="D49">
            <v>5</v>
          </cell>
          <cell r="E49">
            <v>19532.2</v>
          </cell>
        </row>
        <row r="50">
          <cell r="B50" t="str">
            <v>Shekh Seemabanu Mohammad</v>
          </cell>
          <cell r="C50" t="str">
            <v>Vadodara</v>
          </cell>
          <cell r="D50">
            <v>5</v>
          </cell>
          <cell r="E50">
            <v>8847.4</v>
          </cell>
        </row>
        <row r="51">
          <cell r="B51" t="str">
            <v>Visharad Chauhan</v>
          </cell>
          <cell r="C51" t="str">
            <v>Sanand</v>
          </cell>
          <cell r="D51">
            <v>5</v>
          </cell>
          <cell r="E51">
            <v>5290.4</v>
          </cell>
        </row>
        <row r="52">
          <cell r="B52" t="str">
            <v>ZAINULSHA.M.DIWAN</v>
          </cell>
          <cell r="C52" t="str">
            <v>Vadodara</v>
          </cell>
          <cell r="D52">
            <v>5</v>
          </cell>
          <cell r="E52">
            <v>7018.8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out"/>
      <sheetName val="Payout dashboard"/>
      <sheetName val="Focus_area"/>
    </sheetNames>
    <sheetDataSet>
      <sheetData sheetId="0">
        <row r="2">
          <cell r="B2" t="str">
            <v>AGARWAL SUGANDHA AMIT</v>
          </cell>
          <cell r="C2" t="str">
            <v>VAPT1</v>
          </cell>
        </row>
        <row r="3">
          <cell r="B3" t="str">
            <v>Amit Ramesh Agarwal</v>
          </cell>
          <cell r="C3" t="str">
            <v>VAPT1</v>
          </cell>
        </row>
        <row r="4">
          <cell r="B4" t="str">
            <v>ARTI JAYESHBHAI TARSARIA</v>
          </cell>
          <cell r="C4" t="str">
            <v>STVT1</v>
          </cell>
        </row>
        <row r="5">
          <cell r="B5" t="str">
            <v>Ashish saxena</v>
          </cell>
          <cell r="C5" t="str">
            <v>AMDT1</v>
          </cell>
        </row>
        <row r="6">
          <cell r="B6" t="str">
            <v>Ashok Kumar_GNCB1</v>
          </cell>
          <cell r="C6" t="str">
            <v>GNCB1</v>
          </cell>
        </row>
        <row r="7">
          <cell r="B7" t="str">
            <v>Bahadurbhai Prabhatbhai Jalu</v>
          </cell>
          <cell r="C7" t="str">
            <v>RAJB1</v>
          </cell>
        </row>
        <row r="8">
          <cell r="B8" t="str">
            <v>BELIM RIYAZUDDIN MEHBOOBBHAI</v>
          </cell>
          <cell r="C8" t="str">
            <v>AMDBP</v>
          </cell>
        </row>
        <row r="9">
          <cell r="B9" t="str">
            <v>Bharat madhusing lodha</v>
          </cell>
          <cell r="C9" t="str">
            <v>AMDBP</v>
          </cell>
        </row>
        <row r="10">
          <cell r="B10" t="str">
            <v>Chauhan  navneet kumar</v>
          </cell>
          <cell r="C10" t="str">
            <v>BDQT1</v>
          </cell>
        </row>
        <row r="11">
          <cell r="B11" t="str">
            <v>DENISH B. BAVARIYA</v>
          </cell>
          <cell r="C11" t="str">
            <v>JGAB1</v>
          </cell>
        </row>
        <row r="12">
          <cell r="B12" t="str">
            <v>Devendar Vanga</v>
          </cell>
          <cell r="C12" t="str">
            <v>STVT1</v>
          </cell>
        </row>
        <row r="13">
          <cell r="B13" t="str">
            <v>Devendra r. mistry</v>
          </cell>
          <cell r="C13" t="str">
            <v>BDQT1</v>
          </cell>
        </row>
        <row r="14">
          <cell r="B14" t="str">
            <v>Dharmendra Sharma</v>
          </cell>
          <cell r="C14" t="str">
            <v>AMDBL</v>
          </cell>
        </row>
        <row r="15">
          <cell r="B15" t="str">
            <v>DINESHBHAI MOHANBHAI SOLANKI</v>
          </cell>
          <cell r="C15" t="str">
            <v>AMDBC</v>
          </cell>
        </row>
        <row r="16">
          <cell r="B16" t="str">
            <v>EKTA AGARWAL</v>
          </cell>
          <cell r="C16" t="str">
            <v>VAPT1</v>
          </cell>
        </row>
        <row r="17">
          <cell r="B17" t="str">
            <v>FAIZILA Theba</v>
          </cell>
          <cell r="C17" t="str">
            <v>RAJB1</v>
          </cell>
        </row>
        <row r="18">
          <cell r="B18" t="str">
            <v>FARHANUDDIN KAZI</v>
          </cell>
          <cell r="C18" t="str">
            <v>BDQT1</v>
          </cell>
        </row>
        <row r="19">
          <cell r="B19" t="str">
            <v>GAJRAJSINGH B RATHOD</v>
          </cell>
          <cell r="C19" t="str">
            <v>GNCB1</v>
          </cell>
        </row>
        <row r="20">
          <cell r="B20" t="str">
            <v>GOHIL RAGHUVIRSINH R</v>
          </cell>
          <cell r="C20" t="str">
            <v>BVCB1</v>
          </cell>
        </row>
        <row r="21">
          <cell r="B21" t="str">
            <v>Gulamhusen Mohamad Ghanchi</v>
          </cell>
          <cell r="C21" t="str">
            <v>AMDT1</v>
          </cell>
        </row>
        <row r="22">
          <cell r="B22" t="str">
            <v>GULZAR F MEMON</v>
          </cell>
          <cell r="C22" t="str">
            <v>AMDT1</v>
          </cell>
        </row>
        <row r="23">
          <cell r="B23" t="str">
            <v>Hardik Patel</v>
          </cell>
          <cell r="C23" t="str">
            <v>JGAB1</v>
          </cell>
        </row>
        <row r="24">
          <cell r="B24" t="str">
            <v>Harun Abdul Bhai Theba</v>
          </cell>
          <cell r="C24" t="str">
            <v>RAJB1</v>
          </cell>
        </row>
        <row r="25">
          <cell r="B25" t="str">
            <v>Inderkumar moolchand gupta</v>
          </cell>
          <cell r="C25" t="str">
            <v>BDQT1</v>
          </cell>
        </row>
        <row r="26">
          <cell r="B26" t="str">
            <v>Kamleshbhai Muljibhai Rabari</v>
          </cell>
          <cell r="C26" t="str">
            <v>BDQT1</v>
          </cell>
        </row>
        <row r="27">
          <cell r="B27" t="str">
            <v>Karan Mistry_Delivery</v>
          </cell>
          <cell r="C27" t="str">
            <v>BDQT1</v>
          </cell>
        </row>
        <row r="28">
          <cell r="B28" t="str">
            <v>Karan Mistry_Pickup</v>
          </cell>
          <cell r="C28" t="str">
            <v>BDQT1</v>
          </cell>
        </row>
        <row r="29">
          <cell r="B29" t="str">
            <v>LALAJI BHAI THAKOR</v>
          </cell>
          <cell r="C29" t="str">
            <v>AMDT1</v>
          </cell>
        </row>
        <row r="30">
          <cell r="B30" t="str">
            <v>MAMATA PAL</v>
          </cell>
          <cell r="C30" t="str">
            <v>AKVB1</v>
          </cell>
        </row>
        <row r="31">
          <cell r="B31" t="str">
            <v>MANISHA PRAVIN PATIL</v>
          </cell>
          <cell r="C31" t="str">
            <v>STVT1</v>
          </cell>
        </row>
        <row r="32">
          <cell r="B32" t="str">
            <v>Manishkumar Bhogilal Joshii</v>
          </cell>
          <cell r="C32" t="str">
            <v>MSHB1</v>
          </cell>
        </row>
        <row r="33">
          <cell r="B33" t="str">
            <v>Meenakshi Gupta</v>
          </cell>
          <cell r="C33" t="str">
            <v>BDQT1</v>
          </cell>
        </row>
        <row r="34">
          <cell r="B34" t="str">
            <v>mo. Farukh</v>
          </cell>
          <cell r="C34" t="str">
            <v>STVT1</v>
          </cell>
        </row>
        <row r="35">
          <cell r="B35" t="str">
            <v>MOINUDDIN R SHAIKH</v>
          </cell>
          <cell r="C35" t="str">
            <v>GNCB1</v>
          </cell>
        </row>
        <row r="36">
          <cell r="B36" t="str">
            <v>MUKESHBHAI RAJABHAI BHARWAD</v>
          </cell>
          <cell r="C36" t="str">
            <v>AMDBP</v>
          </cell>
        </row>
        <row r="37">
          <cell r="B37" t="str">
            <v>MULIYA TOFIKHUSEN HABIBBHAI</v>
          </cell>
          <cell r="C37" t="str">
            <v>AMDT1</v>
          </cell>
        </row>
        <row r="38">
          <cell r="B38" t="str">
            <v>OD Maheshbhai Bhikhabhai</v>
          </cell>
          <cell r="C38" t="str">
            <v>BDQT1</v>
          </cell>
        </row>
        <row r="39">
          <cell r="B39" t="str">
            <v>Parmar P K</v>
          </cell>
          <cell r="C39" t="str">
            <v>BDQT1</v>
          </cell>
        </row>
        <row r="40">
          <cell r="B40" t="str">
            <v>Patani Salim Gafarbhai</v>
          </cell>
          <cell r="C40" t="str">
            <v>RAJB1</v>
          </cell>
        </row>
        <row r="41">
          <cell r="B41" t="str">
            <v>PATHAN PARVEZBHAI</v>
          </cell>
          <cell r="C41" t="str">
            <v>AMDBC</v>
          </cell>
        </row>
        <row r="42">
          <cell r="B42" t="str">
            <v>Pravin Patil</v>
          </cell>
          <cell r="C42" t="str">
            <v>STVT1</v>
          </cell>
        </row>
        <row r="43">
          <cell r="B43" t="str">
            <v>Pravin Thakor</v>
          </cell>
          <cell r="C43" t="str">
            <v>AMDT1</v>
          </cell>
        </row>
        <row r="44">
          <cell r="B44" t="str">
            <v>RAJENDRASINH L CHAVDA</v>
          </cell>
          <cell r="C44" t="str">
            <v>GNCB1</v>
          </cell>
        </row>
        <row r="45">
          <cell r="B45" t="str">
            <v>Rajesh Kumar Misra_Delivery</v>
          </cell>
          <cell r="C45" t="str">
            <v>BDQT1</v>
          </cell>
        </row>
        <row r="46">
          <cell r="B46" t="str">
            <v>Rajesh Kumar Misra_Pickup</v>
          </cell>
          <cell r="C46" t="str">
            <v>BDQT1</v>
          </cell>
        </row>
        <row r="47">
          <cell r="B47" t="str">
            <v>Rajnarayan Tiwari</v>
          </cell>
          <cell r="C47" t="str">
            <v>IXYB1</v>
          </cell>
        </row>
        <row r="48">
          <cell r="B48" t="str">
            <v>RAKIB GULAMKADAR BLOCH</v>
          </cell>
          <cell r="C48" t="str">
            <v>JNDB1</v>
          </cell>
        </row>
        <row r="49">
          <cell r="B49" t="str">
            <v>SADHU RAM KARGWAL</v>
          </cell>
          <cell r="C49" t="str">
            <v>MSHB1</v>
          </cell>
        </row>
        <row r="50">
          <cell r="B50" t="str">
            <v>SAMIR SHAMSUDDIN SOLAPURI</v>
          </cell>
          <cell r="C50" t="str">
            <v>AMDBP</v>
          </cell>
        </row>
        <row r="51">
          <cell r="B51" t="str">
            <v>SANDEEP KUMAR</v>
          </cell>
          <cell r="C51" t="str">
            <v>AMDT1</v>
          </cell>
        </row>
        <row r="52">
          <cell r="B52" t="str">
            <v>SHEKH JENULABEDEEN BADRUDIN</v>
          </cell>
          <cell r="C52" t="str">
            <v>AMDBP</v>
          </cell>
        </row>
        <row r="53">
          <cell r="B53" t="str">
            <v>Shekh Seemabanu Mohammad</v>
          </cell>
          <cell r="C53" t="str">
            <v>BDQT1</v>
          </cell>
        </row>
        <row r="54">
          <cell r="B54" t="str">
            <v>SHREY JAYESHBHAI TARSARIA</v>
          </cell>
          <cell r="C54" t="str">
            <v>STVT1</v>
          </cell>
        </row>
        <row r="55">
          <cell r="B55" t="str">
            <v>Siddhant Subhash Borse</v>
          </cell>
          <cell r="C55" t="str">
            <v>STVT1</v>
          </cell>
        </row>
        <row r="56">
          <cell r="B56" t="str">
            <v>Sunder Srinivasan</v>
          </cell>
          <cell r="C56" t="str">
            <v>AMDT1</v>
          </cell>
        </row>
        <row r="57">
          <cell r="B57" t="str">
            <v>SURESHBHAI RAJABHAI BHARWAD</v>
          </cell>
          <cell r="C57" t="str">
            <v>AMDBP</v>
          </cell>
        </row>
        <row r="58">
          <cell r="B58" t="str">
            <v>SWAPNIL PANDEY_BP</v>
          </cell>
          <cell r="C58" t="str">
            <v>AMDBL</v>
          </cell>
        </row>
        <row r="59">
          <cell r="B59" t="str">
            <v>V N PATEL</v>
          </cell>
          <cell r="C59" t="str">
            <v>AMDBP</v>
          </cell>
        </row>
        <row r="60">
          <cell r="B60" t="str">
            <v>Vavadiya Bhaveshbhai Kalabhai</v>
          </cell>
          <cell r="C60" t="str">
            <v>RAJB1</v>
          </cell>
        </row>
        <row r="61">
          <cell r="B61" t="str">
            <v>VIKAS AGARWAL</v>
          </cell>
          <cell r="C61" t="str">
            <v>VAPT1</v>
          </cell>
        </row>
        <row r="62">
          <cell r="B62" t="str">
            <v>VIRENDRA SOLANKI</v>
          </cell>
          <cell r="C62" t="str">
            <v>AMDT1</v>
          </cell>
        </row>
        <row r="63">
          <cell r="B63" t="str">
            <v>Visharad Chauhan</v>
          </cell>
          <cell r="C63" t="str">
            <v>AMDBC</v>
          </cell>
        </row>
        <row r="64">
          <cell r="B64" t="str">
            <v>ZAINULSHA.M.DIWAN</v>
          </cell>
          <cell r="C64" t="str">
            <v>BDQT1</v>
          </cell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  <row r="112">
          <cell r="B112"/>
          <cell r="C112"/>
        </row>
        <row r="113">
          <cell r="B113"/>
          <cell r="C113"/>
        </row>
        <row r="114">
          <cell r="B114"/>
          <cell r="C114"/>
        </row>
        <row r="115">
          <cell r="B115"/>
          <cell r="C115"/>
        </row>
        <row r="116">
          <cell r="B116"/>
          <cell r="C116"/>
        </row>
        <row r="117">
          <cell r="B117"/>
          <cell r="C117"/>
        </row>
        <row r="118">
          <cell r="B118"/>
          <cell r="C118"/>
        </row>
        <row r="119">
          <cell r="B119"/>
          <cell r="C119"/>
        </row>
        <row r="120">
          <cell r="B120"/>
          <cell r="C120"/>
        </row>
        <row r="121">
          <cell r="B121"/>
          <cell r="C121"/>
        </row>
        <row r="122">
          <cell r="B122"/>
          <cell r="C122"/>
        </row>
        <row r="123">
          <cell r="B123"/>
          <cell r="C123"/>
        </row>
        <row r="124">
          <cell r="B124"/>
          <cell r="C124"/>
        </row>
        <row r="125">
          <cell r="B125"/>
          <cell r="C125"/>
        </row>
        <row r="126">
          <cell r="B126"/>
          <cell r="C126"/>
        </row>
        <row r="127">
          <cell r="B127"/>
          <cell r="C127"/>
        </row>
        <row r="128">
          <cell r="B128"/>
          <cell r="C128"/>
        </row>
        <row r="129">
          <cell r="B129"/>
          <cell r="C129"/>
        </row>
        <row r="130">
          <cell r="B130"/>
          <cell r="C130"/>
        </row>
        <row r="131">
          <cell r="B131"/>
          <cell r="C131"/>
        </row>
        <row r="132">
          <cell r="B132"/>
          <cell r="C132"/>
        </row>
        <row r="133">
          <cell r="B133"/>
          <cell r="C133"/>
        </row>
        <row r="134">
          <cell r="B134"/>
          <cell r="C134"/>
        </row>
        <row r="135">
          <cell r="B135"/>
          <cell r="C135"/>
        </row>
        <row r="136">
          <cell r="B136"/>
          <cell r="C136"/>
        </row>
        <row r="137">
          <cell r="B137"/>
          <cell r="C137"/>
        </row>
        <row r="138">
          <cell r="B138"/>
          <cell r="C138"/>
        </row>
        <row r="139">
          <cell r="B139"/>
          <cell r="C139"/>
        </row>
        <row r="140">
          <cell r="B140"/>
          <cell r="C140"/>
        </row>
        <row r="141">
          <cell r="B141"/>
          <cell r="C141"/>
        </row>
        <row r="142">
          <cell r="B142"/>
          <cell r="C142"/>
        </row>
        <row r="143">
          <cell r="B143"/>
          <cell r="C143"/>
        </row>
        <row r="144">
          <cell r="B144"/>
          <cell r="C144"/>
        </row>
        <row r="145">
          <cell r="B145"/>
          <cell r="C145"/>
        </row>
        <row r="146">
          <cell r="B146"/>
          <cell r="C146"/>
        </row>
        <row r="147">
          <cell r="B147"/>
          <cell r="C147"/>
        </row>
        <row r="148">
          <cell r="B148"/>
          <cell r="C148"/>
        </row>
        <row r="149">
          <cell r="B149"/>
          <cell r="C149"/>
        </row>
        <row r="150">
          <cell r="B150"/>
          <cell r="C150"/>
        </row>
        <row r="151">
          <cell r="B151"/>
          <cell r="C151"/>
        </row>
        <row r="152">
          <cell r="B152"/>
          <cell r="C152"/>
        </row>
        <row r="153">
          <cell r="B153"/>
          <cell r="C153"/>
        </row>
        <row r="154">
          <cell r="B154"/>
          <cell r="C154"/>
        </row>
        <row r="155">
          <cell r="B155"/>
          <cell r="C155"/>
        </row>
        <row r="156">
          <cell r="B156"/>
          <cell r="C156"/>
        </row>
        <row r="157">
          <cell r="B157"/>
          <cell r="C157"/>
        </row>
        <row r="158">
          <cell r="B158"/>
          <cell r="C158"/>
        </row>
        <row r="159">
          <cell r="B159"/>
          <cell r="C159"/>
        </row>
        <row r="160">
          <cell r="B160"/>
          <cell r="C160"/>
        </row>
        <row r="161">
          <cell r="B161"/>
          <cell r="C161"/>
        </row>
        <row r="162">
          <cell r="B162"/>
          <cell r="C162"/>
        </row>
        <row r="163">
          <cell r="B163"/>
          <cell r="C163"/>
        </row>
        <row r="164">
          <cell r="B164"/>
          <cell r="C164"/>
        </row>
        <row r="165">
          <cell r="B165"/>
          <cell r="C165"/>
        </row>
        <row r="166">
          <cell r="B166"/>
          <cell r="C166"/>
        </row>
        <row r="167">
          <cell r="B167"/>
          <cell r="C167"/>
        </row>
        <row r="168">
          <cell r="B168"/>
          <cell r="C168"/>
        </row>
        <row r="169">
          <cell r="B169"/>
          <cell r="C169"/>
        </row>
        <row r="170">
          <cell r="B170"/>
          <cell r="C170"/>
        </row>
        <row r="171">
          <cell r="B171"/>
          <cell r="C171"/>
        </row>
        <row r="172">
          <cell r="B172"/>
          <cell r="C172"/>
        </row>
        <row r="173">
          <cell r="B173"/>
          <cell r="C173"/>
        </row>
        <row r="174">
          <cell r="B174"/>
          <cell r="C174"/>
        </row>
        <row r="175">
          <cell r="B175"/>
          <cell r="C175"/>
        </row>
        <row r="176">
          <cell r="B176"/>
          <cell r="C176"/>
        </row>
        <row r="177">
          <cell r="B177"/>
          <cell r="C177"/>
        </row>
        <row r="178">
          <cell r="B178"/>
          <cell r="C178"/>
        </row>
        <row r="179">
          <cell r="B179"/>
          <cell r="C179"/>
        </row>
        <row r="180">
          <cell r="B180"/>
          <cell r="C180"/>
        </row>
        <row r="181">
          <cell r="B181"/>
          <cell r="C181"/>
        </row>
        <row r="182">
          <cell r="B182"/>
          <cell r="C182"/>
        </row>
        <row r="183">
          <cell r="B183"/>
          <cell r="C183"/>
        </row>
        <row r="184">
          <cell r="B184"/>
          <cell r="C184"/>
        </row>
        <row r="185">
          <cell r="B185"/>
          <cell r="C185"/>
        </row>
        <row r="186">
          <cell r="B186"/>
          <cell r="C186"/>
        </row>
        <row r="187">
          <cell r="B187"/>
          <cell r="C187"/>
        </row>
        <row r="188">
          <cell r="B188"/>
          <cell r="C188"/>
        </row>
        <row r="189">
          <cell r="B189"/>
          <cell r="C189"/>
        </row>
        <row r="190">
          <cell r="B190"/>
          <cell r="C190"/>
        </row>
        <row r="191">
          <cell r="B191"/>
          <cell r="C191"/>
        </row>
        <row r="192">
          <cell r="B192"/>
          <cell r="C192"/>
        </row>
        <row r="193">
          <cell r="B193"/>
          <cell r="C193"/>
        </row>
        <row r="194">
          <cell r="B194"/>
          <cell r="C194"/>
        </row>
        <row r="195">
          <cell r="B195"/>
          <cell r="C195"/>
        </row>
        <row r="196">
          <cell r="B196"/>
          <cell r="C196"/>
        </row>
        <row r="197">
          <cell r="B197"/>
          <cell r="C197"/>
        </row>
        <row r="198">
          <cell r="B198"/>
          <cell r="C198"/>
        </row>
        <row r="199">
          <cell r="B199"/>
          <cell r="C199"/>
        </row>
        <row r="200">
          <cell r="B200"/>
          <cell r="C200"/>
        </row>
        <row r="201">
          <cell r="B201"/>
          <cell r="C201"/>
        </row>
        <row r="202">
          <cell r="B202"/>
          <cell r="C202"/>
        </row>
        <row r="203">
          <cell r="B203"/>
          <cell r="C203"/>
        </row>
        <row r="204">
          <cell r="B204"/>
          <cell r="C204"/>
        </row>
        <row r="205">
          <cell r="B205"/>
          <cell r="C205"/>
        </row>
        <row r="206">
          <cell r="B206"/>
          <cell r="C206"/>
        </row>
        <row r="207">
          <cell r="B207"/>
          <cell r="C207"/>
        </row>
        <row r="208">
          <cell r="B208"/>
          <cell r="C208"/>
        </row>
        <row r="209">
          <cell r="B209"/>
          <cell r="C209"/>
        </row>
        <row r="210">
          <cell r="B210"/>
          <cell r="C210"/>
        </row>
        <row r="211">
          <cell r="B211"/>
          <cell r="C211"/>
        </row>
        <row r="212">
          <cell r="B212"/>
          <cell r="C212"/>
        </row>
        <row r="213">
          <cell r="B213"/>
          <cell r="C213"/>
        </row>
        <row r="214">
          <cell r="B214"/>
          <cell r="C214"/>
        </row>
        <row r="215">
          <cell r="B215"/>
          <cell r="C215"/>
        </row>
        <row r="216">
          <cell r="B216"/>
          <cell r="C216"/>
        </row>
        <row r="217">
          <cell r="B217"/>
          <cell r="C217"/>
        </row>
        <row r="218">
          <cell r="B218"/>
          <cell r="C218"/>
        </row>
        <row r="219">
          <cell r="B219"/>
          <cell r="C219"/>
        </row>
        <row r="220">
          <cell r="B220"/>
          <cell r="C220"/>
        </row>
        <row r="221">
          <cell r="B221"/>
          <cell r="C221"/>
        </row>
        <row r="222">
          <cell r="B222"/>
          <cell r="C222"/>
        </row>
        <row r="223">
          <cell r="B223"/>
          <cell r="C223"/>
        </row>
        <row r="224">
          <cell r="B224"/>
          <cell r="C224"/>
        </row>
        <row r="225">
          <cell r="B225"/>
          <cell r="C225"/>
        </row>
        <row r="226">
          <cell r="B226"/>
          <cell r="C226"/>
        </row>
        <row r="227">
          <cell r="B227"/>
          <cell r="C227"/>
        </row>
        <row r="228">
          <cell r="B228"/>
          <cell r="C228"/>
        </row>
        <row r="229">
          <cell r="B229"/>
          <cell r="C229"/>
        </row>
        <row r="230">
          <cell r="B230"/>
          <cell r="C230"/>
        </row>
        <row r="231">
          <cell r="B231"/>
          <cell r="C231"/>
        </row>
        <row r="232">
          <cell r="B232"/>
          <cell r="C232"/>
        </row>
        <row r="233">
          <cell r="B233"/>
          <cell r="C233"/>
        </row>
        <row r="234">
          <cell r="B234"/>
          <cell r="C234"/>
        </row>
        <row r="235">
          <cell r="B235"/>
          <cell r="C235"/>
        </row>
        <row r="236">
          <cell r="B236"/>
          <cell r="C236"/>
        </row>
        <row r="237">
          <cell r="B237"/>
          <cell r="C237"/>
        </row>
        <row r="238">
          <cell r="B238"/>
          <cell r="C238"/>
        </row>
        <row r="239">
          <cell r="B239"/>
          <cell r="C239"/>
        </row>
        <row r="240">
          <cell r="B240"/>
          <cell r="C240"/>
        </row>
        <row r="241">
          <cell r="B241"/>
          <cell r="C241"/>
        </row>
        <row r="242">
          <cell r="B242"/>
          <cell r="C242"/>
        </row>
        <row r="243">
          <cell r="B243"/>
          <cell r="C243"/>
        </row>
        <row r="244">
          <cell r="B244"/>
          <cell r="C244"/>
        </row>
        <row r="245">
          <cell r="B245"/>
          <cell r="C245"/>
        </row>
        <row r="246">
          <cell r="B246"/>
          <cell r="C246"/>
        </row>
        <row r="247">
          <cell r="B247"/>
          <cell r="C247"/>
        </row>
        <row r="248">
          <cell r="B248"/>
          <cell r="C248"/>
        </row>
        <row r="249">
          <cell r="B249"/>
          <cell r="C249"/>
        </row>
        <row r="250">
          <cell r="B250"/>
          <cell r="C250"/>
        </row>
        <row r="251">
          <cell r="B251"/>
          <cell r="C251"/>
        </row>
        <row r="252">
          <cell r="B252"/>
          <cell r="C252"/>
        </row>
        <row r="253">
          <cell r="B253"/>
          <cell r="C253"/>
        </row>
        <row r="254">
          <cell r="B254"/>
          <cell r="C254"/>
        </row>
        <row r="255">
          <cell r="B255"/>
          <cell r="C255"/>
        </row>
        <row r="256">
          <cell r="B256"/>
          <cell r="C256"/>
        </row>
        <row r="257">
          <cell r="B257"/>
          <cell r="C257"/>
        </row>
        <row r="258">
          <cell r="B258"/>
          <cell r="C258"/>
        </row>
        <row r="259">
          <cell r="B259"/>
          <cell r="C259"/>
        </row>
        <row r="260">
          <cell r="B260"/>
          <cell r="C260"/>
        </row>
        <row r="261">
          <cell r="B261"/>
          <cell r="C261"/>
        </row>
        <row r="262">
          <cell r="B262"/>
          <cell r="C262"/>
        </row>
        <row r="263">
          <cell r="B263"/>
          <cell r="C263"/>
        </row>
        <row r="264">
          <cell r="B264"/>
          <cell r="C264"/>
        </row>
        <row r="265">
          <cell r="B265"/>
          <cell r="C265"/>
        </row>
        <row r="266">
          <cell r="B266"/>
          <cell r="C266"/>
        </row>
        <row r="267">
          <cell r="B267"/>
          <cell r="C267"/>
        </row>
        <row r="268">
          <cell r="B268"/>
          <cell r="C268"/>
        </row>
        <row r="269">
          <cell r="B269"/>
          <cell r="C269"/>
        </row>
        <row r="270">
          <cell r="B270"/>
          <cell r="C270"/>
        </row>
        <row r="271">
          <cell r="B271"/>
          <cell r="C271"/>
        </row>
        <row r="272">
          <cell r="B272"/>
          <cell r="C272"/>
        </row>
        <row r="273">
          <cell r="B273"/>
          <cell r="C273"/>
        </row>
        <row r="274">
          <cell r="B274"/>
          <cell r="C274"/>
        </row>
        <row r="275">
          <cell r="B275"/>
          <cell r="C275"/>
        </row>
        <row r="276">
          <cell r="B276"/>
          <cell r="C276"/>
        </row>
        <row r="277">
          <cell r="B277"/>
          <cell r="C277"/>
        </row>
        <row r="278">
          <cell r="B278"/>
          <cell r="C278"/>
        </row>
        <row r="279">
          <cell r="B279"/>
          <cell r="C279"/>
        </row>
        <row r="280">
          <cell r="B280"/>
          <cell r="C280"/>
        </row>
        <row r="281">
          <cell r="B281"/>
          <cell r="C281"/>
        </row>
        <row r="282">
          <cell r="B282"/>
          <cell r="C282"/>
        </row>
        <row r="283">
          <cell r="B283"/>
          <cell r="C283"/>
        </row>
        <row r="284">
          <cell r="B284"/>
          <cell r="C284"/>
        </row>
        <row r="285">
          <cell r="B285"/>
          <cell r="C285"/>
        </row>
        <row r="286">
          <cell r="B286"/>
          <cell r="C286"/>
        </row>
        <row r="287">
          <cell r="B287"/>
          <cell r="C287"/>
        </row>
        <row r="288">
          <cell r="B288"/>
          <cell r="C288"/>
        </row>
        <row r="289">
          <cell r="B289"/>
          <cell r="C289"/>
        </row>
        <row r="290">
          <cell r="B290"/>
          <cell r="C290"/>
        </row>
        <row r="291">
          <cell r="B291"/>
          <cell r="C291"/>
        </row>
        <row r="292">
          <cell r="B292"/>
          <cell r="C292"/>
        </row>
        <row r="293">
          <cell r="B293"/>
          <cell r="C293"/>
        </row>
        <row r="294">
          <cell r="B294"/>
          <cell r="C294"/>
        </row>
        <row r="295">
          <cell r="B295"/>
          <cell r="C295"/>
        </row>
        <row r="296">
          <cell r="B296"/>
          <cell r="C296"/>
        </row>
        <row r="297">
          <cell r="B297"/>
          <cell r="C297"/>
        </row>
        <row r="298">
          <cell r="B298"/>
          <cell r="C298"/>
        </row>
        <row r="299">
          <cell r="B299"/>
          <cell r="C299"/>
        </row>
        <row r="300">
          <cell r="B300"/>
          <cell r="C300"/>
        </row>
        <row r="301">
          <cell r="B301"/>
          <cell r="C301"/>
        </row>
        <row r="302">
          <cell r="B302"/>
          <cell r="C302"/>
        </row>
        <row r="303">
          <cell r="B303"/>
          <cell r="C303"/>
        </row>
        <row r="304">
          <cell r="B304"/>
          <cell r="C304"/>
        </row>
        <row r="305">
          <cell r="B305"/>
          <cell r="C305"/>
        </row>
        <row r="306">
          <cell r="B306"/>
          <cell r="C306"/>
        </row>
        <row r="307">
          <cell r="B307"/>
          <cell r="C307"/>
        </row>
        <row r="308">
          <cell r="B308"/>
          <cell r="C308"/>
        </row>
        <row r="309">
          <cell r="B309"/>
          <cell r="C309"/>
        </row>
        <row r="310">
          <cell r="B310"/>
          <cell r="C310"/>
        </row>
        <row r="311">
          <cell r="B311"/>
          <cell r="C311"/>
        </row>
        <row r="312">
          <cell r="B312"/>
          <cell r="C312"/>
        </row>
        <row r="313">
          <cell r="B313"/>
          <cell r="C313"/>
        </row>
        <row r="314">
          <cell r="B314"/>
          <cell r="C314"/>
        </row>
        <row r="315">
          <cell r="B315"/>
          <cell r="C315"/>
        </row>
        <row r="316">
          <cell r="B316"/>
          <cell r="C316"/>
        </row>
        <row r="317">
          <cell r="B317"/>
          <cell r="C317"/>
        </row>
        <row r="318">
          <cell r="B318"/>
          <cell r="C318"/>
        </row>
        <row r="319">
          <cell r="B319"/>
          <cell r="C319"/>
        </row>
        <row r="320">
          <cell r="B320"/>
          <cell r="C320"/>
        </row>
        <row r="321">
          <cell r="B321"/>
          <cell r="C321"/>
        </row>
        <row r="322">
          <cell r="B322"/>
          <cell r="C322"/>
        </row>
        <row r="323">
          <cell r="B323"/>
          <cell r="C323"/>
        </row>
        <row r="324">
          <cell r="B324"/>
          <cell r="C324"/>
        </row>
        <row r="325">
          <cell r="B325"/>
          <cell r="C325"/>
        </row>
        <row r="326">
          <cell r="B326"/>
          <cell r="C326"/>
        </row>
        <row r="327">
          <cell r="B327"/>
          <cell r="C327"/>
        </row>
        <row r="328">
          <cell r="B328"/>
          <cell r="C328"/>
        </row>
        <row r="329">
          <cell r="B329"/>
          <cell r="C329"/>
        </row>
        <row r="330">
          <cell r="B330"/>
          <cell r="C330"/>
        </row>
        <row r="331">
          <cell r="B331"/>
          <cell r="C331"/>
        </row>
        <row r="332">
          <cell r="B332"/>
          <cell r="C332"/>
        </row>
        <row r="333">
          <cell r="B333"/>
          <cell r="C333"/>
        </row>
        <row r="334">
          <cell r="B334"/>
          <cell r="C334"/>
        </row>
        <row r="335">
          <cell r="B335"/>
          <cell r="C335"/>
        </row>
        <row r="336">
          <cell r="B336"/>
          <cell r="C336"/>
        </row>
        <row r="337">
          <cell r="B337"/>
          <cell r="C337"/>
        </row>
        <row r="338">
          <cell r="B338"/>
          <cell r="C338"/>
        </row>
        <row r="339">
          <cell r="B339"/>
          <cell r="C339"/>
        </row>
        <row r="340">
          <cell r="B340"/>
          <cell r="C340"/>
        </row>
        <row r="341">
          <cell r="B341"/>
          <cell r="C341"/>
        </row>
        <row r="342">
          <cell r="B342"/>
          <cell r="C342"/>
        </row>
        <row r="343">
          <cell r="B343"/>
          <cell r="C343"/>
        </row>
        <row r="344">
          <cell r="B344"/>
          <cell r="C344"/>
        </row>
        <row r="345">
          <cell r="B345"/>
          <cell r="C345"/>
        </row>
        <row r="346">
          <cell r="B346"/>
          <cell r="C346"/>
        </row>
        <row r="347">
          <cell r="B347"/>
          <cell r="C347"/>
        </row>
        <row r="348">
          <cell r="B348"/>
          <cell r="C348"/>
        </row>
        <row r="349">
          <cell r="B349"/>
          <cell r="C349"/>
        </row>
        <row r="350">
          <cell r="B350"/>
          <cell r="C350"/>
        </row>
        <row r="351">
          <cell r="B351"/>
          <cell r="C351"/>
        </row>
        <row r="352">
          <cell r="B352"/>
          <cell r="C352"/>
        </row>
        <row r="353">
          <cell r="B353"/>
          <cell r="C353"/>
        </row>
        <row r="354">
          <cell r="B354"/>
          <cell r="C354"/>
        </row>
        <row r="355">
          <cell r="B355"/>
          <cell r="C355"/>
        </row>
        <row r="356">
          <cell r="B356"/>
          <cell r="C356"/>
        </row>
        <row r="357">
          <cell r="B357"/>
          <cell r="C357"/>
        </row>
        <row r="358">
          <cell r="B358"/>
          <cell r="C358"/>
        </row>
        <row r="359">
          <cell r="B359"/>
          <cell r="C359"/>
        </row>
        <row r="360">
          <cell r="B360"/>
          <cell r="C360"/>
        </row>
        <row r="361">
          <cell r="B361"/>
          <cell r="C361"/>
        </row>
        <row r="362">
          <cell r="B362"/>
          <cell r="C362"/>
        </row>
        <row r="363">
          <cell r="B363"/>
          <cell r="C363"/>
        </row>
        <row r="364">
          <cell r="B364"/>
          <cell r="C364"/>
        </row>
        <row r="365">
          <cell r="B365"/>
          <cell r="C365"/>
        </row>
        <row r="366">
          <cell r="B366"/>
          <cell r="C366"/>
        </row>
        <row r="367">
          <cell r="B367"/>
          <cell r="C367"/>
        </row>
        <row r="368">
          <cell r="B368"/>
          <cell r="C368"/>
        </row>
        <row r="369">
          <cell r="B369"/>
          <cell r="C369"/>
        </row>
        <row r="370">
          <cell r="B370"/>
          <cell r="C370"/>
        </row>
        <row r="371">
          <cell r="B371"/>
          <cell r="C371"/>
        </row>
        <row r="372">
          <cell r="B372"/>
          <cell r="C372"/>
        </row>
        <row r="373">
          <cell r="B373"/>
          <cell r="C373"/>
        </row>
        <row r="374">
          <cell r="B374"/>
          <cell r="C374"/>
        </row>
        <row r="375">
          <cell r="B375"/>
          <cell r="C375"/>
        </row>
        <row r="376">
          <cell r="B376"/>
          <cell r="C376"/>
        </row>
        <row r="377">
          <cell r="B377"/>
          <cell r="C377"/>
        </row>
        <row r="378">
          <cell r="B378"/>
          <cell r="C378"/>
        </row>
        <row r="379">
          <cell r="B379"/>
          <cell r="C379"/>
        </row>
        <row r="380">
          <cell r="B380"/>
          <cell r="C380"/>
        </row>
        <row r="381">
          <cell r="B381"/>
          <cell r="C381"/>
        </row>
        <row r="382">
          <cell r="B382"/>
          <cell r="C382"/>
        </row>
        <row r="383">
          <cell r="B383"/>
          <cell r="C383"/>
        </row>
        <row r="384">
          <cell r="B384"/>
          <cell r="C384"/>
        </row>
        <row r="385">
          <cell r="B385"/>
          <cell r="C385"/>
        </row>
        <row r="386">
          <cell r="B386"/>
          <cell r="C386"/>
        </row>
        <row r="387">
          <cell r="B387"/>
          <cell r="C387"/>
        </row>
        <row r="388">
          <cell r="B388"/>
          <cell r="C388"/>
        </row>
        <row r="389">
          <cell r="B389"/>
          <cell r="C389"/>
        </row>
        <row r="390">
          <cell r="B390"/>
          <cell r="C390"/>
        </row>
        <row r="391">
          <cell r="B391"/>
          <cell r="C391"/>
        </row>
        <row r="392">
          <cell r="B392"/>
          <cell r="C392"/>
        </row>
        <row r="393">
          <cell r="B393"/>
          <cell r="C393"/>
        </row>
        <row r="394">
          <cell r="B394"/>
          <cell r="C394"/>
        </row>
        <row r="395">
          <cell r="B395"/>
          <cell r="C395"/>
        </row>
        <row r="396">
          <cell r="B396"/>
          <cell r="C396"/>
        </row>
        <row r="397">
          <cell r="B397"/>
          <cell r="C397"/>
        </row>
        <row r="398">
          <cell r="B398"/>
          <cell r="C398"/>
        </row>
        <row r="399">
          <cell r="B399"/>
          <cell r="C399"/>
        </row>
        <row r="400">
          <cell r="B400"/>
          <cell r="C400"/>
        </row>
        <row r="401">
          <cell r="B401"/>
          <cell r="C401"/>
        </row>
        <row r="402">
          <cell r="B402"/>
          <cell r="C402"/>
        </row>
        <row r="403">
          <cell r="B403"/>
          <cell r="C403"/>
        </row>
        <row r="404">
          <cell r="B404"/>
          <cell r="C404"/>
        </row>
        <row r="405">
          <cell r="B405"/>
          <cell r="C405"/>
        </row>
        <row r="406">
          <cell r="B406"/>
          <cell r="C406"/>
        </row>
        <row r="407">
          <cell r="B407"/>
          <cell r="C407"/>
        </row>
        <row r="408">
          <cell r="B408"/>
          <cell r="C408"/>
        </row>
        <row r="409">
          <cell r="B409"/>
          <cell r="C409"/>
        </row>
        <row r="410">
          <cell r="B410"/>
          <cell r="C410"/>
        </row>
        <row r="411">
          <cell r="B411"/>
          <cell r="C411"/>
        </row>
        <row r="412">
          <cell r="B412"/>
          <cell r="C412"/>
        </row>
        <row r="413">
          <cell r="B413"/>
          <cell r="C413"/>
        </row>
        <row r="414">
          <cell r="B414"/>
          <cell r="C414"/>
        </row>
        <row r="415">
          <cell r="B415"/>
          <cell r="C415"/>
        </row>
        <row r="416">
          <cell r="B416"/>
          <cell r="C416"/>
        </row>
        <row r="417">
          <cell r="B417"/>
          <cell r="C417"/>
        </row>
        <row r="418">
          <cell r="B418"/>
          <cell r="C418"/>
        </row>
        <row r="419">
          <cell r="B419"/>
          <cell r="C419"/>
        </row>
        <row r="420">
          <cell r="B420"/>
          <cell r="C420"/>
        </row>
        <row r="421">
          <cell r="B421"/>
          <cell r="C421"/>
        </row>
        <row r="422">
          <cell r="B422"/>
          <cell r="C422"/>
        </row>
        <row r="423">
          <cell r="B423"/>
          <cell r="C423"/>
        </row>
        <row r="424">
          <cell r="B424"/>
          <cell r="C424"/>
        </row>
        <row r="425">
          <cell r="B425"/>
          <cell r="C425"/>
        </row>
        <row r="426">
          <cell r="B426"/>
          <cell r="C426"/>
        </row>
        <row r="427">
          <cell r="B427"/>
          <cell r="C427"/>
        </row>
        <row r="428">
          <cell r="B428"/>
          <cell r="C428"/>
        </row>
        <row r="429">
          <cell r="B429"/>
          <cell r="C429"/>
        </row>
        <row r="430">
          <cell r="B430"/>
          <cell r="C430"/>
        </row>
        <row r="431">
          <cell r="B431"/>
          <cell r="C431"/>
        </row>
        <row r="432">
          <cell r="B432"/>
          <cell r="C432"/>
        </row>
        <row r="433">
          <cell r="B433"/>
          <cell r="C433"/>
        </row>
        <row r="434">
          <cell r="B434"/>
          <cell r="C434"/>
        </row>
        <row r="435">
          <cell r="B435"/>
          <cell r="C435"/>
        </row>
        <row r="436">
          <cell r="B436"/>
          <cell r="C436"/>
        </row>
        <row r="437">
          <cell r="B437"/>
          <cell r="C437"/>
        </row>
        <row r="438">
          <cell r="B438"/>
          <cell r="C438"/>
        </row>
        <row r="439">
          <cell r="B439"/>
          <cell r="C439"/>
        </row>
        <row r="440">
          <cell r="B440"/>
          <cell r="C440"/>
        </row>
        <row r="441">
          <cell r="B441"/>
          <cell r="C441"/>
        </row>
        <row r="442">
          <cell r="B442"/>
          <cell r="C442"/>
        </row>
        <row r="443">
          <cell r="B443"/>
          <cell r="C443"/>
        </row>
        <row r="444">
          <cell r="B444"/>
          <cell r="C444"/>
        </row>
        <row r="445">
          <cell r="B445"/>
          <cell r="C445"/>
        </row>
        <row r="446">
          <cell r="B446"/>
          <cell r="C446"/>
        </row>
        <row r="447">
          <cell r="B447"/>
          <cell r="C447"/>
        </row>
        <row r="448">
          <cell r="B448"/>
          <cell r="C448"/>
        </row>
        <row r="449">
          <cell r="B449"/>
          <cell r="C449"/>
        </row>
        <row r="450">
          <cell r="B450"/>
          <cell r="C450"/>
        </row>
        <row r="451">
          <cell r="B451"/>
          <cell r="C451"/>
        </row>
        <row r="452">
          <cell r="B452"/>
          <cell r="C452"/>
        </row>
        <row r="453">
          <cell r="B453"/>
          <cell r="C453"/>
        </row>
        <row r="454">
          <cell r="B454"/>
          <cell r="C454"/>
        </row>
        <row r="455">
          <cell r="B455"/>
          <cell r="C455"/>
        </row>
        <row r="456">
          <cell r="B456"/>
          <cell r="C456"/>
        </row>
        <row r="457">
          <cell r="B457"/>
          <cell r="C457"/>
        </row>
        <row r="458">
          <cell r="B458"/>
          <cell r="C458"/>
        </row>
        <row r="459">
          <cell r="B459"/>
          <cell r="C459"/>
        </row>
        <row r="460">
          <cell r="B460"/>
          <cell r="C460"/>
        </row>
        <row r="461">
          <cell r="B461"/>
          <cell r="C461"/>
        </row>
        <row r="462">
          <cell r="B462"/>
          <cell r="C462"/>
        </row>
        <row r="463">
          <cell r="B463"/>
          <cell r="C463"/>
        </row>
        <row r="464">
          <cell r="B464"/>
          <cell r="C464"/>
        </row>
        <row r="465">
          <cell r="B465"/>
          <cell r="C465"/>
        </row>
        <row r="466">
          <cell r="B466"/>
          <cell r="C466"/>
        </row>
        <row r="467">
          <cell r="B467"/>
          <cell r="C467"/>
        </row>
        <row r="468">
          <cell r="B468"/>
          <cell r="C468"/>
        </row>
        <row r="469">
          <cell r="B469"/>
          <cell r="C469"/>
        </row>
        <row r="470">
          <cell r="B470"/>
          <cell r="C470"/>
        </row>
        <row r="471">
          <cell r="B471"/>
          <cell r="C471"/>
        </row>
        <row r="472">
          <cell r="B472"/>
          <cell r="C472"/>
        </row>
        <row r="473">
          <cell r="B473"/>
          <cell r="C473"/>
        </row>
        <row r="474">
          <cell r="B474"/>
          <cell r="C474"/>
        </row>
        <row r="475">
          <cell r="B475"/>
          <cell r="C475"/>
        </row>
        <row r="476">
          <cell r="B476"/>
          <cell r="C476"/>
        </row>
        <row r="477">
          <cell r="B477"/>
          <cell r="C477"/>
        </row>
        <row r="478">
          <cell r="B478"/>
          <cell r="C478"/>
        </row>
        <row r="479">
          <cell r="B479"/>
          <cell r="C479"/>
        </row>
        <row r="480">
          <cell r="B480"/>
          <cell r="C480"/>
        </row>
        <row r="481">
          <cell r="B481"/>
          <cell r="C481"/>
        </row>
        <row r="482">
          <cell r="B482"/>
          <cell r="C482"/>
        </row>
        <row r="483">
          <cell r="B483"/>
          <cell r="C483"/>
        </row>
        <row r="484">
          <cell r="B484"/>
          <cell r="C484"/>
        </row>
        <row r="485">
          <cell r="B485"/>
          <cell r="C485"/>
        </row>
        <row r="486">
          <cell r="B486"/>
          <cell r="C486"/>
        </row>
        <row r="487">
          <cell r="B487"/>
          <cell r="C487"/>
        </row>
        <row r="488">
          <cell r="B488"/>
          <cell r="C488"/>
        </row>
        <row r="489">
          <cell r="B489"/>
          <cell r="C489"/>
        </row>
        <row r="490">
          <cell r="B490"/>
          <cell r="C490"/>
        </row>
        <row r="491">
          <cell r="B491"/>
          <cell r="C491"/>
        </row>
        <row r="492">
          <cell r="B492"/>
          <cell r="C492"/>
        </row>
        <row r="493">
          <cell r="B493"/>
          <cell r="C493"/>
        </row>
        <row r="494">
          <cell r="B494"/>
          <cell r="C494"/>
        </row>
        <row r="495">
          <cell r="B495"/>
          <cell r="C495"/>
        </row>
        <row r="496">
          <cell r="B496"/>
          <cell r="C496"/>
        </row>
        <row r="497">
          <cell r="B497"/>
          <cell r="C497"/>
        </row>
        <row r="498">
          <cell r="B498"/>
          <cell r="C498"/>
        </row>
        <row r="499">
          <cell r="B499"/>
          <cell r="C499"/>
        </row>
        <row r="500">
          <cell r="B500"/>
          <cell r="C500"/>
        </row>
        <row r="501">
          <cell r="B501"/>
          <cell r="C501"/>
        </row>
        <row r="502">
          <cell r="B502"/>
          <cell r="C502"/>
        </row>
        <row r="503">
          <cell r="B503"/>
          <cell r="C503"/>
        </row>
        <row r="504">
          <cell r="B504"/>
          <cell r="C504"/>
        </row>
        <row r="505">
          <cell r="B505"/>
          <cell r="C505"/>
        </row>
        <row r="506">
          <cell r="B506"/>
          <cell r="C506"/>
        </row>
        <row r="507">
          <cell r="B507"/>
          <cell r="C507"/>
        </row>
        <row r="508">
          <cell r="B508"/>
          <cell r="C508"/>
        </row>
        <row r="509">
          <cell r="B509"/>
          <cell r="C509"/>
        </row>
        <row r="510">
          <cell r="B510"/>
          <cell r="C510"/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7.05134421296" createdVersion="8" refreshedVersion="8" minRefreshableVersion="3" recordCount="1000" xr:uid="{866AE949-1C36-45E4-9A03-8B06D01B59FD}">
  <cacheSource type="worksheet">
    <worksheetSource ref="A1:Z1048576" sheet="cost_base_improved"/>
  </cacheSource>
  <cacheFields count="26">
    <cacheField name="Index" numFmtId="0">
      <sharedItems containsString="0" containsBlank="1" containsNumber="1" containsInteger="1" minValue="1" maxValue="63"/>
    </cacheField>
    <cacheField name="OU" numFmtId="0">
      <sharedItems containsBlank="1"/>
    </cacheField>
    <cacheField name="OU Code" numFmtId="0">
      <sharedItems containsBlank="1"/>
    </cacheField>
    <cacheField name="BP name" numFmtId="0">
      <sharedItems containsBlank="1" count="49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  <m/>
      </sharedItems>
    </cacheField>
    <cacheField name="Vehicles" numFmtId="0">
      <sharedItems containsBlank="1"/>
    </cacheField>
    <cacheField name="Vehicle name" numFmtId="0">
      <sharedItems containsBlank="1"/>
    </cacheField>
    <cacheField name="Vehicles ownership" numFmtId="0">
      <sharedItems containsBlank="1"/>
    </cacheField>
    <cacheField name="Year of purchase" numFmtId="0">
      <sharedItems containsBlank="1" containsMixedTypes="1" containsNumber="1" containsInteger="1" minValue="2010" maxValue="2020"/>
    </cacheField>
    <cacheField name="Vehicle_capacity" numFmtId="0">
      <sharedItems containsString="0" containsBlank="1" containsNumber="1" minValue="0.81828712170003737" maxValue="7.1962493719879745"/>
    </cacheField>
    <cacheField name="Milage" numFmtId="0">
      <sharedItems containsString="0" containsBlank="1" containsNumber="1" minValue="3.5462174548919299" maxValue="18.889971546597501"/>
    </cacheField>
    <cacheField name="vehicle type" numFmtId="0">
      <sharedItems containsNonDate="0" containsString="0" containsBlank="1"/>
    </cacheField>
    <cacheField name="km travelled" numFmtId="0">
      <sharedItems containsString="0" containsBlank="1" containsNumber="1" containsInteger="1" minValue="1600" maxValue="3100"/>
    </cacheField>
    <cacheField name="Fuel Cost" numFmtId="0">
      <sharedItems containsString="0" containsBlank="1" containsNumber="1" minValue="9285.0019192570417" maxValue="48007.908019457718"/>
    </cacheField>
    <cacheField name="Fuel_cost_new" numFmtId="0">
      <sharedItems containsString="0" containsBlank="1" containsNumber="1" minValue="0" maxValue="44474.742564298889"/>
    </cacheField>
    <cacheField name="EMI" numFmtId="0">
      <sharedItems containsString="0" containsBlank="1" containsNumber="1" minValue="6097.4633165590803" maxValue="21341.1216079568"/>
    </cacheField>
    <cacheField name="EMI_new" numFmtId="0">
      <sharedItems containsString="0" containsBlank="1" containsNumber="1" minValue="0" maxValue="17530.207035107302"/>
    </cacheField>
    <cacheField name="Maintenance" numFmtId="0">
      <sharedItems containsString="0" containsBlank="1" containsNumber="1" containsInteger="1" minValue="5880" maxValue="22100"/>
    </cacheField>
    <cacheField name="Vehicle cost" numFmtId="0">
      <sharedItems containsString="0" containsBlank="1" containsNumber="1" minValue="22526.03474513051" maxValue="86769.900194450398"/>
    </cacheField>
    <cacheField name="Vehicle_cost_new" numFmtId="0">
      <sharedItems containsString="0" containsBlank="1" containsNumber="1" minValue="16428.571428571428" maxValue="80000"/>
    </cacheField>
    <cacheField name="Team cost" numFmtId="0">
      <sharedItems containsString="0" containsBlank="1" containsNumber="1" containsInteger="1" minValue="36000" maxValue="36000"/>
    </cacheField>
    <cacheField name="Loader_required" numFmtId="0">
      <sharedItems containsString="0" containsBlank="1" containsNumber="1" containsInteger="1" minValue="1" maxValue="2"/>
    </cacheField>
    <cacheField name="Driver_cost" numFmtId="0">
      <sharedItems containsString="0" containsBlank="1" containsNumber="1" containsInteger="1" minValue="0" maxValue="20000"/>
    </cacheField>
    <cacheField name="Loader_cost" numFmtId="0">
      <sharedItems containsString="0" containsBlank="1" containsNumber="1" containsInteger="1" minValue="8000" maxValue="16000"/>
    </cacheField>
    <cacheField name="Team_cost_new" numFmtId="0">
      <sharedItems containsString="0" containsBlank="1" containsNumber="1" containsInteger="1" minValue="8000" maxValue="36000"/>
    </cacheField>
    <cacheField name="Total cost" numFmtId="0">
      <sharedItems containsString="0" containsBlank="1" containsNumber="1" minValue="58526.034745130513" maxValue="122769.9001944504"/>
    </cacheField>
    <cacheField name="Total_cost_new" numFmtId="0">
      <sharedItems containsString="0" containsBlank="1" containsNumber="1" minValue="44428.571428571428" maxValue="106202.654730774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Vapi"/>
    <s v="VAPT1"/>
    <x v="0"/>
    <s v="14 ft"/>
    <s v="Eicher 14"/>
    <s v="EMI"/>
    <n v="2018"/>
    <n v="2.4894079099475239"/>
    <n v="9"/>
    <m/>
    <n v="1600"/>
    <n v="16408.888888888891"/>
    <n v="16408.888888888891"/>
    <n v="11432.7437185483"/>
    <n v="11432.7437185483"/>
    <n v="9580"/>
    <n v="37421.63260743719"/>
    <n v="37421.63260743719"/>
    <n v="36000"/>
    <n v="1"/>
    <n v="20000"/>
    <n v="8000"/>
    <n v="28000"/>
    <n v="73421.63260743719"/>
    <n v="65421.63260743719"/>
  </r>
  <r>
    <n v="2"/>
    <s v="Vapi"/>
    <s v="VAPT1"/>
    <x v="0"/>
    <s v="Tata Ace"/>
    <s v="Tata Ace"/>
    <s v="EMI"/>
    <n v="2017"/>
    <n v="0.81828712170003737"/>
    <n v="14"/>
    <m/>
    <n v="1600"/>
    <n v="10548.571428571429"/>
    <n v="10548.571428571429"/>
    <n v="6097.4633165590803"/>
    <n v="6097.4633165590803"/>
    <n v="5880"/>
    <n v="22526.03474513051"/>
    <n v="22526.03474513051"/>
    <n v="36000"/>
    <n v="1"/>
    <n v="20000"/>
    <n v="8000"/>
    <n v="28000"/>
    <n v="58526.034745130513"/>
    <n v="50526.034745130513"/>
  </r>
  <r>
    <n v="3"/>
    <s v="Vapi"/>
    <s v="VAPT1"/>
    <x v="1"/>
    <s v="14 ft"/>
    <s v="Eicher 14"/>
    <s v="Market"/>
    <s v="NA"/>
    <n v="2.4894079099475239"/>
    <n v="9"/>
    <m/>
    <n v="1600"/>
    <n v="16408.888888888891"/>
    <n v="0"/>
    <n v="11432.7437185483"/>
    <n v="0"/>
    <n v="9580"/>
    <n v="37421.63260743719"/>
    <n v="40000"/>
    <n v="36000"/>
    <n v="1"/>
    <n v="0"/>
    <n v="8000"/>
    <n v="8000"/>
    <n v="73421.63260743719"/>
    <n v="48000"/>
  </r>
  <r>
    <n v="4"/>
    <s v="Ahmedabad Branch"/>
    <s v="AMDT1"/>
    <x v="2"/>
    <s v="17 ft"/>
    <s v="Eicher 17"/>
    <s v="EMI"/>
    <n v="2014"/>
    <n v="4.7743248128964799"/>
    <n v="6.5525461364709203"/>
    <m/>
    <n v="2900"/>
    <n v="44474.742564298889"/>
    <n v="44474.742564298889"/>
    <n v="17530.207035107302"/>
    <n v="0"/>
    <n v="12500"/>
    <n v="74504.949599406187"/>
    <n v="56974.742564298889"/>
    <n v="36000"/>
    <n v="2"/>
    <n v="20000"/>
    <n v="16000"/>
    <n v="36000"/>
    <n v="110504.94959940619"/>
    <n v="92974.742564298882"/>
  </r>
  <r>
    <n v="5"/>
    <s v="Gandhi Nager"/>
    <s v="GNCB1"/>
    <x v="3"/>
    <s v="Mahindra"/>
    <s v="Mahindra"/>
    <s v="EMI"/>
    <n v="2019"/>
    <n v="1.5529494662742389"/>
    <n v="16.829787347508599"/>
    <m/>
    <n v="2700"/>
    <n v="18194.528820724227"/>
    <n v="18194.528820724227"/>
    <n v="11432.7437185483"/>
    <n v="11432.7437185483"/>
    <n v="8200"/>
    <n v="37827.272539272526"/>
    <n v="37827.272539272526"/>
    <n v="36000"/>
    <n v="1"/>
    <n v="20000"/>
    <n v="8000"/>
    <n v="28000"/>
    <n v="73827.272539272526"/>
    <n v="65827.272539272526"/>
  </r>
  <r>
    <n v="6"/>
    <s v="Rampura Branch"/>
    <s v="AMDBP"/>
    <x v="4"/>
    <s v="AL Dost"/>
    <s v="AL Dost"/>
    <s v="EMI"/>
    <n v="2016"/>
    <n v="1.2979552817751512"/>
    <n v="15.340744990271"/>
    <m/>
    <n v="2600"/>
    <n v="13701.339883206309"/>
    <n v="13701.339883206309"/>
    <n v="7621.82914569885"/>
    <n v="7621.82914569885"/>
    <n v="11400"/>
    <n v="32723.169028905158"/>
    <n v="32723.169028905158"/>
    <n v="36000"/>
    <n v="1"/>
    <n v="20000"/>
    <n v="8000"/>
    <n v="28000"/>
    <n v="68723.169028905162"/>
    <n v="60723.169028905162"/>
  </r>
  <r>
    <n v="7"/>
    <s v="Rampura Branch"/>
    <s v="AMDBP"/>
    <x v="5"/>
    <s v="Tata Ace"/>
    <s v="Tata Ace"/>
    <s v="EMI"/>
    <n v="2012"/>
    <n v="0.81828712170003737"/>
    <n v="7.7853868200690899"/>
    <m/>
    <n v="2600"/>
    <n v="26997.857143266792"/>
    <n v="26997.857143266792"/>
    <n v="6097.4633165590803"/>
    <n v="0"/>
    <n v="6900"/>
    <n v="39995.320459825874"/>
    <n v="33897.857143266796"/>
    <n v="36000"/>
    <n v="1"/>
    <n v="20000"/>
    <n v="8000"/>
    <n v="28000"/>
    <n v="75995.320459825874"/>
    <n v="61897.857143266796"/>
  </r>
  <r>
    <n v="8"/>
    <s v="Jamnager"/>
    <s v="JGAB1"/>
    <x v="6"/>
    <s v="Tata Ace"/>
    <s v="Tata Ace"/>
    <s v="EMI"/>
    <n v="2019"/>
    <n v="0.81828712170003737"/>
    <n v="17.527489465013002"/>
    <m/>
    <n v="1900"/>
    <n v="10865.739812694037"/>
    <n v="10865.739812694037"/>
    <n v="6097.4633165590803"/>
    <n v="6097.4633165590803"/>
    <n v="10700"/>
    <n v="27663.203129253117"/>
    <n v="27663.203129253117"/>
    <n v="36000"/>
    <n v="1"/>
    <n v="20000"/>
    <n v="8000"/>
    <n v="28000"/>
    <n v="63663.203129253117"/>
    <n v="55663.203129253117"/>
  </r>
  <r>
    <n v="9"/>
    <s v="Surat"/>
    <s v="STVT1"/>
    <x v="7"/>
    <s v="14 ft"/>
    <s v="Eicher 14"/>
    <s v="EMI"/>
    <n v="2016"/>
    <n v="2.4894079099475239"/>
    <n v="13.0446429845825"/>
    <m/>
    <n v="2900"/>
    <n v="22100.936769178647"/>
    <n v="22100.936769178647"/>
    <n v="11432.7437185483"/>
    <n v="11432.7437185483"/>
    <n v="18700"/>
    <n v="52233.680487726946"/>
    <n v="52233.680487726946"/>
    <n v="36000"/>
    <n v="1"/>
    <n v="20000"/>
    <n v="8000"/>
    <n v="28000"/>
    <n v="88233.680487726946"/>
    <n v="80233.680487726946"/>
  </r>
  <r>
    <n v="10"/>
    <s v="Surat"/>
    <s v="STVT1"/>
    <x v="7"/>
    <s v="17 ft"/>
    <s v="Eicher 17"/>
    <s v="EMI"/>
    <n v="2017"/>
    <n v="4.7743248128964799"/>
    <n v="7.7766332599738801"/>
    <m/>
    <n v="2900"/>
    <n v="37072.447695667208"/>
    <n v="37072.447695667208"/>
    <n v="17530.207035107302"/>
    <n v="17530.207035107302"/>
    <n v="15600"/>
    <n v="70202.654730774506"/>
    <n v="70202.654730774506"/>
    <n v="36000"/>
    <n v="2"/>
    <n v="20000"/>
    <n v="16000"/>
    <n v="36000"/>
    <n v="106202.65473077451"/>
    <n v="106202.65473077451"/>
  </r>
  <r>
    <n v="11"/>
    <s v="Surat"/>
    <s v="STVT1"/>
    <x v="7"/>
    <s v="22 ft"/>
    <s v="22 ft"/>
    <s v="Market"/>
    <s v="NA"/>
    <n v="7.1962493719879745"/>
    <n v="6.6537492905151003"/>
    <m/>
    <n v="2900"/>
    <n v="43328.778586493601"/>
    <n v="0"/>
    <n v="21341.1216079568"/>
    <n v="0"/>
    <n v="22100"/>
    <n v="86769.900194450398"/>
    <n v="80000"/>
    <n v="36000"/>
    <n v="2"/>
    <n v="0"/>
    <n v="16000"/>
    <n v="16000"/>
    <n v="122769.9001944504"/>
    <n v="96000"/>
  </r>
  <r>
    <n v="12"/>
    <s v="Vadodara"/>
    <s v="BDQT1"/>
    <x v="8"/>
    <s v="Tata Ace"/>
    <s v="Tata Ace"/>
    <s v="Owned"/>
    <n v="2016"/>
    <n v="0.81828712170003737"/>
    <n v="18.889971546597501"/>
    <m/>
    <n v="3000"/>
    <n v="12476.910857713407"/>
    <n v="12476.910857713407"/>
    <n v="6097.4633165590803"/>
    <n v="0"/>
    <n v="10700"/>
    <n v="29274.374174272489"/>
    <n v="23176.910857713407"/>
    <n v="36000"/>
    <n v="1"/>
    <n v="20000"/>
    <n v="8000"/>
    <n v="28000"/>
    <n v="65274.374174272489"/>
    <n v="51176.910857713403"/>
  </r>
  <r>
    <n v="13"/>
    <s v="Ahmmedabad City"/>
    <s v="AMDBL"/>
    <x v="9"/>
    <s v="14 ft"/>
    <s v="Eicher 14"/>
    <s v="EMI"/>
    <n v="2013"/>
    <n v="2.4894079099475239"/>
    <n v="9.0950127369830103"/>
    <m/>
    <n v="1800"/>
    <n v="18718.66332843875"/>
    <n v="18718.66332843875"/>
    <n v="11432.7437185483"/>
    <n v="0"/>
    <n v="12000"/>
    <n v="42151.407046987049"/>
    <n v="30718.66332843875"/>
    <n v="36000"/>
    <n v="1"/>
    <n v="20000"/>
    <n v="8000"/>
    <n v="28000"/>
    <n v="78151.407046987049"/>
    <n v="58718.66332843875"/>
  </r>
  <r>
    <n v="14"/>
    <s v="Ahmmedabad City"/>
    <s v="AMDBL"/>
    <x v="9"/>
    <s v="19 ft"/>
    <s v="Eicher 19"/>
    <s v="Market"/>
    <s v="NA"/>
    <n v="6.851440040621382"/>
    <n v="3.5462174548919299"/>
    <m/>
    <n v="1800"/>
    <n v="48007.908019457718"/>
    <n v="0"/>
    <n v="17530.207035107302"/>
    <n v="0"/>
    <n v="19000"/>
    <n v="84538.115054565016"/>
    <n v="80000"/>
    <n v="36000"/>
    <n v="2"/>
    <n v="0"/>
    <n v="16000"/>
    <n v="16000"/>
    <n v="120538.11505456502"/>
    <n v="96000"/>
  </r>
  <r>
    <n v="15"/>
    <s v="Sanand"/>
    <s v="AMDBC"/>
    <x v="10"/>
    <s v="Tata Ace"/>
    <s v="Tata Ace"/>
    <s v="EMI"/>
    <n v="2020"/>
    <n v="0.81828712170003737"/>
    <n v="17.157710528177699"/>
    <m/>
    <n v="3100"/>
    <n v="16815.463944397201"/>
    <n v="16815.463944397201"/>
    <n v="6097.4633165590803"/>
    <n v="6097.4633165590803"/>
    <n v="11800"/>
    <n v="34712.927260956283"/>
    <n v="34712.927260956283"/>
    <n v="36000"/>
    <n v="1"/>
    <n v="20000"/>
    <n v="8000"/>
    <n v="28000"/>
    <n v="70712.92726095629"/>
    <n v="62712.927260956283"/>
  </r>
  <r>
    <n v="16"/>
    <s v="Vapi"/>
    <s v="VAPT1"/>
    <x v="11"/>
    <s v="Tata Ace"/>
    <s v="Tata Ace"/>
    <s v="EMI"/>
    <n v="2010"/>
    <n v="0.81828712170003737"/>
    <n v="14"/>
    <m/>
    <n v="1600"/>
    <n v="10548.571428571429"/>
    <n v="10548.571428571429"/>
    <n v="6097.4633165590803"/>
    <n v="0"/>
    <n v="5880"/>
    <n v="22526.03474513051"/>
    <n v="16428.571428571428"/>
    <n v="36000"/>
    <n v="1"/>
    <n v="20000"/>
    <n v="8000"/>
    <n v="28000"/>
    <n v="58526.034745130513"/>
    <n v="44428.571428571428"/>
  </r>
  <r>
    <n v="17"/>
    <s v="Rajkot"/>
    <s v="RAJB1"/>
    <x v="12"/>
    <s v="Super ace"/>
    <s v="Super ace"/>
    <s v="Owned"/>
    <n v="2019"/>
    <n v="1.2876695268341951"/>
    <n v="17.582051377298001"/>
    <m/>
    <n v="1800"/>
    <n v="9285.0019192570417"/>
    <n v="9285.0019192570417"/>
    <n v="8384.0120602687293"/>
    <n v="0"/>
    <n v="9900"/>
    <n v="27569.013979525771"/>
    <n v="19185.00191925704"/>
    <n v="36000"/>
    <n v="1"/>
    <n v="20000"/>
    <n v="8000"/>
    <n v="28000"/>
    <n v="63569.013979525771"/>
    <n v="47185.00191925704"/>
  </r>
  <r>
    <n v="18"/>
    <s v="Gandhi Nager"/>
    <s v="GNCB1"/>
    <x v="13"/>
    <s v="Mahindra"/>
    <s v="Mahindra"/>
    <s v="EMI"/>
    <n v="2019"/>
    <n v="1.5529494662742389"/>
    <n v="16.829787347508599"/>
    <m/>
    <n v="2700"/>
    <n v="18194.528820724227"/>
    <n v="18194.528820724227"/>
    <n v="11432.7437185483"/>
    <n v="11432.7437185483"/>
    <n v="8200"/>
    <n v="37827.272539272526"/>
    <n v="37827.272539272526"/>
    <n v="36000"/>
    <n v="1"/>
    <n v="20000"/>
    <n v="8000"/>
    <n v="28000"/>
    <n v="73827.272539272526"/>
    <n v="65827.272539272526"/>
  </r>
  <r>
    <n v="19"/>
    <s v="Bhavnager"/>
    <s v="BVCB1"/>
    <x v="14"/>
    <s v="Mahindra"/>
    <s v="Mahindra"/>
    <s v="Owned"/>
    <n v="2020"/>
    <n v="1.5529494662742389"/>
    <n v="9.8332980589745809"/>
    <m/>
    <n v="2500"/>
    <n v="24433.001229891564"/>
    <n v="24433.001229891564"/>
    <n v="11432.7437185483"/>
    <n v="0"/>
    <n v="10200"/>
    <n v="46065.744948439868"/>
    <n v="34633.001229891568"/>
    <n v="36000"/>
    <n v="1"/>
    <n v="20000"/>
    <n v="8000"/>
    <n v="28000"/>
    <n v="82065.744948439868"/>
    <n v="62633.001229891568"/>
  </r>
  <r>
    <n v="20"/>
    <s v="Ahmedabad Branch"/>
    <s v="AMDT1"/>
    <x v="15"/>
    <s v="17 ft"/>
    <s v="Eicher 17"/>
    <s v="Owned"/>
    <n v="2012"/>
    <n v="4.7743248128964799"/>
    <n v="6.5525461364709203"/>
    <m/>
    <n v="2900"/>
    <n v="44474.742564298889"/>
    <n v="44474.742564298889"/>
    <n v="17530.207035107302"/>
    <n v="0"/>
    <n v="12500"/>
    <n v="74504.949599406187"/>
    <n v="56974.742564298889"/>
    <n v="36000"/>
    <n v="2"/>
    <n v="20000"/>
    <n v="16000"/>
    <n v="36000"/>
    <n v="110504.94959940619"/>
    <n v="92974.742564298882"/>
  </r>
  <r>
    <n v="21"/>
    <s v="Ahmedabad Branch"/>
    <s v="AMDT1"/>
    <x v="16"/>
    <s v="19 ft"/>
    <s v="Eicher 19"/>
    <s v="Market"/>
    <s v="NA"/>
    <n v="6.851440040621382"/>
    <n v="6.9433969910850397"/>
    <m/>
    <n v="2900"/>
    <n v="41971.214224738585"/>
    <n v="0"/>
    <n v="17530.207035107302"/>
    <n v="0"/>
    <n v="11400"/>
    <n v="70901.421259845883"/>
    <n v="80000"/>
    <n v="36000"/>
    <n v="2"/>
    <n v="0"/>
    <n v="16000"/>
    <n v="16000"/>
    <n v="106901.42125984588"/>
    <n v="96000"/>
  </r>
  <r>
    <n v="22"/>
    <s v="Jamnager"/>
    <s v="JGAB1"/>
    <x v="17"/>
    <s v="14 ft"/>
    <s v="Eicher 14"/>
    <s v="EMI"/>
    <n v="2020"/>
    <n v="2.4894079099475239"/>
    <n v="8.5572888357740506"/>
    <m/>
    <n v="1900"/>
    <n v="22255.78027708819"/>
    <n v="22255.78027708819"/>
    <n v="11432.7437185483"/>
    <n v="11432.7437185483"/>
    <n v="11900"/>
    <n v="45588.523995636489"/>
    <n v="45588.523995636489"/>
    <n v="36000"/>
    <n v="1"/>
    <n v="20000"/>
    <n v="8000"/>
    <n v="28000"/>
    <n v="81588.523995636497"/>
    <n v="73588.523995636497"/>
  </r>
  <r>
    <n v="23"/>
    <s v="Jamnager"/>
    <s v="JGAB1"/>
    <x v="17"/>
    <s v="Tata Ace"/>
    <s v="Tata Ace"/>
    <s v="Owned"/>
    <n v="2018"/>
    <n v="0.81828712170003737"/>
    <n v="17.527489465013002"/>
    <m/>
    <n v="1900"/>
    <n v="10865.739812694037"/>
    <n v="10865.739812694037"/>
    <n v="6097.4633165590803"/>
    <n v="0"/>
    <n v="10700"/>
    <n v="27663.203129253117"/>
    <n v="21565.739812694039"/>
    <n v="36000"/>
    <n v="1"/>
    <n v="20000"/>
    <n v="8000"/>
    <n v="28000"/>
    <n v="63663.203129253117"/>
    <n v="49565.739812694039"/>
  </r>
  <r>
    <n v="24"/>
    <s v="Rajkot"/>
    <s v="RAJB1"/>
    <x v="18"/>
    <s v="Mahindra"/>
    <s v="Mahindra"/>
    <s v="Owned"/>
    <n v="2013"/>
    <n v="1.5529494662742389"/>
    <n v="9.8850325042295193"/>
    <m/>
    <n v="1800"/>
    <n v="16514.804651662824"/>
    <n v="16514.804651662824"/>
    <n v="11432.7437185483"/>
    <n v="0"/>
    <n v="8600"/>
    <n v="36547.548370211123"/>
    <n v="25114.804651662824"/>
    <n v="36000"/>
    <n v="1"/>
    <n v="20000"/>
    <n v="8000"/>
    <n v="28000"/>
    <n v="72547.548370211123"/>
    <n v="53114.804651662824"/>
  </r>
  <r>
    <n v="25"/>
    <s v="Vadodara"/>
    <s v="BDQT1"/>
    <x v="19"/>
    <s v="14 ft"/>
    <s v="Eicher 14"/>
    <s v="Market"/>
    <s v="NA"/>
    <n v="2.4894079099475239"/>
    <n v="12.59788543576"/>
    <m/>
    <n v="3000"/>
    <n v="18708.57552193807"/>
    <n v="0"/>
    <n v="11432.7437185483"/>
    <n v="0"/>
    <n v="15100"/>
    <n v="45241.319240486366"/>
    <n v="40000"/>
    <n v="36000"/>
    <n v="1"/>
    <n v="0"/>
    <n v="8000"/>
    <n v="8000"/>
    <n v="81241.319240486366"/>
    <n v="48000"/>
  </r>
  <r>
    <n v="26"/>
    <s v="Vadodara"/>
    <s v="BDQT1"/>
    <x v="19"/>
    <s v="AL Dost"/>
    <s v="AL Dost"/>
    <s v="EMI"/>
    <n v="2019"/>
    <n v="1.2979552817751512"/>
    <n v="16.206961290646301"/>
    <m/>
    <n v="3000"/>
    <n v="14542.423275093841"/>
    <n v="14542.423275093841"/>
    <n v="7621.82914569885"/>
    <n v="7621.82914569885"/>
    <n v="10200"/>
    <n v="32364.252420792691"/>
    <n v="32364.252420792691"/>
    <n v="36000"/>
    <n v="1"/>
    <n v="20000"/>
    <n v="8000"/>
    <n v="28000"/>
    <n v="68364.252420792691"/>
    <n v="60364.252420792691"/>
  </r>
  <r>
    <n v="27"/>
    <s v="Vadodara"/>
    <s v="BDQT1"/>
    <x v="19"/>
    <s v="Super ace"/>
    <s v="Super ace"/>
    <s v="EMI"/>
    <n v="2018"/>
    <n v="1.2876695268341951"/>
    <n v="9.9226528824228808"/>
    <m/>
    <n v="3000"/>
    <n v="23752.568379081506"/>
    <n v="23752.568379081506"/>
    <n v="8384.0120602687293"/>
    <n v="8384.0120602687293"/>
    <n v="10500"/>
    <n v="42636.580439350233"/>
    <n v="42636.580439350233"/>
    <n v="36000"/>
    <n v="1"/>
    <n v="20000"/>
    <n v="8000"/>
    <n v="28000"/>
    <n v="78636.580439350233"/>
    <n v="70636.580439350233"/>
  </r>
  <r>
    <n v="28"/>
    <s v="Vadodara"/>
    <s v="BDQT1"/>
    <x v="20"/>
    <s v="Tata Ace"/>
    <s v="Tata Ace"/>
    <s v="EMI"/>
    <n v="2013"/>
    <n v="0.81828712170003737"/>
    <n v="18.889971546597501"/>
    <m/>
    <n v="3000"/>
    <n v="12476.910857713407"/>
    <n v="12476.910857713407"/>
    <n v="6097.4633165590803"/>
    <n v="0"/>
    <n v="10700"/>
    <n v="29274.374174272489"/>
    <n v="23176.910857713407"/>
    <n v="36000"/>
    <n v="1"/>
    <n v="20000"/>
    <n v="8000"/>
    <n v="28000"/>
    <n v="65274.374174272489"/>
    <n v="51176.910857713403"/>
  </r>
  <r>
    <n v="29"/>
    <s v="Vadodara"/>
    <s v="BDQT1"/>
    <x v="20"/>
    <s v="Super ace"/>
    <s v="Super ace"/>
    <s v="Owned"/>
    <n v="2015"/>
    <n v="1.2876695268341951"/>
    <n v="9.9226528824228808"/>
    <m/>
    <n v="3000"/>
    <n v="23752.568379081506"/>
    <n v="23752.568379081506"/>
    <n v="8384.0120602687293"/>
    <n v="0"/>
    <n v="10500"/>
    <n v="42636.580439350233"/>
    <n v="34252.568379081509"/>
    <n v="36000"/>
    <n v="1"/>
    <n v="20000"/>
    <n v="8000"/>
    <n v="28000"/>
    <n v="78636.580439350233"/>
    <n v="62252.568379081509"/>
  </r>
  <r>
    <n v="30"/>
    <s v="Ahmedabad Branch"/>
    <s v="AMDT1"/>
    <x v="21"/>
    <s v="AL Dost"/>
    <s v="AL Dost"/>
    <s v="EMI"/>
    <n v="2013"/>
    <n v="1.2979552817751512"/>
    <n v="13.451738176403"/>
    <m/>
    <n v="2900"/>
    <n v="21664.323133455611"/>
    <n v="21664.323133455611"/>
    <n v="7621.82914569885"/>
    <n v="0"/>
    <n v="7600"/>
    <n v="36886.152279154463"/>
    <n v="29264.323133455611"/>
    <n v="36000"/>
    <n v="1"/>
    <n v="20000"/>
    <n v="8000"/>
    <n v="28000"/>
    <n v="72886.152279154456"/>
    <n v="57264.323133455611"/>
  </r>
  <r>
    <n v="31"/>
    <s v="Amreli"/>
    <s v="AKVB1"/>
    <x v="22"/>
    <s v="AL Dost"/>
    <s v="AL Dost"/>
    <s v="Owned"/>
    <n v="2011"/>
    <n v="1.2979552817751512"/>
    <n v="12.3422611593508"/>
    <m/>
    <n v="2400"/>
    <n v="19100.862449123309"/>
    <n v="19100.862449123309"/>
    <n v="7621.82914569885"/>
    <n v="0"/>
    <n v="6500"/>
    <n v="33222.691594822158"/>
    <n v="25600.862449123309"/>
    <n v="36000"/>
    <n v="1"/>
    <n v="20000"/>
    <n v="8000"/>
    <n v="28000"/>
    <n v="69222.691594822158"/>
    <n v="53600.862449123306"/>
  </r>
  <r>
    <n v="32"/>
    <s v="Surat"/>
    <s v="STVT1"/>
    <x v="23"/>
    <s v="14 ft"/>
    <s v="Eicher 14"/>
    <s v="Market"/>
    <s v="NA"/>
    <n v="2.4894079099475239"/>
    <n v="13.0446429845825"/>
    <m/>
    <n v="2900"/>
    <n v="22100.936769178647"/>
    <n v="0"/>
    <n v="11432.7437185483"/>
    <n v="0"/>
    <n v="18700"/>
    <n v="52233.680487726946"/>
    <n v="40000"/>
    <n v="36000"/>
    <n v="1"/>
    <n v="0"/>
    <n v="8000"/>
    <n v="8000"/>
    <n v="88233.680487726946"/>
    <n v="48000"/>
  </r>
  <r>
    <n v="33"/>
    <s v="Surat"/>
    <s v="STVT1"/>
    <x v="23"/>
    <s v="Tata Ace"/>
    <s v="Tata Ace"/>
    <s v="Owned"/>
    <n v="2013"/>
    <n v="0.81828712170003737"/>
    <n v="17.2946479387608"/>
    <m/>
    <n v="2900"/>
    <n v="16669.829348340289"/>
    <n v="16669.829348340289"/>
    <n v="6097.4633165590803"/>
    <n v="0"/>
    <n v="11500"/>
    <n v="34267.292664899367"/>
    <n v="28169.829348340289"/>
    <n v="36000"/>
    <n v="1"/>
    <n v="20000"/>
    <n v="8000"/>
    <n v="28000"/>
    <n v="70267.292664899374"/>
    <n v="56169.829348340289"/>
  </r>
  <r>
    <n v="34"/>
    <s v="Vadodara"/>
    <s v="BDQT1"/>
    <x v="24"/>
    <s v="AL Dost"/>
    <s v="AL Dost"/>
    <s v="Owned"/>
    <n v="2015"/>
    <n v="1.2979552817751512"/>
    <n v="16.206961290646301"/>
    <m/>
    <n v="3000"/>
    <n v="14542.423275093841"/>
    <n v="14542.423275093841"/>
    <n v="7621.82914569885"/>
    <n v="0"/>
    <n v="10200"/>
    <n v="32364.252420792691"/>
    <n v="24742.423275093839"/>
    <n v="36000"/>
    <n v="1"/>
    <n v="20000"/>
    <n v="8000"/>
    <n v="28000"/>
    <n v="68364.252420792691"/>
    <n v="52742.423275093839"/>
  </r>
  <r>
    <n v="35"/>
    <s v="Surat"/>
    <s v="STVT1"/>
    <x v="25"/>
    <s v="AL Dost"/>
    <s v="AL Dost"/>
    <s v="Owned"/>
    <n v="2014"/>
    <n v="1.2979552817751512"/>
    <n v="6.5028597954101199"/>
    <m/>
    <n v="2900"/>
    <n v="44334.160484631109"/>
    <n v="44334.160484631109"/>
    <n v="7621.82914569885"/>
    <n v="0"/>
    <n v="11200"/>
    <n v="63155.989630329961"/>
    <n v="55534.160484631109"/>
    <n v="36000"/>
    <n v="1"/>
    <n v="20000"/>
    <n v="8000"/>
    <n v="28000"/>
    <n v="99155.989630329961"/>
    <n v="83534.160484631109"/>
  </r>
  <r>
    <n v="36"/>
    <s v="Gandhi Nager"/>
    <s v="GNCB1"/>
    <x v="26"/>
    <s v="Tata Ace"/>
    <s v="Tata Ace"/>
    <s v="EMI"/>
    <n v="2012"/>
    <n v="0.81828712170003737"/>
    <n v="9.3641429387747799"/>
    <m/>
    <n v="2700"/>
    <n v="32700.275181934605"/>
    <n v="32700.275181934605"/>
    <n v="6097.4633165590803"/>
    <n v="0"/>
    <n v="7800"/>
    <n v="46597.738498493687"/>
    <n v="40500.275181934601"/>
    <n v="36000"/>
    <n v="1"/>
    <n v="20000"/>
    <n v="8000"/>
    <n v="28000"/>
    <n v="82597.73849849368"/>
    <n v="68500.275181934601"/>
  </r>
  <r>
    <n v="37"/>
    <s v="Rampura Branch"/>
    <s v="AMDBP"/>
    <x v="27"/>
    <s v="Mahindra"/>
    <s v="Mahindra"/>
    <s v="EMI"/>
    <n v="2015"/>
    <n v="1.5529494662742389"/>
    <n v="11.216814907083901"/>
    <m/>
    <n v="2600"/>
    <n v="18738.72065416308"/>
    <n v="18738.72065416308"/>
    <n v="11432.7437185483"/>
    <n v="0"/>
    <n v="11200"/>
    <n v="41371.46437271138"/>
    <n v="29938.72065416308"/>
    <n v="36000"/>
    <n v="1"/>
    <n v="20000"/>
    <n v="8000"/>
    <n v="28000"/>
    <n v="77371.464372711373"/>
    <n v="57938.72065416308"/>
  </r>
  <r>
    <n v="38"/>
    <s v="Ahmedabad Branch"/>
    <s v="AMDT1"/>
    <x v="28"/>
    <s v="17 ft"/>
    <s v="Eicher 17"/>
    <s v="Market"/>
    <s v="NA"/>
    <n v="4.7743248128964799"/>
    <n v="6.5525461364709203"/>
    <m/>
    <n v="2900"/>
    <n v="44474.742564298889"/>
    <n v="0"/>
    <n v="17530.207035107302"/>
    <n v="0"/>
    <n v="12500"/>
    <n v="74504.949599406187"/>
    <n v="80000"/>
    <n v="36000"/>
    <n v="2"/>
    <n v="0"/>
    <n v="16000"/>
    <n v="16000"/>
    <n v="110504.94959940619"/>
    <n v="96000"/>
  </r>
  <r>
    <n v="39"/>
    <s v="Vadodara"/>
    <s v="BDQT1"/>
    <x v="29"/>
    <s v="AL Dost"/>
    <s v="AL Dost"/>
    <s v="Owned"/>
    <n v="2014"/>
    <n v="1.2979552817751512"/>
    <n v="16.206961290646301"/>
    <m/>
    <n v="3000"/>
    <n v="14542.423275093841"/>
    <n v="14542.423275093841"/>
    <n v="7621.82914569885"/>
    <n v="0"/>
    <n v="10200"/>
    <n v="32364.252420792691"/>
    <n v="24742.423275093839"/>
    <n v="36000"/>
    <n v="1"/>
    <n v="20000"/>
    <n v="8000"/>
    <n v="28000"/>
    <n v="68364.252420792691"/>
    <n v="52742.423275093839"/>
  </r>
  <r>
    <n v="40"/>
    <s v="Rajkot"/>
    <s v="RAJB1"/>
    <x v="30"/>
    <s v="Pickup"/>
    <s v="Pickup"/>
    <s v="Owned"/>
    <n v="2014"/>
    <n v="1.4607038482017727"/>
    <n v="13.840671454814601"/>
    <m/>
    <n v="1800"/>
    <n v="11794.903254198705"/>
    <n v="11794.903254198705"/>
    <n v="9908.3778894085008"/>
    <n v="0"/>
    <n v="9300"/>
    <n v="31003.281143607208"/>
    <n v="21094.903254198704"/>
    <n v="36000"/>
    <n v="1"/>
    <n v="20000"/>
    <n v="8000"/>
    <n v="28000"/>
    <n v="67003.281143607208"/>
    <n v="49094.903254198704"/>
  </r>
  <r>
    <n v="41"/>
    <s v="Rajkot"/>
    <s v="RAJB1"/>
    <x v="30"/>
    <s v="Tata Ace"/>
    <s v="Tata Ace"/>
    <s v="Owned"/>
    <n v="2020"/>
    <n v="0.81828712170003737"/>
    <n v="15.2521323624355"/>
    <m/>
    <n v="1800"/>
    <n v="10703.380806263851"/>
    <n v="10703.380806263851"/>
    <n v="6097.4633165590803"/>
    <n v="0"/>
    <n v="6200"/>
    <n v="23000.844122822931"/>
    <n v="16903.380806263849"/>
    <n v="36000"/>
    <n v="1"/>
    <n v="20000"/>
    <n v="8000"/>
    <n v="28000"/>
    <n v="59000.844122822935"/>
    <n v="44903.380806263849"/>
  </r>
  <r>
    <n v="42"/>
    <s v="Rampura Branch"/>
    <s v="AMDBC"/>
    <x v="31"/>
    <s v="Tata Ace"/>
    <s v="Tata Ace"/>
    <s v="EMI"/>
    <n v="2012"/>
    <n v="0.81828712170003737"/>
    <n v="7.7853868200690899"/>
    <m/>
    <n v="2600"/>
    <n v="26997.857143266792"/>
    <n v="26997.857143266792"/>
    <n v="6097.4633165590803"/>
    <n v="0"/>
    <n v="6900"/>
    <n v="39995.320459825874"/>
    <n v="33897.857143266796"/>
    <n v="36000"/>
    <n v="1"/>
    <n v="20000"/>
    <n v="8000"/>
    <n v="28000"/>
    <n v="75995.320459825874"/>
    <n v="61897.857143266796"/>
  </r>
  <r>
    <n v="43"/>
    <s v="Surat"/>
    <s v="STVT1"/>
    <x v="32"/>
    <s v="Tata Ace"/>
    <s v="Tata Ace"/>
    <s v="Owned"/>
    <n v="2019"/>
    <n v="0.81828712170003737"/>
    <n v="17.2946479387608"/>
    <m/>
    <n v="2900"/>
    <n v="16669.829348340289"/>
    <n v="16669.829348340289"/>
    <n v="6097.4633165590803"/>
    <n v="0"/>
    <n v="11500"/>
    <n v="34267.292664899367"/>
    <n v="28169.829348340289"/>
    <n v="36000"/>
    <n v="1"/>
    <n v="20000"/>
    <n v="8000"/>
    <n v="28000"/>
    <n v="70267.292664899374"/>
    <n v="56169.829348340289"/>
  </r>
  <r>
    <n v="44"/>
    <s v="Ahmedabad Branch"/>
    <s v="AMDT1"/>
    <x v="33"/>
    <s v="17 ft"/>
    <s v="Eicher 17"/>
    <s v="Market"/>
    <s v="NA"/>
    <n v="4.7743248128964799"/>
    <n v="6.5525461364709203"/>
    <m/>
    <n v="2900"/>
    <n v="44474.742564298889"/>
    <n v="0"/>
    <n v="17530.207035107302"/>
    <n v="0"/>
    <n v="12500"/>
    <n v="74504.949599406187"/>
    <n v="80000"/>
    <n v="36000"/>
    <n v="2"/>
    <n v="0"/>
    <n v="16000"/>
    <n v="16000"/>
    <n v="110504.94959940619"/>
    <n v="96000"/>
  </r>
  <r>
    <n v="45"/>
    <s v="Gandhi Nager"/>
    <s v="GNCB1"/>
    <x v="34"/>
    <s v="Tata Ace"/>
    <s v="Tata Ace"/>
    <s v="Owned"/>
    <n v="2020"/>
    <n v="0.81828712170003737"/>
    <n v="9.3641429387747799"/>
    <m/>
    <n v="2700"/>
    <n v="32700.275181934605"/>
    <n v="32700.275181934605"/>
    <n v="6097.4633165590803"/>
    <n v="0"/>
    <n v="7800"/>
    <n v="46597.738498493687"/>
    <n v="40500.275181934601"/>
    <n v="36000"/>
    <n v="1"/>
    <n v="20000"/>
    <n v="8000"/>
    <n v="28000"/>
    <n v="82597.73849849368"/>
    <n v="68500.275181934601"/>
  </r>
  <r>
    <n v="46"/>
    <s v="Vadodara"/>
    <s v="BDQT1"/>
    <x v="35"/>
    <s v="Super ace"/>
    <s v="Super ace"/>
    <s v="Owned"/>
    <n v="2014"/>
    <n v="1.2876695268341951"/>
    <n v="9.9226528824228808"/>
    <m/>
    <n v="3000"/>
    <n v="23752.568379081506"/>
    <n v="23752.568379081506"/>
    <n v="8384.0120602687293"/>
    <n v="0"/>
    <n v="10500"/>
    <n v="42636.580439350233"/>
    <n v="34252.568379081509"/>
    <n v="36000"/>
    <n v="1"/>
    <n v="20000"/>
    <n v="8000"/>
    <n v="28000"/>
    <n v="78636.580439350233"/>
    <n v="62252.568379081509"/>
  </r>
  <r>
    <n v="47"/>
    <s v="Vadodara"/>
    <s v="BDQT1"/>
    <x v="35"/>
    <s v="AL Dost"/>
    <s v="AL Dost"/>
    <s v="Owned"/>
    <n v="2018"/>
    <n v="1.2979552817751512"/>
    <n v="16.206961290646301"/>
    <m/>
    <n v="3000"/>
    <n v="14542.423275093841"/>
    <n v="14542.423275093841"/>
    <n v="7621.82914569885"/>
    <n v="0"/>
    <n v="10200"/>
    <n v="32364.252420792691"/>
    <n v="24742.423275093839"/>
    <n v="36000"/>
    <n v="1"/>
    <n v="20000"/>
    <n v="8000"/>
    <n v="28000"/>
    <n v="68364.252420792691"/>
    <n v="52742.423275093839"/>
  </r>
  <r>
    <n v="48"/>
    <s v="Junagarh"/>
    <s v="JNDB1"/>
    <x v="36"/>
    <s v="Tata Ace"/>
    <s v="Tata Ace"/>
    <s v="Owned"/>
    <n v="2015"/>
    <n v="0.81828712170003737"/>
    <n v="10.1734100421736"/>
    <m/>
    <n v="1800"/>
    <n v="14495.510692929522"/>
    <n v="14495.510692929522"/>
    <n v="6097.4633165590803"/>
    <n v="0"/>
    <n v="9700"/>
    <n v="30292.9740094886"/>
    <n v="24195.510692929522"/>
    <n v="36000"/>
    <n v="1"/>
    <n v="20000"/>
    <n v="8000"/>
    <n v="28000"/>
    <n v="66292.974009488593"/>
    <n v="52195.510692929522"/>
  </r>
  <r>
    <n v="49"/>
    <s v="Mehsana"/>
    <s v="MSHB1"/>
    <x v="37"/>
    <s v="Mahindra"/>
    <s v="Mahindra"/>
    <s v="EMI"/>
    <n v="2019"/>
    <n v="1.5529494662742389"/>
    <n v="8.6217992604575695"/>
    <m/>
    <n v="2000"/>
    <n v="23052.631423483548"/>
    <n v="23052.631423483548"/>
    <n v="11432.7437185483"/>
    <n v="11432.7437185483"/>
    <n v="10200"/>
    <n v="44685.375142031844"/>
    <n v="44685.375142031844"/>
    <n v="36000"/>
    <n v="1"/>
    <n v="20000"/>
    <n v="8000"/>
    <n v="28000"/>
    <n v="80685.375142031844"/>
    <n v="72685.375142031844"/>
  </r>
  <r>
    <n v="50"/>
    <s v="Mehsana"/>
    <s v="MSHB1"/>
    <x v="37"/>
    <s v="Mahindra"/>
    <s v="Mahindra"/>
    <s v="Owned"/>
    <n v="2018"/>
    <n v="1.5529494662742389"/>
    <n v="8.6217992604575695"/>
    <m/>
    <n v="2000"/>
    <n v="23052.631423483548"/>
    <n v="23052.631423483548"/>
    <n v="11432.7437185483"/>
    <n v="0"/>
    <n v="10200"/>
    <n v="44685.375142031844"/>
    <n v="33252.631423483544"/>
    <n v="36000"/>
    <n v="1"/>
    <n v="20000"/>
    <n v="8000"/>
    <n v="28000"/>
    <n v="80685.375142031844"/>
    <n v="61252.631423483544"/>
  </r>
  <r>
    <n v="51"/>
    <s v="Ahmedabad Branch"/>
    <s v="AMDT1"/>
    <x v="38"/>
    <s v="17 ft"/>
    <s v="Eicher 17"/>
    <s v="Market"/>
    <s v="NA"/>
    <n v="4.7743248128964799"/>
    <n v="6.5525461364709203"/>
    <m/>
    <n v="2900"/>
    <n v="44474.742564298889"/>
    <n v="0"/>
    <n v="17530.207035107302"/>
    <n v="0"/>
    <n v="12500"/>
    <n v="74504.949599406187"/>
    <n v="80000"/>
    <n v="36000"/>
    <n v="2"/>
    <n v="0"/>
    <n v="16000"/>
    <n v="16000"/>
    <n v="110504.94959940619"/>
    <n v="96000"/>
  </r>
  <r>
    <n v="52"/>
    <s v="Rampura Branch"/>
    <s v="AMDBP"/>
    <x v="39"/>
    <s v="Mahindra"/>
    <s v="Mahindra"/>
    <s v="EMI"/>
    <n v="2011"/>
    <n v="1.5529494662742389"/>
    <n v="11.216814907083901"/>
    <m/>
    <n v="2600"/>
    <n v="18738.72065416308"/>
    <n v="18738.72065416308"/>
    <n v="11432.7437185483"/>
    <n v="0"/>
    <n v="11200"/>
    <n v="41371.46437271138"/>
    <n v="29938.72065416308"/>
    <n v="36000"/>
    <n v="1"/>
    <n v="20000"/>
    <n v="8000"/>
    <n v="28000"/>
    <n v="77371.464372711373"/>
    <n v="57938.72065416308"/>
  </r>
  <r>
    <n v="53"/>
    <s v="Vadodara"/>
    <s v="BDQT1"/>
    <x v="40"/>
    <s v="AL Dost"/>
    <s v="AL Dost"/>
    <s v="Owned"/>
    <n v="2015"/>
    <n v="1.2979552817751512"/>
    <n v="16.206961290646301"/>
    <m/>
    <n v="3000"/>
    <n v="14542.423275093841"/>
    <n v="14542.423275093841"/>
    <n v="7621.82914569885"/>
    <n v="0"/>
    <n v="10200"/>
    <n v="32364.252420792691"/>
    <n v="24742.423275093839"/>
    <n v="36000"/>
    <n v="1"/>
    <n v="20000"/>
    <n v="8000"/>
    <n v="28000"/>
    <n v="68364.252420792691"/>
    <n v="52742.423275093839"/>
  </r>
  <r>
    <n v="54"/>
    <s v="Surat"/>
    <s v="STVT1"/>
    <x v="41"/>
    <s v="Tata Ace"/>
    <s v="Tata Ace"/>
    <s v="Owned"/>
    <n v="2019"/>
    <n v="0.81828712170003737"/>
    <n v="17.2946479387608"/>
    <m/>
    <n v="2900"/>
    <n v="16669.829348340289"/>
    <n v="16669.829348340289"/>
    <n v="6097.4633165590803"/>
    <n v="0"/>
    <n v="11500"/>
    <n v="34267.292664899367"/>
    <n v="28169.829348340289"/>
    <n v="36000"/>
    <n v="1"/>
    <n v="20000"/>
    <n v="8000"/>
    <n v="28000"/>
    <n v="70267.292664899374"/>
    <n v="56169.829348340289"/>
  </r>
  <r>
    <n v="55"/>
    <s v="Rampura Branch"/>
    <s v="AMDBP"/>
    <x v="42"/>
    <s v="17 ft"/>
    <s v="Eicher 17"/>
    <s v="Market"/>
    <s v="NA"/>
    <n v="4.7743248128964799"/>
    <n v="4.6995094079618696"/>
    <m/>
    <n v="2600"/>
    <n v="44725.681539693775"/>
    <n v="0"/>
    <n v="17530.207035107302"/>
    <n v="0"/>
    <n v="11200"/>
    <n v="73455.88857480108"/>
    <n v="80000"/>
    <n v="36000"/>
    <n v="2"/>
    <n v="0"/>
    <n v="16000"/>
    <n v="16000"/>
    <n v="109455.88857480108"/>
    <n v="96000"/>
  </r>
  <r>
    <n v="56"/>
    <s v="Rampura Branch"/>
    <s v="AMDBP"/>
    <x v="42"/>
    <s v="Mahindra"/>
    <s v="Mahindra"/>
    <s v="EMI"/>
    <n v="2018"/>
    <n v="1.5529494662742389"/>
    <n v="11.216814907083901"/>
    <m/>
    <n v="2600"/>
    <n v="18738.72065416308"/>
    <n v="18738.72065416308"/>
    <n v="11432.7437185483"/>
    <n v="11432.7437185483"/>
    <n v="11200"/>
    <n v="41371.46437271138"/>
    <n v="41371.46437271138"/>
    <n v="36000"/>
    <n v="1"/>
    <n v="20000"/>
    <n v="8000"/>
    <n v="28000"/>
    <n v="77371.464372711373"/>
    <n v="69371.464372711373"/>
  </r>
  <r>
    <n v="57"/>
    <s v="Rampura Branch"/>
    <s v="AMDBP"/>
    <x v="42"/>
    <s v="Pickup"/>
    <s v="Pickup"/>
    <s v="EMI"/>
    <n v="2018"/>
    <n v="1.4607038482017727"/>
    <n v="8.0856008470429597"/>
    <m/>
    <n v="2600"/>
    <n v="25995.441173696694"/>
    <n v="25995.441173696694"/>
    <n v="9908.3778894085008"/>
    <n v="9908.3778894085008"/>
    <n v="9800"/>
    <n v="45703.819063105198"/>
    <n v="45703.819063105198"/>
    <n v="36000"/>
    <n v="1"/>
    <n v="20000"/>
    <n v="8000"/>
    <n v="28000"/>
    <n v="81703.819063105198"/>
    <n v="73703.819063105198"/>
  </r>
  <r>
    <n v="58"/>
    <s v="Rampura Branch"/>
    <s v="AMDBP"/>
    <x v="42"/>
    <s v="Tata Ace"/>
    <s v="Tata Ace"/>
    <s v="EMI"/>
    <n v="2014"/>
    <n v="0.81828712170003737"/>
    <n v="7.7853868200690899"/>
    <m/>
    <n v="2600"/>
    <n v="26997.857143266792"/>
    <n v="26997.857143266792"/>
    <n v="6097.4633165590803"/>
    <n v="0"/>
    <n v="6900"/>
    <n v="39995.320459825874"/>
    <n v="33897.857143266796"/>
    <n v="36000"/>
    <n v="1"/>
    <n v="20000"/>
    <n v="8000"/>
    <n v="28000"/>
    <n v="75995.320459825874"/>
    <n v="61897.857143266796"/>
  </r>
  <r>
    <n v="59"/>
    <s v="Ahmmedabad City"/>
    <s v="AMDBL"/>
    <x v="43"/>
    <s v="Mahindra"/>
    <s v="Mahindra"/>
    <s v="EMI"/>
    <n v="2019"/>
    <n v="1.5529494662742389"/>
    <n v="12.660297306770699"/>
    <m/>
    <n v="1800"/>
    <n v="13447.273572351241"/>
    <n v="13447.273572351241"/>
    <n v="11432.7437185483"/>
    <n v="11432.7437185483"/>
    <n v="11800"/>
    <n v="36680.017290899545"/>
    <n v="36680.017290899545"/>
    <n v="36000"/>
    <n v="1"/>
    <n v="20000"/>
    <n v="8000"/>
    <n v="28000"/>
    <n v="72680.017290899545"/>
    <n v="64680.017290899545"/>
  </r>
  <r>
    <n v="60"/>
    <s v="Vapi"/>
    <s v="VAPT1"/>
    <x v="44"/>
    <s v="20 ft"/>
    <s v="Eicher 20"/>
    <s v="Market"/>
    <s v="NA"/>
    <n v="6.9393806697539278"/>
    <n v="7"/>
    <m/>
    <n v="1600"/>
    <n v="21097.142857142859"/>
    <n v="0"/>
    <n v="19054.5728642471"/>
    <n v="0"/>
    <n v="11080"/>
    <n v="51231.715721389963"/>
    <n v="80000"/>
    <n v="36000"/>
    <n v="2"/>
    <n v="0"/>
    <n v="16000"/>
    <n v="16000"/>
    <n v="87231.715721389963"/>
    <n v="96000"/>
  </r>
  <r>
    <n v="61"/>
    <s v="Sanand"/>
    <s v="AMDT1"/>
    <x v="45"/>
    <s v="AL Dost"/>
    <s v="AL Dost"/>
    <s v="EMI"/>
    <n v="2010"/>
    <n v="1.2979552817751512"/>
    <n v="17.133678707427698"/>
    <m/>
    <n v="3100"/>
    <n v="16839.049434836252"/>
    <n v="16839.049434836252"/>
    <n v="7621.82914569885"/>
    <n v="0"/>
    <n v="11700"/>
    <n v="36160.8785805351"/>
    <n v="28539.049434836252"/>
    <n v="36000"/>
    <n v="1"/>
    <n v="20000"/>
    <n v="8000"/>
    <n v="28000"/>
    <n v="72160.878580535093"/>
    <n v="56539.049434836255"/>
  </r>
  <r>
    <n v="62"/>
    <s v="Sanand"/>
    <s v="AMDBC"/>
    <x v="46"/>
    <s v="AL Dost"/>
    <s v="AL Dost"/>
    <s v="EMI"/>
    <n v="2015"/>
    <n v="1.2979552817751512"/>
    <n v="17.133678707427698"/>
    <m/>
    <n v="3100"/>
    <n v="16839.049434836252"/>
    <n v="16839.049434836252"/>
    <n v="7621.82914569885"/>
    <n v="0"/>
    <n v="11700"/>
    <n v="36160.8785805351"/>
    <n v="28539.049434836252"/>
    <n v="36000"/>
    <n v="1"/>
    <n v="20000"/>
    <n v="8000"/>
    <n v="28000"/>
    <n v="72160.878580535093"/>
    <n v="56539.049434836255"/>
  </r>
  <r>
    <n v="63"/>
    <s v="Vadodara"/>
    <s v="BDQT1"/>
    <x v="47"/>
    <s v="14 ft"/>
    <s v="Eicher 14"/>
    <s v="EMI"/>
    <n v="2015"/>
    <n v="2.4894079099475239"/>
    <n v="12.59788543576"/>
    <m/>
    <n v="3000"/>
    <n v="18708.57552193807"/>
    <n v="18708.57552193807"/>
    <n v="11432.7437185483"/>
    <n v="0"/>
    <n v="15100"/>
    <n v="45241.319240486366"/>
    <n v="33808.575521938066"/>
    <n v="36000"/>
    <n v="1"/>
    <n v="20000"/>
    <n v="8000"/>
    <n v="28000"/>
    <n v="81241.319240486366"/>
    <n v="61808.575521938066"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  <r>
    <m/>
    <m/>
    <m/>
    <x v="48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3813A-17CA-4174-A311-5D12B8009F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" firstHeaderRow="1" firstDataRow="1" firstDataCol="1"/>
  <pivotFields count="26">
    <pivotField showAll="0"/>
    <pivotField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Total_cost_new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653EA6-651A-4236-BC45-9C22DDAF5B37}" name="Profit_analysis" displayName="Profit_analysis" ref="A1:AE49" totalsRowShown="0" headerRowDxfId="45" dataDxfId="44">
  <autoFilter ref="A1:AE49" xr:uid="{8F653EA6-651A-4236-BC45-9C22DDAF5B37}"/>
  <tableColumns count="31">
    <tableColumn id="1" xr3:uid="{C1727730-895A-40DC-9652-A56571528585}" name="BP name" dataDxfId="43"/>
    <tableColumn id="2" xr3:uid="{A2836E7E-9B9D-43A2-9015-D887F4005D6C}" name="Total cost"/>
    <tableColumn id="3" xr3:uid="{56B77AD3-D319-469C-9EAF-015D93C71427}" name="per kg rate" dataDxfId="42">
      <calculatedColumnFormula>VLOOKUP(A2,[1]payouts_table_AMD!$B$2:$E$52,3,FALSE)</calculatedColumnFormula>
    </tableColumn>
    <tableColumn id="4" xr3:uid="{CB5ECCFC-E1F1-4424-8211-67DD8CBA2202}" name="kg delivered" dataDxfId="41">
      <calculatedColumnFormula>VLOOKUP(A2,[1]payouts_table_AMD!$B$2:$E$52,4,FALSE)</calculatedColumnFormula>
    </tableColumn>
    <tableColumn id="5" xr3:uid="{9B6F8E2A-C4F2-4713-8906-2AC2E06630F2}" name="payout" dataDxfId="40">
      <calculatedColumnFormula>C2*D2</calculatedColumnFormula>
    </tableColumn>
    <tableColumn id="6" xr3:uid="{3FFCAF04-3636-4DC6-8FEA-AA4249D5DA91}" name="budget" dataDxfId="39">
      <calculatedColumnFormula>VLOOKUP(A2,[1]Sheet1!$B$2:$F$64,5,FALSE)</calculatedColumnFormula>
    </tableColumn>
    <tableColumn id="7" xr3:uid="{C672DB52-0FEE-4098-B013-C9A51AC0D855}" name="difference" dataDxfId="38">
      <calculatedColumnFormula>E2-F2</calculatedColumnFormula>
    </tableColumn>
    <tableColumn id="8" xr3:uid="{EA9D5E29-4B04-42D6-86E5-F883A729D652}" name="difference %" dataDxfId="37">
      <calculatedColumnFormula>G2/F2</calculatedColumnFormula>
    </tableColumn>
    <tableColumn id="9" xr3:uid="{4A0F6A2C-3B20-4511-B191-C42BAF07E804}" name="profit" dataDxfId="36">
      <calculatedColumnFormula>E2-B2</calculatedColumnFormula>
    </tableColumn>
    <tableColumn id="10" xr3:uid="{57A48CE7-DE75-4EDF-9C04-39AAE6658AA6}" name="profit margin" dataDxfId="35">
      <calculatedColumnFormula>I2/E2</calculatedColumnFormula>
    </tableColumn>
    <tableColumn id="11" xr3:uid="{35918C9A-C3D3-4F84-88DC-D47C74B2D40F}" name="cost per kg" dataDxfId="34">
      <calculatedColumnFormula>B2/D2</calculatedColumnFormula>
    </tableColumn>
    <tableColumn id="12" xr3:uid="{FAFC4FBC-B750-4D6E-A8CC-4081B9700D7E}" name="status">
      <calculatedColumnFormula>IF(H2&gt;0,"OverPaid", "Under Budget")</calculatedColumnFormula>
    </tableColumn>
    <tableColumn id="13" xr3:uid="{AF55F8C3-BB3F-4DC6-8E78-A4AAE4ABD7D7}" name="profitability">
      <calculatedColumnFormula>IF(J2&gt;0,"Profitable", "in loss")</calculatedColumnFormula>
    </tableColumn>
    <tableColumn id="14" xr3:uid="{1EEF07A6-DBF0-416C-89AD-8087A0BE2E95}" name="Column1"/>
    <tableColumn id="15" xr3:uid="{391C7E5C-786F-4320-928E-7AC115B8E6D1}" name="Column2" dataDxfId="33"/>
    <tableColumn id="16" xr3:uid="{246E0238-C51B-49D4-8DBB-E3AC95F31C80}" name="Column3"/>
    <tableColumn id="17" xr3:uid="{464A7EA9-89A1-4F72-93FC-AB23842041AD}" name="cost_new"/>
    <tableColumn id="18" xr3:uid="{90251B3F-AB84-44C3-8E9A-9414F05666D5}" name="per kg rate4"/>
    <tableColumn id="19" xr3:uid="{479EF4AB-D442-4917-A18D-553FA0FB5ABA}" name="kg delivered5" dataDxfId="32"/>
    <tableColumn id="20" xr3:uid="{8AFCF4DE-36FD-42BA-9ACD-8DE2800501F1}" name="payout6"/>
    <tableColumn id="21" xr3:uid="{6395BA79-C77F-4134-A258-43FFE076B706}" name="budget7" dataDxfId="31"/>
    <tableColumn id="22" xr3:uid="{8AE9BC9F-3D85-4594-B796-56F8FD04F141}" name="difference_new" dataDxfId="30"/>
    <tableColumn id="23" xr3:uid="{B28870C6-4B75-4047-A94D-255761BA4232}" name="difference_new %" dataDxfId="29"/>
    <tableColumn id="24" xr3:uid="{7A7EB42A-8BF1-476A-BDA8-24700CB0F1F9}" name="Profit_new" dataDxfId="28">
      <calculatedColumnFormula>T2-Q2</calculatedColumnFormula>
    </tableColumn>
    <tableColumn id="25" xr3:uid="{9D4C719D-BB6C-4904-975C-3A4D69704A87}" name="profit_margin_new" dataDxfId="27">
      <calculatedColumnFormula>X2/T2</calculatedColumnFormula>
    </tableColumn>
    <tableColumn id="26" xr3:uid="{788CBA0C-B0F1-4868-B348-4E2FA46AF880}" name="cost_per_kg_new" dataDxfId="26">
      <calculatedColumnFormula>Q2/S2</calculatedColumnFormula>
    </tableColumn>
    <tableColumn id="27" xr3:uid="{934FBAA0-5BD9-43F9-9234-978CEDE22E1F}" name="status_new">
      <calculatedColumnFormula>IF(W2&gt;0,"Overpaid","under budget")</calculatedColumnFormula>
    </tableColumn>
    <tableColumn id="28" xr3:uid="{6E15B1B9-0C73-418E-A457-05259B70EE34}" name="Profitability_new">
      <calculatedColumnFormula>IF(Y2&gt;0,"Profitable","in loss")</calculatedColumnFormula>
    </tableColumn>
    <tableColumn id="29" xr3:uid="{A60F1EAE-ACC7-4056-9BC2-A832B9ABD64D}" name="Monthly_capacity_vehicle_new" dataDxfId="25"/>
    <tableColumn id="30" xr3:uid="{E134010F-5D2F-4825-BCEB-24BE0EFDD820}" name="Mothly_capacity_new" dataDxfId="24">
      <calculatedColumnFormula>AC2*25000</calculatedColumnFormula>
    </tableColumn>
    <tableColumn id="31" xr3:uid="{6441C6DE-EF6E-45ED-AEC2-40D16B7F77C8}" name="utilization_new" dataDxfId="23">
      <calculatedColumnFormula>S2/AD2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5D549-7F00-4A3C-ACD5-D4018C9AC66E}" name="cost_base_improved" displayName="cost_base_improved" ref="A1:Z64" totalsRowShown="0" headerRowDxfId="22" dataDxfId="21">
  <autoFilter ref="A1:Z64" xr:uid="{4555D549-7F00-4A3C-ACD5-D4018C9AC66E}"/>
  <tableColumns count="26">
    <tableColumn id="1" xr3:uid="{12676CBB-F0F9-415F-8088-9B135D1CE28F}" name="Index" dataDxfId="20"/>
    <tableColumn id="2" xr3:uid="{57D9C515-02D2-472C-95FC-EC7F17F62AC1}" name="OU" dataDxfId="19"/>
    <tableColumn id="3" xr3:uid="{E0C0451B-F981-4ED8-A052-61F0D8B2DF8A}" name="OU Code" dataDxfId="18">
      <calculatedColumnFormula>VLOOKUP(D2,[2]Payout!$B$2:$C$510,2,FALSE)</calculatedColumnFormula>
    </tableColumn>
    <tableColumn id="4" xr3:uid="{19172641-BF64-4FF3-818C-1C27D1F4586D}" name="BP name" dataDxfId="17"/>
    <tableColumn id="5" xr3:uid="{968841AF-A2B0-4FD5-A7DE-EA10D16748AD}" name="Vehicles" dataDxfId="16"/>
    <tableColumn id="6" xr3:uid="{EC7505DE-D233-48EA-9E08-3AA78B38BB3D}" name="Vehicle name"/>
    <tableColumn id="7" xr3:uid="{5D861405-A093-4C91-830B-A5F8A34656F4}" name="Vehicles ownership" dataDxfId="15"/>
    <tableColumn id="8" xr3:uid="{4C8DD224-9EE4-428A-94F6-F33A846ADB39}" name="Year of purchase" dataDxfId="14"/>
    <tableColumn id="9" xr3:uid="{36BA74FC-582A-4381-8688-D01912D8A2D0}" name="Vehicle_capacity" dataDxfId="13"/>
    <tableColumn id="10" xr3:uid="{D7320792-CE11-4142-A096-CFFAE5BDF035}" name="Milage" dataDxfId="12"/>
    <tableColumn id="11" xr3:uid="{77F65DA8-324F-4D8B-9B93-A7E859C9916D}" name="vehicle type"/>
    <tableColumn id="12" xr3:uid="{9499F95A-A6C3-41D6-91DC-E01684FA02D1}" name="km travelled" dataDxfId="11"/>
    <tableColumn id="13" xr3:uid="{424A5B2C-5194-48A2-AB3B-CF47795E9CFF}" name="Fuel Cost" dataDxfId="10"/>
    <tableColumn id="14" xr3:uid="{C3423771-C4FF-4242-ACF6-AE576AC70F4C}" name="Fuel_cost_new" dataDxfId="9">
      <calculatedColumnFormula>IF(G2="Market",0,M2)</calculatedColumnFormula>
    </tableColumn>
    <tableColumn id="15" xr3:uid="{28034106-FA47-4DF3-9573-0C6FAD260B4D}" name="EMI" dataDxfId="8"/>
    <tableColumn id="16" xr3:uid="{8E7743E1-1752-475C-B404-9B42A76DA802}" name="EMI_new" dataDxfId="7">
      <calculatedColumnFormula>IF(G2="EMI",IF(H2&gt;=2016,O2,0),0)</calculatedColumnFormula>
    </tableColumn>
    <tableColumn id="17" xr3:uid="{5CE86684-0EAA-4228-9CAB-30B95974AD00}" name="Maintenance" dataDxfId="6"/>
    <tableColumn id="18" xr3:uid="{6B8EA2A4-E018-4FCA-9DB8-2042C879D393}" name="Vehicle cost">
      <calculatedColumnFormula>M2+O2+Q2</calculatedColumnFormula>
    </tableColumn>
    <tableColumn id="19" xr3:uid="{E93F32A1-1D85-4198-AA6B-26399DCBE839}" name="Vehicle_cost_new">
      <calculatedColumnFormula>IF(G2="Market",IF(I2&gt;3,80000,40000),N2+P2+Q2)</calculatedColumnFormula>
    </tableColumn>
    <tableColumn id="20" xr3:uid="{18530E01-B390-417E-8528-4938E1484612}" name="Team cost" dataDxfId="5"/>
    <tableColumn id="21" xr3:uid="{5CA755DF-0421-4712-9DDD-68CB392A66AB}" name="Loader_required" dataDxfId="4">
      <calculatedColumnFormula>IF(I2&gt;3,2,1)</calculatedColumnFormula>
    </tableColumn>
    <tableColumn id="22" xr3:uid="{0C7AB013-3E64-4265-A701-3E41A5EB9FEC}" name="Driver_cost" dataDxfId="3">
      <calculatedColumnFormula>IF(G2="Market",0,20000)</calculatedColumnFormula>
    </tableColumn>
    <tableColumn id="23" xr3:uid="{5411016B-4AAE-443F-B437-81B9AD2F0665}" name="Loader_cost" dataDxfId="2">
      <calculatedColumnFormula>U2*8000</calculatedColumnFormula>
    </tableColumn>
    <tableColumn id="24" xr3:uid="{719FC060-FCF0-4EFD-BEBE-5727C5FC17CD}" name="Team_cost_new" dataDxfId="1">
      <calculatedColumnFormula>V2+W2</calculatedColumnFormula>
    </tableColumn>
    <tableColumn id="25" xr3:uid="{9A9E371C-B16A-4CB2-A949-E99E524F0BDF}" name="Total cost">
      <calculatedColumnFormula>R2+T2</calculatedColumnFormula>
    </tableColumn>
    <tableColumn id="26" xr3:uid="{B6B57AC9-426E-40A4-B0E4-07CF755912DD}" name="Total_cost_new">
      <calculatedColumnFormula>X2+S2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0"/>
  <sheetViews>
    <sheetView topLeftCell="A16" zoomScaleNormal="100" workbookViewId="0">
      <selection activeCell="AN9" sqref="AN9"/>
    </sheetView>
  </sheetViews>
  <sheetFormatPr defaultColWidth="14.44140625" defaultRowHeight="15" customHeight="1" x14ac:dyDescent="0.3"/>
  <cols>
    <col min="1" max="1" width="29.5546875" customWidth="1"/>
    <col min="2" max="3" width="11.88671875" customWidth="1"/>
    <col min="4" max="4" width="13.109375" customWidth="1"/>
    <col min="5" max="5" width="11.109375" customWidth="1"/>
    <col min="6" max="6" width="10" customWidth="1"/>
    <col min="7" max="7" width="11.88671875" customWidth="1"/>
    <col min="8" max="8" width="15" customWidth="1"/>
    <col min="9" max="9" width="10.6640625" customWidth="1"/>
    <col min="10" max="10" width="13.88671875" customWidth="1"/>
    <col min="11" max="11" width="12" customWidth="1"/>
    <col min="12" max="12" width="10.44140625" customWidth="1"/>
    <col min="13" max="13" width="12.6640625" customWidth="1"/>
    <col min="14" max="14" width="12" hidden="1" customWidth="1"/>
    <col min="15" max="15" width="17.21875" hidden="1" customWidth="1"/>
    <col min="16" max="16" width="17.33203125" hidden="1" customWidth="1"/>
    <col min="17" max="17" width="12" customWidth="1"/>
    <col min="18" max="18" width="12" hidden="1" customWidth="1"/>
    <col min="19" max="19" width="12" style="56" hidden="1" customWidth="1"/>
    <col min="20" max="20" width="12" hidden="1" customWidth="1"/>
    <col min="21" max="21" width="12" style="43" hidden="1" customWidth="1"/>
    <col min="22" max="22" width="16" style="43" customWidth="1"/>
    <col min="23" max="23" width="17.88671875" style="35" customWidth="1"/>
    <col min="24" max="24" width="12.109375" customWidth="1"/>
    <col min="25" max="25" width="19" style="51" customWidth="1"/>
    <col min="26" max="26" width="17.6640625" customWidth="1"/>
    <col min="27" max="27" width="12.44140625" customWidth="1"/>
    <col min="28" max="28" width="17.21875" customWidth="1"/>
    <col min="29" max="29" width="29.5546875" customWidth="1"/>
    <col min="30" max="30" width="21.5546875" customWidth="1"/>
    <col min="31" max="31" width="15.6640625" customWidth="1"/>
    <col min="32" max="37" width="15" customWidth="1"/>
    <col min="38" max="38" width="12.109375" customWidth="1"/>
    <col min="39" max="39" width="9.109375" customWidth="1"/>
    <col min="40" max="48" width="8.6640625" customWidth="1"/>
  </cols>
  <sheetData>
    <row r="1" spans="1:4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311</v>
      </c>
      <c r="O1" s="58" t="s">
        <v>312</v>
      </c>
      <c r="P1" t="s">
        <v>313</v>
      </c>
      <c r="Q1" s="1" t="s">
        <v>305</v>
      </c>
      <c r="R1" s="1" t="s">
        <v>314</v>
      </c>
      <c r="S1" s="55" t="s">
        <v>315</v>
      </c>
      <c r="T1" s="1" t="s">
        <v>316</v>
      </c>
      <c r="U1" s="48" t="s">
        <v>317</v>
      </c>
      <c r="V1" s="48" t="s">
        <v>318</v>
      </c>
      <c r="W1" s="49" t="s">
        <v>319</v>
      </c>
      <c r="X1" s="1" t="s">
        <v>320</v>
      </c>
      <c r="Y1" s="50" t="s">
        <v>321</v>
      </c>
      <c r="Z1" s="1" t="s">
        <v>322</v>
      </c>
      <c r="AA1" s="1" t="s">
        <v>323</v>
      </c>
      <c r="AB1" s="1" t="s">
        <v>324</v>
      </c>
      <c r="AC1" s="1" t="s">
        <v>325</v>
      </c>
      <c r="AD1" s="1" t="s">
        <v>326</v>
      </c>
      <c r="AE1" s="1" t="s">
        <v>327</v>
      </c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x14ac:dyDescent="0.3">
      <c r="A2" s="2" t="s">
        <v>13</v>
      </c>
      <c r="B2">
        <v>131947.66735256772</v>
      </c>
      <c r="C2" s="32">
        <f>VLOOKUP(A2,[1]payouts_table_AMD!$B$2:$E$52,3,FALSE)</f>
        <v>5</v>
      </c>
      <c r="D2" s="33">
        <f>VLOOKUP(A2,[1]payouts_table_AMD!$B$2:$E$52,4,FALSE)</f>
        <v>16347.6</v>
      </c>
      <c r="E2" s="34">
        <f>C2*D2</f>
        <v>81738</v>
      </c>
      <c r="F2" s="34">
        <f>VLOOKUP(A2,[1]Sheet1!$B$2:$F$64,5,FALSE)</f>
        <v>67307.695444082405</v>
      </c>
      <c r="G2" s="34">
        <f>E2-F2</f>
        <v>14430.304555917595</v>
      </c>
      <c r="H2" s="35">
        <f>G2/F2</f>
        <v>0.21439308626910189</v>
      </c>
      <c r="I2" s="34">
        <f>E2-B2</f>
        <v>-50209.667352567718</v>
      </c>
      <c r="J2" s="35">
        <f>I2/E2</f>
        <v>-0.61427570227516848</v>
      </c>
      <c r="K2" s="32">
        <f>B2/D2</f>
        <v>8.0713785113758423</v>
      </c>
      <c r="L2" t="str">
        <f>IF(H2&gt;0,"OverPaid", "Under Budget")</f>
        <v>OverPaid</v>
      </c>
      <c r="M2" t="str">
        <f>IF(J2&gt;0,"Profitable", "in loss")</f>
        <v>in loss</v>
      </c>
      <c r="O2" s="58"/>
      <c r="Q2">
        <v>115947.6673525677</v>
      </c>
      <c r="R2">
        <v>5</v>
      </c>
      <c r="S2" s="56">
        <v>16347.6</v>
      </c>
      <c r="T2">
        <v>81738</v>
      </c>
      <c r="U2" s="43">
        <v>67307.695444082405</v>
      </c>
      <c r="V2" s="43">
        <v>14430.304555917595</v>
      </c>
      <c r="W2" s="35">
        <v>0.21439308626910189</v>
      </c>
      <c r="X2" s="40">
        <f>T2-Q2</f>
        <v>-34209.667352567703</v>
      </c>
      <c r="Y2" s="35">
        <f>X2/T2</f>
        <v>-0.41852831427937681</v>
      </c>
      <c r="Z2" s="53">
        <f>Q2/S2</f>
        <v>7.092641571396884</v>
      </c>
      <c r="AA2" t="str">
        <f>IF(W2&gt;0,"Overpaid","under budget")</f>
        <v>Overpaid</v>
      </c>
      <c r="AB2" t="str">
        <f>IF(Y2&gt;0,"Profitable","in loss")</f>
        <v>in loss</v>
      </c>
      <c r="AC2" s="54">
        <v>3.25</v>
      </c>
      <c r="AD2" s="54">
        <f>AC2*25000</f>
        <v>81250</v>
      </c>
      <c r="AE2" s="52">
        <f>S2/AD2</f>
        <v>0.20120123076923077</v>
      </c>
      <c r="AF2" s="54"/>
      <c r="AG2" s="54"/>
      <c r="AH2" s="54"/>
      <c r="AI2" s="54"/>
      <c r="AJ2" s="54"/>
      <c r="AK2" s="54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4.4" x14ac:dyDescent="0.3">
      <c r="A3" s="2" t="s">
        <v>14</v>
      </c>
      <c r="B3">
        <v>73421.63260743719</v>
      </c>
      <c r="C3" s="32">
        <f>VLOOKUP(A3,[1]payouts_table_AMD!$B$2:$E$52,3,FALSE)</f>
        <v>5</v>
      </c>
      <c r="D3" s="33">
        <f>VLOOKUP(A3,[1]payouts_table_AMD!$B$2:$E$52,4,FALSE)</f>
        <v>36413.599999999999</v>
      </c>
      <c r="E3" s="34">
        <f t="shared" ref="E3:E49" si="0">C3*D3</f>
        <v>182068</v>
      </c>
      <c r="F3" s="34">
        <f>VLOOKUP(A3,[1]Sheet1!$B$2:$F$64,5,FALSE)</f>
        <v>151594.20238356592</v>
      </c>
      <c r="G3" s="34">
        <f t="shared" ref="G3:G49" si="1">E3-F3</f>
        <v>30473.79761643408</v>
      </c>
      <c r="H3" s="35">
        <f t="shared" ref="H3:H49" si="2">G3/F3</f>
        <v>0.20102218381233883</v>
      </c>
      <c r="I3" s="34">
        <f t="shared" ref="I3:I49" si="3">E3-B3</f>
        <v>108646.36739256281</v>
      </c>
      <c r="J3" s="35">
        <f t="shared" ref="J3:J49" si="4">I3/E3</f>
        <v>0.59673510662259599</v>
      </c>
      <c r="K3" s="32">
        <f t="shared" ref="K3:K49" si="5">B3/D3</f>
        <v>2.0163244668870202</v>
      </c>
      <c r="L3" t="str">
        <f t="shared" ref="L3:L49" si="6">IF(H3&gt;0,"OverPaid", "Under Budget")</f>
        <v>OverPaid</v>
      </c>
      <c r="M3" t="str">
        <f t="shared" ref="M3:M49" si="7">IF(J3&gt;0,"Profitable", "in loss")</f>
        <v>Profitable</v>
      </c>
      <c r="O3" s="58"/>
      <c r="Q3">
        <v>48000</v>
      </c>
      <c r="R3">
        <v>5</v>
      </c>
      <c r="S3" s="56">
        <v>36413.599999999999</v>
      </c>
      <c r="T3">
        <v>182068</v>
      </c>
      <c r="U3" s="43">
        <v>151594.20238356592</v>
      </c>
      <c r="V3" s="43">
        <v>30473.79761643408</v>
      </c>
      <c r="W3" s="35">
        <v>0.20102218381233883</v>
      </c>
      <c r="X3" s="40">
        <f t="shared" ref="X3:X49" si="8">T3-Q3</f>
        <v>134068</v>
      </c>
      <c r="Y3" s="35">
        <f t="shared" ref="Y3:Y49" si="9">X3/T3</f>
        <v>0.73636223828459701</v>
      </c>
      <c r="Z3" s="53">
        <f t="shared" ref="Z3:Z49" si="10">Q3/S3</f>
        <v>1.3181888085770153</v>
      </c>
      <c r="AA3" t="str">
        <f t="shared" ref="AA3:AA49" si="11">IF(W3&gt;0,"Overpaid","under budget")</f>
        <v>Overpaid</v>
      </c>
      <c r="AB3" t="str">
        <f t="shared" ref="AB3:AB49" si="12">IF(Y3&gt;0,"Profitable","in loss")</f>
        <v>Profitable</v>
      </c>
      <c r="AC3" s="54">
        <v>2.5</v>
      </c>
      <c r="AD3" s="54">
        <f t="shared" ref="AD3:AD49" si="13">AC3*25000</f>
        <v>62500</v>
      </c>
      <c r="AE3" s="52">
        <f t="shared" ref="AE3:AE49" si="14">S3/AD3</f>
        <v>0.58261759999999996</v>
      </c>
      <c r="AF3" s="54"/>
      <c r="AG3" s="54"/>
      <c r="AH3" s="54"/>
      <c r="AI3" s="54"/>
      <c r="AJ3" s="54"/>
      <c r="AK3" s="54"/>
      <c r="AL3" s="1" t="s">
        <v>15</v>
      </c>
      <c r="AM3" s="6"/>
      <c r="AN3" s="2"/>
      <c r="AO3" s="2"/>
      <c r="AP3" s="2"/>
      <c r="AQ3" s="2"/>
      <c r="AR3" s="2"/>
      <c r="AS3" s="2"/>
      <c r="AT3" s="2"/>
      <c r="AU3" s="2"/>
      <c r="AV3" s="2"/>
    </row>
    <row r="4" spans="1:48" ht="14.4" x14ac:dyDescent="0.3">
      <c r="A4" s="2" t="s">
        <v>16</v>
      </c>
      <c r="B4">
        <v>110504.94959940619</v>
      </c>
      <c r="C4" s="32">
        <f>VLOOKUP(A4,[1]payouts_table_AMD!$B$2:$E$52,3,FALSE)</f>
        <v>5</v>
      </c>
      <c r="D4" s="33">
        <f>VLOOKUP(A4,[1]payouts_table_AMD!$B$2:$E$52,4,FALSE)</f>
        <v>29269</v>
      </c>
      <c r="E4" s="34">
        <f t="shared" si="0"/>
        <v>146345</v>
      </c>
      <c r="F4" s="34">
        <f>VLOOKUP(A4,[1]Sheet1!$B$2:$F$64,5,FALSE)</f>
        <v>27180.821150192936</v>
      </c>
      <c r="G4" s="34">
        <f t="shared" si="1"/>
        <v>119164.17884980707</v>
      </c>
      <c r="H4" s="35">
        <f t="shared" si="2"/>
        <v>4.3841272561760416</v>
      </c>
      <c r="I4" s="34">
        <f t="shared" si="3"/>
        <v>35840.050400593813</v>
      </c>
      <c r="J4" s="35">
        <f t="shared" si="4"/>
        <v>0.24490109262765256</v>
      </c>
      <c r="K4" s="32">
        <f t="shared" si="5"/>
        <v>3.7754945368617374</v>
      </c>
      <c r="L4" t="str">
        <f t="shared" si="6"/>
        <v>OverPaid</v>
      </c>
      <c r="M4" t="str">
        <f t="shared" si="7"/>
        <v>Profitable</v>
      </c>
      <c r="O4" s="62" t="s">
        <v>307</v>
      </c>
      <c r="Q4">
        <v>92974.742564298882</v>
      </c>
      <c r="R4">
        <v>5</v>
      </c>
      <c r="S4" s="56">
        <v>29269</v>
      </c>
      <c r="T4">
        <v>146345</v>
      </c>
      <c r="U4" s="43">
        <v>27180.821150192936</v>
      </c>
      <c r="V4" s="43">
        <v>119164.17884980707</v>
      </c>
      <c r="W4" s="35">
        <v>4.3841272561760416</v>
      </c>
      <c r="X4" s="40">
        <f t="shared" si="8"/>
        <v>53370.257435701118</v>
      </c>
      <c r="Y4" s="35">
        <f t="shared" si="9"/>
        <v>0.36468794585193287</v>
      </c>
      <c r="Z4" s="53">
        <f t="shared" si="10"/>
        <v>3.1765602707403358</v>
      </c>
      <c r="AA4" t="str">
        <f t="shared" si="11"/>
        <v>Overpaid</v>
      </c>
      <c r="AB4" t="str">
        <f t="shared" si="12"/>
        <v>Profitable</v>
      </c>
      <c r="AC4" s="54">
        <v>6.5900268382448797</v>
      </c>
      <c r="AD4" s="54">
        <f t="shared" si="13"/>
        <v>164750.67095612199</v>
      </c>
      <c r="AE4" s="52">
        <f t="shared" si="14"/>
        <v>0.17765633262759339</v>
      </c>
      <c r="AF4" s="54"/>
      <c r="AG4" s="54"/>
      <c r="AH4" s="54"/>
      <c r="AI4" s="54"/>
      <c r="AJ4" s="54"/>
      <c r="AK4" s="54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4.4" x14ac:dyDescent="0.3">
      <c r="A5" s="2" t="s">
        <v>17</v>
      </c>
      <c r="B5">
        <v>73827.272539272526</v>
      </c>
      <c r="C5" s="32">
        <f>VLOOKUP(A5,[1]payouts_table_AMD!$B$2:$E$52,3,FALSE)</f>
        <v>19</v>
      </c>
      <c r="D5" s="33">
        <f>VLOOKUP(A5,[1]payouts_table_AMD!$B$2:$E$52,4,FALSE)</f>
        <v>6740.5789473684208</v>
      </c>
      <c r="E5" s="34">
        <f t="shared" si="0"/>
        <v>128071</v>
      </c>
      <c r="F5" s="34">
        <f>VLOOKUP(A5,[1]Sheet1!$B$2:$F$64,5,FALSE)</f>
        <v>23560.66190357352</v>
      </c>
      <c r="G5" s="34">
        <f t="shared" si="1"/>
        <v>104510.33809642648</v>
      </c>
      <c r="H5" s="35">
        <f t="shared" si="2"/>
        <v>4.4357980486352577</v>
      </c>
      <c r="I5" s="34">
        <f t="shared" si="3"/>
        <v>54243.727460727474</v>
      </c>
      <c r="J5" s="35">
        <f t="shared" si="4"/>
        <v>0.42354418612119427</v>
      </c>
      <c r="K5" s="32">
        <f t="shared" si="5"/>
        <v>10.95266046369731</v>
      </c>
      <c r="L5" t="str">
        <f t="shared" si="6"/>
        <v>OverPaid</v>
      </c>
      <c r="M5" t="str">
        <f t="shared" si="7"/>
        <v>Profitable</v>
      </c>
      <c r="O5" s="62"/>
      <c r="Q5">
        <v>65827.272539272526</v>
      </c>
      <c r="R5">
        <v>19</v>
      </c>
      <c r="S5" s="56">
        <v>6740.5789473684208</v>
      </c>
      <c r="T5">
        <v>128071</v>
      </c>
      <c r="U5" s="43">
        <v>23560.66190357352</v>
      </c>
      <c r="V5" s="43">
        <v>104510.33809642648</v>
      </c>
      <c r="W5" s="35">
        <v>4.4357980486352577</v>
      </c>
      <c r="X5" s="40">
        <f t="shared" si="8"/>
        <v>62243.727460727474</v>
      </c>
      <c r="Y5" s="35">
        <f t="shared" si="9"/>
        <v>0.48600953737167252</v>
      </c>
      <c r="Z5" s="53">
        <f t="shared" si="10"/>
        <v>9.7658187899382227</v>
      </c>
      <c r="AA5" t="str">
        <f t="shared" si="11"/>
        <v>Overpaid</v>
      </c>
      <c r="AB5" t="str">
        <f t="shared" si="12"/>
        <v>Profitable</v>
      </c>
      <c r="AC5" s="54">
        <v>1.3894248629665999</v>
      </c>
      <c r="AD5" s="54">
        <f t="shared" si="13"/>
        <v>34735.621574165001</v>
      </c>
      <c r="AE5" s="52">
        <f t="shared" si="14"/>
        <v>0.19405378806814846</v>
      </c>
      <c r="AF5" s="54"/>
      <c r="AG5" s="54"/>
      <c r="AH5" s="54"/>
      <c r="AI5" s="54"/>
      <c r="AJ5" s="54"/>
      <c r="AK5" s="54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14.4" x14ac:dyDescent="0.3">
      <c r="A6" s="2" t="s">
        <v>18</v>
      </c>
      <c r="B6">
        <v>68723.169028905162</v>
      </c>
      <c r="C6" s="32">
        <f>VLOOKUP(A6,[1]payouts_table_AMD!$B$2:$E$52,3,FALSE)</f>
        <v>9</v>
      </c>
      <c r="D6" s="33">
        <f>VLOOKUP(A6,[1]payouts_table_AMD!$B$2:$E$52,4,FALSE)</f>
        <v>2553.3333333333335</v>
      </c>
      <c r="E6" s="34">
        <f t="shared" si="0"/>
        <v>22980</v>
      </c>
      <c r="F6" s="34">
        <f>VLOOKUP(A6,[1]Sheet1!$B$2:$F$64,5,FALSE)</f>
        <v>14574.070793404973</v>
      </c>
      <c r="G6" s="34">
        <f t="shared" si="1"/>
        <v>8405.9292065950267</v>
      </c>
      <c r="H6" s="35">
        <f t="shared" si="2"/>
        <v>0.57677290893899458</v>
      </c>
      <c r="I6" s="34">
        <f t="shared" si="3"/>
        <v>-45743.169028905162</v>
      </c>
      <c r="J6" s="35">
        <f t="shared" si="4"/>
        <v>-1.9905643615711559</v>
      </c>
      <c r="K6" s="32">
        <f t="shared" si="5"/>
        <v>26.915079254140402</v>
      </c>
      <c r="L6" t="str">
        <f t="shared" si="6"/>
        <v>OverPaid</v>
      </c>
      <c r="M6" t="str">
        <f t="shared" si="7"/>
        <v>in loss</v>
      </c>
      <c r="O6" s="62"/>
      <c r="Q6">
        <v>60723.169028905162</v>
      </c>
      <c r="R6">
        <v>9</v>
      </c>
      <c r="S6" s="56">
        <v>2553.3333333333335</v>
      </c>
      <c r="T6">
        <v>22980</v>
      </c>
      <c r="U6" s="43">
        <v>14574.070793404973</v>
      </c>
      <c r="V6" s="43">
        <v>8405.9292065950267</v>
      </c>
      <c r="W6" s="35">
        <v>0.57677290893899458</v>
      </c>
      <c r="X6" s="40">
        <f t="shared" si="8"/>
        <v>-37743.169028905162</v>
      </c>
      <c r="Y6" s="35">
        <f t="shared" si="9"/>
        <v>-1.6424355539123221</v>
      </c>
      <c r="Z6" s="53">
        <f t="shared" si="10"/>
        <v>23.781919985210898</v>
      </c>
      <c r="AA6" t="str">
        <f t="shared" si="11"/>
        <v>Overpaid</v>
      </c>
      <c r="AB6" t="str">
        <f t="shared" si="12"/>
        <v>in loss</v>
      </c>
      <c r="AC6" s="54">
        <v>1.5806763812306599</v>
      </c>
      <c r="AD6" s="54">
        <f t="shared" si="13"/>
        <v>39516.909530766497</v>
      </c>
      <c r="AE6" s="52">
        <f t="shared" si="14"/>
        <v>6.46136897761551E-2</v>
      </c>
      <c r="AF6" s="54"/>
      <c r="AG6" s="54"/>
      <c r="AH6" s="54"/>
      <c r="AI6" s="54"/>
      <c r="AJ6" s="54"/>
      <c r="AK6" s="54"/>
      <c r="AL6" s="2"/>
      <c r="AM6" s="1" t="s">
        <v>309</v>
      </c>
      <c r="AN6" s="1" t="s">
        <v>310</v>
      </c>
      <c r="AO6" s="2"/>
      <c r="AP6" s="2"/>
      <c r="AQ6" s="2"/>
      <c r="AR6" s="2"/>
      <c r="AS6" s="2"/>
      <c r="AT6" s="2"/>
      <c r="AU6" s="2"/>
      <c r="AV6" s="2"/>
    </row>
    <row r="7" spans="1:48" ht="14.4" x14ac:dyDescent="0.3">
      <c r="A7" s="2" t="s">
        <v>19</v>
      </c>
      <c r="B7">
        <v>75995.320459825874</v>
      </c>
      <c r="C7" s="32">
        <f>VLOOKUP(A7,[1]payouts_table_AMD!$B$2:$E$52,3,FALSE)</f>
        <v>9</v>
      </c>
      <c r="D7" s="33">
        <f>VLOOKUP(A7,[1]payouts_table_AMD!$B$2:$E$52,4,FALSE)</f>
        <v>4069</v>
      </c>
      <c r="E7" s="34">
        <f t="shared" si="0"/>
        <v>36621</v>
      </c>
      <c r="F7" s="34">
        <f>VLOOKUP(A7,[1]Sheet1!$B$2:$F$64,5,FALSE)</f>
        <v>11610.612907422201</v>
      </c>
      <c r="G7" s="34">
        <f t="shared" si="1"/>
        <v>25010.387092577799</v>
      </c>
      <c r="H7" s="35">
        <f t="shared" si="2"/>
        <v>2.1540970568909121</v>
      </c>
      <c r="I7" s="34">
        <f t="shared" si="3"/>
        <v>-39374.320459825874</v>
      </c>
      <c r="J7" s="35">
        <f t="shared" si="4"/>
        <v>-1.0751841964945215</v>
      </c>
      <c r="K7" s="32">
        <f t="shared" si="5"/>
        <v>18.676657768450696</v>
      </c>
      <c r="L7" t="str">
        <f t="shared" si="6"/>
        <v>OverPaid</v>
      </c>
      <c r="M7" t="str">
        <f t="shared" si="7"/>
        <v>in loss</v>
      </c>
      <c r="O7" s="62"/>
      <c r="Q7">
        <v>61897.857143266796</v>
      </c>
      <c r="R7">
        <v>9</v>
      </c>
      <c r="S7" s="56">
        <v>4069</v>
      </c>
      <c r="T7">
        <v>36621</v>
      </c>
      <c r="U7" s="43">
        <v>11610.612907422201</v>
      </c>
      <c r="V7" s="43">
        <v>25010.387092577799</v>
      </c>
      <c r="W7" s="35">
        <v>2.1540970568909121</v>
      </c>
      <c r="X7" s="40">
        <f t="shared" si="8"/>
        <v>-25276.857143266796</v>
      </c>
      <c r="Y7" s="35">
        <f t="shared" si="9"/>
        <v>-0.6902284793770459</v>
      </c>
      <c r="Z7" s="53">
        <f t="shared" si="10"/>
        <v>15.212056314393413</v>
      </c>
      <c r="AA7" t="str">
        <f t="shared" si="11"/>
        <v>Overpaid</v>
      </c>
      <c r="AB7" t="str">
        <f t="shared" si="12"/>
        <v>in loss</v>
      </c>
      <c r="AC7" s="54">
        <v>0.75264980525332104</v>
      </c>
      <c r="AD7" s="54">
        <f t="shared" si="13"/>
        <v>18816.245131333028</v>
      </c>
      <c r="AE7" s="52">
        <f t="shared" si="14"/>
        <v>0.21624930859474478</v>
      </c>
      <c r="AF7" s="54"/>
      <c r="AG7" s="54"/>
      <c r="AH7" s="54"/>
      <c r="AI7" s="54"/>
      <c r="AJ7" s="54"/>
      <c r="AK7" s="54"/>
      <c r="AL7" s="1" t="s">
        <v>20</v>
      </c>
      <c r="AM7" s="60">
        <v>48</v>
      </c>
      <c r="AN7" s="60">
        <v>48</v>
      </c>
      <c r="AO7" s="2"/>
      <c r="AP7" s="2"/>
      <c r="AQ7" s="2"/>
      <c r="AR7" s="2"/>
      <c r="AS7" s="2"/>
      <c r="AT7" s="2"/>
      <c r="AU7" s="2"/>
      <c r="AV7" s="2"/>
    </row>
    <row r="8" spans="1:48" ht="14.4" x14ac:dyDescent="0.3">
      <c r="A8" s="2" t="s">
        <v>21</v>
      </c>
      <c r="B8">
        <v>63663.203129253117</v>
      </c>
      <c r="C8" s="32">
        <f>VLOOKUP(A8,[1]payouts_table_AMD!$B$2:$E$52,3,FALSE)</f>
        <v>8.5</v>
      </c>
      <c r="D8" s="33">
        <f>VLOOKUP(A8,[1]payouts_table_AMD!$B$2:$E$52,4,FALSE)</f>
        <v>14256.470588235294</v>
      </c>
      <c r="E8" s="34">
        <f t="shared" si="0"/>
        <v>121180</v>
      </c>
      <c r="F8" s="34">
        <f>VLOOKUP(A8,[1]Sheet1!$B$2:$F$64,5,FALSE)</f>
        <v>73367.308383054638</v>
      </c>
      <c r="G8" s="34">
        <f t="shared" si="1"/>
        <v>47812.691616945362</v>
      </c>
      <c r="H8" s="35">
        <f t="shared" si="2"/>
        <v>0.6516893241784576</v>
      </c>
      <c r="I8" s="34">
        <f t="shared" si="3"/>
        <v>57516.796870746883</v>
      </c>
      <c r="J8" s="35">
        <f t="shared" si="4"/>
        <v>0.47463935361236909</v>
      </c>
      <c r="K8" s="32">
        <f t="shared" si="5"/>
        <v>4.4655654942948635</v>
      </c>
      <c r="L8" t="str">
        <f t="shared" si="6"/>
        <v>OverPaid</v>
      </c>
      <c r="M8" t="str">
        <f t="shared" si="7"/>
        <v>Profitable</v>
      </c>
      <c r="O8" s="62"/>
      <c r="Q8">
        <v>55663.203129253117</v>
      </c>
      <c r="R8">
        <v>8.5</v>
      </c>
      <c r="S8" s="56">
        <v>14256.470588235294</v>
      </c>
      <c r="T8">
        <v>121180</v>
      </c>
      <c r="U8" s="43">
        <v>73367.308383054638</v>
      </c>
      <c r="V8" s="43">
        <v>47812.691616945362</v>
      </c>
      <c r="W8" s="35">
        <v>0.6516893241784576</v>
      </c>
      <c r="X8" s="40">
        <f t="shared" si="8"/>
        <v>65516.796870746883</v>
      </c>
      <c r="Y8" s="35">
        <f t="shared" si="9"/>
        <v>0.54065684824844762</v>
      </c>
      <c r="Z8" s="53">
        <f t="shared" si="10"/>
        <v>3.9044167898881952</v>
      </c>
      <c r="AA8" t="str">
        <f t="shared" si="11"/>
        <v>Overpaid</v>
      </c>
      <c r="AB8" t="str">
        <f t="shared" si="12"/>
        <v>Profitable</v>
      </c>
      <c r="AC8" s="54">
        <v>0.78423707313208701</v>
      </c>
      <c r="AD8" s="54">
        <f t="shared" si="13"/>
        <v>19605.926828302174</v>
      </c>
      <c r="AE8" s="52">
        <f t="shared" si="14"/>
        <v>0.72715106575096145</v>
      </c>
      <c r="AF8" s="54"/>
      <c r="AG8" s="54"/>
      <c r="AH8" s="54"/>
      <c r="AI8" s="54"/>
      <c r="AJ8" s="54"/>
      <c r="AK8" s="54"/>
      <c r="AL8" s="1" t="s">
        <v>22</v>
      </c>
      <c r="AM8" s="60">
        <f>COUNTIF(M2:M49,"Profitable")</f>
        <v>14</v>
      </c>
      <c r="AN8" s="60">
        <f>COUNTIF(AB2:AB49,"Profitable")</f>
        <v>17</v>
      </c>
      <c r="AO8" s="2"/>
      <c r="AP8" s="2"/>
      <c r="AQ8" s="2"/>
      <c r="AR8" s="2"/>
      <c r="AS8" s="2"/>
      <c r="AT8" s="2"/>
      <c r="AU8" s="2"/>
      <c r="AV8" s="2"/>
    </row>
    <row r="9" spans="1:48" ht="14.4" x14ac:dyDescent="0.3">
      <c r="A9" s="2" t="s">
        <v>23</v>
      </c>
      <c r="B9">
        <v>317206.23541295185</v>
      </c>
      <c r="C9" s="32">
        <f>VLOOKUP(A9,[1]payouts_table_AMD!$B$2:$E$52,3,FALSE)</f>
        <v>5</v>
      </c>
      <c r="D9" s="33">
        <f>VLOOKUP(A9,[1]payouts_table_AMD!$B$2:$E$52,4,FALSE)</f>
        <v>14851.2</v>
      </c>
      <c r="E9" s="34">
        <f t="shared" si="0"/>
        <v>74256</v>
      </c>
      <c r="F9" s="34">
        <f>VLOOKUP(A9,[1]Sheet1!$B$2:$F$64,5,FALSE)</f>
        <v>44310.062860390266</v>
      </c>
      <c r="G9" s="34">
        <f t="shared" si="1"/>
        <v>29945.937139609734</v>
      </c>
      <c r="H9" s="35">
        <f t="shared" si="2"/>
        <v>0.67582700647394167</v>
      </c>
      <c r="I9" s="34">
        <f t="shared" si="3"/>
        <v>-242950.23541295185</v>
      </c>
      <c r="J9" s="35">
        <f t="shared" si="4"/>
        <v>-3.2717926553134005</v>
      </c>
      <c r="K9" s="32">
        <f t="shared" si="5"/>
        <v>21.358963276567</v>
      </c>
      <c r="L9" t="str">
        <f t="shared" si="6"/>
        <v>OverPaid</v>
      </c>
      <c r="M9" t="str">
        <f t="shared" si="7"/>
        <v>in loss</v>
      </c>
      <c r="O9" s="62"/>
      <c r="Q9">
        <v>282436.33521850145</v>
      </c>
      <c r="R9">
        <v>5</v>
      </c>
      <c r="S9" s="56">
        <v>14851.2</v>
      </c>
      <c r="T9">
        <v>74256</v>
      </c>
      <c r="U9" s="43">
        <v>44310.062860390266</v>
      </c>
      <c r="V9" s="43">
        <v>29945.937139609734</v>
      </c>
      <c r="W9" s="35">
        <v>0.67582700647394167</v>
      </c>
      <c r="X9" s="40">
        <f t="shared" si="8"/>
        <v>-208180.33521850145</v>
      </c>
      <c r="Y9" s="35">
        <f t="shared" si="9"/>
        <v>-2.8035490090834605</v>
      </c>
      <c r="Z9" s="53">
        <f t="shared" si="10"/>
        <v>19.017745045417303</v>
      </c>
      <c r="AA9" t="str">
        <f t="shared" si="11"/>
        <v>Overpaid</v>
      </c>
      <c r="AB9" t="str">
        <f t="shared" si="12"/>
        <v>in loss</v>
      </c>
      <c r="AC9" s="54">
        <v>15.446351858149459</v>
      </c>
      <c r="AD9" s="54">
        <f t="shared" si="13"/>
        <v>386158.79645373649</v>
      </c>
      <c r="AE9" s="52">
        <f t="shared" si="14"/>
        <v>3.8458789846003781E-2</v>
      </c>
      <c r="AF9" s="54"/>
      <c r="AG9" s="54"/>
      <c r="AH9" s="54"/>
      <c r="AI9" s="54"/>
      <c r="AJ9" s="54"/>
      <c r="AK9" s="54"/>
      <c r="AL9" s="1" t="s">
        <v>24</v>
      </c>
      <c r="AM9" s="61">
        <f>AM8/AM7</f>
        <v>0.29166666666666669</v>
      </c>
      <c r="AN9" s="61">
        <f>AN8/AN7</f>
        <v>0.35416666666666669</v>
      </c>
      <c r="AO9" s="2"/>
      <c r="AP9" s="2"/>
      <c r="AQ9" s="2"/>
      <c r="AR9" s="2"/>
      <c r="AS9" s="2"/>
      <c r="AT9" s="2"/>
      <c r="AU9" s="2"/>
      <c r="AV9" s="2"/>
    </row>
    <row r="10" spans="1:48" ht="14.4" x14ac:dyDescent="0.3">
      <c r="A10" s="2" t="s">
        <v>25</v>
      </c>
      <c r="B10">
        <v>65274.374174272481</v>
      </c>
      <c r="C10" s="32">
        <f>VLOOKUP(A10,[1]payouts_table_AMD!$B$2:$E$52,3,FALSE)</f>
        <v>10</v>
      </c>
      <c r="D10" s="33">
        <f>VLOOKUP(A10,[1]payouts_table_AMD!$B$2:$E$52,4,FALSE)</f>
        <v>13628.4</v>
      </c>
      <c r="E10" s="34">
        <f t="shared" si="0"/>
        <v>136284</v>
      </c>
      <c r="F10" s="34">
        <f>VLOOKUP(A10,[1]Sheet1!$B$2:$F$64,5,FALSE)</f>
        <v>61680.103608114805</v>
      </c>
      <c r="G10" s="34">
        <f t="shared" si="1"/>
        <v>74603.896391885195</v>
      </c>
      <c r="H10" s="35">
        <f t="shared" si="2"/>
        <v>1.2095293624323631</v>
      </c>
      <c r="I10" s="34">
        <f t="shared" si="3"/>
        <v>71009.625825727519</v>
      </c>
      <c r="J10" s="35">
        <f t="shared" si="4"/>
        <v>0.52104154431721639</v>
      </c>
      <c r="K10" s="32">
        <f t="shared" si="5"/>
        <v>4.7895845568278359</v>
      </c>
      <c r="L10" t="str">
        <f t="shared" si="6"/>
        <v>OverPaid</v>
      </c>
      <c r="M10" t="str">
        <f t="shared" si="7"/>
        <v>Profitable</v>
      </c>
      <c r="O10" s="62"/>
      <c r="Q10">
        <v>51176.910857713403</v>
      </c>
      <c r="R10">
        <v>10</v>
      </c>
      <c r="S10" s="56">
        <v>13628.4</v>
      </c>
      <c r="T10">
        <v>136284</v>
      </c>
      <c r="U10" s="43">
        <v>61680.103608114805</v>
      </c>
      <c r="V10" s="43">
        <v>74603.896391885195</v>
      </c>
      <c r="W10" s="35">
        <v>1.2095293624323631</v>
      </c>
      <c r="X10" s="40">
        <f t="shared" si="8"/>
        <v>85107.089142286597</v>
      </c>
      <c r="Y10" s="35">
        <f t="shared" si="9"/>
        <v>0.62448335198766247</v>
      </c>
      <c r="Z10" s="53">
        <f t="shared" si="10"/>
        <v>3.7551664801233748</v>
      </c>
      <c r="AA10" t="str">
        <f t="shared" si="11"/>
        <v>Overpaid</v>
      </c>
      <c r="AB10" t="str">
        <f t="shared" si="12"/>
        <v>Profitable</v>
      </c>
      <c r="AC10" s="54">
        <v>0.790223820322278</v>
      </c>
      <c r="AD10" s="54">
        <f t="shared" si="13"/>
        <v>19755.595508056951</v>
      </c>
      <c r="AE10" s="52">
        <f t="shared" si="14"/>
        <v>0.68985012344689434</v>
      </c>
      <c r="AF10" s="54"/>
      <c r="AG10" s="54"/>
      <c r="AH10" s="54"/>
      <c r="AI10" s="54"/>
      <c r="AJ10" s="54"/>
      <c r="AK10" s="54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14.4" x14ac:dyDescent="0.3">
      <c r="A11" s="2" t="s">
        <v>26</v>
      </c>
      <c r="B11">
        <v>198689.52210155205</v>
      </c>
      <c r="C11" s="32">
        <f>VLOOKUP(A11,[1]payouts_table_AMD!$B$2:$E$52,3,FALSE)</f>
        <v>3</v>
      </c>
      <c r="D11" s="33">
        <f>VLOOKUP(A11,[1]payouts_table_AMD!$B$2:$E$52,4,FALSE)</f>
        <v>34688.666666666664</v>
      </c>
      <c r="E11" s="34">
        <f t="shared" si="0"/>
        <v>104066</v>
      </c>
      <c r="F11" s="34">
        <f>VLOOKUP(A11,[1]Sheet1!$B$2:$F$64,5,FALSE)</f>
        <v>91629.307316704435</v>
      </c>
      <c r="G11" s="34">
        <f t="shared" si="1"/>
        <v>12436.692683295565</v>
      </c>
      <c r="H11" s="35">
        <f t="shared" si="2"/>
        <v>0.13572832805894516</v>
      </c>
      <c r="I11" s="34">
        <f t="shared" si="3"/>
        <v>-94623.522101552051</v>
      </c>
      <c r="J11" s="35">
        <f t="shared" si="4"/>
        <v>-0.90926452541225811</v>
      </c>
      <c r="K11" s="32">
        <f t="shared" si="5"/>
        <v>5.7277935762367749</v>
      </c>
      <c r="L11" t="str">
        <f t="shared" si="6"/>
        <v>OverPaid</v>
      </c>
      <c r="M11" t="str">
        <f t="shared" si="7"/>
        <v>in loss</v>
      </c>
      <c r="O11" s="62"/>
      <c r="Q11">
        <v>154718.66332843876</v>
      </c>
      <c r="R11">
        <v>3</v>
      </c>
      <c r="S11" s="56">
        <v>34688.666666666664</v>
      </c>
      <c r="T11">
        <v>104066</v>
      </c>
      <c r="U11" s="43">
        <v>91629.307316704435</v>
      </c>
      <c r="V11" s="43">
        <v>12436.692683295565</v>
      </c>
      <c r="W11" s="35">
        <v>0.13572832805894516</v>
      </c>
      <c r="X11" s="40">
        <f t="shared" si="8"/>
        <v>-50652.663328438764</v>
      </c>
      <c r="Y11" s="35">
        <f t="shared" si="9"/>
        <v>-0.48673594957468114</v>
      </c>
      <c r="Z11" s="53">
        <f t="shared" si="10"/>
        <v>4.4602078487240435</v>
      </c>
      <c r="AA11" t="str">
        <f t="shared" si="11"/>
        <v>Overpaid</v>
      </c>
      <c r="AB11" t="str">
        <f t="shared" si="12"/>
        <v>in loss</v>
      </c>
      <c r="AC11" s="54">
        <v>11.13918977791921</v>
      </c>
      <c r="AD11" s="54">
        <f t="shared" si="13"/>
        <v>278479.74444798025</v>
      </c>
      <c r="AE11" s="52">
        <f t="shared" si="14"/>
        <v>0.12456441575464916</v>
      </c>
      <c r="AF11" s="54"/>
      <c r="AG11" s="54"/>
      <c r="AH11" s="54"/>
      <c r="AI11" s="54"/>
      <c r="AJ11" s="54"/>
      <c r="AK11" s="54"/>
      <c r="AL11" s="2"/>
      <c r="AM11" s="4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4.4" x14ac:dyDescent="0.3">
      <c r="A12" s="2" t="s">
        <v>27</v>
      </c>
      <c r="B12">
        <v>70712.927260956276</v>
      </c>
      <c r="C12" s="32">
        <f>VLOOKUP(A12,[1]payouts_table_AMD!$B$2:$E$52,3,FALSE)</f>
        <v>5</v>
      </c>
      <c r="D12" s="33">
        <f>VLOOKUP(A12,[1]payouts_table_AMD!$B$2:$E$52,4,FALSE)</f>
        <v>162.47999999999999</v>
      </c>
      <c r="E12" s="34">
        <f t="shared" si="0"/>
        <v>812.4</v>
      </c>
      <c r="F12" s="34">
        <f>VLOOKUP(A12,[1]Sheet1!$B$2:$F$64,5,FALSE)</f>
        <v>744.30830420710652</v>
      </c>
      <c r="G12" s="34">
        <f t="shared" si="1"/>
        <v>68.091695792893461</v>
      </c>
      <c r="H12" s="35">
        <f t="shared" si="2"/>
        <v>9.1483187018086387E-2</v>
      </c>
      <c r="I12" s="34">
        <f t="shared" si="3"/>
        <v>-69900.527260956282</v>
      </c>
      <c r="J12" s="35">
        <f t="shared" si="4"/>
        <v>-86.042007952925019</v>
      </c>
      <c r="K12" s="32">
        <f t="shared" si="5"/>
        <v>435.21003976462504</v>
      </c>
      <c r="L12" t="str">
        <f t="shared" si="6"/>
        <v>OverPaid</v>
      </c>
      <c r="M12" t="str">
        <f t="shared" si="7"/>
        <v>in loss</v>
      </c>
      <c r="O12" s="62"/>
      <c r="Q12">
        <v>62712.927260956283</v>
      </c>
      <c r="R12">
        <v>5</v>
      </c>
      <c r="S12" s="56">
        <v>162.47999999999999</v>
      </c>
      <c r="T12">
        <v>812.4</v>
      </c>
      <c r="U12" s="43">
        <v>744.30830420710652</v>
      </c>
      <c r="V12" s="43">
        <v>68.091695792893461</v>
      </c>
      <c r="W12" s="35">
        <v>9.1483187018086387E-2</v>
      </c>
      <c r="X12" s="40">
        <f t="shared" si="8"/>
        <v>-61900.527260956282</v>
      </c>
      <c r="Y12" s="35">
        <f t="shared" si="9"/>
        <v>-76.194642123284439</v>
      </c>
      <c r="Z12" s="53">
        <f t="shared" si="10"/>
        <v>385.97321061642225</v>
      </c>
      <c r="AA12" t="str">
        <f t="shared" si="11"/>
        <v>Overpaid</v>
      </c>
      <c r="AB12" t="str">
        <f t="shared" si="12"/>
        <v>in loss</v>
      </c>
      <c r="AC12" s="54">
        <v>1.04263505610357</v>
      </c>
      <c r="AD12" s="54">
        <f t="shared" si="13"/>
        <v>26065.876402589249</v>
      </c>
      <c r="AE12" s="52">
        <f t="shared" si="14"/>
        <v>6.2334370611785784E-3</v>
      </c>
      <c r="AF12" s="54"/>
      <c r="AG12" s="54"/>
      <c r="AH12" s="54"/>
      <c r="AI12" s="54"/>
      <c r="AJ12" s="54"/>
      <c r="AK12" s="54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14.4" x14ac:dyDescent="0.3">
      <c r="A13" s="2" t="s">
        <v>28</v>
      </c>
      <c r="B13">
        <v>58526.034745130513</v>
      </c>
      <c r="C13" s="32">
        <f>VLOOKUP(A13,[1]payouts_table_AMD!$B$2:$E$52,3,FALSE)</f>
        <v>5</v>
      </c>
      <c r="D13" s="33">
        <f>VLOOKUP(A13,[1]payouts_table_AMD!$B$2:$E$52,4,FALSE)</f>
        <v>6016.6</v>
      </c>
      <c r="E13" s="34">
        <f t="shared" si="0"/>
        <v>30083</v>
      </c>
      <c r="F13" s="34">
        <f>VLOOKUP(A13,[1]Sheet1!$B$2:$F$64,5,FALSE)</f>
        <v>6448.8527245637169</v>
      </c>
      <c r="G13" s="34">
        <f t="shared" si="1"/>
        <v>23634.147275436284</v>
      </c>
      <c r="H13" s="35">
        <f t="shared" si="2"/>
        <v>3.6648607566139138</v>
      </c>
      <c r="I13" s="34">
        <f t="shared" si="3"/>
        <v>-28443.034745130513</v>
      </c>
      <c r="J13" s="35">
        <f t="shared" si="4"/>
        <v>-0.94548531546489756</v>
      </c>
      <c r="K13" s="32">
        <f t="shared" si="5"/>
        <v>9.7274265773244863</v>
      </c>
      <c r="L13" t="str">
        <f t="shared" si="6"/>
        <v>OverPaid</v>
      </c>
      <c r="M13" t="str">
        <f t="shared" si="7"/>
        <v>in loss</v>
      </c>
      <c r="O13" s="62"/>
      <c r="Q13">
        <v>44428.571428571428</v>
      </c>
      <c r="R13">
        <v>5</v>
      </c>
      <c r="S13" s="56">
        <v>6016.6</v>
      </c>
      <c r="T13">
        <v>30083</v>
      </c>
      <c r="U13" s="43">
        <v>6448.8527245637169</v>
      </c>
      <c r="V13" s="43">
        <v>23634.147275436284</v>
      </c>
      <c r="W13" s="35">
        <v>3.6648607566139138</v>
      </c>
      <c r="X13" s="40">
        <f t="shared" si="8"/>
        <v>-14345.571428571428</v>
      </c>
      <c r="Y13" s="35">
        <f t="shared" si="9"/>
        <v>-0.47686638395676717</v>
      </c>
      <c r="Z13" s="53">
        <f t="shared" si="10"/>
        <v>7.3843319197838353</v>
      </c>
      <c r="AA13" t="str">
        <f t="shared" si="11"/>
        <v>Overpaid</v>
      </c>
      <c r="AB13" t="str">
        <f t="shared" si="12"/>
        <v>in loss</v>
      </c>
      <c r="AC13" s="54">
        <v>0.75</v>
      </c>
      <c r="AD13" s="54">
        <f t="shared" si="13"/>
        <v>18750</v>
      </c>
      <c r="AE13" s="52">
        <f t="shared" si="14"/>
        <v>0.32088533333333336</v>
      </c>
      <c r="AF13" s="54"/>
      <c r="AG13" s="54"/>
      <c r="AH13" s="54"/>
      <c r="AI13" s="54"/>
      <c r="AJ13" s="54"/>
      <c r="AK13" s="54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ht="14.4" x14ac:dyDescent="0.3">
      <c r="A14" s="2" t="s">
        <v>29</v>
      </c>
      <c r="B14">
        <v>63569.013979525771</v>
      </c>
      <c r="C14" s="32">
        <f>VLOOKUP(A14,[1]payouts_table_AMD!$B$2:$E$52,3,FALSE)</f>
        <v>7</v>
      </c>
      <c r="D14" s="33">
        <f>VLOOKUP(A14,[1]payouts_table_AMD!$B$2:$E$52,4,FALSE)</f>
        <v>4040.4285714285716</v>
      </c>
      <c r="E14" s="34">
        <f t="shared" si="0"/>
        <v>28283</v>
      </c>
      <c r="F14" s="34">
        <f>VLOOKUP(A14,[1]Sheet1!$B$2:$F$64,5,FALSE)</f>
        <v>6489.8369612275828</v>
      </c>
      <c r="G14" s="34">
        <f t="shared" si="1"/>
        <v>21793.163038772418</v>
      </c>
      <c r="H14" s="35">
        <f t="shared" si="2"/>
        <v>3.3580447658349404</v>
      </c>
      <c r="I14" s="34">
        <f t="shared" si="3"/>
        <v>-35286.013979525771</v>
      </c>
      <c r="J14" s="35">
        <f t="shared" si="4"/>
        <v>-1.2476050623882109</v>
      </c>
      <c r="K14" s="32">
        <f t="shared" si="5"/>
        <v>15.733235436717477</v>
      </c>
      <c r="L14" t="str">
        <f t="shared" si="6"/>
        <v>OverPaid</v>
      </c>
      <c r="M14" t="str">
        <f t="shared" si="7"/>
        <v>in loss</v>
      </c>
      <c r="O14" s="62"/>
      <c r="Q14">
        <v>47185.00191925704</v>
      </c>
      <c r="R14">
        <v>7</v>
      </c>
      <c r="S14" s="56">
        <v>4040.4285714285716</v>
      </c>
      <c r="T14">
        <v>28283</v>
      </c>
      <c r="U14" s="43">
        <v>6489.8369612275828</v>
      </c>
      <c r="V14" s="43">
        <v>21793.163038772418</v>
      </c>
      <c r="W14" s="35">
        <v>3.3580447658349404</v>
      </c>
      <c r="X14" s="40">
        <f t="shared" si="8"/>
        <v>-18902.00191925704</v>
      </c>
      <c r="Y14" s="35">
        <f t="shared" si="9"/>
        <v>-0.66831672450790369</v>
      </c>
      <c r="Z14" s="53">
        <f t="shared" si="10"/>
        <v>11.678217071555325</v>
      </c>
      <c r="AA14" t="str">
        <f t="shared" si="11"/>
        <v>Overpaid</v>
      </c>
      <c r="AB14" t="str">
        <f t="shared" si="12"/>
        <v>in loss</v>
      </c>
      <c r="AC14" s="54">
        <v>1.1466290648202699</v>
      </c>
      <c r="AD14" s="54">
        <f t="shared" si="13"/>
        <v>28665.72662050675</v>
      </c>
      <c r="AE14" s="52">
        <f t="shared" si="14"/>
        <v>0.1409498047936503</v>
      </c>
      <c r="AF14" s="54"/>
      <c r="AG14" s="54"/>
      <c r="AH14" s="54"/>
      <c r="AI14" s="54"/>
      <c r="AJ14" s="54"/>
      <c r="AK14" s="54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ht="14.4" x14ac:dyDescent="0.3">
      <c r="A15" s="2" t="s">
        <v>30</v>
      </c>
      <c r="B15">
        <v>73827.272539272526</v>
      </c>
      <c r="C15" s="32">
        <f>VLOOKUP(A15,[1]payouts_table_AMD!$B$2:$E$52,3,FALSE)</f>
        <v>19</v>
      </c>
      <c r="D15" s="33">
        <f>VLOOKUP(A15,[1]payouts_table_AMD!$B$2:$E$52,4,FALSE)</f>
        <v>3100</v>
      </c>
      <c r="E15" s="34">
        <f t="shared" si="0"/>
        <v>58900</v>
      </c>
      <c r="F15" s="34">
        <f>VLOOKUP(A15,[1]Sheet1!$B$2:$F$64,5,FALSE)</f>
        <v>17011.759078401352</v>
      </c>
      <c r="G15" s="34">
        <f t="shared" si="1"/>
        <v>41888.240921598648</v>
      </c>
      <c r="H15" s="35">
        <f t="shared" si="2"/>
        <v>2.4623109655239142</v>
      </c>
      <c r="I15" s="34">
        <f t="shared" si="3"/>
        <v>-14927.272539272526</v>
      </c>
      <c r="J15" s="35">
        <f t="shared" si="4"/>
        <v>-0.25343416874826019</v>
      </c>
      <c r="K15" s="32">
        <f t="shared" si="5"/>
        <v>23.815249206216944</v>
      </c>
      <c r="L15" t="str">
        <f t="shared" si="6"/>
        <v>OverPaid</v>
      </c>
      <c r="M15" t="str">
        <f t="shared" si="7"/>
        <v>in loss</v>
      </c>
      <c r="O15" s="62"/>
      <c r="Q15">
        <v>65827.272539272526</v>
      </c>
      <c r="R15">
        <v>19</v>
      </c>
      <c r="S15" s="56">
        <v>3100</v>
      </c>
      <c r="T15">
        <v>58900</v>
      </c>
      <c r="U15" s="43">
        <v>17011.759078401352</v>
      </c>
      <c r="V15" s="43">
        <v>41888.240921598648</v>
      </c>
      <c r="W15" s="35">
        <v>2.4623109655239142</v>
      </c>
      <c r="X15" s="40">
        <f t="shared" si="8"/>
        <v>-6927.272539272526</v>
      </c>
      <c r="Y15" s="35">
        <f t="shared" si="9"/>
        <v>-0.11761073920666427</v>
      </c>
      <c r="Z15" s="53">
        <f t="shared" si="10"/>
        <v>21.23460404492662</v>
      </c>
      <c r="AA15" t="str">
        <f t="shared" si="11"/>
        <v>Overpaid</v>
      </c>
      <c r="AB15" t="str">
        <f t="shared" si="12"/>
        <v>in loss</v>
      </c>
      <c r="AC15" s="54">
        <v>1.3894248629665999</v>
      </c>
      <c r="AD15" s="54">
        <f t="shared" si="13"/>
        <v>34735.621574165001</v>
      </c>
      <c r="AE15" s="52">
        <f t="shared" si="14"/>
        <v>8.9245560019160813E-2</v>
      </c>
      <c r="AF15" s="54"/>
      <c r="AG15" s="54"/>
      <c r="AH15" s="54"/>
      <c r="AI15" s="54"/>
      <c r="AJ15" s="54"/>
      <c r="AK15" s="54"/>
      <c r="AL15" s="1" t="s">
        <v>306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4.4" x14ac:dyDescent="0.3">
      <c r="A16" s="2" t="s">
        <v>31</v>
      </c>
      <c r="B16">
        <v>82065.744948439868</v>
      </c>
      <c r="C16" s="32">
        <f>VLOOKUP(A16,[1]payouts_table_AMD!$B$2:$E$52,3,FALSE)</f>
        <v>7</v>
      </c>
      <c r="D16" s="33">
        <f>VLOOKUP(A16,[1]payouts_table_AMD!$B$2:$E$52,4,FALSE)</f>
        <v>2739.4285714285716</v>
      </c>
      <c r="E16" s="34">
        <f t="shared" si="0"/>
        <v>19176</v>
      </c>
      <c r="F16" s="34">
        <f>VLOOKUP(A16,[1]Sheet1!$B$2:$F$64,5,FALSE)</f>
        <v>5958.8762529929299</v>
      </c>
      <c r="G16" s="34">
        <f t="shared" si="1"/>
        <v>13217.12374700707</v>
      </c>
      <c r="H16" s="35">
        <f t="shared" si="2"/>
        <v>2.2180564230325444</v>
      </c>
      <c r="I16" s="34">
        <f t="shared" si="3"/>
        <v>-62889.744948439868</v>
      </c>
      <c r="J16" s="35">
        <f t="shared" si="4"/>
        <v>-3.2796070582206855</v>
      </c>
      <c r="K16" s="32">
        <f t="shared" si="5"/>
        <v>29.957249407544797</v>
      </c>
      <c r="L16" t="str">
        <f t="shared" si="6"/>
        <v>OverPaid</v>
      </c>
      <c r="M16" t="str">
        <f t="shared" si="7"/>
        <v>in loss</v>
      </c>
      <c r="O16" s="62"/>
      <c r="Q16">
        <v>62633.001229891568</v>
      </c>
      <c r="R16">
        <v>7</v>
      </c>
      <c r="S16" s="56">
        <v>2739.4285714285716</v>
      </c>
      <c r="T16">
        <v>19176</v>
      </c>
      <c r="U16" s="43">
        <v>5958.8762529929299</v>
      </c>
      <c r="V16" s="43">
        <v>13217.12374700707</v>
      </c>
      <c r="W16" s="35">
        <v>2.2180564230325444</v>
      </c>
      <c r="X16" s="40">
        <f t="shared" si="8"/>
        <v>-43457.001229891568</v>
      </c>
      <c r="Y16" s="35">
        <f t="shared" si="9"/>
        <v>-2.2662182535404449</v>
      </c>
      <c r="Z16" s="53">
        <f t="shared" si="10"/>
        <v>22.863527774783112</v>
      </c>
      <c r="AA16" t="str">
        <f t="shared" si="11"/>
        <v>Overpaid</v>
      </c>
      <c r="AB16" t="str">
        <f t="shared" si="12"/>
        <v>in loss</v>
      </c>
      <c r="AC16" s="54">
        <v>2.1170956821339399</v>
      </c>
      <c r="AD16" s="54">
        <f t="shared" si="13"/>
        <v>52927.3920533485</v>
      </c>
      <c r="AE16" s="52">
        <f t="shared" si="14"/>
        <v>5.1758238317643673E-2</v>
      </c>
      <c r="AF16" s="54"/>
      <c r="AG16" s="54"/>
      <c r="AH16" s="54"/>
      <c r="AI16" s="54"/>
      <c r="AJ16" s="54"/>
      <c r="AK16" s="54"/>
      <c r="AL16" s="60">
        <f>CORREL(S2:S49,AD2:AD49)</f>
        <v>0.36465738975784845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ht="14.4" x14ac:dyDescent="0.3">
      <c r="A17" s="2" t="s">
        <v>32</v>
      </c>
      <c r="B17">
        <v>110504.94959940619</v>
      </c>
      <c r="C17" s="32">
        <f>VLOOKUP(A17,[1]payouts_table_AMD!$B$2:$E$52,3,FALSE)</f>
        <v>5</v>
      </c>
      <c r="D17" s="33">
        <f>VLOOKUP(A17,[1]payouts_table_AMD!$B$2:$E$52,4,FALSE)</f>
        <v>30367.4</v>
      </c>
      <c r="E17" s="34">
        <f t="shared" si="0"/>
        <v>151837</v>
      </c>
      <c r="F17" s="34">
        <f>VLOOKUP(A17,[1]Sheet1!$B$2:$F$64,5,FALSE)</f>
        <v>32793.876250880952</v>
      </c>
      <c r="G17" s="34">
        <f t="shared" si="1"/>
        <v>119043.12374911905</v>
      </c>
      <c r="H17" s="35">
        <f t="shared" si="2"/>
        <v>3.6300412564349163</v>
      </c>
      <c r="I17" s="34">
        <f t="shared" si="3"/>
        <v>41332.050400593813</v>
      </c>
      <c r="J17" s="35">
        <f t="shared" si="4"/>
        <v>0.27221329715809595</v>
      </c>
      <c r="K17" s="32">
        <f t="shared" si="5"/>
        <v>3.63893351420952</v>
      </c>
      <c r="L17" t="str">
        <f t="shared" si="6"/>
        <v>OverPaid</v>
      </c>
      <c r="M17" t="str">
        <f t="shared" si="7"/>
        <v>Profitable</v>
      </c>
      <c r="O17" s="62"/>
      <c r="Q17">
        <v>92974.742564298882</v>
      </c>
      <c r="R17">
        <v>5</v>
      </c>
      <c r="S17" s="56">
        <v>30367.4</v>
      </c>
      <c r="T17">
        <v>151837</v>
      </c>
      <c r="U17" s="43">
        <v>32793.876250880952</v>
      </c>
      <c r="V17" s="43">
        <v>119043.12374911905</v>
      </c>
      <c r="W17" s="35">
        <v>3.6300412564349163</v>
      </c>
      <c r="X17" s="40">
        <f t="shared" si="8"/>
        <v>58862.257435701118</v>
      </c>
      <c r="Y17" s="35">
        <f t="shared" si="9"/>
        <v>0.38766741595066495</v>
      </c>
      <c r="Z17" s="53">
        <f t="shared" si="10"/>
        <v>3.061662920246675</v>
      </c>
      <c r="AA17" t="str">
        <f t="shared" si="11"/>
        <v>Overpaid</v>
      </c>
      <c r="AB17" t="str">
        <f t="shared" si="12"/>
        <v>Profitable</v>
      </c>
      <c r="AC17" s="54">
        <v>6.5900268382448797</v>
      </c>
      <c r="AD17" s="54">
        <f t="shared" si="13"/>
        <v>164750.67095612199</v>
      </c>
      <c r="AE17" s="52">
        <f t="shared" si="14"/>
        <v>0.18432337679576274</v>
      </c>
      <c r="AF17" s="54"/>
      <c r="AG17" s="54"/>
      <c r="AH17" s="54"/>
      <c r="AI17" s="54"/>
      <c r="AJ17" s="54"/>
      <c r="AK17" s="54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ht="14.4" x14ac:dyDescent="0.3">
      <c r="A18" s="2" t="s">
        <v>33</v>
      </c>
      <c r="B18">
        <v>106901.42125984588</v>
      </c>
      <c r="C18" s="32">
        <f>VLOOKUP(A18,[1]payouts_table_AMD!$B$2:$E$52,3,FALSE)</f>
        <v>5</v>
      </c>
      <c r="D18" s="33">
        <f>VLOOKUP(A18,[1]payouts_table_AMD!$B$2:$E$52,4,FALSE)</f>
        <v>8948.2000000000007</v>
      </c>
      <c r="E18" s="34">
        <f t="shared" si="0"/>
        <v>44741</v>
      </c>
      <c r="F18" s="34">
        <f>VLOOKUP(A18,[1]Sheet1!$B$2:$F$64,5,FALSE)</f>
        <v>7103.2057058461787</v>
      </c>
      <c r="G18" s="34">
        <f t="shared" si="1"/>
        <v>37637.79429415382</v>
      </c>
      <c r="H18" s="35">
        <f t="shared" si="2"/>
        <v>5.2987053807517697</v>
      </c>
      <c r="I18" s="34">
        <f t="shared" si="3"/>
        <v>-62160.421259845883</v>
      </c>
      <c r="J18" s="35">
        <f t="shared" si="4"/>
        <v>-1.3893391131142774</v>
      </c>
      <c r="K18" s="32">
        <f t="shared" si="5"/>
        <v>11.946695565571385</v>
      </c>
      <c r="L18" t="str">
        <f t="shared" si="6"/>
        <v>OverPaid</v>
      </c>
      <c r="M18" t="str">
        <f t="shared" si="7"/>
        <v>in loss</v>
      </c>
      <c r="O18" s="62"/>
      <c r="Q18">
        <v>96000</v>
      </c>
      <c r="R18">
        <v>5</v>
      </c>
      <c r="S18" s="56">
        <v>8948.2000000000007</v>
      </c>
      <c r="T18">
        <v>44741</v>
      </c>
      <c r="U18" s="43">
        <v>7103.2057058461787</v>
      </c>
      <c r="V18" s="43">
        <v>37637.79429415382</v>
      </c>
      <c r="W18" s="35">
        <v>5.2987053807517697</v>
      </c>
      <c r="X18" s="40">
        <f t="shared" si="8"/>
        <v>-51259</v>
      </c>
      <c r="Y18" s="35">
        <f t="shared" si="9"/>
        <v>-1.1456829306452694</v>
      </c>
      <c r="Z18" s="53">
        <f t="shared" si="10"/>
        <v>10.728414653226347</v>
      </c>
      <c r="AA18" t="str">
        <f t="shared" si="11"/>
        <v>Overpaid</v>
      </c>
      <c r="AB18" t="str">
        <f t="shared" si="12"/>
        <v>in loss</v>
      </c>
      <c r="AC18" s="54">
        <v>6.3444422201305501</v>
      </c>
      <c r="AD18" s="54">
        <f t="shared" si="13"/>
        <v>158611.05550326375</v>
      </c>
      <c r="AE18" s="52">
        <f t="shared" si="14"/>
        <v>5.6415991758001216E-2</v>
      </c>
      <c r="AF18" s="54"/>
      <c r="AG18" s="54"/>
      <c r="AH18" s="54"/>
      <c r="AI18" s="54"/>
      <c r="AJ18" s="54"/>
      <c r="AK18" s="54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4.4" x14ac:dyDescent="0.3">
      <c r="A19" s="2" t="s">
        <v>34</v>
      </c>
      <c r="B19">
        <v>145251.72712488961</v>
      </c>
      <c r="C19" s="32">
        <f>VLOOKUP(A19,[1]payouts_table_AMD!$B$2:$E$52,3,FALSE)</f>
        <v>4</v>
      </c>
      <c r="D19" s="33">
        <f>VLOOKUP(A19,[1]payouts_table_AMD!$B$2:$E$52,4,FALSE)</f>
        <v>66343</v>
      </c>
      <c r="E19" s="34">
        <f t="shared" si="0"/>
        <v>265372</v>
      </c>
      <c r="F19" s="34">
        <f>VLOOKUP(A19,[1]Sheet1!$B$2:$F$64,5,FALSE)</f>
        <v>171703.4978070069</v>
      </c>
      <c r="G19" s="34">
        <f t="shared" si="1"/>
        <v>93668.502192993095</v>
      </c>
      <c r="H19" s="35">
        <f t="shared" si="2"/>
        <v>0.54552471783816303</v>
      </c>
      <c r="I19" s="34">
        <f t="shared" si="3"/>
        <v>120120.27287511039</v>
      </c>
      <c r="J19" s="35">
        <f t="shared" si="4"/>
        <v>0.45264863239192676</v>
      </c>
      <c r="K19" s="32">
        <f t="shared" si="5"/>
        <v>2.1894054704322929</v>
      </c>
      <c r="L19" t="str">
        <f t="shared" si="6"/>
        <v>OverPaid</v>
      </c>
      <c r="M19" t="str">
        <f t="shared" si="7"/>
        <v>Profitable</v>
      </c>
      <c r="O19" s="62"/>
      <c r="Q19">
        <v>123154.26380833054</v>
      </c>
      <c r="R19">
        <v>4</v>
      </c>
      <c r="S19" s="56">
        <v>66343</v>
      </c>
      <c r="T19">
        <v>265372</v>
      </c>
      <c r="U19" s="43">
        <v>171703.4978070069</v>
      </c>
      <c r="V19" s="43">
        <v>93668.502192993095</v>
      </c>
      <c r="W19" s="35">
        <v>0.54552471783816303</v>
      </c>
      <c r="X19" s="40">
        <f t="shared" si="8"/>
        <v>142217.73619166948</v>
      </c>
      <c r="Y19" s="35">
        <f t="shared" si="9"/>
        <v>0.53591839452417545</v>
      </c>
      <c r="Z19" s="53">
        <f t="shared" si="10"/>
        <v>1.8563264219032984</v>
      </c>
      <c r="AA19" t="str">
        <f t="shared" si="11"/>
        <v>Overpaid</v>
      </c>
      <c r="AB19" t="str">
        <f t="shared" si="12"/>
        <v>Profitable</v>
      </c>
      <c r="AC19" s="54">
        <v>3.8134144679735069</v>
      </c>
      <c r="AD19" s="54">
        <f t="shared" si="13"/>
        <v>95335.361699337678</v>
      </c>
      <c r="AE19" s="52">
        <f t="shared" si="14"/>
        <v>0.69589078823897621</v>
      </c>
      <c r="AF19" s="54"/>
      <c r="AG19" s="54"/>
      <c r="AH19" s="54"/>
      <c r="AI19" s="54"/>
      <c r="AJ19" s="54"/>
      <c r="AK19" s="5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ht="14.4" x14ac:dyDescent="0.3">
      <c r="A20" s="2" t="s">
        <v>35</v>
      </c>
      <c r="B20">
        <v>72547.548370211123</v>
      </c>
      <c r="C20" s="32">
        <f>VLOOKUP(A20,[1]payouts_table_AMD!$B$2:$E$52,3,FALSE)</f>
        <v>7</v>
      </c>
      <c r="D20" s="33">
        <f>VLOOKUP(A20,[1]payouts_table_AMD!$B$2:$E$52,4,FALSE)</f>
        <v>11221.857142857143</v>
      </c>
      <c r="E20" s="34">
        <f t="shared" si="0"/>
        <v>78553</v>
      </c>
      <c r="F20" s="34">
        <f>VLOOKUP(A20,[1]Sheet1!$B$2:$F$64,5,FALSE)</f>
        <v>11737.89370301184</v>
      </c>
      <c r="G20" s="34">
        <f t="shared" si="1"/>
        <v>66815.10629698816</v>
      </c>
      <c r="H20" s="35">
        <f t="shared" si="2"/>
        <v>5.6922568893126027</v>
      </c>
      <c r="I20" s="34">
        <f t="shared" si="3"/>
        <v>6005.4516297888767</v>
      </c>
      <c r="J20" s="35">
        <f t="shared" si="4"/>
        <v>7.6450951966046829E-2</v>
      </c>
      <c r="K20" s="32">
        <f t="shared" si="5"/>
        <v>6.4648433362376716</v>
      </c>
      <c r="L20" t="str">
        <f t="shared" si="6"/>
        <v>OverPaid</v>
      </c>
      <c r="M20" t="str">
        <f t="shared" si="7"/>
        <v>Profitable</v>
      </c>
      <c r="O20" s="62"/>
      <c r="Q20">
        <v>53114.804651662824</v>
      </c>
      <c r="R20">
        <v>7</v>
      </c>
      <c r="S20" s="56">
        <v>11221.857142857143</v>
      </c>
      <c r="T20">
        <v>78553</v>
      </c>
      <c r="U20" s="43">
        <v>11737.89370301184</v>
      </c>
      <c r="V20" s="43">
        <v>66815.10629698816</v>
      </c>
      <c r="W20" s="35">
        <v>5.6922568893126027</v>
      </c>
      <c r="X20" s="40">
        <f t="shared" si="8"/>
        <v>25438.195348337176</v>
      </c>
      <c r="Y20" s="35">
        <f t="shared" si="9"/>
        <v>0.32383480386919883</v>
      </c>
      <c r="Z20" s="53">
        <f t="shared" si="10"/>
        <v>4.7331563729156079</v>
      </c>
      <c r="AA20" t="str">
        <f t="shared" si="11"/>
        <v>Overpaid</v>
      </c>
      <c r="AB20" t="str">
        <f t="shared" si="12"/>
        <v>Profitable</v>
      </c>
      <c r="AC20" s="54">
        <v>1.3434882381767399</v>
      </c>
      <c r="AD20" s="54">
        <f t="shared" si="13"/>
        <v>33587.205954418496</v>
      </c>
      <c r="AE20" s="52">
        <f t="shared" si="14"/>
        <v>0.33411106473359015</v>
      </c>
      <c r="AF20" s="54"/>
      <c r="AG20" s="54"/>
      <c r="AH20" s="54"/>
      <c r="AI20" s="54"/>
      <c r="AJ20" s="54"/>
      <c r="AK20" s="54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t="15.75" customHeight="1" x14ac:dyDescent="0.3">
      <c r="A21" s="2" t="s">
        <v>36</v>
      </c>
      <c r="B21">
        <v>228242.15210062929</v>
      </c>
      <c r="C21" s="32">
        <f>VLOOKUP(A21,[1]payouts_table_AMD!$B$2:$E$52,3,FALSE)</f>
        <v>5</v>
      </c>
      <c r="D21" s="33">
        <f>VLOOKUP(A21,[1]payouts_table_AMD!$B$2:$E$52,4,FALSE)</f>
        <v>37402.800000000003</v>
      </c>
      <c r="E21" s="34">
        <f t="shared" si="0"/>
        <v>187014</v>
      </c>
      <c r="F21" s="34">
        <f>VLOOKUP(A21,[1]Sheet1!$B$2:$F$64,5,FALSE)</f>
        <v>92225.256194979564</v>
      </c>
      <c r="G21" s="34">
        <f t="shared" si="1"/>
        <v>94788.743805020436</v>
      </c>
      <c r="H21" s="35">
        <f t="shared" si="2"/>
        <v>1.0277959391581546</v>
      </c>
      <c r="I21" s="34">
        <f t="shared" si="3"/>
        <v>-41228.15210062929</v>
      </c>
      <c r="J21" s="35">
        <f t="shared" si="4"/>
        <v>-0.22045489696295084</v>
      </c>
      <c r="K21" s="32">
        <f t="shared" si="5"/>
        <v>6.1022744848147541</v>
      </c>
      <c r="L21" t="str">
        <f t="shared" si="6"/>
        <v>OverPaid</v>
      </c>
      <c r="M21" t="str">
        <f t="shared" si="7"/>
        <v>in loss</v>
      </c>
      <c r="O21" s="62"/>
      <c r="Q21">
        <v>179000.83286014292</v>
      </c>
      <c r="R21">
        <v>5</v>
      </c>
      <c r="S21" s="56">
        <v>37402.800000000003</v>
      </c>
      <c r="T21">
        <v>187014</v>
      </c>
      <c r="U21" s="43">
        <v>92225.256194979564</v>
      </c>
      <c r="V21" s="43">
        <v>94788.743805020436</v>
      </c>
      <c r="W21" s="35">
        <v>1.0277959391581546</v>
      </c>
      <c r="X21" s="40">
        <f t="shared" si="8"/>
        <v>8013.1671398570761</v>
      </c>
      <c r="Y21" s="35">
        <f t="shared" si="9"/>
        <v>4.2847953307544227E-2</v>
      </c>
      <c r="Z21" s="53">
        <f t="shared" si="10"/>
        <v>4.7857602334622786</v>
      </c>
      <c r="AA21" t="str">
        <f t="shared" si="11"/>
        <v>Overpaid</v>
      </c>
      <c r="AB21" t="str">
        <f t="shared" si="12"/>
        <v>Profitable</v>
      </c>
      <c r="AC21" s="54">
        <v>5.3684070833387372</v>
      </c>
      <c r="AD21" s="54">
        <f t="shared" si="13"/>
        <v>134210.17708346844</v>
      </c>
      <c r="AE21" s="52">
        <f t="shared" si="14"/>
        <v>0.27868825459293095</v>
      </c>
      <c r="AF21" s="54"/>
      <c r="AG21" s="54"/>
      <c r="AH21" s="54"/>
      <c r="AI21" s="54"/>
      <c r="AJ21" s="54"/>
      <c r="AK21" s="5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ht="15.75" customHeight="1" x14ac:dyDescent="0.3">
      <c r="A22" s="2" t="s">
        <v>37</v>
      </c>
      <c r="B22">
        <v>143910.95461362271</v>
      </c>
      <c r="C22" s="32">
        <f>VLOOKUP(A22,[1]payouts_table_AMD!$B$2:$E$52,3,FALSE)</f>
        <v>10</v>
      </c>
      <c r="D22" s="33">
        <f>VLOOKUP(A22,[1]payouts_table_AMD!$B$2:$E$52,4,FALSE)</f>
        <v>17853.400000000001</v>
      </c>
      <c r="E22" s="34">
        <f t="shared" si="0"/>
        <v>178534</v>
      </c>
      <c r="F22" s="34">
        <f>VLOOKUP(A22,[1]Sheet1!$B$2:$F$64,5,FALSE)</f>
        <v>79369.259316286232</v>
      </c>
      <c r="G22" s="34">
        <f t="shared" si="1"/>
        <v>99164.740683713768</v>
      </c>
      <c r="H22" s="35">
        <f t="shared" si="2"/>
        <v>1.2494099294607577</v>
      </c>
      <c r="I22" s="34">
        <f t="shared" si="3"/>
        <v>34623.045386377285</v>
      </c>
      <c r="J22" s="35">
        <f t="shared" si="4"/>
        <v>0.19392970182921621</v>
      </c>
      <c r="K22" s="32">
        <f t="shared" si="5"/>
        <v>8.0607029817078377</v>
      </c>
      <c r="L22" t="str">
        <f t="shared" si="6"/>
        <v>OverPaid</v>
      </c>
      <c r="M22" t="str">
        <f t="shared" si="7"/>
        <v>Profitable</v>
      </c>
      <c r="O22" s="62"/>
      <c r="Q22">
        <v>113429.47923679491</v>
      </c>
      <c r="R22">
        <v>10</v>
      </c>
      <c r="S22" s="56">
        <v>17853.400000000001</v>
      </c>
      <c r="T22">
        <v>178534</v>
      </c>
      <c r="U22" s="43">
        <v>79369.259316286232</v>
      </c>
      <c r="V22" s="43">
        <v>99164.740683713768</v>
      </c>
      <c r="W22" s="35">
        <v>1.2494099294607577</v>
      </c>
      <c r="X22" s="40">
        <f t="shared" si="8"/>
        <v>65104.520763205088</v>
      </c>
      <c r="Y22" s="35">
        <f t="shared" si="9"/>
        <v>0.36466174937661783</v>
      </c>
      <c r="Z22" s="53">
        <f t="shared" si="10"/>
        <v>6.3533825062338209</v>
      </c>
      <c r="AA22" t="str">
        <f t="shared" si="11"/>
        <v>Overpaid</v>
      </c>
      <c r="AB22" t="str">
        <f t="shared" si="12"/>
        <v>Profitable</v>
      </c>
      <c r="AC22" s="54">
        <v>2.4553748252721079</v>
      </c>
      <c r="AD22" s="54">
        <f t="shared" si="13"/>
        <v>61384.370631802696</v>
      </c>
      <c r="AE22" s="52">
        <f t="shared" si="14"/>
        <v>0.29084602181699837</v>
      </c>
      <c r="AF22" s="54"/>
      <c r="AG22" s="54"/>
      <c r="AH22" s="54"/>
      <c r="AI22" s="54"/>
      <c r="AJ22" s="54"/>
      <c r="AK22" s="54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ht="15.75" customHeight="1" x14ac:dyDescent="0.3">
      <c r="A23" s="2" t="s">
        <v>38</v>
      </c>
      <c r="B23">
        <v>72886.152279154456</v>
      </c>
      <c r="C23" s="32">
        <f>VLOOKUP(A23,[1]payouts_table_AMD!$B$2:$E$52,3,FALSE)</f>
        <v>5</v>
      </c>
      <c r="D23" s="33">
        <f>VLOOKUP(A23,[1]payouts_table_AMD!$B$2:$E$52,4,FALSE)</f>
        <v>30552.2</v>
      </c>
      <c r="E23" s="34">
        <f t="shared" si="0"/>
        <v>152761</v>
      </c>
      <c r="F23" s="34">
        <f>VLOOKUP(A23,[1]Sheet1!$B$2:$F$64,5,FALSE)</f>
        <v>86832.960867592148</v>
      </c>
      <c r="G23" s="34">
        <f t="shared" si="1"/>
        <v>65928.039132407852</v>
      </c>
      <c r="H23" s="35">
        <f t="shared" si="2"/>
        <v>0.75925130818628528</v>
      </c>
      <c r="I23" s="34">
        <f t="shared" si="3"/>
        <v>79874.847720845544</v>
      </c>
      <c r="J23" s="35">
        <f t="shared" si="4"/>
        <v>0.5228746062204721</v>
      </c>
      <c r="K23" s="32">
        <f t="shared" si="5"/>
        <v>2.3856269688976393</v>
      </c>
      <c r="L23" t="str">
        <f t="shared" si="6"/>
        <v>OverPaid</v>
      </c>
      <c r="M23" t="str">
        <f t="shared" si="7"/>
        <v>Profitable</v>
      </c>
      <c r="O23" s="62"/>
      <c r="Q23">
        <v>57264.323133455611</v>
      </c>
      <c r="R23">
        <v>5</v>
      </c>
      <c r="S23" s="56">
        <v>30552.2</v>
      </c>
      <c r="T23">
        <v>152761</v>
      </c>
      <c r="U23" s="43">
        <v>86832.960867592148</v>
      </c>
      <c r="V23" s="43">
        <v>65928.039132407852</v>
      </c>
      <c r="W23" s="35">
        <v>0.75925130818628528</v>
      </c>
      <c r="X23" s="40">
        <f t="shared" si="8"/>
        <v>95496.676866544381</v>
      </c>
      <c r="Y23" s="35">
        <f t="shared" si="9"/>
        <v>0.62513780916951567</v>
      </c>
      <c r="Z23" s="53">
        <f t="shared" si="10"/>
        <v>1.8743109541524214</v>
      </c>
      <c r="AA23" t="str">
        <f t="shared" si="11"/>
        <v>Overpaid</v>
      </c>
      <c r="AB23" t="str">
        <f t="shared" si="12"/>
        <v>Profitable</v>
      </c>
      <c r="AC23" s="54">
        <v>1.4794834103460099</v>
      </c>
      <c r="AD23" s="54">
        <f t="shared" si="13"/>
        <v>36987.085258650251</v>
      </c>
      <c r="AE23" s="52">
        <f t="shared" si="14"/>
        <v>0.82602345619690831</v>
      </c>
      <c r="AF23" s="54"/>
      <c r="AG23" s="54"/>
      <c r="AH23" s="54"/>
      <c r="AI23" s="54"/>
      <c r="AJ23" s="54"/>
      <c r="AK23" s="54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ht="15.75" customHeight="1" x14ac:dyDescent="0.3">
      <c r="A24" s="2" t="s">
        <v>39</v>
      </c>
      <c r="B24">
        <v>69222.691594822158</v>
      </c>
      <c r="C24" s="32">
        <f>VLOOKUP(A24,[1]payouts_table_AMD!$B$2:$E$52,3,FALSE)</f>
        <v>4</v>
      </c>
      <c r="D24" s="33">
        <f>VLOOKUP(A24,[1]payouts_table_AMD!$B$2:$E$52,4,FALSE)</f>
        <v>15837.5</v>
      </c>
      <c r="E24" s="34">
        <f t="shared" si="0"/>
        <v>63350</v>
      </c>
      <c r="F24" s="34">
        <f>VLOOKUP(A24,[1]Sheet1!$B$2:$F$64,5,FALSE)</f>
        <v>23340.920231854023</v>
      </c>
      <c r="G24" s="34">
        <f t="shared" si="1"/>
        <v>40009.079768145981</v>
      </c>
      <c r="H24" s="35">
        <f t="shared" si="2"/>
        <v>1.7141174971132647</v>
      </c>
      <c r="I24" s="34">
        <f t="shared" si="3"/>
        <v>-5872.6915948221576</v>
      </c>
      <c r="J24" s="35">
        <f t="shared" si="4"/>
        <v>-9.2702314046127193E-2</v>
      </c>
      <c r="K24" s="32">
        <f t="shared" si="5"/>
        <v>4.3708092561845087</v>
      </c>
      <c r="L24" t="str">
        <f t="shared" si="6"/>
        <v>OverPaid</v>
      </c>
      <c r="M24" t="str">
        <f t="shared" si="7"/>
        <v>in loss</v>
      </c>
      <c r="O24" s="62"/>
      <c r="Q24">
        <v>53600.862449123306</v>
      </c>
      <c r="R24">
        <v>4</v>
      </c>
      <c r="S24" s="56">
        <v>15837.5</v>
      </c>
      <c r="T24">
        <v>63350</v>
      </c>
      <c r="U24" s="43">
        <v>23340.920231854023</v>
      </c>
      <c r="V24" s="43">
        <v>40009.079768145981</v>
      </c>
      <c r="W24" s="35">
        <v>1.7141174971132647</v>
      </c>
      <c r="X24" s="40">
        <f t="shared" si="8"/>
        <v>9749.1375508766941</v>
      </c>
      <c r="Y24" s="35">
        <f t="shared" si="9"/>
        <v>0.15389325257895334</v>
      </c>
      <c r="Z24" s="53">
        <f t="shared" si="10"/>
        <v>3.3844269896841865</v>
      </c>
      <c r="AA24" t="str">
        <f t="shared" si="11"/>
        <v>Overpaid</v>
      </c>
      <c r="AB24" t="str">
        <f t="shared" si="12"/>
        <v>Profitable</v>
      </c>
      <c r="AC24" s="54">
        <v>1.4205369964896499</v>
      </c>
      <c r="AD24" s="54">
        <f t="shared" si="13"/>
        <v>35513.424912241251</v>
      </c>
      <c r="AE24" s="52">
        <f t="shared" si="14"/>
        <v>0.44595811412548148</v>
      </c>
      <c r="AF24" s="54"/>
      <c r="AG24" s="54"/>
      <c r="AH24" s="54"/>
      <c r="AI24" s="54"/>
      <c r="AJ24" s="54"/>
      <c r="AK24" s="54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t="15.75" customHeight="1" x14ac:dyDescent="0.3">
      <c r="A25" s="2" t="s">
        <v>40</v>
      </c>
      <c r="B25">
        <v>158500.97315262631</v>
      </c>
      <c r="C25" s="32">
        <f>VLOOKUP(A25,[1]payouts_table_AMD!$B$2:$E$52,3,FALSE)</f>
        <v>5</v>
      </c>
      <c r="D25" s="33">
        <f>VLOOKUP(A25,[1]payouts_table_AMD!$B$2:$E$52,4,FALSE)</f>
        <v>15057.4</v>
      </c>
      <c r="E25" s="34">
        <f t="shared" si="0"/>
        <v>75287</v>
      </c>
      <c r="F25" s="34">
        <f>VLOOKUP(A25,[1]Sheet1!$B$2:$F$64,5,FALSE)</f>
        <v>32247.584676247403</v>
      </c>
      <c r="G25" s="34">
        <f t="shared" si="1"/>
        <v>43039.415323752597</v>
      </c>
      <c r="H25" s="35">
        <f t="shared" si="2"/>
        <v>1.3346554712810517</v>
      </c>
      <c r="I25" s="34">
        <f t="shared" si="3"/>
        <v>-83213.973152626306</v>
      </c>
      <c r="J25" s="35">
        <f t="shared" si="4"/>
        <v>-1.1052900653848114</v>
      </c>
      <c r="K25" s="32">
        <f t="shared" si="5"/>
        <v>10.526450326924058</v>
      </c>
      <c r="L25" t="str">
        <f t="shared" si="6"/>
        <v>OverPaid</v>
      </c>
      <c r="M25" t="str">
        <f t="shared" si="7"/>
        <v>in loss</v>
      </c>
      <c r="O25" s="62"/>
      <c r="Q25">
        <v>104169.82934834028</v>
      </c>
      <c r="R25">
        <v>5</v>
      </c>
      <c r="S25" s="56">
        <v>15057.4</v>
      </c>
      <c r="T25">
        <v>75287</v>
      </c>
      <c r="U25" s="43">
        <v>32247.584676247403</v>
      </c>
      <c r="V25" s="43">
        <v>43039.415323752597</v>
      </c>
      <c r="W25" s="35">
        <v>1.3346554712810517</v>
      </c>
      <c r="X25" s="40">
        <f t="shared" si="8"/>
        <v>-28882.829348340281</v>
      </c>
      <c r="Y25" s="35">
        <f t="shared" si="9"/>
        <v>-0.38363634290568466</v>
      </c>
      <c r="Z25" s="53">
        <f t="shared" si="10"/>
        <v>6.9181817145284237</v>
      </c>
      <c r="AA25" t="str">
        <f t="shared" si="11"/>
        <v>Overpaid</v>
      </c>
      <c r="AB25" t="str">
        <f t="shared" si="12"/>
        <v>in loss</v>
      </c>
      <c r="AC25" s="54">
        <v>3.1185649367813997</v>
      </c>
      <c r="AD25" s="54">
        <f t="shared" si="13"/>
        <v>77964.123419534997</v>
      </c>
      <c r="AE25" s="52">
        <f t="shared" si="14"/>
        <v>0.19313242219083501</v>
      </c>
      <c r="AF25" s="54"/>
      <c r="AG25" s="54"/>
      <c r="AH25" s="54"/>
      <c r="AI25" s="54"/>
      <c r="AJ25" s="54"/>
      <c r="AK25" s="54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ht="15.75" customHeight="1" x14ac:dyDescent="0.3">
      <c r="A26" s="2" t="s">
        <v>41</v>
      </c>
      <c r="B26">
        <v>68364.252420792691</v>
      </c>
      <c r="C26" s="32">
        <f>VLOOKUP(A26,[1]payouts_table_AMD!$B$2:$E$52,3,FALSE)</f>
        <v>5</v>
      </c>
      <c r="D26" s="33">
        <f>VLOOKUP(A26,[1]payouts_table_AMD!$B$2:$E$52,4,FALSE)</f>
        <v>5699.6</v>
      </c>
      <c r="E26" s="34">
        <f t="shared" si="0"/>
        <v>28498</v>
      </c>
      <c r="F26" s="34">
        <f>VLOOKUP(A26,[1]Sheet1!$B$2:$F$64,5,FALSE)</f>
        <v>26302.187589666148</v>
      </c>
      <c r="G26" s="34">
        <f t="shared" si="1"/>
        <v>2195.8124103338523</v>
      </c>
      <c r="H26" s="35">
        <f t="shared" si="2"/>
        <v>8.348402211215937E-2</v>
      </c>
      <c r="I26" s="34">
        <f t="shared" si="3"/>
        <v>-39866.252420792691</v>
      </c>
      <c r="J26" s="35">
        <f t="shared" si="4"/>
        <v>-1.3989140438203624</v>
      </c>
      <c r="K26" s="32">
        <f t="shared" si="5"/>
        <v>11.994570219101812</v>
      </c>
      <c r="L26" t="str">
        <f t="shared" si="6"/>
        <v>OverPaid</v>
      </c>
      <c r="M26" t="str">
        <f t="shared" si="7"/>
        <v>in loss</v>
      </c>
      <c r="O26" s="62"/>
      <c r="Q26">
        <v>52742.423275093839</v>
      </c>
      <c r="R26">
        <v>5</v>
      </c>
      <c r="S26" s="56">
        <v>5699.6</v>
      </c>
      <c r="T26">
        <v>28498</v>
      </c>
      <c r="U26" s="43">
        <v>26302.187589666148</v>
      </c>
      <c r="V26" s="43">
        <v>2195.8124103338523</v>
      </c>
      <c r="W26" s="35">
        <v>8.348402211215937E-2</v>
      </c>
      <c r="X26" s="40">
        <f t="shared" si="8"/>
        <v>-24244.423275093839</v>
      </c>
      <c r="Y26" s="35">
        <f t="shared" si="9"/>
        <v>-0.8507412195625601</v>
      </c>
      <c r="Z26" s="53">
        <f t="shared" si="10"/>
        <v>9.2537060978128007</v>
      </c>
      <c r="AA26" t="str">
        <f t="shared" si="11"/>
        <v>Overpaid</v>
      </c>
      <c r="AB26" t="str">
        <f t="shared" si="12"/>
        <v>in loss</v>
      </c>
      <c r="AC26" s="54">
        <v>0.97146367060579697</v>
      </c>
      <c r="AD26" s="54">
        <f t="shared" si="13"/>
        <v>24286.591765144924</v>
      </c>
      <c r="AE26" s="52">
        <f t="shared" si="14"/>
        <v>0.23468093238919682</v>
      </c>
      <c r="AF26" s="54"/>
      <c r="AG26" s="54"/>
      <c r="AH26" s="54"/>
      <c r="AI26" s="54"/>
      <c r="AJ26" s="54"/>
      <c r="AK26" s="54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t="15.75" customHeight="1" x14ac:dyDescent="0.3">
      <c r="A27" s="2" t="s">
        <v>42</v>
      </c>
      <c r="B27">
        <v>99155.989630329961</v>
      </c>
      <c r="C27" s="32">
        <f>VLOOKUP(A27,[1]payouts_table_AMD!$B$2:$E$52,3,FALSE)</f>
        <v>5</v>
      </c>
      <c r="D27" s="33">
        <f>VLOOKUP(A27,[1]payouts_table_AMD!$B$2:$E$52,4,FALSE)</f>
        <v>4544.8</v>
      </c>
      <c r="E27" s="34">
        <f t="shared" si="0"/>
        <v>22724</v>
      </c>
      <c r="F27" s="34">
        <f>VLOOKUP(A27,[1]Sheet1!$B$2:$F$64,5,FALSE)</f>
        <v>4466.0790200396841</v>
      </c>
      <c r="G27" s="34">
        <f t="shared" si="1"/>
        <v>18257.920979960316</v>
      </c>
      <c r="H27" s="35">
        <f t="shared" si="2"/>
        <v>4.088132094849966</v>
      </c>
      <c r="I27" s="34">
        <f t="shared" si="3"/>
        <v>-76431.989630329961</v>
      </c>
      <c r="J27" s="35">
        <f t="shared" si="4"/>
        <v>-3.3634918865661838</v>
      </c>
      <c r="K27" s="32">
        <f t="shared" si="5"/>
        <v>21.817459432830919</v>
      </c>
      <c r="L27" t="str">
        <f t="shared" si="6"/>
        <v>OverPaid</v>
      </c>
      <c r="M27" t="str">
        <f t="shared" si="7"/>
        <v>in loss</v>
      </c>
      <c r="O27" s="62"/>
      <c r="Q27">
        <v>83534.160484631109</v>
      </c>
      <c r="R27">
        <v>5</v>
      </c>
      <c r="S27" s="56">
        <v>4544.8</v>
      </c>
      <c r="T27">
        <v>22724</v>
      </c>
      <c r="U27" s="43">
        <v>4466.0790200396841</v>
      </c>
      <c r="V27" s="43">
        <v>18257.920979960316</v>
      </c>
      <c r="W27" s="35">
        <v>4.088132094849966</v>
      </c>
      <c r="X27" s="40">
        <f t="shared" si="8"/>
        <v>-60810.160484631109</v>
      </c>
      <c r="Y27" s="35">
        <f t="shared" si="9"/>
        <v>-2.6760324099908073</v>
      </c>
      <c r="Z27" s="53">
        <f t="shared" si="10"/>
        <v>18.380162049954038</v>
      </c>
      <c r="AA27" t="str">
        <f t="shared" si="11"/>
        <v>Overpaid</v>
      </c>
      <c r="AB27" t="str">
        <f t="shared" si="12"/>
        <v>in loss</v>
      </c>
      <c r="AC27" s="54">
        <v>1.2307641755925001</v>
      </c>
      <c r="AD27" s="54">
        <f t="shared" si="13"/>
        <v>30769.104389812503</v>
      </c>
      <c r="AE27" s="52">
        <f t="shared" si="14"/>
        <v>0.14770660667993837</v>
      </c>
      <c r="AF27" s="54"/>
      <c r="AG27" s="54"/>
      <c r="AH27" s="54"/>
      <c r="AI27" s="54"/>
      <c r="AJ27" s="54"/>
      <c r="AK27" s="54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ht="15.75" customHeight="1" x14ac:dyDescent="0.3">
      <c r="A28" s="2" t="s">
        <v>43</v>
      </c>
      <c r="B28">
        <v>82597.73849849368</v>
      </c>
      <c r="C28" s="32">
        <f>VLOOKUP(A28,[1]payouts_table_AMD!$B$2:$E$52,3,FALSE)</f>
        <v>19</v>
      </c>
      <c r="D28" s="33">
        <f>VLOOKUP(A28,[1]payouts_table_AMD!$B$2:$E$52,4,FALSE)</f>
        <v>1351.2631578947369</v>
      </c>
      <c r="E28" s="34">
        <f t="shared" si="0"/>
        <v>25674</v>
      </c>
      <c r="F28" s="34">
        <f>VLOOKUP(A28,[1]Sheet1!$B$2:$F$64,5,FALSE)</f>
        <v>4075.4628127403316</v>
      </c>
      <c r="G28" s="34">
        <f t="shared" si="1"/>
        <v>21598.53718725967</v>
      </c>
      <c r="H28" s="35">
        <f t="shared" si="2"/>
        <v>5.2996526234371073</v>
      </c>
      <c r="I28" s="34">
        <f t="shared" si="3"/>
        <v>-56923.73849849368</v>
      </c>
      <c r="J28" s="35">
        <f t="shared" si="4"/>
        <v>-2.2171745150149444</v>
      </c>
      <c r="K28" s="32">
        <f t="shared" si="5"/>
        <v>61.126315785283943</v>
      </c>
      <c r="L28" t="str">
        <f t="shared" si="6"/>
        <v>OverPaid</v>
      </c>
      <c r="M28" t="str">
        <f t="shared" si="7"/>
        <v>in loss</v>
      </c>
      <c r="O28" s="62"/>
      <c r="Q28">
        <v>68500.275181934601</v>
      </c>
      <c r="R28">
        <v>19</v>
      </c>
      <c r="S28" s="56">
        <v>1351.2631578947369</v>
      </c>
      <c r="T28">
        <v>25674</v>
      </c>
      <c r="U28" s="43">
        <v>4075.4628127403316</v>
      </c>
      <c r="V28" s="43">
        <v>21598.53718725967</v>
      </c>
      <c r="W28" s="35">
        <v>5.2996526234371073</v>
      </c>
      <c r="X28" s="40">
        <f t="shared" si="8"/>
        <v>-42826.275181934601</v>
      </c>
      <c r="Y28" s="35">
        <f t="shared" si="9"/>
        <v>-1.6680795817533147</v>
      </c>
      <c r="Z28" s="53">
        <f t="shared" si="10"/>
        <v>50.693512053312979</v>
      </c>
      <c r="AA28" t="str">
        <f t="shared" si="11"/>
        <v>Overpaid</v>
      </c>
      <c r="AB28" t="str">
        <f t="shared" si="12"/>
        <v>in loss</v>
      </c>
      <c r="AC28" s="54">
        <v>0.94298481523669997</v>
      </c>
      <c r="AD28" s="54">
        <f t="shared" si="13"/>
        <v>23574.620380917499</v>
      </c>
      <c r="AE28" s="52">
        <f t="shared" si="14"/>
        <v>5.7318554278333926E-2</v>
      </c>
      <c r="AF28" s="54"/>
      <c r="AG28" s="54"/>
      <c r="AH28" s="54"/>
      <c r="AI28" s="54"/>
      <c r="AJ28" s="54"/>
      <c r="AK28" s="54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15.75" customHeight="1" x14ac:dyDescent="0.3">
      <c r="A29" s="2" t="s">
        <v>44</v>
      </c>
      <c r="B29">
        <v>77371.464372711373</v>
      </c>
      <c r="C29" s="32">
        <f>VLOOKUP(A29,[1]payouts_table_AMD!$B$2:$E$52,3,FALSE)</f>
        <v>9</v>
      </c>
      <c r="D29" s="33">
        <f>VLOOKUP(A29,[1]payouts_table_AMD!$B$2:$E$52,4,FALSE)</f>
        <v>9502.6666666666661</v>
      </c>
      <c r="E29" s="34">
        <f t="shared" si="0"/>
        <v>85524</v>
      </c>
      <c r="F29" s="34">
        <f>VLOOKUP(A29,[1]Sheet1!$B$2:$F$64,5,FALSE)</f>
        <v>57868.480364122479</v>
      </c>
      <c r="G29" s="34">
        <f t="shared" si="1"/>
        <v>27655.519635877521</v>
      </c>
      <c r="H29" s="35">
        <f t="shared" si="2"/>
        <v>0.47790298728880215</v>
      </c>
      <c r="I29" s="34">
        <f t="shared" si="3"/>
        <v>8152.5356272886274</v>
      </c>
      <c r="J29" s="35">
        <f t="shared" si="4"/>
        <v>9.5324536121891248E-2</v>
      </c>
      <c r="K29" s="32">
        <f t="shared" si="5"/>
        <v>8.1420791749029799</v>
      </c>
      <c r="L29" t="str">
        <f t="shared" si="6"/>
        <v>OverPaid</v>
      </c>
      <c r="M29" t="str">
        <f t="shared" si="7"/>
        <v>Profitable</v>
      </c>
      <c r="O29" s="62"/>
      <c r="Q29">
        <v>57938.72065416308</v>
      </c>
      <c r="R29">
        <v>9</v>
      </c>
      <c r="S29" s="56">
        <v>9502.6666666666661</v>
      </c>
      <c r="T29">
        <v>85524</v>
      </c>
      <c r="U29" s="43">
        <v>57868.480364122479</v>
      </c>
      <c r="V29" s="43">
        <v>27655.519635877521</v>
      </c>
      <c r="W29" s="35">
        <v>0.47790298728880215</v>
      </c>
      <c r="X29" s="40">
        <f t="shared" si="8"/>
        <v>27585.27934583692</v>
      </c>
      <c r="Y29" s="35">
        <f t="shared" si="9"/>
        <v>0.32254430739718581</v>
      </c>
      <c r="Z29" s="53">
        <f t="shared" si="10"/>
        <v>6.0971012334253283</v>
      </c>
      <c r="AA29" t="str">
        <f t="shared" si="11"/>
        <v>Overpaid</v>
      </c>
      <c r="AB29" t="str">
        <f t="shared" si="12"/>
        <v>Profitable</v>
      </c>
      <c r="AC29" s="54">
        <v>1.4849540362195399</v>
      </c>
      <c r="AD29" s="54">
        <f t="shared" si="13"/>
        <v>37123.8509054885</v>
      </c>
      <c r="AE29" s="52">
        <f t="shared" si="14"/>
        <v>0.25597200815343657</v>
      </c>
      <c r="AF29" s="54"/>
      <c r="AG29" s="54"/>
      <c r="AH29" s="54"/>
      <c r="AI29" s="54"/>
      <c r="AJ29" s="54"/>
      <c r="AK29" s="54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15.75" customHeight="1" x14ac:dyDescent="0.3">
      <c r="A30" s="2" t="s">
        <v>45</v>
      </c>
      <c r="B30">
        <v>110504.94959940619</v>
      </c>
      <c r="C30" s="32">
        <f>VLOOKUP(A30,[1]payouts_table_AMD!$B$2:$E$52,3,FALSE)</f>
        <v>5</v>
      </c>
      <c r="D30" s="33">
        <f>VLOOKUP(A30,[1]payouts_table_AMD!$B$2:$E$52,4,FALSE)</f>
        <v>25992</v>
      </c>
      <c r="E30" s="34">
        <f t="shared" si="0"/>
        <v>129960</v>
      </c>
      <c r="F30" s="34">
        <f>VLOOKUP(A30,[1]Sheet1!$B$2:$F$64,5,FALSE)</f>
        <v>75155.343453675232</v>
      </c>
      <c r="G30" s="34">
        <f t="shared" si="1"/>
        <v>54804.656546324768</v>
      </c>
      <c r="H30" s="35">
        <f t="shared" si="2"/>
        <v>0.72921836329715717</v>
      </c>
      <c r="I30" s="34">
        <f t="shared" si="3"/>
        <v>19455.050400593813</v>
      </c>
      <c r="J30" s="35">
        <f t="shared" si="4"/>
        <v>0.14970029548010014</v>
      </c>
      <c r="K30" s="32">
        <f t="shared" si="5"/>
        <v>4.2514985225994995</v>
      </c>
      <c r="L30" t="str">
        <f t="shared" si="6"/>
        <v>OverPaid</v>
      </c>
      <c r="M30" t="str">
        <f t="shared" si="7"/>
        <v>Profitable</v>
      </c>
      <c r="O30" s="62"/>
      <c r="Q30">
        <v>96000</v>
      </c>
      <c r="R30">
        <v>5</v>
      </c>
      <c r="S30" s="56">
        <v>25992</v>
      </c>
      <c r="T30">
        <v>129960</v>
      </c>
      <c r="U30" s="43">
        <v>75155.343453675232</v>
      </c>
      <c r="V30" s="43">
        <v>54804.656546324768</v>
      </c>
      <c r="W30" s="35">
        <v>0.72921836329715717</v>
      </c>
      <c r="X30" s="40">
        <f t="shared" si="8"/>
        <v>33960</v>
      </c>
      <c r="Y30" s="35">
        <f t="shared" si="9"/>
        <v>0.26131117266851339</v>
      </c>
      <c r="Z30" s="53">
        <f t="shared" si="10"/>
        <v>3.6934441366574329</v>
      </c>
      <c r="AA30" t="str">
        <f t="shared" si="11"/>
        <v>Overpaid</v>
      </c>
      <c r="AB30" t="str">
        <f t="shared" si="12"/>
        <v>Profitable</v>
      </c>
      <c r="AC30" s="54">
        <v>6.5900268382448797</v>
      </c>
      <c r="AD30" s="54">
        <f t="shared" si="13"/>
        <v>164750.67095612199</v>
      </c>
      <c r="AE30" s="52">
        <f t="shared" si="14"/>
        <v>0.15776567008290027</v>
      </c>
      <c r="AF30" s="54"/>
      <c r="AG30" s="54"/>
      <c r="AH30" s="54"/>
      <c r="AI30" s="54"/>
      <c r="AJ30" s="54"/>
      <c r="AK30" s="54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ht="15.75" customHeight="1" x14ac:dyDescent="0.3">
      <c r="A31" s="2" t="s">
        <v>46</v>
      </c>
      <c r="B31">
        <v>68364.252420792691</v>
      </c>
      <c r="C31" s="32">
        <f>VLOOKUP(A31,[1]payouts_table_AMD!$B$2:$E$52,3,FALSE)</f>
        <v>5</v>
      </c>
      <c r="D31" s="33">
        <f>VLOOKUP(A31,[1]payouts_table_AMD!$B$2:$E$52,4,FALSE)</f>
        <v>4279.8</v>
      </c>
      <c r="E31" s="34">
        <f t="shared" si="0"/>
        <v>21399</v>
      </c>
      <c r="F31" s="34">
        <f>VLOOKUP(A31,[1]Sheet1!$B$2:$F$64,5,FALSE)</f>
        <v>17570.84919894964</v>
      </c>
      <c r="G31" s="34">
        <f t="shared" si="1"/>
        <v>3828.1508010503603</v>
      </c>
      <c r="H31" s="35">
        <f t="shared" si="2"/>
        <v>0.21786942439180468</v>
      </c>
      <c r="I31" s="34">
        <f t="shared" si="3"/>
        <v>-46965.252420792691</v>
      </c>
      <c r="J31" s="35">
        <f t="shared" si="4"/>
        <v>-2.1947405215567404</v>
      </c>
      <c r="K31" s="32">
        <f t="shared" si="5"/>
        <v>15.973702607783702</v>
      </c>
      <c r="L31" t="str">
        <f t="shared" si="6"/>
        <v>OverPaid</v>
      </c>
      <c r="M31" t="str">
        <f t="shared" si="7"/>
        <v>in loss</v>
      </c>
      <c r="O31" s="62"/>
      <c r="Q31">
        <v>52742.423275093839</v>
      </c>
      <c r="R31">
        <v>5</v>
      </c>
      <c r="S31" s="56">
        <v>4279.8</v>
      </c>
      <c r="T31">
        <v>21399</v>
      </c>
      <c r="U31" s="43">
        <v>17570.84919894964</v>
      </c>
      <c r="V31" s="43">
        <v>3828.1508010503603</v>
      </c>
      <c r="W31" s="35">
        <v>0.21786942439180468</v>
      </c>
      <c r="X31" s="40">
        <f t="shared" si="8"/>
        <v>-31343.423275093839</v>
      </c>
      <c r="Y31" s="35">
        <f t="shared" si="9"/>
        <v>-1.46471439203205</v>
      </c>
      <c r="Z31" s="53">
        <f t="shared" si="10"/>
        <v>12.323571960160249</v>
      </c>
      <c r="AA31" t="str">
        <f t="shared" si="11"/>
        <v>Overpaid</v>
      </c>
      <c r="AB31" t="str">
        <f t="shared" si="12"/>
        <v>in loss</v>
      </c>
      <c r="AC31" s="54">
        <v>0.97146367060579697</v>
      </c>
      <c r="AD31" s="54">
        <f t="shared" si="13"/>
        <v>24286.591765144924</v>
      </c>
      <c r="AE31" s="52">
        <f t="shared" si="14"/>
        <v>0.17622069170455551</v>
      </c>
      <c r="AF31" s="54"/>
      <c r="AG31" s="54"/>
      <c r="AH31" s="54"/>
      <c r="AI31" s="54"/>
      <c r="AJ31" s="54"/>
      <c r="AK31" s="54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5.75" customHeight="1" x14ac:dyDescent="0.3">
      <c r="A32" s="2" t="s">
        <v>47</v>
      </c>
      <c r="B32">
        <v>126004.12526643014</v>
      </c>
      <c r="C32" s="32">
        <f>VLOOKUP(A32,[1]payouts_table_AMD!$B$2:$E$52,3,FALSE)</f>
        <v>7</v>
      </c>
      <c r="D32" s="33">
        <f>VLOOKUP(A32,[1]payouts_table_AMD!$B$2:$E$52,4,FALSE)</f>
        <v>3512.4285714285716</v>
      </c>
      <c r="E32" s="34">
        <f t="shared" si="0"/>
        <v>24587</v>
      </c>
      <c r="F32" s="34">
        <f>VLOOKUP(A32,[1]Sheet1!$B$2:$F$64,5,FALSE)</f>
        <v>6656.7476169818319</v>
      </c>
      <c r="G32" s="34">
        <f t="shared" si="1"/>
        <v>17930.252383018167</v>
      </c>
      <c r="H32" s="35">
        <f t="shared" si="2"/>
        <v>2.6935454691532588</v>
      </c>
      <c r="I32" s="34">
        <f t="shared" si="3"/>
        <v>-101417.12526643014</v>
      </c>
      <c r="J32" s="35">
        <f t="shared" si="4"/>
        <v>-4.1248271552621363</v>
      </c>
      <c r="K32" s="32">
        <f t="shared" si="5"/>
        <v>35.873790086834951</v>
      </c>
      <c r="L32" t="str">
        <f t="shared" si="6"/>
        <v>OverPaid</v>
      </c>
      <c r="M32" t="str">
        <f t="shared" si="7"/>
        <v>in loss</v>
      </c>
      <c r="O32" s="62"/>
      <c r="Q32">
        <v>93998.284060462553</v>
      </c>
      <c r="R32">
        <v>7</v>
      </c>
      <c r="S32" s="56">
        <v>3512.4285714285716</v>
      </c>
      <c r="T32">
        <v>24587</v>
      </c>
      <c r="U32" s="43">
        <v>6656.7476169818319</v>
      </c>
      <c r="V32" s="43">
        <v>17930.252383018167</v>
      </c>
      <c r="W32" s="35">
        <v>2.6935454691532588</v>
      </c>
      <c r="X32" s="40">
        <f t="shared" si="8"/>
        <v>-69411.284060462553</v>
      </c>
      <c r="Y32" s="35">
        <f t="shared" si="9"/>
        <v>-2.8230887892163565</v>
      </c>
      <c r="Z32" s="53">
        <f t="shared" si="10"/>
        <v>26.761621524514492</v>
      </c>
      <c r="AA32" t="str">
        <f t="shared" si="11"/>
        <v>Overpaid</v>
      </c>
      <c r="AB32" t="str">
        <f t="shared" si="12"/>
        <v>in loss</v>
      </c>
      <c r="AC32" s="54">
        <v>2.096615926365399</v>
      </c>
      <c r="AD32" s="54">
        <f t="shared" si="13"/>
        <v>52415.398159134973</v>
      </c>
      <c r="AE32" s="52">
        <f t="shared" si="14"/>
        <v>6.7011387775109829E-2</v>
      </c>
      <c r="AF32" s="54"/>
      <c r="AG32" s="54"/>
      <c r="AH32" s="54"/>
      <c r="AI32" s="54"/>
      <c r="AJ32" s="54"/>
      <c r="AK32" s="54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ht="15.75" customHeight="1" x14ac:dyDescent="0.3">
      <c r="A33" s="2" t="s">
        <v>48</v>
      </c>
      <c r="B33">
        <v>75995.320459825874</v>
      </c>
      <c r="C33" s="32">
        <f>VLOOKUP(A33,[1]payouts_table_AMD!$B$2:$E$52,3,FALSE)</f>
        <v>9</v>
      </c>
      <c r="D33" s="33">
        <f>VLOOKUP(A33,[1]payouts_table_AMD!$B$2:$E$52,4,FALSE)</f>
        <v>7681.4444444444443</v>
      </c>
      <c r="E33" s="34">
        <f t="shared" si="0"/>
        <v>69133</v>
      </c>
      <c r="F33" s="34">
        <f>VLOOKUP(A33,[1]Sheet1!$B$2:$F$64,5,FALSE)</f>
        <v>52203.104997488474</v>
      </c>
      <c r="G33" s="34">
        <f t="shared" si="1"/>
        <v>16929.895002511526</v>
      </c>
      <c r="H33" s="35">
        <f t="shared" si="2"/>
        <v>0.32430819973880931</v>
      </c>
      <c r="I33" s="34">
        <f t="shared" si="3"/>
        <v>-6862.3204598258744</v>
      </c>
      <c r="J33" s="35">
        <f t="shared" si="4"/>
        <v>-9.9262587473795072E-2</v>
      </c>
      <c r="K33" s="32">
        <f t="shared" si="5"/>
        <v>9.8933632872641564</v>
      </c>
      <c r="L33" t="str">
        <f t="shared" si="6"/>
        <v>OverPaid</v>
      </c>
      <c r="M33" t="str">
        <f t="shared" si="7"/>
        <v>in loss</v>
      </c>
      <c r="O33" s="62"/>
      <c r="Q33">
        <v>61897.857143266796</v>
      </c>
      <c r="R33">
        <v>9</v>
      </c>
      <c r="S33" s="56">
        <v>7681.4444444444443</v>
      </c>
      <c r="T33">
        <v>69133</v>
      </c>
      <c r="U33" s="43">
        <v>52203.104997488474</v>
      </c>
      <c r="V33" s="43">
        <v>16929.895002511526</v>
      </c>
      <c r="W33" s="35">
        <v>0.32430819973880931</v>
      </c>
      <c r="X33" s="40">
        <f t="shared" si="8"/>
        <v>7235.1428567332041</v>
      </c>
      <c r="Y33" s="35">
        <f t="shared" si="9"/>
        <v>0.10465541574549353</v>
      </c>
      <c r="Z33" s="53">
        <f t="shared" si="10"/>
        <v>8.0581012582905576</v>
      </c>
      <c r="AA33" t="str">
        <f t="shared" si="11"/>
        <v>Overpaid</v>
      </c>
      <c r="AB33" t="str">
        <f t="shared" si="12"/>
        <v>Profitable</v>
      </c>
      <c r="AC33" s="54">
        <v>0.75264980525332104</v>
      </c>
      <c r="AD33" s="54">
        <f t="shared" si="13"/>
        <v>18816.245131333028</v>
      </c>
      <c r="AE33" s="52">
        <f t="shared" si="14"/>
        <v>0.40823471371837172</v>
      </c>
      <c r="AF33" s="54"/>
      <c r="AG33" s="54"/>
      <c r="AH33" s="54"/>
      <c r="AI33" s="54"/>
      <c r="AJ33" s="54"/>
      <c r="AK33" s="54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ht="15.75" customHeight="1" x14ac:dyDescent="0.3">
      <c r="A34" s="2" t="s">
        <v>49</v>
      </c>
      <c r="B34">
        <v>70267.292664899374</v>
      </c>
      <c r="C34" s="32">
        <f>VLOOKUP(A34,[1]payouts_table_AMD!$B$2:$E$52,3,FALSE)</f>
        <v>14</v>
      </c>
      <c r="D34" s="33">
        <f>VLOOKUP(A34,[1]payouts_table_AMD!$B$2:$E$52,4,FALSE)</f>
        <v>17967.571428571428</v>
      </c>
      <c r="E34" s="34">
        <f t="shared" si="0"/>
        <v>251546</v>
      </c>
      <c r="F34" s="34">
        <f>VLOOKUP(A34,[1]Sheet1!$B$2:$F$64,5,FALSE)</f>
        <v>19214.75062867544</v>
      </c>
      <c r="G34" s="34">
        <f t="shared" si="1"/>
        <v>232331.24937132455</v>
      </c>
      <c r="H34" s="35">
        <f t="shared" si="2"/>
        <v>12.091296622117037</v>
      </c>
      <c r="I34" s="34">
        <f t="shared" si="3"/>
        <v>181278.70733510063</v>
      </c>
      <c r="J34" s="35">
        <f t="shared" si="4"/>
        <v>0.72065827854587483</v>
      </c>
      <c r="K34" s="32">
        <f t="shared" si="5"/>
        <v>3.9107841003577528</v>
      </c>
      <c r="L34" t="str">
        <f t="shared" si="6"/>
        <v>OverPaid</v>
      </c>
      <c r="M34" t="str">
        <f t="shared" si="7"/>
        <v>Profitable</v>
      </c>
      <c r="O34" s="62"/>
      <c r="Q34">
        <v>56169.829348340289</v>
      </c>
      <c r="R34">
        <v>14</v>
      </c>
      <c r="S34" s="56">
        <v>17967.571428571428</v>
      </c>
      <c r="T34">
        <v>251546</v>
      </c>
      <c r="U34" s="43">
        <v>19214.75062867544</v>
      </c>
      <c r="V34" s="43">
        <v>232331.24937132455</v>
      </c>
      <c r="W34" s="35">
        <v>12.091296622117037</v>
      </c>
      <c r="X34" s="40">
        <f t="shared" si="8"/>
        <v>195376.17065165972</v>
      </c>
      <c r="Y34" s="35">
        <f t="shared" si="9"/>
        <v>0.77670156015861802</v>
      </c>
      <c r="Z34" s="53">
        <f t="shared" si="10"/>
        <v>3.126178157779349</v>
      </c>
      <c r="AA34" t="str">
        <f t="shared" si="11"/>
        <v>Overpaid</v>
      </c>
      <c r="AB34" t="str">
        <f t="shared" si="12"/>
        <v>Profitable</v>
      </c>
      <c r="AC34" s="54">
        <v>1.0764283836997799</v>
      </c>
      <c r="AD34" s="54">
        <f t="shared" si="13"/>
        <v>26910.709592494499</v>
      </c>
      <c r="AE34" s="52">
        <f t="shared" si="14"/>
        <v>0.66767363999880003</v>
      </c>
      <c r="AF34" s="54"/>
      <c r="AG34" s="54"/>
      <c r="AH34" s="54"/>
      <c r="AI34" s="54"/>
      <c r="AJ34" s="54"/>
      <c r="AK34" s="54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ht="15.75" customHeight="1" x14ac:dyDescent="0.3">
      <c r="A35" s="2" t="s">
        <v>50</v>
      </c>
      <c r="B35">
        <v>110504.94959940619</v>
      </c>
      <c r="C35" s="32">
        <f>VLOOKUP(A35,[1]payouts_table_AMD!$B$2:$E$52,3,FALSE)</f>
        <v>5</v>
      </c>
      <c r="D35" s="33">
        <f>VLOOKUP(A35,[1]payouts_table_AMD!$B$2:$E$52,4,FALSE)</f>
        <v>5234.2</v>
      </c>
      <c r="E35" s="34">
        <f t="shared" si="0"/>
        <v>26171</v>
      </c>
      <c r="F35" s="34">
        <f>VLOOKUP(A35,[1]Sheet1!$B$2:$F$64,5,FALSE)</f>
        <v>13791.290165725788</v>
      </c>
      <c r="G35" s="34">
        <f t="shared" si="1"/>
        <v>12379.709834274212</v>
      </c>
      <c r="H35" s="35">
        <f t="shared" si="2"/>
        <v>0.89764697033496943</v>
      </c>
      <c r="I35" s="34">
        <f t="shared" si="3"/>
        <v>-84333.949599406187</v>
      </c>
      <c r="J35" s="35">
        <f t="shared" si="4"/>
        <v>-3.2224198387301284</v>
      </c>
      <c r="K35" s="32">
        <f t="shared" si="5"/>
        <v>21.112099193650643</v>
      </c>
      <c r="L35" t="str">
        <f t="shared" si="6"/>
        <v>OverPaid</v>
      </c>
      <c r="M35" t="str">
        <f t="shared" si="7"/>
        <v>in loss</v>
      </c>
      <c r="O35" s="62"/>
      <c r="Q35">
        <v>96000</v>
      </c>
      <c r="R35">
        <v>5</v>
      </c>
      <c r="S35" s="56">
        <v>5234.2</v>
      </c>
      <c r="T35">
        <v>26171</v>
      </c>
      <c r="U35" s="43">
        <v>13791.290165725788</v>
      </c>
      <c r="V35" s="43">
        <v>12379.709834274212</v>
      </c>
      <c r="W35" s="35">
        <v>0.89764697033496943</v>
      </c>
      <c r="X35" s="40">
        <f t="shared" si="8"/>
        <v>-69829</v>
      </c>
      <c r="Y35" s="35">
        <f t="shared" si="9"/>
        <v>-2.6681823392304458</v>
      </c>
      <c r="Z35" s="53">
        <f t="shared" si="10"/>
        <v>18.340911696152229</v>
      </c>
      <c r="AA35" t="str">
        <f t="shared" si="11"/>
        <v>Overpaid</v>
      </c>
      <c r="AB35" t="str">
        <f t="shared" si="12"/>
        <v>in loss</v>
      </c>
      <c r="AC35" s="54">
        <v>6.5900268382448797</v>
      </c>
      <c r="AD35" s="54">
        <f t="shared" si="13"/>
        <v>164750.67095612199</v>
      </c>
      <c r="AE35" s="52">
        <f t="shared" si="14"/>
        <v>3.1770432069402763E-2</v>
      </c>
      <c r="AF35" s="54"/>
      <c r="AG35" s="54"/>
      <c r="AH35" s="54"/>
      <c r="AI35" s="54"/>
      <c r="AJ35" s="54"/>
      <c r="AK35" s="54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ht="15.75" customHeight="1" x14ac:dyDescent="0.3">
      <c r="A36" s="2" t="s">
        <v>51</v>
      </c>
      <c r="B36">
        <v>82597.73849849368</v>
      </c>
      <c r="C36" s="32">
        <f>VLOOKUP(A36,[1]payouts_table_AMD!$B$2:$E$52,3,FALSE)</f>
        <v>19</v>
      </c>
      <c r="D36" s="33">
        <f>VLOOKUP(A36,[1]payouts_table_AMD!$B$2:$E$52,4,FALSE)</f>
        <v>1308.8421052631579</v>
      </c>
      <c r="E36" s="34">
        <f t="shared" si="0"/>
        <v>24868</v>
      </c>
      <c r="F36" s="34">
        <f>VLOOKUP(A36,[1]Sheet1!$B$2:$F$64,5,FALSE)</f>
        <v>12643.490413589292</v>
      </c>
      <c r="G36" s="34">
        <f t="shared" si="1"/>
        <v>12224.509586410708</v>
      </c>
      <c r="H36" s="35">
        <f t="shared" si="2"/>
        <v>0.96686193341608728</v>
      </c>
      <c r="I36" s="34">
        <f t="shared" si="3"/>
        <v>-57729.73849849368</v>
      </c>
      <c r="J36" s="35">
        <f t="shared" si="4"/>
        <v>-2.3214467789325108</v>
      </c>
      <c r="K36" s="32">
        <f t="shared" si="5"/>
        <v>63.107488799717707</v>
      </c>
      <c r="L36" t="str">
        <f t="shared" si="6"/>
        <v>OverPaid</v>
      </c>
      <c r="M36" t="str">
        <f t="shared" si="7"/>
        <v>in loss</v>
      </c>
      <c r="O36" s="62"/>
      <c r="Q36">
        <v>68500.275181934601</v>
      </c>
      <c r="R36">
        <v>19</v>
      </c>
      <c r="S36" s="56">
        <v>1308.8421052631579</v>
      </c>
      <c r="T36">
        <v>24868</v>
      </c>
      <c r="U36" s="43">
        <v>12643.490413589292</v>
      </c>
      <c r="V36" s="43">
        <v>12224.509586410708</v>
      </c>
      <c r="W36" s="35">
        <v>0.96686193341608728</v>
      </c>
      <c r="X36" s="40">
        <f t="shared" si="8"/>
        <v>-43632.275181934601</v>
      </c>
      <c r="Y36" s="35">
        <f t="shared" si="9"/>
        <v>-1.7545550579835372</v>
      </c>
      <c r="Z36" s="53">
        <f t="shared" si="10"/>
        <v>52.336546101687205</v>
      </c>
      <c r="AA36" t="str">
        <f t="shared" si="11"/>
        <v>Overpaid</v>
      </c>
      <c r="AB36" t="str">
        <f t="shared" si="12"/>
        <v>in loss</v>
      </c>
      <c r="AC36" s="54">
        <v>0.94298481523669997</v>
      </c>
      <c r="AD36" s="54">
        <f t="shared" si="13"/>
        <v>23574.620380917499</v>
      </c>
      <c r="AE36" s="52">
        <f t="shared" si="14"/>
        <v>5.5519116919592118E-2</v>
      </c>
      <c r="AF36" s="54"/>
      <c r="AG36" s="54"/>
      <c r="AH36" s="54"/>
      <c r="AI36" s="54"/>
      <c r="AJ36" s="54"/>
      <c r="AK36" s="54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ht="15.75" customHeight="1" x14ac:dyDescent="0.3">
      <c r="A37" s="2" t="s">
        <v>52</v>
      </c>
      <c r="B37">
        <v>147000.83286014292</v>
      </c>
      <c r="C37" s="32">
        <f>VLOOKUP(A37,[1]payouts_table_AMD!$B$2:$E$52,3,FALSE)</f>
        <v>8</v>
      </c>
      <c r="D37" s="33">
        <f>VLOOKUP(A37,[1]payouts_table_AMD!$B$2:$E$52,4,FALSE)</f>
        <v>19592.125</v>
      </c>
      <c r="E37" s="34">
        <f t="shared" si="0"/>
        <v>156737</v>
      </c>
      <c r="F37" s="34">
        <f>VLOOKUP(A37,[1]Sheet1!$B$2:$F$64,5,FALSE)</f>
        <v>123213.64071313376</v>
      </c>
      <c r="G37" s="34">
        <f t="shared" si="1"/>
        <v>33523.359286866238</v>
      </c>
      <c r="H37" s="35">
        <f t="shared" si="2"/>
        <v>0.27207506484542071</v>
      </c>
      <c r="I37" s="34">
        <f t="shared" si="3"/>
        <v>9736.1671398570761</v>
      </c>
      <c r="J37" s="35">
        <f t="shared" si="4"/>
        <v>6.2117860746709941E-2</v>
      </c>
      <c r="K37" s="32">
        <f t="shared" si="5"/>
        <v>7.50305711402632</v>
      </c>
      <c r="L37" t="str">
        <f t="shared" si="6"/>
        <v>OverPaid</v>
      </c>
      <c r="M37" t="str">
        <f t="shared" si="7"/>
        <v>Profitable</v>
      </c>
      <c r="O37" s="62"/>
      <c r="Q37">
        <v>114994.99165417535</v>
      </c>
      <c r="R37">
        <v>8</v>
      </c>
      <c r="S37" s="56">
        <v>19592.125</v>
      </c>
      <c r="T37">
        <v>156737</v>
      </c>
      <c r="U37" s="43">
        <v>123213.64071313376</v>
      </c>
      <c r="V37" s="43">
        <v>33523.359286866238</v>
      </c>
      <c r="W37" s="35">
        <v>0.27207506484542071</v>
      </c>
      <c r="X37" s="40">
        <f t="shared" si="8"/>
        <v>41742.008345824652</v>
      </c>
      <c r="Y37" s="35">
        <f t="shared" si="9"/>
        <v>0.2663187910054719</v>
      </c>
      <c r="Z37" s="53">
        <f t="shared" si="10"/>
        <v>5.8694496719562244</v>
      </c>
      <c r="AA37" t="str">
        <f t="shared" si="11"/>
        <v>Overpaid</v>
      </c>
      <c r="AB37" t="str">
        <f t="shared" si="12"/>
        <v>Profitable</v>
      </c>
      <c r="AC37" s="54">
        <v>2.6366146755556268</v>
      </c>
      <c r="AD37" s="54">
        <f t="shared" si="13"/>
        <v>65915.366888890669</v>
      </c>
      <c r="AE37" s="52">
        <f t="shared" si="14"/>
        <v>0.29723152467656283</v>
      </c>
      <c r="AF37" s="54"/>
      <c r="AG37" s="54"/>
      <c r="AH37" s="54"/>
      <c r="AI37" s="54"/>
      <c r="AJ37" s="54"/>
      <c r="AK37" s="54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ht="15.75" customHeight="1" x14ac:dyDescent="0.3">
      <c r="A38" s="2" t="s">
        <v>53</v>
      </c>
      <c r="B38">
        <v>66292.974009488593</v>
      </c>
      <c r="C38" s="32">
        <f>VLOOKUP(A38,[1]payouts_table_AMD!$B$2:$E$52,3,FALSE)</f>
        <v>6</v>
      </c>
      <c r="D38" s="33">
        <f>VLOOKUP(A38,[1]payouts_table_AMD!$B$2:$E$52,4,FALSE)</f>
        <v>3031.3333333333335</v>
      </c>
      <c r="E38" s="34">
        <f t="shared" si="0"/>
        <v>18188</v>
      </c>
      <c r="F38" s="34">
        <f>VLOOKUP(A38,[1]Sheet1!$B$2:$F$64,5,FALSE)</f>
        <v>5989.241978045161</v>
      </c>
      <c r="G38" s="34">
        <f t="shared" si="1"/>
        <v>12198.75802195484</v>
      </c>
      <c r="H38" s="35">
        <f t="shared" si="2"/>
        <v>2.0367782879155625</v>
      </c>
      <c r="I38" s="34">
        <f t="shared" si="3"/>
        <v>-48104.974009488593</v>
      </c>
      <c r="J38" s="35">
        <f t="shared" si="4"/>
        <v>-2.6448743132553658</v>
      </c>
      <c r="K38" s="32">
        <f t="shared" si="5"/>
        <v>21.869245879532194</v>
      </c>
      <c r="L38" t="str">
        <f t="shared" si="6"/>
        <v>OverPaid</v>
      </c>
      <c r="M38" t="str">
        <f t="shared" si="7"/>
        <v>in loss</v>
      </c>
      <c r="O38" s="62"/>
      <c r="Q38">
        <v>52195.510692929522</v>
      </c>
      <c r="R38">
        <v>6</v>
      </c>
      <c r="S38" s="56">
        <v>3031.3333333333335</v>
      </c>
      <c r="T38">
        <v>18188</v>
      </c>
      <c r="U38" s="43">
        <v>5989.241978045161</v>
      </c>
      <c r="V38" s="43">
        <v>12198.75802195484</v>
      </c>
      <c r="W38" s="35">
        <v>2.0367782879155625</v>
      </c>
      <c r="X38" s="40">
        <f t="shared" si="8"/>
        <v>-34007.510692929522</v>
      </c>
      <c r="Y38" s="35">
        <f t="shared" si="9"/>
        <v>-1.8697773638074291</v>
      </c>
      <c r="Z38" s="53">
        <f t="shared" si="10"/>
        <v>17.218664182844574</v>
      </c>
      <c r="AA38" t="str">
        <f t="shared" si="11"/>
        <v>Overpaid</v>
      </c>
      <c r="AB38" t="str">
        <f t="shared" si="12"/>
        <v>in loss</v>
      </c>
      <c r="AC38" s="54">
        <v>1.0209760975304201</v>
      </c>
      <c r="AD38" s="54">
        <f t="shared" si="13"/>
        <v>25524.402438260502</v>
      </c>
      <c r="AE38" s="52">
        <f t="shared" si="14"/>
        <v>0.11876216654496222</v>
      </c>
      <c r="AF38" s="54"/>
      <c r="AG38" s="54"/>
      <c r="AH38" s="54"/>
      <c r="AI38" s="54"/>
      <c r="AJ38" s="54"/>
      <c r="AK38" s="54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ht="15.75" customHeight="1" x14ac:dyDescent="0.3">
      <c r="A39" s="2" t="s">
        <v>54</v>
      </c>
      <c r="B39">
        <v>161370.75028406369</v>
      </c>
      <c r="C39" s="32">
        <f>VLOOKUP(A39,[1]payouts_table_AMD!$B$2:$E$52,3,FALSE)</f>
        <v>7</v>
      </c>
      <c r="D39" s="33">
        <f>VLOOKUP(A39,[1]payouts_table_AMD!$B$2:$E$52,4,FALSE)</f>
        <v>1583.1428571428571</v>
      </c>
      <c r="E39" s="34">
        <f t="shared" si="0"/>
        <v>11082</v>
      </c>
      <c r="F39" s="34">
        <f>VLOOKUP(A39,[1]Sheet1!$B$2:$F$64,5,FALSE)</f>
        <v>1041.6164535348087</v>
      </c>
      <c r="G39" s="34">
        <f t="shared" si="1"/>
        <v>10040.383546465191</v>
      </c>
      <c r="H39" s="35">
        <f t="shared" si="2"/>
        <v>9.6392328600343706</v>
      </c>
      <c r="I39" s="34">
        <f t="shared" si="3"/>
        <v>-150288.75028406369</v>
      </c>
      <c r="J39" s="35">
        <f t="shared" si="4"/>
        <v>-13.561518704571709</v>
      </c>
      <c r="K39" s="32">
        <f t="shared" si="5"/>
        <v>101.93063093200197</v>
      </c>
      <c r="L39" t="str">
        <f t="shared" si="6"/>
        <v>OverPaid</v>
      </c>
      <c r="M39" t="str">
        <f t="shared" si="7"/>
        <v>in loss</v>
      </c>
      <c r="O39" s="62"/>
      <c r="Q39">
        <v>133938.00656551539</v>
      </c>
      <c r="R39">
        <v>7</v>
      </c>
      <c r="S39" s="56">
        <v>1583.1428571428571</v>
      </c>
      <c r="T39">
        <v>11082</v>
      </c>
      <c r="U39" s="43">
        <v>1041.6164535348087</v>
      </c>
      <c r="V39" s="43">
        <v>10040.383546465191</v>
      </c>
      <c r="W39" s="35">
        <v>9.6392328600343706</v>
      </c>
      <c r="X39" s="40">
        <f t="shared" si="8"/>
        <v>-122856.00656551539</v>
      </c>
      <c r="Y39" s="35">
        <f t="shared" si="9"/>
        <v>-11.08608613657421</v>
      </c>
      <c r="Z39" s="53">
        <f t="shared" si="10"/>
        <v>84.602602956019467</v>
      </c>
      <c r="AA39" t="str">
        <f t="shared" si="11"/>
        <v>Overpaid</v>
      </c>
      <c r="AB39" t="str">
        <f t="shared" si="12"/>
        <v>in loss</v>
      </c>
      <c r="AC39" s="54">
        <v>3.5806424888984401</v>
      </c>
      <c r="AD39" s="54">
        <f t="shared" si="13"/>
        <v>89516.062222460998</v>
      </c>
      <c r="AE39" s="52">
        <f t="shared" si="14"/>
        <v>1.7685573045075495E-2</v>
      </c>
      <c r="AF39" s="54"/>
      <c r="AG39" s="54"/>
      <c r="AH39" s="54"/>
      <c r="AI39" s="54"/>
      <c r="AJ39" s="54"/>
      <c r="AK39" s="54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ht="15.75" customHeight="1" x14ac:dyDescent="0.3">
      <c r="A40" s="2" t="s">
        <v>55</v>
      </c>
      <c r="B40">
        <v>110504.94959940619</v>
      </c>
      <c r="C40" s="32">
        <f>VLOOKUP(A40,[1]payouts_table_AMD!$B$2:$E$52,3,FALSE)</f>
        <v>5</v>
      </c>
      <c r="D40" s="33">
        <f>VLOOKUP(A40,[1]payouts_table_AMD!$B$2:$E$52,4,FALSE)</f>
        <v>12357.2</v>
      </c>
      <c r="E40" s="34">
        <f t="shared" si="0"/>
        <v>61786</v>
      </c>
      <c r="F40" s="34">
        <f>VLOOKUP(A40,[1]Sheet1!$B$2:$F$64,5,FALSE)</f>
        <v>39833.290219168477</v>
      </c>
      <c r="G40" s="34">
        <f t="shared" si="1"/>
        <v>21952.709780831523</v>
      </c>
      <c r="H40" s="35">
        <f t="shared" si="2"/>
        <v>0.55111464958190914</v>
      </c>
      <c r="I40" s="34">
        <f t="shared" si="3"/>
        <v>-48718.949599406187</v>
      </c>
      <c r="J40" s="35">
        <f t="shared" si="4"/>
        <v>-0.78851114490995022</v>
      </c>
      <c r="K40" s="32">
        <f t="shared" si="5"/>
        <v>8.9425557245497505</v>
      </c>
      <c r="L40" t="str">
        <f t="shared" si="6"/>
        <v>OverPaid</v>
      </c>
      <c r="M40" t="str">
        <f t="shared" si="7"/>
        <v>in loss</v>
      </c>
      <c r="O40" s="62"/>
      <c r="Q40">
        <v>96000</v>
      </c>
      <c r="R40">
        <v>5</v>
      </c>
      <c r="S40" s="56">
        <v>12357.2</v>
      </c>
      <c r="T40">
        <v>61786</v>
      </c>
      <c r="U40" s="43">
        <v>39833.290219168477</v>
      </c>
      <c r="V40" s="43">
        <v>21952.709780831523</v>
      </c>
      <c r="W40" s="35">
        <v>0.55111464958190914</v>
      </c>
      <c r="X40" s="40">
        <f t="shared" si="8"/>
        <v>-34214</v>
      </c>
      <c r="Y40" s="35">
        <f t="shared" si="9"/>
        <v>-0.55375004046224063</v>
      </c>
      <c r="Z40" s="53">
        <f t="shared" si="10"/>
        <v>7.7687502023112032</v>
      </c>
      <c r="AA40" t="str">
        <f t="shared" si="11"/>
        <v>Overpaid</v>
      </c>
      <c r="AB40" t="str">
        <f t="shared" si="12"/>
        <v>in loss</v>
      </c>
      <c r="AC40" s="54">
        <v>6.5900268382448797</v>
      </c>
      <c r="AD40" s="54">
        <f t="shared" si="13"/>
        <v>164750.67095612199</v>
      </c>
      <c r="AE40" s="52">
        <f t="shared" si="14"/>
        <v>7.5005460847507505E-2</v>
      </c>
      <c r="AF40" s="54"/>
      <c r="AG40" s="54"/>
      <c r="AH40" s="54"/>
      <c r="AI40" s="54"/>
      <c r="AJ40" s="54"/>
      <c r="AK40" s="54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ht="15.75" customHeight="1" x14ac:dyDescent="0.3">
      <c r="A41" s="2" t="s">
        <v>56</v>
      </c>
      <c r="B41">
        <v>77371.464372711373</v>
      </c>
      <c r="C41" s="32">
        <f>VLOOKUP(A41,[1]payouts_table_AMD!$B$2:$E$52,3,FALSE)</f>
        <v>9</v>
      </c>
      <c r="D41" s="33">
        <f>VLOOKUP(A41,[1]payouts_table_AMD!$B$2:$E$52,4,FALSE)</f>
        <v>4789</v>
      </c>
      <c r="E41" s="34">
        <f t="shared" si="0"/>
        <v>43101</v>
      </c>
      <c r="F41" s="34">
        <f>VLOOKUP(A41,[1]Sheet1!$B$2:$F$64,5,FALSE)</f>
        <v>14793.643655087924</v>
      </c>
      <c r="G41" s="34">
        <f t="shared" si="1"/>
        <v>28307.356344912077</v>
      </c>
      <c r="H41" s="35">
        <f t="shared" si="2"/>
        <v>1.9134810196118541</v>
      </c>
      <c r="I41" s="34">
        <f t="shared" si="3"/>
        <v>-34270.464372711373</v>
      </c>
      <c r="J41" s="35">
        <f t="shared" si="4"/>
        <v>-0.79511993625928334</v>
      </c>
      <c r="K41" s="32">
        <f t="shared" si="5"/>
        <v>16.156079426333552</v>
      </c>
      <c r="L41" t="str">
        <f t="shared" si="6"/>
        <v>OverPaid</v>
      </c>
      <c r="M41" t="str">
        <f t="shared" si="7"/>
        <v>in loss</v>
      </c>
      <c r="O41" s="62"/>
      <c r="Q41">
        <v>57938.72065416308</v>
      </c>
      <c r="R41">
        <v>9</v>
      </c>
      <c r="S41" s="56">
        <v>4789</v>
      </c>
      <c r="T41">
        <v>43101</v>
      </c>
      <c r="U41" s="43">
        <v>14793.643655087924</v>
      </c>
      <c r="V41" s="43">
        <v>28307.356344912077</v>
      </c>
      <c r="W41" s="35">
        <v>1.9134810196118541</v>
      </c>
      <c r="X41" s="40">
        <f t="shared" si="8"/>
        <v>-14837.72065416308</v>
      </c>
      <c r="Y41" s="35">
        <f t="shared" si="9"/>
        <v>-0.3442546728420009</v>
      </c>
      <c r="Z41" s="53">
        <f t="shared" si="10"/>
        <v>12.098292055578009</v>
      </c>
      <c r="AA41" t="str">
        <f t="shared" si="11"/>
        <v>Overpaid</v>
      </c>
      <c r="AB41" t="str">
        <f t="shared" si="12"/>
        <v>in loss</v>
      </c>
      <c r="AC41" s="54">
        <v>1.4849540362195399</v>
      </c>
      <c r="AD41" s="54">
        <f t="shared" si="13"/>
        <v>37123.8509054885</v>
      </c>
      <c r="AE41" s="52">
        <f t="shared" si="14"/>
        <v>0.12900062582925578</v>
      </c>
      <c r="AF41" s="54"/>
      <c r="AG41" s="54"/>
      <c r="AH41" s="54"/>
      <c r="AI41" s="54"/>
      <c r="AJ41" s="54"/>
      <c r="AK41" s="54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ht="15.75" customHeight="1" x14ac:dyDescent="0.3">
      <c r="A42" s="2" t="s">
        <v>57</v>
      </c>
      <c r="B42">
        <v>68364.252420792691</v>
      </c>
      <c r="C42" s="32">
        <f>VLOOKUP(A42,[1]payouts_table_AMD!$B$2:$E$52,3,FALSE)</f>
        <v>5</v>
      </c>
      <c r="D42" s="33">
        <f>VLOOKUP(A42,[1]payouts_table_AMD!$B$2:$E$52,4,FALSE)</f>
        <v>8847.4</v>
      </c>
      <c r="E42" s="34">
        <f t="shared" si="0"/>
        <v>44237</v>
      </c>
      <c r="F42" s="34">
        <f>VLOOKUP(A42,[1]Sheet1!$B$2:$F$64,5,FALSE)</f>
        <v>31992.051864244233</v>
      </c>
      <c r="G42" s="34">
        <f t="shared" si="1"/>
        <v>12244.948135755767</v>
      </c>
      <c r="H42" s="35">
        <f t="shared" si="2"/>
        <v>0.38274969632195666</v>
      </c>
      <c r="I42" s="34">
        <f t="shared" si="3"/>
        <v>-24127.252420792691</v>
      </c>
      <c r="J42" s="35">
        <f t="shared" si="4"/>
        <v>-0.54540887539373584</v>
      </c>
      <c r="K42" s="32">
        <f t="shared" si="5"/>
        <v>7.7270443769686796</v>
      </c>
      <c r="L42" t="str">
        <f t="shared" si="6"/>
        <v>OverPaid</v>
      </c>
      <c r="M42" t="str">
        <f t="shared" si="7"/>
        <v>in loss</v>
      </c>
      <c r="O42" s="62"/>
      <c r="Q42">
        <v>52742.423275093839</v>
      </c>
      <c r="R42">
        <v>5</v>
      </c>
      <c r="S42" s="56">
        <v>8847.4</v>
      </c>
      <c r="T42">
        <v>44237</v>
      </c>
      <c r="U42" s="43">
        <v>31992.051864244233</v>
      </c>
      <c r="V42" s="43">
        <v>12244.948135755767</v>
      </c>
      <c r="W42" s="35">
        <v>0.38274969632195666</v>
      </c>
      <c r="X42" s="40">
        <f t="shared" si="8"/>
        <v>-8505.423275093839</v>
      </c>
      <c r="Y42" s="35">
        <f t="shared" si="9"/>
        <v>-0.1922694413069114</v>
      </c>
      <c r="Z42" s="53">
        <f t="shared" si="10"/>
        <v>5.9613472065345574</v>
      </c>
      <c r="AA42" t="str">
        <f t="shared" si="11"/>
        <v>Overpaid</v>
      </c>
      <c r="AB42" t="str">
        <f t="shared" si="12"/>
        <v>in loss</v>
      </c>
      <c r="AC42" s="54">
        <v>0.97146367060579697</v>
      </c>
      <c r="AD42" s="54">
        <f t="shared" si="13"/>
        <v>24286.591765144924</v>
      </c>
      <c r="AE42" s="52">
        <f t="shared" si="14"/>
        <v>0.36429154348027576</v>
      </c>
      <c r="AF42" s="54"/>
      <c r="AG42" s="54"/>
      <c r="AH42" s="54"/>
      <c r="AI42" s="54"/>
      <c r="AJ42" s="54"/>
      <c r="AK42" s="54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ht="15.75" customHeight="1" x14ac:dyDescent="0.3">
      <c r="A43" s="2" t="s">
        <v>58</v>
      </c>
      <c r="B43">
        <v>70267.292664899374</v>
      </c>
      <c r="C43" s="32">
        <f>VLOOKUP(A43,[1]payouts_table_AMD!$B$2:$E$52,3,FALSE)</f>
        <v>5</v>
      </c>
      <c r="D43" s="33">
        <f>VLOOKUP(A43,[1]payouts_table_AMD!$B$2:$E$52,4,FALSE)</f>
        <v>9403.6</v>
      </c>
      <c r="E43" s="34">
        <f t="shared" si="0"/>
        <v>47018</v>
      </c>
      <c r="F43" s="34">
        <f>VLOOKUP(A43,[1]Sheet1!$B$2:$F$64,5,FALSE)</f>
        <v>36462.95362853499</v>
      </c>
      <c r="G43" s="34">
        <f t="shared" si="1"/>
        <v>10555.04637146501</v>
      </c>
      <c r="H43" s="35">
        <f t="shared" si="2"/>
        <v>0.28947315894905717</v>
      </c>
      <c r="I43" s="34">
        <f t="shared" si="3"/>
        <v>-23249.292664899374</v>
      </c>
      <c r="J43" s="35">
        <f t="shared" si="4"/>
        <v>-0.49447642742990716</v>
      </c>
      <c r="K43" s="32">
        <f t="shared" si="5"/>
        <v>7.4723821371495358</v>
      </c>
      <c r="L43" t="str">
        <f t="shared" si="6"/>
        <v>OverPaid</v>
      </c>
      <c r="M43" t="str">
        <f t="shared" si="7"/>
        <v>in loss</v>
      </c>
      <c r="O43" s="62"/>
      <c r="Q43">
        <v>56169.829348340289</v>
      </c>
      <c r="R43">
        <v>5</v>
      </c>
      <c r="S43" s="56">
        <v>9403.6</v>
      </c>
      <c r="T43">
        <v>47018</v>
      </c>
      <c r="U43" s="43">
        <v>36462.95362853499</v>
      </c>
      <c r="V43" s="43">
        <v>10555.04637146501</v>
      </c>
      <c r="W43" s="35">
        <v>0.28947315894905717</v>
      </c>
      <c r="X43" s="40">
        <f t="shared" si="8"/>
        <v>-9151.8293483402886</v>
      </c>
      <c r="Y43" s="35">
        <f t="shared" si="9"/>
        <v>-0.19464522838785761</v>
      </c>
      <c r="Z43" s="53">
        <f t="shared" si="10"/>
        <v>5.9732261419392874</v>
      </c>
      <c r="AA43" t="str">
        <f t="shared" si="11"/>
        <v>Overpaid</v>
      </c>
      <c r="AB43" t="str">
        <f t="shared" si="12"/>
        <v>in loss</v>
      </c>
      <c r="AC43" s="54">
        <v>1.0764283836997799</v>
      </c>
      <c r="AD43" s="54">
        <f t="shared" si="13"/>
        <v>26910.709592494499</v>
      </c>
      <c r="AE43" s="52">
        <f t="shared" si="14"/>
        <v>0.34943708814808438</v>
      </c>
      <c r="AF43" s="54"/>
      <c r="AG43" s="54"/>
      <c r="AH43" s="54"/>
      <c r="AI43" s="54"/>
      <c r="AJ43" s="54"/>
      <c r="AK43" s="54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ht="15.75" customHeight="1" x14ac:dyDescent="0.3">
      <c r="A44" s="2" t="s">
        <v>59</v>
      </c>
      <c r="B44">
        <v>344526.49247044354</v>
      </c>
      <c r="C44" s="32">
        <f>VLOOKUP(A44,[1]payouts_table_AMD!$B$2:$E$52,3,FALSE)</f>
        <v>9</v>
      </c>
      <c r="D44" s="33">
        <f>VLOOKUP(A44,[1]payouts_table_AMD!$B$2:$E$52,4,FALSE)</f>
        <v>11325</v>
      </c>
      <c r="E44" s="34">
        <f t="shared" si="0"/>
        <v>101925</v>
      </c>
      <c r="F44" s="34">
        <f>VLOOKUP(A44,[1]Sheet1!$B$2:$F$64,5,FALSE)</f>
        <v>68251.613256207391</v>
      </c>
      <c r="G44" s="34">
        <f t="shared" si="1"/>
        <v>33673.386743792609</v>
      </c>
      <c r="H44" s="35">
        <f t="shared" si="2"/>
        <v>0.49337129391194368</v>
      </c>
      <c r="I44" s="34">
        <f t="shared" si="3"/>
        <v>-242601.49247044354</v>
      </c>
      <c r="J44" s="35">
        <f t="shared" si="4"/>
        <v>-2.3801961488392793</v>
      </c>
      <c r="K44" s="32">
        <f t="shared" si="5"/>
        <v>30.421765339553513</v>
      </c>
      <c r="L44" t="str">
        <f t="shared" si="6"/>
        <v>OverPaid</v>
      </c>
      <c r="M44" t="str">
        <f t="shared" si="7"/>
        <v>in loss</v>
      </c>
      <c r="O44" s="58"/>
      <c r="Q44">
        <v>300973.14057908335</v>
      </c>
      <c r="R44">
        <v>9</v>
      </c>
      <c r="S44" s="56">
        <v>11325</v>
      </c>
      <c r="T44">
        <v>101925</v>
      </c>
      <c r="U44" s="43">
        <v>68251.613256207391</v>
      </c>
      <c r="V44" s="43">
        <v>33673.386743792609</v>
      </c>
      <c r="W44" s="35">
        <v>0.49337129391194368</v>
      </c>
      <c r="X44" s="40">
        <f t="shared" si="8"/>
        <v>-199048.14057908335</v>
      </c>
      <c r="Y44" s="35">
        <f t="shared" si="9"/>
        <v>-1.952888305902216</v>
      </c>
      <c r="Z44" s="53">
        <f t="shared" si="10"/>
        <v>26.575994753119943</v>
      </c>
      <c r="AA44" t="str">
        <f t="shared" si="11"/>
        <v>Overpaid</v>
      </c>
      <c r="AB44" t="str">
        <f t="shared" si="12"/>
        <v>in loss</v>
      </c>
      <c r="AC44" s="54">
        <v>6.1064718303959618</v>
      </c>
      <c r="AD44" s="54">
        <f t="shared" si="13"/>
        <v>152661.79575989905</v>
      </c>
      <c r="AE44" s="52">
        <f t="shared" si="14"/>
        <v>7.4183589572151709E-2</v>
      </c>
      <c r="AF44" s="54"/>
      <c r="AG44" s="54"/>
      <c r="AH44" s="54"/>
      <c r="AI44" s="54"/>
      <c r="AJ44" s="54"/>
      <c r="AK44" s="54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ht="15.75" customHeight="1" x14ac:dyDescent="0.3">
      <c r="A45" s="2" t="s">
        <v>60</v>
      </c>
      <c r="B45">
        <v>72680.017290899545</v>
      </c>
      <c r="C45" s="32">
        <f>VLOOKUP(A45,[1]payouts_table_AMD!$B$2:$E$52,3,FALSE)</f>
        <v>3</v>
      </c>
      <c r="D45" s="33">
        <f>VLOOKUP(A45,[1]payouts_table_AMD!$B$2:$E$52,4,FALSE)</f>
        <v>20175</v>
      </c>
      <c r="E45" s="34">
        <f t="shared" si="0"/>
        <v>60525</v>
      </c>
      <c r="F45" s="34">
        <f>VLOOKUP(A45,[1]Sheet1!$B$2:$F$64,5,FALSE)</f>
        <v>5138.849705816694</v>
      </c>
      <c r="G45" s="34">
        <f t="shared" si="1"/>
        <v>55386.150294183302</v>
      </c>
      <c r="H45" s="35">
        <f t="shared" si="2"/>
        <v>10.77792764234599</v>
      </c>
      <c r="I45" s="34">
        <f t="shared" si="3"/>
        <v>-12155.017290899545</v>
      </c>
      <c r="J45" s="35">
        <f t="shared" si="4"/>
        <v>-0.20082639059726634</v>
      </c>
      <c r="K45" s="32">
        <f t="shared" si="5"/>
        <v>3.6024791717917988</v>
      </c>
      <c r="L45" t="str">
        <f t="shared" si="6"/>
        <v>OverPaid</v>
      </c>
      <c r="M45" t="str">
        <f t="shared" si="7"/>
        <v>in loss</v>
      </c>
      <c r="O45" s="58"/>
      <c r="Q45">
        <v>64680.017290899545</v>
      </c>
      <c r="R45">
        <v>3</v>
      </c>
      <c r="S45" s="56">
        <v>20175</v>
      </c>
      <c r="T45">
        <v>60525</v>
      </c>
      <c r="U45" s="43">
        <v>5138.849705816694</v>
      </c>
      <c r="V45" s="43">
        <v>55386.150294183302</v>
      </c>
      <c r="W45" s="35">
        <v>10.77792764234599</v>
      </c>
      <c r="X45" s="40">
        <f t="shared" si="8"/>
        <v>-4155.0172908995446</v>
      </c>
      <c r="Y45" s="35">
        <f t="shared" si="9"/>
        <v>-6.8649604145386942E-2</v>
      </c>
      <c r="Z45" s="53">
        <f t="shared" si="10"/>
        <v>3.2059488124361608</v>
      </c>
      <c r="AA45" t="str">
        <f t="shared" si="11"/>
        <v>Overpaid</v>
      </c>
      <c r="AB45" t="str">
        <f t="shared" si="12"/>
        <v>in loss</v>
      </c>
      <c r="AC45" s="54">
        <v>0.76558845019723099</v>
      </c>
      <c r="AD45" s="54">
        <f t="shared" si="13"/>
        <v>19139.711254930775</v>
      </c>
      <c r="AE45" s="52">
        <f t="shared" si="14"/>
        <v>1.0540911370751487</v>
      </c>
      <c r="AF45" s="54"/>
      <c r="AG45" s="54"/>
      <c r="AH45" s="54"/>
      <c r="AI45" s="54"/>
      <c r="AJ45" s="54"/>
      <c r="AK45" s="54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ht="15.75" customHeight="1" x14ac:dyDescent="0.3">
      <c r="A46" s="2" t="s">
        <v>61</v>
      </c>
      <c r="B46">
        <v>87231.715721389963</v>
      </c>
      <c r="C46" s="32">
        <f>VLOOKUP(A46,[1]payouts_table_AMD!$B$2:$E$52,3,FALSE)</f>
        <v>5</v>
      </c>
      <c r="D46" s="33">
        <f>VLOOKUP(A46,[1]payouts_table_AMD!$B$2:$E$52,4,FALSE)</f>
        <v>12176.6</v>
      </c>
      <c r="E46" s="34">
        <f t="shared" si="0"/>
        <v>60883</v>
      </c>
      <c r="F46" s="34">
        <f>VLOOKUP(A46,[1]Sheet1!$B$2:$F$64,5,FALSE)</f>
        <v>60573.277525875877</v>
      </c>
      <c r="G46" s="34">
        <f t="shared" si="1"/>
        <v>309.72247412412253</v>
      </c>
      <c r="H46" s="35">
        <f t="shared" si="2"/>
        <v>5.1131866521803172E-3</v>
      </c>
      <c r="I46" s="34">
        <f t="shared" si="3"/>
        <v>-26348.715721389963</v>
      </c>
      <c r="J46" s="35">
        <f t="shared" si="4"/>
        <v>-0.43277623838164941</v>
      </c>
      <c r="K46" s="32">
        <f t="shared" si="5"/>
        <v>7.1638811919082466</v>
      </c>
      <c r="L46" t="str">
        <f t="shared" si="6"/>
        <v>OverPaid</v>
      </c>
      <c r="M46" t="str">
        <f t="shared" si="7"/>
        <v>in loss</v>
      </c>
      <c r="O46" s="58"/>
      <c r="Q46">
        <v>96000</v>
      </c>
      <c r="R46">
        <v>5</v>
      </c>
      <c r="S46" s="56">
        <v>12176.6</v>
      </c>
      <c r="T46">
        <v>60883</v>
      </c>
      <c r="U46" s="43">
        <v>60573.277525875877</v>
      </c>
      <c r="V46" s="43">
        <v>309.72247412412253</v>
      </c>
      <c r="W46" s="35">
        <v>5.1131866521803172E-3</v>
      </c>
      <c r="X46" s="40">
        <f t="shared" si="8"/>
        <v>-35117</v>
      </c>
      <c r="Y46" s="35">
        <f t="shared" si="9"/>
        <v>-0.57679483599691206</v>
      </c>
      <c r="Z46" s="53">
        <f t="shared" si="10"/>
        <v>7.88397417998456</v>
      </c>
      <c r="AA46" t="str">
        <f t="shared" si="11"/>
        <v>Overpaid</v>
      </c>
      <c r="AB46" t="str">
        <f t="shared" si="12"/>
        <v>in loss</v>
      </c>
      <c r="AC46" s="54">
        <v>6.5</v>
      </c>
      <c r="AD46" s="54">
        <f t="shared" si="13"/>
        <v>162500</v>
      </c>
      <c r="AE46" s="52">
        <f t="shared" si="14"/>
        <v>7.4932923076923078E-2</v>
      </c>
      <c r="AF46" s="54"/>
      <c r="AG46" s="54"/>
      <c r="AH46" s="54"/>
      <c r="AI46" s="54"/>
      <c r="AJ46" s="54"/>
      <c r="AK46" s="54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ht="15.75" customHeight="1" x14ac:dyDescent="0.3">
      <c r="A47" s="2" t="s">
        <v>62</v>
      </c>
      <c r="B47">
        <v>72160.878580535107</v>
      </c>
      <c r="C47" s="32">
        <f>VLOOKUP(A47,[1]payouts_table_AMD!$B$2:$E$52,3,FALSE)</f>
        <v>5</v>
      </c>
      <c r="D47" s="33">
        <f>VLOOKUP(A47,[1]payouts_table_AMD!$B$2:$E$52,4,FALSE)</f>
        <v>5479.6</v>
      </c>
      <c r="E47" s="34">
        <f t="shared" si="0"/>
        <v>27398</v>
      </c>
      <c r="F47" s="34">
        <f>VLOOKUP(A47,[1]Sheet1!$B$2:$F$64,5,FALSE)</f>
        <v>9412.3100994900014</v>
      </c>
      <c r="G47" s="34">
        <f t="shared" si="1"/>
        <v>17985.689900509999</v>
      </c>
      <c r="H47" s="35">
        <f t="shared" si="2"/>
        <v>1.9108688207674478</v>
      </c>
      <c r="I47" s="34">
        <f t="shared" si="3"/>
        <v>-44762.878580535107</v>
      </c>
      <c r="J47" s="35">
        <f t="shared" si="4"/>
        <v>-1.6338009555637312</v>
      </c>
      <c r="K47" s="32">
        <f t="shared" si="5"/>
        <v>13.169004777818655</v>
      </c>
      <c r="L47" t="str">
        <f t="shared" si="6"/>
        <v>OverPaid</v>
      </c>
      <c r="M47" t="str">
        <f t="shared" si="7"/>
        <v>in loss</v>
      </c>
      <c r="O47" s="58"/>
      <c r="Q47">
        <v>56539.049434836255</v>
      </c>
      <c r="R47">
        <v>5</v>
      </c>
      <c r="S47" s="56">
        <v>5479.6</v>
      </c>
      <c r="T47">
        <v>27398</v>
      </c>
      <c r="U47" s="43">
        <v>9412.3100994900014</v>
      </c>
      <c r="V47" s="43">
        <v>17985.689900509999</v>
      </c>
      <c r="W47" s="35">
        <v>1.9108688207674478</v>
      </c>
      <c r="X47" s="40">
        <f t="shared" si="8"/>
        <v>-29141.049434836255</v>
      </c>
      <c r="Y47" s="35">
        <f t="shared" si="9"/>
        <v>-1.0636195866426841</v>
      </c>
      <c r="Z47" s="53">
        <f t="shared" si="10"/>
        <v>10.318097933213419</v>
      </c>
      <c r="AA47" t="str">
        <f t="shared" si="11"/>
        <v>Overpaid</v>
      </c>
      <c r="AB47" t="str">
        <f t="shared" si="12"/>
        <v>in loss</v>
      </c>
      <c r="AC47" s="54">
        <v>1.8308787786446801</v>
      </c>
      <c r="AD47" s="54">
        <f t="shared" si="13"/>
        <v>45771.969466117</v>
      </c>
      <c r="AE47" s="52">
        <f t="shared" si="14"/>
        <v>0.11971518953442259</v>
      </c>
      <c r="AF47" s="54"/>
      <c r="AG47" s="54"/>
      <c r="AH47" s="54"/>
      <c r="AI47" s="54"/>
      <c r="AJ47" s="54"/>
      <c r="AK47" s="54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ht="15.75" customHeight="1" x14ac:dyDescent="0.3">
      <c r="A48" s="2" t="s">
        <v>63</v>
      </c>
      <c r="B48">
        <v>72160.878580535107</v>
      </c>
      <c r="C48" s="32">
        <f>VLOOKUP(A48,[1]payouts_table_AMD!$B$2:$E$52,3,FALSE)</f>
        <v>5</v>
      </c>
      <c r="D48" s="33">
        <f>VLOOKUP(A48,[1]payouts_table_AMD!$B$2:$E$52,4,FALSE)</f>
        <v>5290.4</v>
      </c>
      <c r="E48" s="34">
        <f t="shared" si="0"/>
        <v>26452</v>
      </c>
      <c r="F48" s="34">
        <f>VLOOKUP(A48,[1]Sheet1!$B$2:$F$64,5,FALSE)</f>
        <v>10107.177123675472</v>
      </c>
      <c r="G48" s="34">
        <f t="shared" si="1"/>
        <v>16344.822876324528</v>
      </c>
      <c r="H48" s="35">
        <f t="shared" si="2"/>
        <v>1.6171501376024899</v>
      </c>
      <c r="I48" s="34">
        <f t="shared" si="3"/>
        <v>-45708.878580535107</v>
      </c>
      <c r="J48" s="35">
        <f t="shared" si="4"/>
        <v>-1.7279932927769208</v>
      </c>
      <c r="K48" s="32">
        <f t="shared" si="5"/>
        <v>13.639966463884605</v>
      </c>
      <c r="L48" t="str">
        <f t="shared" si="6"/>
        <v>OverPaid</v>
      </c>
      <c r="M48" t="str">
        <f t="shared" si="7"/>
        <v>in loss</v>
      </c>
      <c r="O48" s="58"/>
      <c r="Q48">
        <v>56539.049434836255</v>
      </c>
      <c r="R48">
        <v>5</v>
      </c>
      <c r="S48" s="56">
        <v>5290.4</v>
      </c>
      <c r="T48">
        <v>26452</v>
      </c>
      <c r="U48" s="43">
        <v>10107.177123675472</v>
      </c>
      <c r="V48" s="43">
        <v>16344.822876324528</v>
      </c>
      <c r="W48" s="35">
        <v>1.6171501376024899</v>
      </c>
      <c r="X48" s="40">
        <f t="shared" si="8"/>
        <v>-30087.049434836255</v>
      </c>
      <c r="Y48" s="35">
        <f t="shared" si="9"/>
        <v>-1.1374205895522553</v>
      </c>
      <c r="Z48" s="53">
        <f t="shared" si="10"/>
        <v>10.687102947761277</v>
      </c>
      <c r="AA48" t="str">
        <f t="shared" si="11"/>
        <v>Overpaid</v>
      </c>
      <c r="AB48" t="str">
        <f t="shared" si="12"/>
        <v>in loss</v>
      </c>
      <c r="AC48" s="54">
        <v>1.8308787786446801</v>
      </c>
      <c r="AD48" s="54">
        <f t="shared" si="13"/>
        <v>45771.969466117</v>
      </c>
      <c r="AE48" s="52">
        <f t="shared" si="14"/>
        <v>0.11558165536041119</v>
      </c>
      <c r="AF48" s="54"/>
      <c r="AG48" s="54"/>
      <c r="AH48" s="54"/>
      <c r="AI48" s="54"/>
      <c r="AJ48" s="54"/>
      <c r="AK48" s="54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ht="15.75" customHeight="1" x14ac:dyDescent="0.3">
      <c r="A49" s="2" t="s">
        <v>64</v>
      </c>
      <c r="B49">
        <v>81241.319240486366</v>
      </c>
      <c r="C49" s="32">
        <f>VLOOKUP(A49,[1]payouts_table_AMD!$B$2:$E$52,3,FALSE)</f>
        <v>5</v>
      </c>
      <c r="D49" s="33">
        <f>VLOOKUP(A49,[1]payouts_table_AMD!$B$2:$E$52,4,FALSE)</f>
        <v>7018.8</v>
      </c>
      <c r="E49" s="34">
        <f t="shared" si="0"/>
        <v>35094</v>
      </c>
      <c r="F49" s="34">
        <f>VLOOKUP(A49,[1]Sheet1!$B$2:$F$64,5,FALSE)</f>
        <v>5041.5172774335551</v>
      </c>
      <c r="G49" s="34">
        <f t="shared" si="1"/>
        <v>30052.482722566445</v>
      </c>
      <c r="H49" s="35">
        <f t="shared" si="2"/>
        <v>5.9609996492692812</v>
      </c>
      <c r="I49" s="34">
        <f t="shared" si="3"/>
        <v>-46147.319240486366</v>
      </c>
      <c r="J49" s="35">
        <f t="shared" si="4"/>
        <v>-1.3149632199374925</v>
      </c>
      <c r="K49" s="32">
        <f t="shared" si="5"/>
        <v>11.574816099687462</v>
      </c>
      <c r="L49" t="str">
        <f t="shared" si="6"/>
        <v>OverPaid</v>
      </c>
      <c r="M49" t="str">
        <f t="shared" si="7"/>
        <v>in loss</v>
      </c>
      <c r="O49" s="58"/>
      <c r="Q49">
        <v>61808.575521938066</v>
      </c>
      <c r="R49">
        <v>5</v>
      </c>
      <c r="S49" s="56">
        <v>7018.8</v>
      </c>
      <c r="T49">
        <v>35094</v>
      </c>
      <c r="U49" s="43">
        <v>5041.5172774335551</v>
      </c>
      <c r="V49" s="43">
        <v>30052.482722566445</v>
      </c>
      <c r="W49" s="35">
        <v>5.9609996492692812</v>
      </c>
      <c r="X49" s="40">
        <f t="shared" si="8"/>
        <v>-26714.575521938066</v>
      </c>
      <c r="Y49" s="35">
        <f t="shared" si="9"/>
        <v>-0.76122914235875272</v>
      </c>
      <c r="Z49" s="53">
        <f t="shared" si="10"/>
        <v>8.8061457117937625</v>
      </c>
      <c r="AA49" t="str">
        <f t="shared" si="11"/>
        <v>Overpaid</v>
      </c>
      <c r="AB49" t="str">
        <f t="shared" si="12"/>
        <v>in loss</v>
      </c>
      <c r="AC49" s="54">
        <v>2.7317924077831099</v>
      </c>
      <c r="AD49" s="54">
        <f t="shared" si="13"/>
        <v>68294.810194577745</v>
      </c>
      <c r="AE49" s="52">
        <f t="shared" si="14"/>
        <v>0.10277208443808307</v>
      </c>
      <c r="AF49" s="54"/>
      <c r="AG49" s="54"/>
      <c r="AH49" s="54"/>
      <c r="AI49" s="54"/>
      <c r="AJ49" s="54"/>
      <c r="AK49" s="54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ht="15.75" customHeight="1" x14ac:dyDescent="0.3">
      <c r="A50" s="2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  <c r="R50" s="2"/>
      <c r="S50" s="57"/>
      <c r="T50" s="2"/>
      <c r="U50" s="5"/>
      <c r="V50" s="5"/>
      <c r="W50" s="4"/>
      <c r="X50" s="2"/>
      <c r="Y50" s="52"/>
      <c r="Z50" s="2"/>
      <c r="AA50" s="2"/>
      <c r="AB50" s="2"/>
      <c r="AC50" s="2"/>
      <c r="AD50" s="2" t="s">
        <v>308</v>
      </c>
      <c r="AE50" s="52">
        <f>AVERAGE(AE2:AE49)</f>
        <v>0.25173838591681957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  <c r="R51" s="2"/>
      <c r="S51" s="57"/>
      <c r="T51" s="2"/>
      <c r="U51" s="5"/>
      <c r="V51" s="5"/>
      <c r="W51" s="4"/>
      <c r="X51" s="2"/>
      <c r="Y51" s="5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  <c r="R52" s="2"/>
      <c r="S52" s="57"/>
      <c r="T52" s="2"/>
      <c r="U52" s="5"/>
      <c r="V52" s="5"/>
      <c r="W52" s="4"/>
      <c r="X52" s="2"/>
      <c r="Y52" s="5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  <c r="R53" s="2"/>
      <c r="S53" s="57"/>
      <c r="T53" s="2"/>
      <c r="U53" s="5"/>
      <c r="V53" s="5"/>
      <c r="W53" s="4"/>
      <c r="X53" s="2"/>
      <c r="Y53" s="5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  <c r="R54" s="2"/>
      <c r="S54" s="57"/>
      <c r="T54" s="2"/>
      <c r="U54" s="5"/>
      <c r="V54" s="5"/>
      <c r="W54" s="4"/>
      <c r="X54" s="2"/>
      <c r="Y54" s="5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  <c r="R55" s="2"/>
      <c r="S55" s="57"/>
      <c r="T55" s="2"/>
      <c r="U55" s="5"/>
      <c r="V55" s="5"/>
      <c r="W55" s="4"/>
      <c r="X55" s="2"/>
      <c r="Y55" s="5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  <c r="R56" s="2"/>
      <c r="S56" s="57"/>
      <c r="T56" s="2"/>
      <c r="U56" s="5"/>
      <c r="V56" s="5"/>
      <c r="W56" s="4"/>
      <c r="X56" s="2"/>
      <c r="Y56" s="5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  <c r="R57" s="2"/>
      <c r="S57" s="57"/>
      <c r="T57" s="2"/>
      <c r="U57" s="5"/>
      <c r="V57" s="5"/>
      <c r="W57" s="4"/>
      <c r="X57" s="2"/>
      <c r="Y57" s="5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  <c r="R58" s="2"/>
      <c r="S58" s="57"/>
      <c r="T58" s="2"/>
      <c r="U58" s="5"/>
      <c r="V58" s="5"/>
      <c r="W58" s="4"/>
      <c r="X58" s="2"/>
      <c r="Y58" s="5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  <c r="R59" s="2"/>
      <c r="S59" s="57"/>
      <c r="T59" s="2"/>
      <c r="U59" s="5"/>
      <c r="V59" s="5"/>
      <c r="W59" s="4"/>
      <c r="X59" s="2"/>
      <c r="Y59" s="5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  <c r="R60" s="2"/>
      <c r="S60" s="57"/>
      <c r="T60" s="2"/>
      <c r="U60" s="5"/>
      <c r="V60" s="5"/>
      <c r="W60" s="4"/>
      <c r="X60" s="2"/>
      <c r="Y60" s="5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  <c r="R61" s="2"/>
      <c r="S61" s="57"/>
      <c r="T61" s="2"/>
      <c r="U61" s="5"/>
      <c r="V61" s="5"/>
      <c r="W61" s="4"/>
      <c r="X61" s="2"/>
      <c r="Y61" s="5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  <c r="R62" s="2"/>
      <c r="S62" s="57"/>
      <c r="T62" s="2"/>
      <c r="U62" s="5"/>
      <c r="V62" s="5"/>
      <c r="W62" s="4"/>
      <c r="X62" s="2"/>
      <c r="Y62" s="5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  <c r="R63" s="2"/>
      <c r="S63" s="57"/>
      <c r="T63" s="2"/>
      <c r="U63" s="5"/>
      <c r="V63" s="5"/>
      <c r="W63" s="4"/>
      <c r="X63" s="2"/>
      <c r="Y63" s="5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  <c r="R64" s="2"/>
      <c r="S64" s="57"/>
      <c r="T64" s="2"/>
      <c r="U64" s="5"/>
      <c r="V64" s="5"/>
      <c r="W64" s="4"/>
      <c r="X64" s="2"/>
      <c r="Y64" s="5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  <c r="R65" s="2"/>
      <c r="S65" s="57"/>
      <c r="T65" s="2"/>
      <c r="U65" s="5"/>
      <c r="V65" s="5"/>
      <c r="W65" s="4"/>
      <c r="X65" s="2"/>
      <c r="Y65" s="5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  <c r="R66" s="2"/>
      <c r="S66" s="57"/>
      <c r="T66" s="2"/>
      <c r="U66" s="5"/>
      <c r="V66" s="5"/>
      <c r="W66" s="4"/>
      <c r="X66" s="2"/>
      <c r="Y66" s="5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  <c r="R67" s="2"/>
      <c r="S67" s="57"/>
      <c r="T67" s="2"/>
      <c r="U67" s="5"/>
      <c r="V67" s="5"/>
      <c r="W67" s="4"/>
      <c r="X67" s="2"/>
      <c r="Y67" s="5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  <c r="R68" s="2"/>
      <c r="S68" s="57"/>
      <c r="T68" s="2"/>
      <c r="U68" s="5"/>
      <c r="V68" s="5"/>
      <c r="W68" s="4"/>
      <c r="X68" s="2"/>
      <c r="Y68" s="5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  <c r="R69" s="2"/>
      <c r="S69" s="57"/>
      <c r="T69" s="2"/>
      <c r="U69" s="5"/>
      <c r="V69" s="5"/>
      <c r="W69" s="4"/>
      <c r="X69" s="2"/>
      <c r="Y69" s="5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  <c r="R70" s="2"/>
      <c r="S70" s="57"/>
      <c r="T70" s="2"/>
      <c r="U70" s="5"/>
      <c r="V70" s="5"/>
      <c r="W70" s="4"/>
      <c r="X70" s="2"/>
      <c r="Y70" s="5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  <c r="R71" s="2"/>
      <c r="S71" s="57"/>
      <c r="T71" s="2"/>
      <c r="U71" s="5"/>
      <c r="V71" s="5"/>
      <c r="W71" s="4"/>
      <c r="X71" s="2"/>
      <c r="Y71" s="5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  <c r="R72" s="2"/>
      <c r="S72" s="57"/>
      <c r="T72" s="2"/>
      <c r="U72" s="5"/>
      <c r="V72" s="5"/>
      <c r="W72" s="4"/>
      <c r="X72" s="2"/>
      <c r="Y72" s="5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  <c r="R73" s="2"/>
      <c r="S73" s="57"/>
      <c r="T73" s="2"/>
      <c r="U73" s="5"/>
      <c r="V73" s="5"/>
      <c r="W73" s="4"/>
      <c r="X73" s="2"/>
      <c r="Y73" s="5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  <c r="R74" s="2"/>
      <c r="S74" s="57"/>
      <c r="T74" s="2"/>
      <c r="U74" s="5"/>
      <c r="V74" s="5"/>
      <c r="W74" s="4"/>
      <c r="X74" s="2"/>
      <c r="Y74" s="5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  <c r="R75" s="2"/>
      <c r="S75" s="57"/>
      <c r="T75" s="2"/>
      <c r="U75" s="5"/>
      <c r="V75" s="5"/>
      <c r="W75" s="4"/>
      <c r="X75" s="2"/>
      <c r="Y75" s="5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  <c r="R76" s="2"/>
      <c r="S76" s="57"/>
      <c r="T76" s="2"/>
      <c r="U76" s="5"/>
      <c r="V76" s="5"/>
      <c r="W76" s="4"/>
      <c r="X76" s="2"/>
      <c r="Y76" s="5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  <c r="R77" s="2"/>
      <c r="S77" s="57"/>
      <c r="T77" s="2"/>
      <c r="U77" s="5"/>
      <c r="V77" s="5"/>
      <c r="W77" s="4"/>
      <c r="X77" s="2"/>
      <c r="Y77" s="5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  <c r="R78" s="2"/>
      <c r="S78" s="57"/>
      <c r="T78" s="2"/>
      <c r="U78" s="5"/>
      <c r="V78" s="5"/>
      <c r="W78" s="4"/>
      <c r="X78" s="2"/>
      <c r="Y78" s="5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  <c r="R79" s="2"/>
      <c r="S79" s="57"/>
      <c r="T79" s="2"/>
      <c r="U79" s="5"/>
      <c r="V79" s="5"/>
      <c r="W79" s="4"/>
      <c r="X79" s="2"/>
      <c r="Y79" s="5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  <c r="R80" s="2"/>
      <c r="S80" s="57"/>
      <c r="T80" s="2"/>
      <c r="U80" s="5"/>
      <c r="V80" s="5"/>
      <c r="W80" s="4"/>
      <c r="X80" s="2"/>
      <c r="Y80" s="5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  <c r="R81" s="2"/>
      <c r="S81" s="57"/>
      <c r="T81" s="2"/>
      <c r="U81" s="5"/>
      <c r="V81" s="5"/>
      <c r="W81" s="4"/>
      <c r="X81" s="2"/>
      <c r="Y81" s="5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  <c r="R82" s="2"/>
      <c r="S82" s="57"/>
      <c r="T82" s="2"/>
      <c r="U82" s="5"/>
      <c r="V82" s="5"/>
      <c r="W82" s="4"/>
      <c r="X82" s="2"/>
      <c r="Y82" s="5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  <c r="R83" s="2"/>
      <c r="S83" s="57"/>
      <c r="T83" s="2"/>
      <c r="U83" s="5"/>
      <c r="V83" s="5"/>
      <c r="W83" s="4"/>
      <c r="X83" s="2"/>
      <c r="Y83" s="5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  <c r="R84" s="2"/>
      <c r="S84" s="57"/>
      <c r="T84" s="2"/>
      <c r="U84" s="5"/>
      <c r="V84" s="5"/>
      <c r="W84" s="4"/>
      <c r="X84" s="2"/>
      <c r="Y84" s="5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  <c r="R85" s="2"/>
      <c r="S85" s="57"/>
      <c r="T85" s="2"/>
      <c r="U85" s="5"/>
      <c r="V85" s="5"/>
      <c r="W85" s="4"/>
      <c r="X85" s="2"/>
      <c r="Y85" s="5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  <c r="R86" s="2"/>
      <c r="S86" s="57"/>
      <c r="T86" s="2"/>
      <c r="U86" s="5"/>
      <c r="V86" s="5"/>
      <c r="W86" s="4"/>
      <c r="X86" s="2"/>
      <c r="Y86" s="5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  <c r="R87" s="2"/>
      <c r="S87" s="57"/>
      <c r="T87" s="2"/>
      <c r="U87" s="5"/>
      <c r="V87" s="5"/>
      <c r="W87" s="4"/>
      <c r="X87" s="2"/>
      <c r="Y87" s="5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  <c r="R88" s="2"/>
      <c r="S88" s="57"/>
      <c r="T88" s="2"/>
      <c r="U88" s="5"/>
      <c r="V88" s="5"/>
      <c r="W88" s="4"/>
      <c r="X88" s="2"/>
      <c r="Y88" s="5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  <c r="R89" s="2"/>
      <c r="S89" s="57"/>
      <c r="T89" s="2"/>
      <c r="U89" s="5"/>
      <c r="V89" s="5"/>
      <c r="W89" s="4"/>
      <c r="X89" s="2"/>
      <c r="Y89" s="5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  <c r="R90" s="2"/>
      <c r="S90" s="57"/>
      <c r="T90" s="2"/>
      <c r="U90" s="5"/>
      <c r="V90" s="5"/>
      <c r="W90" s="4"/>
      <c r="X90" s="2"/>
      <c r="Y90" s="5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  <c r="R91" s="2"/>
      <c r="S91" s="57"/>
      <c r="T91" s="2"/>
      <c r="U91" s="5"/>
      <c r="V91" s="5"/>
      <c r="W91" s="4"/>
      <c r="X91" s="2"/>
      <c r="Y91" s="5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  <c r="R92" s="2"/>
      <c r="S92" s="57"/>
      <c r="T92" s="2"/>
      <c r="U92" s="5"/>
      <c r="V92" s="5"/>
      <c r="W92" s="4"/>
      <c r="X92" s="2"/>
      <c r="Y92" s="5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  <c r="R93" s="2"/>
      <c r="S93" s="57"/>
      <c r="T93" s="2"/>
      <c r="U93" s="5"/>
      <c r="V93" s="5"/>
      <c r="W93" s="4"/>
      <c r="X93" s="2"/>
      <c r="Y93" s="5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  <c r="R94" s="2"/>
      <c r="S94" s="57"/>
      <c r="T94" s="2"/>
      <c r="U94" s="5"/>
      <c r="V94" s="5"/>
      <c r="W94" s="4"/>
      <c r="X94" s="2"/>
      <c r="Y94" s="5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  <c r="R95" s="2"/>
      <c r="S95" s="57"/>
      <c r="T95" s="2"/>
      <c r="U95" s="5"/>
      <c r="V95" s="5"/>
      <c r="W95" s="4"/>
      <c r="X95" s="2"/>
      <c r="Y95" s="5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  <c r="R96" s="2"/>
      <c r="S96" s="57"/>
      <c r="T96" s="2"/>
      <c r="U96" s="5"/>
      <c r="V96" s="5"/>
      <c r="W96" s="4"/>
      <c r="X96" s="2"/>
      <c r="Y96" s="5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  <c r="R97" s="2"/>
      <c r="S97" s="57"/>
      <c r="T97" s="2"/>
      <c r="U97" s="5"/>
      <c r="V97" s="5"/>
      <c r="W97" s="4"/>
      <c r="X97" s="2"/>
      <c r="Y97" s="5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  <c r="R98" s="2"/>
      <c r="S98" s="57"/>
      <c r="T98" s="2"/>
      <c r="U98" s="5"/>
      <c r="V98" s="5"/>
      <c r="W98" s="4"/>
      <c r="X98" s="2"/>
      <c r="Y98" s="5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  <c r="R99" s="2"/>
      <c r="S99" s="57"/>
      <c r="T99" s="2"/>
      <c r="U99" s="5"/>
      <c r="V99" s="5"/>
      <c r="W99" s="4"/>
      <c r="X99" s="2"/>
      <c r="Y99" s="5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  <c r="R100" s="2"/>
      <c r="S100" s="57"/>
      <c r="T100" s="2"/>
      <c r="U100" s="5"/>
      <c r="V100" s="5"/>
      <c r="W100" s="4"/>
      <c r="X100" s="2"/>
      <c r="Y100" s="5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  <c r="R101" s="2"/>
      <c r="S101" s="57"/>
      <c r="T101" s="2"/>
      <c r="U101" s="5"/>
      <c r="V101" s="5"/>
      <c r="W101" s="4"/>
      <c r="X101" s="2"/>
      <c r="Y101" s="5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  <c r="R102" s="2"/>
      <c r="S102" s="57"/>
      <c r="T102" s="2"/>
      <c r="U102" s="5"/>
      <c r="V102" s="5"/>
      <c r="W102" s="4"/>
      <c r="X102" s="2"/>
      <c r="Y102" s="5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  <c r="R103" s="2"/>
      <c r="S103" s="57"/>
      <c r="T103" s="2"/>
      <c r="U103" s="5"/>
      <c r="V103" s="5"/>
      <c r="W103" s="4"/>
      <c r="X103" s="2"/>
      <c r="Y103" s="5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  <c r="R104" s="2"/>
      <c r="S104" s="57"/>
      <c r="T104" s="2"/>
      <c r="U104" s="5"/>
      <c r="V104" s="5"/>
      <c r="W104" s="4"/>
      <c r="X104" s="2"/>
      <c r="Y104" s="5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  <c r="R105" s="2"/>
      <c r="S105" s="57"/>
      <c r="T105" s="2"/>
      <c r="U105" s="5"/>
      <c r="V105" s="5"/>
      <c r="W105" s="4"/>
      <c r="X105" s="2"/>
      <c r="Y105" s="5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  <c r="R106" s="2"/>
      <c r="S106" s="57"/>
      <c r="T106" s="2"/>
      <c r="U106" s="5"/>
      <c r="V106" s="5"/>
      <c r="W106" s="4"/>
      <c r="X106" s="2"/>
      <c r="Y106" s="5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  <c r="R107" s="2"/>
      <c r="S107" s="57"/>
      <c r="T107" s="2"/>
      <c r="U107" s="5"/>
      <c r="V107" s="5"/>
      <c r="W107" s="4"/>
      <c r="X107" s="2"/>
      <c r="Y107" s="5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  <c r="R108" s="2"/>
      <c r="S108" s="57"/>
      <c r="T108" s="2"/>
      <c r="U108" s="5"/>
      <c r="V108" s="5"/>
      <c r="W108" s="4"/>
      <c r="X108" s="2"/>
      <c r="Y108" s="5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  <c r="R109" s="2"/>
      <c r="S109" s="57"/>
      <c r="T109" s="2"/>
      <c r="U109" s="5"/>
      <c r="V109" s="5"/>
      <c r="W109" s="4"/>
      <c r="X109" s="2"/>
      <c r="Y109" s="5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  <c r="R110" s="2"/>
      <c r="S110" s="57"/>
      <c r="T110" s="2"/>
      <c r="U110" s="5"/>
      <c r="V110" s="5"/>
      <c r="W110" s="4"/>
      <c r="X110" s="2"/>
      <c r="Y110" s="5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  <c r="R111" s="2"/>
      <c r="S111" s="57"/>
      <c r="T111" s="2"/>
      <c r="U111" s="5"/>
      <c r="V111" s="5"/>
      <c r="W111" s="4"/>
      <c r="X111" s="2"/>
      <c r="Y111" s="5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  <c r="R112" s="2"/>
      <c r="S112" s="57"/>
      <c r="T112" s="2"/>
      <c r="U112" s="5"/>
      <c r="V112" s="5"/>
      <c r="W112" s="4"/>
      <c r="X112" s="2"/>
      <c r="Y112" s="5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  <c r="R113" s="2"/>
      <c r="S113" s="57"/>
      <c r="T113" s="2"/>
      <c r="U113" s="5"/>
      <c r="V113" s="5"/>
      <c r="W113" s="4"/>
      <c r="X113" s="2"/>
      <c r="Y113" s="5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  <c r="R114" s="2"/>
      <c r="S114" s="57"/>
      <c r="T114" s="2"/>
      <c r="U114" s="5"/>
      <c r="V114" s="5"/>
      <c r="W114" s="4"/>
      <c r="X114" s="2"/>
      <c r="Y114" s="5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  <c r="R115" s="2"/>
      <c r="S115" s="57"/>
      <c r="T115" s="2"/>
      <c r="U115" s="5"/>
      <c r="V115" s="5"/>
      <c r="W115" s="4"/>
      <c r="X115" s="2"/>
      <c r="Y115" s="5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  <c r="R116" s="2"/>
      <c r="S116" s="57"/>
      <c r="T116" s="2"/>
      <c r="U116" s="5"/>
      <c r="V116" s="5"/>
      <c r="W116" s="4"/>
      <c r="X116" s="2"/>
      <c r="Y116" s="5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  <c r="R117" s="2"/>
      <c r="S117" s="57"/>
      <c r="T117" s="2"/>
      <c r="U117" s="5"/>
      <c r="V117" s="5"/>
      <c r="W117" s="4"/>
      <c r="X117" s="2"/>
      <c r="Y117" s="5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  <c r="R118" s="2"/>
      <c r="S118" s="57"/>
      <c r="T118" s="2"/>
      <c r="U118" s="5"/>
      <c r="V118" s="5"/>
      <c r="W118" s="4"/>
      <c r="X118" s="2"/>
      <c r="Y118" s="5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  <c r="R119" s="2"/>
      <c r="S119" s="57"/>
      <c r="T119" s="2"/>
      <c r="U119" s="5"/>
      <c r="V119" s="5"/>
      <c r="W119" s="4"/>
      <c r="X119" s="2"/>
      <c r="Y119" s="5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  <c r="R120" s="2"/>
      <c r="S120" s="57"/>
      <c r="T120" s="2"/>
      <c r="U120" s="5"/>
      <c r="V120" s="5"/>
      <c r="W120" s="4"/>
      <c r="X120" s="2"/>
      <c r="Y120" s="5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  <c r="R121" s="2"/>
      <c r="S121" s="57"/>
      <c r="T121" s="2"/>
      <c r="U121" s="5"/>
      <c r="V121" s="5"/>
      <c r="W121" s="4"/>
      <c r="X121" s="2"/>
      <c r="Y121" s="5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  <c r="R122" s="2"/>
      <c r="S122" s="57"/>
      <c r="T122" s="2"/>
      <c r="U122" s="5"/>
      <c r="V122" s="5"/>
      <c r="W122" s="4"/>
      <c r="X122" s="2"/>
      <c r="Y122" s="5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  <c r="R123" s="2"/>
      <c r="S123" s="57"/>
      <c r="T123" s="2"/>
      <c r="U123" s="5"/>
      <c r="V123" s="5"/>
      <c r="W123" s="4"/>
      <c r="X123" s="2"/>
      <c r="Y123" s="5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  <c r="R124" s="2"/>
      <c r="S124" s="57"/>
      <c r="T124" s="2"/>
      <c r="U124" s="5"/>
      <c r="V124" s="5"/>
      <c r="W124" s="4"/>
      <c r="X124" s="2"/>
      <c r="Y124" s="5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  <c r="R125" s="2"/>
      <c r="S125" s="57"/>
      <c r="T125" s="2"/>
      <c r="U125" s="5"/>
      <c r="V125" s="5"/>
      <c r="W125" s="4"/>
      <c r="X125" s="2"/>
      <c r="Y125" s="5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  <c r="R126" s="2"/>
      <c r="S126" s="57"/>
      <c r="T126" s="2"/>
      <c r="U126" s="5"/>
      <c r="V126" s="5"/>
      <c r="W126" s="4"/>
      <c r="X126" s="2"/>
      <c r="Y126" s="5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  <c r="R127" s="2"/>
      <c r="S127" s="57"/>
      <c r="T127" s="2"/>
      <c r="U127" s="5"/>
      <c r="V127" s="5"/>
      <c r="W127" s="4"/>
      <c r="X127" s="2"/>
      <c r="Y127" s="5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  <c r="R128" s="2"/>
      <c r="S128" s="57"/>
      <c r="T128" s="2"/>
      <c r="U128" s="5"/>
      <c r="V128" s="5"/>
      <c r="W128" s="4"/>
      <c r="X128" s="2"/>
      <c r="Y128" s="5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  <c r="R129" s="2"/>
      <c r="S129" s="57"/>
      <c r="T129" s="2"/>
      <c r="U129" s="5"/>
      <c r="V129" s="5"/>
      <c r="W129" s="4"/>
      <c r="X129" s="2"/>
      <c r="Y129" s="5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  <c r="R130" s="2"/>
      <c r="S130" s="57"/>
      <c r="T130" s="2"/>
      <c r="U130" s="5"/>
      <c r="V130" s="5"/>
      <c r="W130" s="4"/>
      <c r="X130" s="2"/>
      <c r="Y130" s="5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  <c r="R131" s="2"/>
      <c r="S131" s="57"/>
      <c r="T131" s="2"/>
      <c r="U131" s="5"/>
      <c r="V131" s="5"/>
      <c r="W131" s="4"/>
      <c r="X131" s="2"/>
      <c r="Y131" s="5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  <c r="R132" s="2"/>
      <c r="S132" s="57"/>
      <c r="T132" s="2"/>
      <c r="U132" s="5"/>
      <c r="V132" s="5"/>
      <c r="W132" s="4"/>
      <c r="X132" s="2"/>
      <c r="Y132" s="5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  <c r="R133" s="2"/>
      <c r="S133" s="57"/>
      <c r="T133" s="2"/>
      <c r="U133" s="5"/>
      <c r="V133" s="5"/>
      <c r="W133" s="4"/>
      <c r="X133" s="2"/>
      <c r="Y133" s="5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  <c r="R134" s="2"/>
      <c r="S134" s="57"/>
      <c r="T134" s="2"/>
      <c r="U134" s="5"/>
      <c r="V134" s="5"/>
      <c r="W134" s="4"/>
      <c r="X134" s="2"/>
      <c r="Y134" s="5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  <c r="R135" s="2"/>
      <c r="S135" s="57"/>
      <c r="T135" s="2"/>
      <c r="U135" s="5"/>
      <c r="V135" s="5"/>
      <c r="W135" s="4"/>
      <c r="X135" s="2"/>
      <c r="Y135" s="5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  <c r="R136" s="2"/>
      <c r="S136" s="57"/>
      <c r="T136" s="2"/>
      <c r="U136" s="5"/>
      <c r="V136" s="5"/>
      <c r="W136" s="4"/>
      <c r="X136" s="2"/>
      <c r="Y136" s="5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  <c r="R137" s="2"/>
      <c r="S137" s="57"/>
      <c r="T137" s="2"/>
      <c r="U137" s="5"/>
      <c r="V137" s="5"/>
      <c r="W137" s="4"/>
      <c r="X137" s="2"/>
      <c r="Y137" s="5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R138" s="2"/>
      <c r="S138" s="57"/>
      <c r="T138" s="2"/>
      <c r="U138" s="5"/>
      <c r="V138" s="5"/>
      <c r="W138" s="4"/>
      <c r="X138" s="2"/>
      <c r="Y138" s="5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R139" s="2"/>
      <c r="S139" s="57"/>
      <c r="T139" s="2"/>
      <c r="U139" s="5"/>
      <c r="V139" s="5"/>
      <c r="W139" s="4"/>
      <c r="X139" s="2"/>
      <c r="Y139" s="5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R140" s="2"/>
      <c r="S140" s="57"/>
      <c r="T140" s="2"/>
      <c r="U140" s="5"/>
      <c r="V140" s="5"/>
      <c r="W140" s="4"/>
      <c r="X140" s="2"/>
      <c r="Y140" s="5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R141" s="2"/>
      <c r="S141" s="57"/>
      <c r="T141" s="2"/>
      <c r="U141" s="5"/>
      <c r="V141" s="5"/>
      <c r="W141" s="4"/>
      <c r="X141" s="2"/>
      <c r="Y141" s="5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R142" s="2"/>
      <c r="S142" s="57"/>
      <c r="T142" s="2"/>
      <c r="U142" s="5"/>
      <c r="V142" s="5"/>
      <c r="W142" s="4"/>
      <c r="X142" s="2"/>
      <c r="Y142" s="5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57"/>
      <c r="T143" s="2"/>
      <c r="U143" s="5"/>
      <c r="V143" s="5"/>
      <c r="W143" s="4"/>
      <c r="X143" s="2"/>
      <c r="Y143" s="5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57"/>
      <c r="T144" s="2"/>
      <c r="U144" s="5"/>
      <c r="V144" s="5"/>
      <c r="W144" s="4"/>
      <c r="X144" s="2"/>
      <c r="Y144" s="5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48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57"/>
      <c r="T145" s="2"/>
      <c r="U145" s="5"/>
      <c r="V145" s="5"/>
      <c r="W145" s="4"/>
      <c r="X145" s="2"/>
      <c r="Y145" s="5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48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57"/>
      <c r="T146" s="2"/>
      <c r="U146" s="5"/>
      <c r="V146" s="5"/>
      <c r="W146" s="4"/>
      <c r="X146" s="2"/>
      <c r="Y146" s="5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48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57"/>
      <c r="T147" s="2"/>
      <c r="U147" s="5"/>
      <c r="V147" s="5"/>
      <c r="W147" s="4"/>
      <c r="X147" s="2"/>
      <c r="Y147" s="5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48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57"/>
      <c r="T148" s="2"/>
      <c r="U148" s="5"/>
      <c r="V148" s="5"/>
      <c r="W148" s="4"/>
      <c r="X148" s="2"/>
      <c r="Y148" s="5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48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57"/>
      <c r="T149" s="2"/>
      <c r="U149" s="5"/>
      <c r="V149" s="5"/>
      <c r="W149" s="4"/>
      <c r="X149" s="2"/>
      <c r="Y149" s="5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48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57"/>
      <c r="T150" s="2"/>
      <c r="U150" s="5"/>
      <c r="V150" s="5"/>
      <c r="W150" s="4"/>
      <c r="X150" s="2"/>
      <c r="Y150" s="5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48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57"/>
      <c r="T151" s="2"/>
      <c r="U151" s="5"/>
      <c r="V151" s="5"/>
      <c r="W151" s="4"/>
      <c r="X151" s="2"/>
      <c r="Y151" s="5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48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57"/>
      <c r="T152" s="2"/>
      <c r="U152" s="5"/>
      <c r="V152" s="5"/>
      <c r="W152" s="4"/>
      <c r="X152" s="2"/>
      <c r="Y152" s="5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48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57"/>
      <c r="T153" s="2"/>
      <c r="U153" s="5"/>
      <c r="V153" s="5"/>
      <c r="W153" s="4"/>
      <c r="X153" s="2"/>
      <c r="Y153" s="5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48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57"/>
      <c r="T154" s="2"/>
      <c r="U154" s="5"/>
      <c r="V154" s="5"/>
      <c r="W154" s="4"/>
      <c r="X154" s="2"/>
      <c r="Y154" s="5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48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57"/>
      <c r="T155" s="2"/>
      <c r="U155" s="5"/>
      <c r="V155" s="5"/>
      <c r="W155" s="4"/>
      <c r="X155" s="2"/>
      <c r="Y155" s="5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57"/>
      <c r="T156" s="2"/>
      <c r="U156" s="5"/>
      <c r="V156" s="5"/>
      <c r="W156" s="4"/>
      <c r="X156" s="2"/>
      <c r="Y156" s="5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48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57"/>
      <c r="T157" s="2"/>
      <c r="U157" s="5"/>
      <c r="V157" s="5"/>
      <c r="W157" s="4"/>
      <c r="X157" s="2"/>
      <c r="Y157" s="5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1:48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57"/>
      <c r="T158" s="2"/>
      <c r="U158" s="5"/>
      <c r="V158" s="5"/>
      <c r="W158" s="4"/>
      <c r="X158" s="2"/>
      <c r="Y158" s="5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1:48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57"/>
      <c r="T159" s="2"/>
      <c r="U159" s="5"/>
      <c r="V159" s="5"/>
      <c r="W159" s="4"/>
      <c r="X159" s="2"/>
      <c r="Y159" s="5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1:48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57"/>
      <c r="T160" s="2"/>
      <c r="U160" s="5"/>
      <c r="V160" s="5"/>
      <c r="W160" s="4"/>
      <c r="X160" s="2"/>
      <c r="Y160" s="5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57"/>
      <c r="T161" s="2"/>
      <c r="U161" s="5"/>
      <c r="V161" s="5"/>
      <c r="W161" s="4"/>
      <c r="X161" s="2"/>
      <c r="Y161" s="5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57"/>
      <c r="T162" s="2"/>
      <c r="U162" s="5"/>
      <c r="V162" s="5"/>
      <c r="W162" s="4"/>
      <c r="X162" s="2"/>
      <c r="Y162" s="5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57"/>
      <c r="T163" s="2"/>
      <c r="U163" s="5"/>
      <c r="V163" s="5"/>
      <c r="W163" s="4"/>
      <c r="X163" s="2"/>
      <c r="Y163" s="5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57"/>
      <c r="T164" s="2"/>
      <c r="U164" s="5"/>
      <c r="V164" s="5"/>
      <c r="W164" s="4"/>
      <c r="X164" s="2"/>
      <c r="Y164" s="5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57"/>
      <c r="T165" s="2"/>
      <c r="U165" s="5"/>
      <c r="V165" s="5"/>
      <c r="W165" s="4"/>
      <c r="X165" s="2"/>
      <c r="Y165" s="5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57"/>
      <c r="T166" s="2"/>
      <c r="U166" s="5"/>
      <c r="V166" s="5"/>
      <c r="W166" s="4"/>
      <c r="X166" s="2"/>
      <c r="Y166" s="5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57"/>
      <c r="T167" s="2"/>
      <c r="U167" s="5"/>
      <c r="V167" s="5"/>
      <c r="W167" s="4"/>
      <c r="X167" s="2"/>
      <c r="Y167" s="5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57"/>
      <c r="T168" s="2"/>
      <c r="U168" s="5"/>
      <c r="V168" s="5"/>
      <c r="W168" s="4"/>
      <c r="X168" s="2"/>
      <c r="Y168" s="5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57"/>
      <c r="T169" s="2"/>
      <c r="U169" s="5"/>
      <c r="V169" s="5"/>
      <c r="W169" s="4"/>
      <c r="X169" s="2"/>
      <c r="Y169" s="5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57"/>
      <c r="T170" s="2"/>
      <c r="U170" s="5"/>
      <c r="V170" s="5"/>
      <c r="W170" s="4"/>
      <c r="X170" s="2"/>
      <c r="Y170" s="5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48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57"/>
      <c r="T171" s="2"/>
      <c r="U171" s="5"/>
      <c r="V171" s="5"/>
      <c r="W171" s="4"/>
      <c r="X171" s="2"/>
      <c r="Y171" s="5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1:48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57"/>
      <c r="T172" s="2"/>
      <c r="U172" s="5"/>
      <c r="V172" s="5"/>
      <c r="W172" s="4"/>
      <c r="X172" s="2"/>
      <c r="Y172" s="5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1:48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57"/>
      <c r="T173" s="2"/>
      <c r="U173" s="5"/>
      <c r="V173" s="5"/>
      <c r="W173" s="4"/>
      <c r="X173" s="2"/>
      <c r="Y173" s="5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1:48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57"/>
      <c r="T174" s="2"/>
      <c r="U174" s="5"/>
      <c r="V174" s="5"/>
      <c r="W174" s="4"/>
      <c r="X174" s="2"/>
      <c r="Y174" s="5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1:48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57"/>
      <c r="T175" s="2"/>
      <c r="U175" s="5"/>
      <c r="V175" s="5"/>
      <c r="W175" s="4"/>
      <c r="X175" s="2"/>
      <c r="Y175" s="5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1:48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57"/>
      <c r="T176" s="2"/>
      <c r="U176" s="5"/>
      <c r="V176" s="5"/>
      <c r="W176" s="4"/>
      <c r="X176" s="2"/>
      <c r="Y176" s="5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1:48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57"/>
      <c r="T177" s="2"/>
      <c r="U177" s="5"/>
      <c r="V177" s="5"/>
      <c r="W177" s="4"/>
      <c r="X177" s="2"/>
      <c r="Y177" s="5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1:48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57"/>
      <c r="T178" s="2"/>
      <c r="U178" s="5"/>
      <c r="V178" s="5"/>
      <c r="W178" s="4"/>
      <c r="X178" s="2"/>
      <c r="Y178" s="5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1:48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57"/>
      <c r="T179" s="2"/>
      <c r="U179" s="5"/>
      <c r="V179" s="5"/>
      <c r="W179" s="4"/>
      <c r="X179" s="2"/>
      <c r="Y179" s="5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1:48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57"/>
      <c r="T180" s="2"/>
      <c r="U180" s="5"/>
      <c r="V180" s="5"/>
      <c r="W180" s="4"/>
      <c r="X180" s="2"/>
      <c r="Y180" s="5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1:48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57"/>
      <c r="T181" s="2"/>
      <c r="U181" s="5"/>
      <c r="V181" s="5"/>
      <c r="W181" s="4"/>
      <c r="X181" s="2"/>
      <c r="Y181" s="5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1:48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57"/>
      <c r="T182" s="2"/>
      <c r="U182" s="5"/>
      <c r="V182" s="5"/>
      <c r="W182" s="4"/>
      <c r="X182" s="2"/>
      <c r="Y182" s="5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1:48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57"/>
      <c r="T183" s="2"/>
      <c r="U183" s="5"/>
      <c r="V183" s="5"/>
      <c r="W183" s="4"/>
      <c r="X183" s="2"/>
      <c r="Y183" s="5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1:48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57"/>
      <c r="T184" s="2"/>
      <c r="U184" s="5"/>
      <c r="V184" s="5"/>
      <c r="W184" s="4"/>
      <c r="X184" s="2"/>
      <c r="Y184" s="5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1:48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57"/>
      <c r="T185" s="2"/>
      <c r="U185" s="5"/>
      <c r="V185" s="5"/>
      <c r="W185" s="4"/>
      <c r="X185" s="2"/>
      <c r="Y185" s="5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1:48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57"/>
      <c r="T186" s="2"/>
      <c r="U186" s="5"/>
      <c r="V186" s="5"/>
      <c r="W186" s="4"/>
      <c r="X186" s="2"/>
      <c r="Y186" s="5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1:48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57"/>
      <c r="T187" s="2"/>
      <c r="U187" s="5"/>
      <c r="V187" s="5"/>
      <c r="W187" s="4"/>
      <c r="X187" s="2"/>
      <c r="Y187" s="5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1:48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57"/>
      <c r="T188" s="2"/>
      <c r="U188" s="5"/>
      <c r="V188" s="5"/>
      <c r="W188" s="4"/>
      <c r="X188" s="2"/>
      <c r="Y188" s="5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1:48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57"/>
      <c r="T189" s="2"/>
      <c r="U189" s="5"/>
      <c r="V189" s="5"/>
      <c r="W189" s="4"/>
      <c r="X189" s="2"/>
      <c r="Y189" s="5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1:48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57"/>
      <c r="T190" s="2"/>
      <c r="U190" s="5"/>
      <c r="V190" s="5"/>
      <c r="W190" s="4"/>
      <c r="X190" s="2"/>
      <c r="Y190" s="5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1:48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57"/>
      <c r="T191" s="2"/>
      <c r="U191" s="5"/>
      <c r="V191" s="5"/>
      <c r="W191" s="4"/>
      <c r="X191" s="2"/>
      <c r="Y191" s="5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:48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57"/>
      <c r="T192" s="2"/>
      <c r="U192" s="5"/>
      <c r="V192" s="5"/>
      <c r="W192" s="4"/>
      <c r="X192" s="2"/>
      <c r="Y192" s="5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1:48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57"/>
      <c r="T193" s="2"/>
      <c r="U193" s="5"/>
      <c r="V193" s="5"/>
      <c r="W193" s="4"/>
      <c r="X193" s="2"/>
      <c r="Y193" s="5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1:48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57"/>
      <c r="T194" s="2"/>
      <c r="U194" s="5"/>
      <c r="V194" s="5"/>
      <c r="W194" s="4"/>
      <c r="X194" s="2"/>
      <c r="Y194" s="5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1:48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57"/>
      <c r="T195" s="2"/>
      <c r="U195" s="5"/>
      <c r="V195" s="5"/>
      <c r="W195" s="4"/>
      <c r="X195" s="2"/>
      <c r="Y195" s="5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1:48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57"/>
      <c r="T196" s="2"/>
      <c r="U196" s="5"/>
      <c r="V196" s="5"/>
      <c r="W196" s="4"/>
      <c r="X196" s="2"/>
      <c r="Y196" s="5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1:48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57"/>
      <c r="T197" s="2"/>
      <c r="U197" s="5"/>
      <c r="V197" s="5"/>
      <c r="W197" s="4"/>
      <c r="X197" s="2"/>
      <c r="Y197" s="5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1:48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57"/>
      <c r="T198" s="2"/>
      <c r="U198" s="5"/>
      <c r="V198" s="5"/>
      <c r="W198" s="4"/>
      <c r="X198" s="2"/>
      <c r="Y198" s="5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1:48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57"/>
      <c r="T199" s="2"/>
      <c r="U199" s="5"/>
      <c r="V199" s="5"/>
      <c r="W199" s="4"/>
      <c r="X199" s="2"/>
      <c r="Y199" s="5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1:48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57"/>
      <c r="T200" s="2"/>
      <c r="U200" s="5"/>
      <c r="V200" s="5"/>
      <c r="W200" s="4"/>
      <c r="X200" s="2"/>
      <c r="Y200" s="5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1:48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57"/>
      <c r="T201" s="2"/>
      <c r="U201" s="5"/>
      <c r="V201" s="5"/>
      <c r="W201" s="4"/>
      <c r="X201" s="2"/>
      <c r="Y201" s="5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1:48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57"/>
      <c r="T202" s="2"/>
      <c r="U202" s="5"/>
      <c r="V202" s="5"/>
      <c r="W202" s="4"/>
      <c r="X202" s="2"/>
      <c r="Y202" s="5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1:48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57"/>
      <c r="T203" s="2"/>
      <c r="U203" s="5"/>
      <c r="V203" s="5"/>
      <c r="W203" s="4"/>
      <c r="X203" s="2"/>
      <c r="Y203" s="5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1:48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57"/>
      <c r="T204" s="2"/>
      <c r="U204" s="5"/>
      <c r="V204" s="5"/>
      <c r="W204" s="4"/>
      <c r="X204" s="2"/>
      <c r="Y204" s="5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1:48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57"/>
      <c r="T205" s="2"/>
      <c r="U205" s="5"/>
      <c r="V205" s="5"/>
      <c r="W205" s="4"/>
      <c r="X205" s="2"/>
      <c r="Y205" s="5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1:48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57"/>
      <c r="T206" s="2"/>
      <c r="U206" s="5"/>
      <c r="V206" s="5"/>
      <c r="W206" s="4"/>
      <c r="X206" s="2"/>
      <c r="Y206" s="5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:48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57"/>
      <c r="T207" s="2"/>
      <c r="U207" s="5"/>
      <c r="V207" s="5"/>
      <c r="W207" s="4"/>
      <c r="X207" s="2"/>
      <c r="Y207" s="5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1:48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57"/>
      <c r="T208" s="2"/>
      <c r="U208" s="5"/>
      <c r="V208" s="5"/>
      <c r="W208" s="4"/>
      <c r="X208" s="2"/>
      <c r="Y208" s="5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1:48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57"/>
      <c r="T209" s="2"/>
      <c r="U209" s="5"/>
      <c r="V209" s="5"/>
      <c r="W209" s="4"/>
      <c r="X209" s="2"/>
      <c r="Y209" s="5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1:48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57"/>
      <c r="T210" s="2"/>
      <c r="U210" s="5"/>
      <c r="V210" s="5"/>
      <c r="W210" s="4"/>
      <c r="X210" s="2"/>
      <c r="Y210" s="5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1:48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57"/>
      <c r="T211" s="2"/>
      <c r="U211" s="5"/>
      <c r="V211" s="5"/>
      <c r="W211" s="4"/>
      <c r="X211" s="2"/>
      <c r="Y211" s="5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1:48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57"/>
      <c r="T212" s="2"/>
      <c r="U212" s="5"/>
      <c r="V212" s="5"/>
      <c r="W212" s="4"/>
      <c r="X212" s="2"/>
      <c r="Y212" s="5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1:48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57"/>
      <c r="T213" s="2"/>
      <c r="U213" s="5"/>
      <c r="V213" s="5"/>
      <c r="W213" s="4"/>
      <c r="X213" s="2"/>
      <c r="Y213" s="5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1:48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57"/>
      <c r="T214" s="2"/>
      <c r="U214" s="5"/>
      <c r="V214" s="5"/>
      <c r="W214" s="4"/>
      <c r="X214" s="2"/>
      <c r="Y214" s="5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1:48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57"/>
      <c r="T215" s="2"/>
      <c r="U215" s="5"/>
      <c r="V215" s="5"/>
      <c r="W215" s="4"/>
      <c r="X215" s="2"/>
      <c r="Y215" s="5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1:48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57"/>
      <c r="T216" s="2"/>
      <c r="U216" s="5"/>
      <c r="V216" s="5"/>
      <c r="W216" s="4"/>
      <c r="X216" s="2"/>
      <c r="Y216" s="5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1:48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57"/>
      <c r="T217" s="2"/>
      <c r="U217" s="5"/>
      <c r="V217" s="5"/>
      <c r="W217" s="4"/>
      <c r="X217" s="2"/>
      <c r="Y217" s="5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1:48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57"/>
      <c r="T218" s="2"/>
      <c r="U218" s="5"/>
      <c r="V218" s="5"/>
      <c r="W218" s="4"/>
      <c r="X218" s="2"/>
      <c r="Y218" s="5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1:48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57"/>
      <c r="T219" s="2"/>
      <c r="U219" s="5"/>
      <c r="V219" s="5"/>
      <c r="W219" s="4"/>
      <c r="X219" s="2"/>
      <c r="Y219" s="5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1:48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57"/>
      <c r="T220" s="2"/>
      <c r="U220" s="5"/>
      <c r="V220" s="5"/>
      <c r="W220" s="4"/>
      <c r="X220" s="2"/>
      <c r="Y220" s="5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1:48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57"/>
      <c r="T221" s="2"/>
      <c r="U221" s="5"/>
      <c r="V221" s="5"/>
      <c r="W221" s="4"/>
      <c r="X221" s="2"/>
      <c r="Y221" s="5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1:48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57"/>
      <c r="T222" s="2"/>
      <c r="U222" s="5"/>
      <c r="V222" s="5"/>
      <c r="W222" s="4"/>
      <c r="X222" s="2"/>
      <c r="Y222" s="5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1:48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57"/>
      <c r="T223" s="2"/>
      <c r="U223" s="5"/>
      <c r="V223" s="5"/>
      <c r="W223" s="4"/>
      <c r="X223" s="2"/>
      <c r="Y223" s="5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1:48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57"/>
      <c r="T224" s="2"/>
      <c r="U224" s="5"/>
      <c r="V224" s="5"/>
      <c r="W224" s="4"/>
      <c r="X224" s="2"/>
      <c r="Y224" s="5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1:48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57"/>
      <c r="T225" s="2"/>
      <c r="U225" s="5"/>
      <c r="V225" s="5"/>
      <c r="W225" s="4"/>
      <c r="X225" s="2"/>
      <c r="Y225" s="5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1:48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57"/>
      <c r="T226" s="2"/>
      <c r="U226" s="5"/>
      <c r="V226" s="5"/>
      <c r="W226" s="4"/>
      <c r="X226" s="2"/>
      <c r="Y226" s="5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1:48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57"/>
      <c r="T227" s="2"/>
      <c r="U227" s="5"/>
      <c r="V227" s="5"/>
      <c r="W227" s="4"/>
      <c r="X227" s="2"/>
      <c r="Y227" s="5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1:48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57"/>
      <c r="T228" s="2"/>
      <c r="U228" s="5"/>
      <c r="V228" s="5"/>
      <c r="W228" s="4"/>
      <c r="X228" s="2"/>
      <c r="Y228" s="5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1:48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57"/>
      <c r="T229" s="2"/>
      <c r="U229" s="5"/>
      <c r="V229" s="5"/>
      <c r="W229" s="4"/>
      <c r="X229" s="2"/>
      <c r="Y229" s="5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1:48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57"/>
      <c r="T230" s="2"/>
      <c r="U230" s="5"/>
      <c r="V230" s="5"/>
      <c r="W230" s="4"/>
      <c r="X230" s="2"/>
      <c r="Y230" s="5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1:48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57"/>
      <c r="T231" s="2"/>
      <c r="U231" s="5"/>
      <c r="V231" s="5"/>
      <c r="W231" s="4"/>
      <c r="X231" s="2"/>
      <c r="Y231" s="5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1:48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57"/>
      <c r="T232" s="2"/>
      <c r="U232" s="5"/>
      <c r="V232" s="5"/>
      <c r="W232" s="4"/>
      <c r="X232" s="2"/>
      <c r="Y232" s="5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1:48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57"/>
      <c r="T233" s="2"/>
      <c r="U233" s="5"/>
      <c r="V233" s="5"/>
      <c r="W233" s="4"/>
      <c r="X233" s="2"/>
      <c r="Y233" s="5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1:48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57"/>
      <c r="T234" s="2"/>
      <c r="U234" s="5"/>
      <c r="V234" s="5"/>
      <c r="W234" s="4"/>
      <c r="X234" s="2"/>
      <c r="Y234" s="5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1:48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57"/>
      <c r="T235" s="2"/>
      <c r="U235" s="5"/>
      <c r="V235" s="5"/>
      <c r="W235" s="4"/>
      <c r="X235" s="2"/>
      <c r="Y235" s="5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1:48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57"/>
      <c r="T236" s="2"/>
      <c r="U236" s="5"/>
      <c r="V236" s="5"/>
      <c r="W236" s="4"/>
      <c r="X236" s="2"/>
      <c r="Y236" s="5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1:48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57"/>
      <c r="T237" s="2"/>
      <c r="U237" s="5"/>
      <c r="V237" s="5"/>
      <c r="W237" s="4"/>
      <c r="X237" s="2"/>
      <c r="Y237" s="5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1:48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57"/>
      <c r="T238" s="2"/>
      <c r="U238" s="5"/>
      <c r="V238" s="5"/>
      <c r="W238" s="4"/>
      <c r="X238" s="2"/>
      <c r="Y238" s="5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1:48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57"/>
      <c r="T239" s="2"/>
      <c r="U239" s="5"/>
      <c r="V239" s="5"/>
      <c r="W239" s="4"/>
      <c r="X239" s="2"/>
      <c r="Y239" s="5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1:48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57"/>
      <c r="T240" s="2"/>
      <c r="U240" s="5"/>
      <c r="V240" s="5"/>
      <c r="W240" s="4"/>
      <c r="X240" s="2"/>
      <c r="Y240" s="5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1:48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57"/>
      <c r="T241" s="2"/>
      <c r="U241" s="5"/>
      <c r="V241" s="5"/>
      <c r="W241" s="4"/>
      <c r="X241" s="2"/>
      <c r="Y241" s="5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1:48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57"/>
      <c r="T242" s="2"/>
      <c r="U242" s="5"/>
      <c r="V242" s="5"/>
      <c r="W242" s="4"/>
      <c r="X242" s="2"/>
      <c r="Y242" s="5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1:48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57"/>
      <c r="T243" s="2"/>
      <c r="U243" s="5"/>
      <c r="V243" s="5"/>
      <c r="W243" s="4"/>
      <c r="X243" s="2"/>
      <c r="Y243" s="5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1:48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57"/>
      <c r="T244" s="2"/>
      <c r="U244" s="5"/>
      <c r="V244" s="5"/>
      <c r="W244" s="4"/>
      <c r="X244" s="2"/>
      <c r="Y244" s="5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1:48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57"/>
      <c r="T245" s="2"/>
      <c r="U245" s="5"/>
      <c r="V245" s="5"/>
      <c r="W245" s="4"/>
      <c r="X245" s="2"/>
      <c r="Y245" s="5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1:48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57"/>
      <c r="T246" s="2"/>
      <c r="U246" s="5"/>
      <c r="V246" s="5"/>
      <c r="W246" s="4"/>
      <c r="X246" s="2"/>
      <c r="Y246" s="5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1:48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57"/>
      <c r="T247" s="2"/>
      <c r="U247" s="5"/>
      <c r="V247" s="5"/>
      <c r="W247" s="4"/>
      <c r="X247" s="2"/>
      <c r="Y247" s="5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1:48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57"/>
      <c r="T248" s="2"/>
      <c r="U248" s="5"/>
      <c r="V248" s="5"/>
      <c r="W248" s="4"/>
      <c r="X248" s="2"/>
      <c r="Y248" s="5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1:48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57"/>
      <c r="T249" s="2"/>
      <c r="U249" s="5"/>
      <c r="V249" s="5"/>
      <c r="W249" s="4"/>
      <c r="X249" s="2"/>
      <c r="Y249" s="5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1:48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57"/>
      <c r="T250" s="2"/>
      <c r="U250" s="5"/>
      <c r="V250" s="5"/>
      <c r="W250" s="4"/>
      <c r="X250" s="2"/>
      <c r="Y250" s="5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1:48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57"/>
      <c r="T251" s="2"/>
      <c r="U251" s="5"/>
      <c r="V251" s="5"/>
      <c r="W251" s="4"/>
      <c r="X251" s="2"/>
      <c r="Y251" s="5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1:48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57"/>
      <c r="T252" s="2"/>
      <c r="U252" s="5"/>
      <c r="V252" s="5"/>
      <c r="W252" s="4"/>
      <c r="X252" s="2"/>
      <c r="Y252" s="5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1:48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57"/>
      <c r="T253" s="2"/>
      <c r="U253" s="5"/>
      <c r="V253" s="5"/>
      <c r="W253" s="4"/>
      <c r="X253" s="2"/>
      <c r="Y253" s="5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1:48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57"/>
      <c r="T254" s="2"/>
      <c r="U254" s="5"/>
      <c r="V254" s="5"/>
      <c r="W254" s="4"/>
      <c r="X254" s="2"/>
      <c r="Y254" s="5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1:48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57"/>
      <c r="T255" s="2"/>
      <c r="U255" s="5"/>
      <c r="V255" s="5"/>
      <c r="W255" s="4"/>
      <c r="X255" s="2"/>
      <c r="Y255" s="5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1:48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57"/>
      <c r="T256" s="2"/>
      <c r="U256" s="5"/>
      <c r="V256" s="5"/>
      <c r="W256" s="4"/>
      <c r="X256" s="2"/>
      <c r="Y256" s="5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1:48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57"/>
      <c r="T257" s="2"/>
      <c r="U257" s="5"/>
      <c r="V257" s="5"/>
      <c r="W257" s="4"/>
      <c r="X257" s="2"/>
      <c r="Y257" s="5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1:48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57"/>
      <c r="T258" s="2"/>
      <c r="U258" s="5"/>
      <c r="V258" s="5"/>
      <c r="W258" s="4"/>
      <c r="X258" s="2"/>
      <c r="Y258" s="5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1:48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57"/>
      <c r="T259" s="2"/>
      <c r="U259" s="5"/>
      <c r="V259" s="5"/>
      <c r="W259" s="4"/>
      <c r="X259" s="2"/>
      <c r="Y259" s="5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1:48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57"/>
      <c r="T260" s="2"/>
      <c r="U260" s="5"/>
      <c r="V260" s="5"/>
      <c r="W260" s="4"/>
      <c r="X260" s="2"/>
      <c r="Y260" s="5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1:48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57"/>
      <c r="T261" s="2"/>
      <c r="U261" s="5"/>
      <c r="V261" s="5"/>
      <c r="W261" s="4"/>
      <c r="X261" s="2"/>
      <c r="Y261" s="5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1:48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57"/>
      <c r="T262" s="2"/>
      <c r="U262" s="5"/>
      <c r="V262" s="5"/>
      <c r="W262" s="4"/>
      <c r="X262" s="2"/>
      <c r="Y262" s="5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1:48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57"/>
      <c r="T263" s="2"/>
      <c r="U263" s="5"/>
      <c r="V263" s="5"/>
      <c r="W263" s="4"/>
      <c r="X263" s="2"/>
      <c r="Y263" s="5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1:48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57"/>
      <c r="T264" s="2"/>
      <c r="U264" s="5"/>
      <c r="V264" s="5"/>
      <c r="W264" s="4"/>
      <c r="X264" s="2"/>
      <c r="Y264" s="5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1:48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57"/>
      <c r="T265" s="2"/>
      <c r="U265" s="5"/>
      <c r="V265" s="5"/>
      <c r="W265" s="4"/>
      <c r="X265" s="2"/>
      <c r="Y265" s="5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1:48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57"/>
      <c r="T266" s="2"/>
      <c r="U266" s="5"/>
      <c r="V266" s="5"/>
      <c r="W266" s="4"/>
      <c r="X266" s="2"/>
      <c r="Y266" s="5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1:48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57"/>
      <c r="T267" s="2"/>
      <c r="U267" s="5"/>
      <c r="V267" s="5"/>
      <c r="W267" s="4"/>
      <c r="X267" s="2"/>
      <c r="Y267" s="5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1:48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57"/>
      <c r="T268" s="2"/>
      <c r="U268" s="5"/>
      <c r="V268" s="5"/>
      <c r="W268" s="4"/>
      <c r="X268" s="2"/>
      <c r="Y268" s="5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1:48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57"/>
      <c r="T269" s="2"/>
      <c r="U269" s="5"/>
      <c r="V269" s="5"/>
      <c r="W269" s="4"/>
      <c r="X269" s="2"/>
      <c r="Y269" s="5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1:48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57"/>
      <c r="T270" s="2"/>
      <c r="U270" s="5"/>
      <c r="V270" s="5"/>
      <c r="W270" s="4"/>
      <c r="X270" s="2"/>
      <c r="Y270" s="5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1:48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57"/>
      <c r="T271" s="2"/>
      <c r="U271" s="5"/>
      <c r="V271" s="5"/>
      <c r="W271" s="4"/>
      <c r="X271" s="2"/>
      <c r="Y271" s="5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1:48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57"/>
      <c r="T272" s="2"/>
      <c r="U272" s="5"/>
      <c r="V272" s="5"/>
      <c r="W272" s="4"/>
      <c r="X272" s="2"/>
      <c r="Y272" s="5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1:48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57"/>
      <c r="T273" s="2"/>
      <c r="U273" s="5"/>
      <c r="V273" s="5"/>
      <c r="W273" s="4"/>
      <c r="X273" s="2"/>
      <c r="Y273" s="5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1:48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57"/>
      <c r="T274" s="2"/>
      <c r="U274" s="5"/>
      <c r="V274" s="5"/>
      <c r="W274" s="4"/>
      <c r="X274" s="2"/>
      <c r="Y274" s="5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1:48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57"/>
      <c r="T275" s="2"/>
      <c r="U275" s="5"/>
      <c r="V275" s="5"/>
      <c r="W275" s="4"/>
      <c r="X275" s="2"/>
      <c r="Y275" s="5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1:48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57"/>
      <c r="T276" s="2"/>
      <c r="U276" s="5"/>
      <c r="V276" s="5"/>
      <c r="W276" s="4"/>
      <c r="X276" s="2"/>
      <c r="Y276" s="5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1:48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57"/>
      <c r="T277" s="2"/>
      <c r="U277" s="5"/>
      <c r="V277" s="5"/>
      <c r="W277" s="4"/>
      <c r="X277" s="2"/>
      <c r="Y277" s="5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1:48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57"/>
      <c r="T278" s="2"/>
      <c r="U278" s="5"/>
      <c r="V278" s="5"/>
      <c r="W278" s="4"/>
      <c r="X278" s="2"/>
      <c r="Y278" s="5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1:48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57"/>
      <c r="T279" s="2"/>
      <c r="U279" s="5"/>
      <c r="V279" s="5"/>
      <c r="W279" s="4"/>
      <c r="X279" s="2"/>
      <c r="Y279" s="5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1:48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57"/>
      <c r="T280" s="2"/>
      <c r="U280" s="5"/>
      <c r="V280" s="5"/>
      <c r="W280" s="4"/>
      <c r="X280" s="2"/>
      <c r="Y280" s="5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1:48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57"/>
      <c r="T281" s="2"/>
      <c r="U281" s="5"/>
      <c r="V281" s="5"/>
      <c r="W281" s="4"/>
      <c r="X281" s="2"/>
      <c r="Y281" s="5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1:48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57"/>
      <c r="T282" s="2"/>
      <c r="U282" s="5"/>
      <c r="V282" s="5"/>
      <c r="W282" s="4"/>
      <c r="X282" s="2"/>
      <c r="Y282" s="5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1:48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57"/>
      <c r="T283" s="2"/>
      <c r="U283" s="5"/>
      <c r="V283" s="5"/>
      <c r="W283" s="4"/>
      <c r="X283" s="2"/>
      <c r="Y283" s="5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1:48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57"/>
      <c r="T284" s="2"/>
      <c r="U284" s="5"/>
      <c r="V284" s="5"/>
      <c r="W284" s="4"/>
      <c r="X284" s="2"/>
      <c r="Y284" s="5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1:48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57"/>
      <c r="T285" s="2"/>
      <c r="U285" s="5"/>
      <c r="V285" s="5"/>
      <c r="W285" s="4"/>
      <c r="X285" s="2"/>
      <c r="Y285" s="5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1:48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57"/>
      <c r="T286" s="2"/>
      <c r="U286" s="5"/>
      <c r="V286" s="5"/>
      <c r="W286" s="4"/>
      <c r="X286" s="2"/>
      <c r="Y286" s="5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1:48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57"/>
      <c r="T287" s="2"/>
      <c r="U287" s="5"/>
      <c r="V287" s="5"/>
      <c r="W287" s="4"/>
      <c r="X287" s="2"/>
      <c r="Y287" s="5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1:48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57"/>
      <c r="T288" s="2"/>
      <c r="U288" s="5"/>
      <c r="V288" s="5"/>
      <c r="W288" s="4"/>
      <c r="X288" s="2"/>
      <c r="Y288" s="5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57"/>
      <c r="T289" s="2"/>
      <c r="U289" s="5"/>
      <c r="V289" s="5"/>
      <c r="W289" s="4"/>
      <c r="X289" s="2"/>
      <c r="Y289" s="5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1:48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57"/>
      <c r="T290" s="2"/>
      <c r="U290" s="5"/>
      <c r="V290" s="5"/>
      <c r="W290" s="4"/>
      <c r="X290" s="2"/>
      <c r="Y290" s="5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1:48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57"/>
      <c r="T291" s="2"/>
      <c r="U291" s="5"/>
      <c r="V291" s="5"/>
      <c r="W291" s="4"/>
      <c r="X291" s="2"/>
      <c r="Y291" s="5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1:48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57"/>
      <c r="T292" s="2"/>
      <c r="U292" s="5"/>
      <c r="V292" s="5"/>
      <c r="W292" s="4"/>
      <c r="X292" s="2"/>
      <c r="Y292" s="5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1:48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57"/>
      <c r="T293" s="2"/>
      <c r="U293" s="5"/>
      <c r="V293" s="5"/>
      <c r="W293" s="4"/>
      <c r="X293" s="2"/>
      <c r="Y293" s="5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1:48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57"/>
      <c r="T294" s="2"/>
      <c r="U294" s="5"/>
      <c r="V294" s="5"/>
      <c r="W294" s="4"/>
      <c r="X294" s="2"/>
      <c r="Y294" s="5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1:48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57"/>
      <c r="T295" s="2"/>
      <c r="U295" s="5"/>
      <c r="V295" s="5"/>
      <c r="W295" s="4"/>
      <c r="X295" s="2"/>
      <c r="Y295" s="5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1:48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57"/>
      <c r="T296" s="2"/>
      <c r="U296" s="5"/>
      <c r="V296" s="5"/>
      <c r="W296" s="4"/>
      <c r="X296" s="2"/>
      <c r="Y296" s="5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1:48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57"/>
      <c r="T297" s="2"/>
      <c r="U297" s="5"/>
      <c r="V297" s="5"/>
      <c r="W297" s="4"/>
      <c r="X297" s="2"/>
      <c r="Y297" s="5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1:48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57"/>
      <c r="T298" s="2"/>
      <c r="U298" s="5"/>
      <c r="V298" s="5"/>
      <c r="W298" s="4"/>
      <c r="X298" s="2"/>
      <c r="Y298" s="5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1:48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57"/>
      <c r="T299" s="2"/>
      <c r="U299" s="5"/>
      <c r="V299" s="5"/>
      <c r="W299" s="4"/>
      <c r="X299" s="2"/>
      <c r="Y299" s="5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1:48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57"/>
      <c r="T300" s="2"/>
      <c r="U300" s="5"/>
      <c r="V300" s="5"/>
      <c r="W300" s="4"/>
      <c r="X300" s="2"/>
      <c r="Y300" s="5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1:48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57"/>
      <c r="T301" s="2"/>
      <c r="U301" s="5"/>
      <c r="V301" s="5"/>
      <c r="W301" s="4"/>
      <c r="X301" s="2"/>
      <c r="Y301" s="5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1:48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57"/>
      <c r="T302" s="2"/>
      <c r="U302" s="5"/>
      <c r="V302" s="5"/>
      <c r="W302" s="4"/>
      <c r="X302" s="2"/>
      <c r="Y302" s="5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1:48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57"/>
      <c r="T303" s="2"/>
      <c r="U303" s="5"/>
      <c r="V303" s="5"/>
      <c r="W303" s="4"/>
      <c r="X303" s="2"/>
      <c r="Y303" s="5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1:48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57"/>
      <c r="T304" s="2"/>
      <c r="U304" s="5"/>
      <c r="V304" s="5"/>
      <c r="W304" s="4"/>
      <c r="X304" s="2"/>
      <c r="Y304" s="5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1:48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57"/>
      <c r="T305" s="2"/>
      <c r="U305" s="5"/>
      <c r="V305" s="5"/>
      <c r="W305" s="4"/>
      <c r="X305" s="2"/>
      <c r="Y305" s="5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1:48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57"/>
      <c r="T306" s="2"/>
      <c r="U306" s="5"/>
      <c r="V306" s="5"/>
      <c r="W306" s="4"/>
      <c r="X306" s="2"/>
      <c r="Y306" s="5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1:48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57"/>
      <c r="T307" s="2"/>
      <c r="U307" s="5"/>
      <c r="V307" s="5"/>
      <c r="W307" s="4"/>
      <c r="X307" s="2"/>
      <c r="Y307" s="5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1:48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57"/>
      <c r="T308" s="2"/>
      <c r="U308" s="5"/>
      <c r="V308" s="5"/>
      <c r="W308" s="4"/>
      <c r="X308" s="2"/>
      <c r="Y308" s="5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1:48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57"/>
      <c r="T309" s="2"/>
      <c r="U309" s="5"/>
      <c r="V309" s="5"/>
      <c r="W309" s="4"/>
      <c r="X309" s="2"/>
      <c r="Y309" s="5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1:48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57"/>
      <c r="T310" s="2"/>
      <c r="U310" s="5"/>
      <c r="V310" s="5"/>
      <c r="W310" s="4"/>
      <c r="X310" s="2"/>
      <c r="Y310" s="5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1:48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57"/>
      <c r="T311" s="2"/>
      <c r="U311" s="5"/>
      <c r="V311" s="5"/>
      <c r="W311" s="4"/>
      <c r="X311" s="2"/>
      <c r="Y311" s="5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1:48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57"/>
      <c r="T312" s="2"/>
      <c r="U312" s="5"/>
      <c r="V312" s="5"/>
      <c r="W312" s="4"/>
      <c r="X312" s="2"/>
      <c r="Y312" s="5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1:48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57"/>
      <c r="T313" s="2"/>
      <c r="U313" s="5"/>
      <c r="V313" s="5"/>
      <c r="W313" s="4"/>
      <c r="X313" s="2"/>
      <c r="Y313" s="5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1:48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57"/>
      <c r="T314" s="2"/>
      <c r="U314" s="5"/>
      <c r="V314" s="5"/>
      <c r="W314" s="4"/>
      <c r="X314" s="2"/>
      <c r="Y314" s="5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1:48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57"/>
      <c r="T315" s="2"/>
      <c r="U315" s="5"/>
      <c r="V315" s="5"/>
      <c r="W315" s="4"/>
      <c r="X315" s="2"/>
      <c r="Y315" s="5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1:48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57"/>
      <c r="T316" s="2"/>
      <c r="U316" s="5"/>
      <c r="V316" s="5"/>
      <c r="W316" s="4"/>
      <c r="X316" s="2"/>
      <c r="Y316" s="5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1:48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57"/>
      <c r="T317" s="2"/>
      <c r="U317" s="5"/>
      <c r="V317" s="5"/>
      <c r="W317" s="4"/>
      <c r="X317" s="2"/>
      <c r="Y317" s="5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1:48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57"/>
      <c r="T318" s="2"/>
      <c r="U318" s="5"/>
      <c r="V318" s="5"/>
      <c r="W318" s="4"/>
      <c r="X318" s="2"/>
      <c r="Y318" s="5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1:48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57"/>
      <c r="T319" s="2"/>
      <c r="U319" s="5"/>
      <c r="V319" s="5"/>
      <c r="W319" s="4"/>
      <c r="X319" s="2"/>
      <c r="Y319" s="5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1:48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57"/>
      <c r="T320" s="2"/>
      <c r="U320" s="5"/>
      <c r="V320" s="5"/>
      <c r="W320" s="4"/>
      <c r="X320" s="2"/>
      <c r="Y320" s="5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1:48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57"/>
      <c r="T321" s="2"/>
      <c r="U321" s="5"/>
      <c r="V321" s="5"/>
      <c r="W321" s="4"/>
      <c r="X321" s="2"/>
      <c r="Y321" s="5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1:48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57"/>
      <c r="T322" s="2"/>
      <c r="U322" s="5"/>
      <c r="V322" s="5"/>
      <c r="W322" s="4"/>
      <c r="X322" s="2"/>
      <c r="Y322" s="5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1:48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57"/>
      <c r="T323" s="2"/>
      <c r="U323" s="5"/>
      <c r="V323" s="5"/>
      <c r="W323" s="4"/>
      <c r="X323" s="2"/>
      <c r="Y323" s="5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1:48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57"/>
      <c r="T324" s="2"/>
      <c r="U324" s="5"/>
      <c r="V324" s="5"/>
      <c r="W324" s="4"/>
      <c r="X324" s="2"/>
      <c r="Y324" s="5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1:48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57"/>
      <c r="T325" s="2"/>
      <c r="U325" s="5"/>
      <c r="V325" s="5"/>
      <c r="W325" s="4"/>
      <c r="X325" s="2"/>
      <c r="Y325" s="5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1:48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57"/>
      <c r="T326" s="2"/>
      <c r="U326" s="5"/>
      <c r="V326" s="5"/>
      <c r="W326" s="4"/>
      <c r="X326" s="2"/>
      <c r="Y326" s="5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1:48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57"/>
      <c r="T327" s="2"/>
      <c r="U327" s="5"/>
      <c r="V327" s="5"/>
      <c r="W327" s="4"/>
      <c r="X327" s="2"/>
      <c r="Y327" s="5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1:48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57"/>
      <c r="T328" s="2"/>
      <c r="U328" s="5"/>
      <c r="V328" s="5"/>
      <c r="W328" s="4"/>
      <c r="X328" s="2"/>
      <c r="Y328" s="5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1:48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57"/>
      <c r="T329" s="2"/>
      <c r="U329" s="5"/>
      <c r="V329" s="5"/>
      <c r="W329" s="4"/>
      <c r="X329" s="2"/>
      <c r="Y329" s="5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1:48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57"/>
      <c r="T330" s="2"/>
      <c r="U330" s="5"/>
      <c r="V330" s="5"/>
      <c r="W330" s="4"/>
      <c r="X330" s="2"/>
      <c r="Y330" s="5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1:48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57"/>
      <c r="T331" s="2"/>
      <c r="U331" s="5"/>
      <c r="V331" s="5"/>
      <c r="W331" s="4"/>
      <c r="X331" s="2"/>
      <c r="Y331" s="5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1:48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57"/>
      <c r="T332" s="2"/>
      <c r="U332" s="5"/>
      <c r="V332" s="5"/>
      <c r="W332" s="4"/>
      <c r="X332" s="2"/>
      <c r="Y332" s="5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1:48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57"/>
      <c r="T333" s="2"/>
      <c r="U333" s="5"/>
      <c r="V333" s="5"/>
      <c r="W333" s="4"/>
      <c r="X333" s="2"/>
      <c r="Y333" s="5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1:48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57"/>
      <c r="T334" s="2"/>
      <c r="U334" s="5"/>
      <c r="V334" s="5"/>
      <c r="W334" s="4"/>
      <c r="X334" s="2"/>
      <c r="Y334" s="5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1:48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57"/>
      <c r="T335" s="2"/>
      <c r="U335" s="5"/>
      <c r="V335" s="5"/>
      <c r="W335" s="4"/>
      <c r="X335" s="2"/>
      <c r="Y335" s="5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1:48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57"/>
      <c r="T336" s="2"/>
      <c r="U336" s="5"/>
      <c r="V336" s="5"/>
      <c r="W336" s="4"/>
      <c r="X336" s="2"/>
      <c r="Y336" s="5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1:48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57"/>
      <c r="T337" s="2"/>
      <c r="U337" s="5"/>
      <c r="V337" s="5"/>
      <c r="W337" s="4"/>
      <c r="X337" s="2"/>
      <c r="Y337" s="5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1:48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57"/>
      <c r="T338" s="2"/>
      <c r="U338" s="5"/>
      <c r="V338" s="5"/>
      <c r="W338" s="4"/>
      <c r="X338" s="2"/>
      <c r="Y338" s="5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1:48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57"/>
      <c r="T339" s="2"/>
      <c r="U339" s="5"/>
      <c r="V339" s="5"/>
      <c r="W339" s="4"/>
      <c r="X339" s="2"/>
      <c r="Y339" s="5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1:48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57"/>
      <c r="T340" s="2"/>
      <c r="U340" s="5"/>
      <c r="V340" s="5"/>
      <c r="W340" s="4"/>
      <c r="X340" s="2"/>
      <c r="Y340" s="5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1:48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57"/>
      <c r="T341" s="2"/>
      <c r="U341" s="5"/>
      <c r="V341" s="5"/>
      <c r="W341" s="4"/>
      <c r="X341" s="2"/>
      <c r="Y341" s="5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1:48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57"/>
      <c r="T342" s="2"/>
      <c r="U342" s="5"/>
      <c r="V342" s="5"/>
      <c r="W342" s="4"/>
      <c r="X342" s="2"/>
      <c r="Y342" s="5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1:48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57"/>
      <c r="T343" s="2"/>
      <c r="U343" s="5"/>
      <c r="V343" s="5"/>
      <c r="W343" s="4"/>
      <c r="X343" s="2"/>
      <c r="Y343" s="5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1:48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57"/>
      <c r="T344" s="2"/>
      <c r="U344" s="5"/>
      <c r="V344" s="5"/>
      <c r="W344" s="4"/>
      <c r="X344" s="2"/>
      <c r="Y344" s="5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1:48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57"/>
      <c r="T345" s="2"/>
      <c r="U345" s="5"/>
      <c r="V345" s="5"/>
      <c r="W345" s="4"/>
      <c r="X345" s="2"/>
      <c r="Y345" s="5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1:48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57"/>
      <c r="T346" s="2"/>
      <c r="U346" s="5"/>
      <c r="V346" s="5"/>
      <c r="W346" s="4"/>
      <c r="X346" s="2"/>
      <c r="Y346" s="5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1:48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57"/>
      <c r="T347" s="2"/>
      <c r="U347" s="5"/>
      <c r="V347" s="5"/>
      <c r="W347" s="4"/>
      <c r="X347" s="2"/>
      <c r="Y347" s="5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1:48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57"/>
      <c r="T348" s="2"/>
      <c r="U348" s="5"/>
      <c r="V348" s="5"/>
      <c r="W348" s="4"/>
      <c r="X348" s="2"/>
      <c r="Y348" s="5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1:48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57"/>
      <c r="T349" s="2"/>
      <c r="U349" s="5"/>
      <c r="V349" s="5"/>
      <c r="W349" s="4"/>
      <c r="X349" s="2"/>
      <c r="Y349" s="5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1:48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57"/>
      <c r="T350" s="2"/>
      <c r="U350" s="5"/>
      <c r="V350" s="5"/>
      <c r="W350" s="4"/>
      <c r="X350" s="2"/>
      <c r="Y350" s="5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1:48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57"/>
      <c r="T351" s="2"/>
      <c r="U351" s="5"/>
      <c r="V351" s="5"/>
      <c r="W351" s="4"/>
      <c r="X351" s="2"/>
      <c r="Y351" s="5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1:48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57"/>
      <c r="T352" s="2"/>
      <c r="U352" s="5"/>
      <c r="V352" s="5"/>
      <c r="W352" s="4"/>
      <c r="X352" s="2"/>
      <c r="Y352" s="5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1:48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57"/>
      <c r="T353" s="2"/>
      <c r="U353" s="5"/>
      <c r="V353" s="5"/>
      <c r="W353" s="4"/>
      <c r="X353" s="2"/>
      <c r="Y353" s="5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1:48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57"/>
      <c r="T354" s="2"/>
      <c r="U354" s="5"/>
      <c r="V354" s="5"/>
      <c r="W354" s="4"/>
      <c r="X354" s="2"/>
      <c r="Y354" s="5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1:48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57"/>
      <c r="T355" s="2"/>
      <c r="U355" s="5"/>
      <c r="V355" s="5"/>
      <c r="W355" s="4"/>
      <c r="X355" s="2"/>
      <c r="Y355" s="5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1:48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57"/>
      <c r="T356" s="2"/>
      <c r="U356" s="5"/>
      <c r="V356" s="5"/>
      <c r="W356" s="4"/>
      <c r="X356" s="2"/>
      <c r="Y356" s="5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1:48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57"/>
      <c r="T357" s="2"/>
      <c r="U357" s="5"/>
      <c r="V357" s="5"/>
      <c r="W357" s="4"/>
      <c r="X357" s="2"/>
      <c r="Y357" s="5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1:48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57"/>
      <c r="T358" s="2"/>
      <c r="U358" s="5"/>
      <c r="V358" s="5"/>
      <c r="W358" s="4"/>
      <c r="X358" s="2"/>
      <c r="Y358" s="5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1:48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57"/>
      <c r="T359" s="2"/>
      <c r="U359" s="5"/>
      <c r="V359" s="5"/>
      <c r="W359" s="4"/>
      <c r="X359" s="2"/>
      <c r="Y359" s="5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1:48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57"/>
      <c r="T360" s="2"/>
      <c r="U360" s="5"/>
      <c r="V360" s="5"/>
      <c r="W360" s="4"/>
      <c r="X360" s="2"/>
      <c r="Y360" s="5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1:48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57"/>
      <c r="T361" s="2"/>
      <c r="U361" s="5"/>
      <c r="V361" s="5"/>
      <c r="W361" s="4"/>
      <c r="X361" s="2"/>
      <c r="Y361" s="5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1:48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57"/>
      <c r="T362" s="2"/>
      <c r="U362" s="5"/>
      <c r="V362" s="5"/>
      <c r="W362" s="4"/>
      <c r="X362" s="2"/>
      <c r="Y362" s="5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1:48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57"/>
      <c r="T363" s="2"/>
      <c r="U363" s="5"/>
      <c r="V363" s="5"/>
      <c r="W363" s="4"/>
      <c r="X363" s="2"/>
      <c r="Y363" s="5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1:48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57"/>
      <c r="T364" s="2"/>
      <c r="U364" s="5"/>
      <c r="V364" s="5"/>
      <c r="W364" s="4"/>
      <c r="X364" s="2"/>
      <c r="Y364" s="5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1:48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57"/>
      <c r="T365" s="2"/>
      <c r="U365" s="5"/>
      <c r="V365" s="5"/>
      <c r="W365" s="4"/>
      <c r="X365" s="2"/>
      <c r="Y365" s="5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1:48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57"/>
      <c r="T366" s="2"/>
      <c r="U366" s="5"/>
      <c r="V366" s="5"/>
      <c r="W366" s="4"/>
      <c r="X366" s="2"/>
      <c r="Y366" s="5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1:48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57"/>
      <c r="T367" s="2"/>
      <c r="U367" s="5"/>
      <c r="V367" s="5"/>
      <c r="W367" s="4"/>
      <c r="X367" s="2"/>
      <c r="Y367" s="5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1:48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57"/>
      <c r="T368" s="2"/>
      <c r="U368" s="5"/>
      <c r="V368" s="5"/>
      <c r="W368" s="4"/>
      <c r="X368" s="2"/>
      <c r="Y368" s="5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1:48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57"/>
      <c r="T369" s="2"/>
      <c r="U369" s="5"/>
      <c r="V369" s="5"/>
      <c r="W369" s="4"/>
      <c r="X369" s="2"/>
      <c r="Y369" s="5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1:48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57"/>
      <c r="T370" s="2"/>
      <c r="U370" s="5"/>
      <c r="V370" s="5"/>
      <c r="W370" s="4"/>
      <c r="X370" s="2"/>
      <c r="Y370" s="5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1:48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57"/>
      <c r="T371" s="2"/>
      <c r="U371" s="5"/>
      <c r="V371" s="5"/>
      <c r="W371" s="4"/>
      <c r="X371" s="2"/>
      <c r="Y371" s="5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1:48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57"/>
      <c r="T372" s="2"/>
      <c r="U372" s="5"/>
      <c r="V372" s="5"/>
      <c r="W372" s="4"/>
      <c r="X372" s="2"/>
      <c r="Y372" s="5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1:48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57"/>
      <c r="T373" s="2"/>
      <c r="U373" s="5"/>
      <c r="V373" s="5"/>
      <c r="W373" s="4"/>
      <c r="X373" s="2"/>
      <c r="Y373" s="5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1:48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57"/>
      <c r="T374" s="2"/>
      <c r="U374" s="5"/>
      <c r="V374" s="5"/>
      <c r="W374" s="4"/>
      <c r="X374" s="2"/>
      <c r="Y374" s="5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1:48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57"/>
      <c r="T375" s="2"/>
      <c r="U375" s="5"/>
      <c r="V375" s="5"/>
      <c r="W375" s="4"/>
      <c r="X375" s="2"/>
      <c r="Y375" s="5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1:48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57"/>
      <c r="T376" s="2"/>
      <c r="U376" s="5"/>
      <c r="V376" s="5"/>
      <c r="W376" s="4"/>
      <c r="X376" s="2"/>
      <c r="Y376" s="5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1:48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57"/>
      <c r="T377" s="2"/>
      <c r="U377" s="5"/>
      <c r="V377" s="5"/>
      <c r="W377" s="4"/>
      <c r="X377" s="2"/>
      <c r="Y377" s="5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1:48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57"/>
      <c r="T378" s="2"/>
      <c r="U378" s="5"/>
      <c r="V378" s="5"/>
      <c r="W378" s="4"/>
      <c r="X378" s="2"/>
      <c r="Y378" s="5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1:48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57"/>
      <c r="T379" s="2"/>
      <c r="U379" s="5"/>
      <c r="V379" s="5"/>
      <c r="W379" s="4"/>
      <c r="X379" s="2"/>
      <c r="Y379" s="5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1:48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57"/>
      <c r="T380" s="2"/>
      <c r="U380" s="5"/>
      <c r="V380" s="5"/>
      <c r="W380" s="4"/>
      <c r="X380" s="2"/>
      <c r="Y380" s="5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1:48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57"/>
      <c r="T381" s="2"/>
      <c r="U381" s="5"/>
      <c r="V381" s="5"/>
      <c r="W381" s="4"/>
      <c r="X381" s="2"/>
      <c r="Y381" s="5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1:48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57"/>
      <c r="T382" s="2"/>
      <c r="U382" s="5"/>
      <c r="V382" s="5"/>
      <c r="W382" s="4"/>
      <c r="X382" s="2"/>
      <c r="Y382" s="5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1:48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57"/>
      <c r="T383" s="2"/>
      <c r="U383" s="5"/>
      <c r="V383" s="5"/>
      <c r="W383" s="4"/>
      <c r="X383" s="2"/>
      <c r="Y383" s="5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1:48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57"/>
      <c r="T384" s="2"/>
      <c r="U384" s="5"/>
      <c r="V384" s="5"/>
      <c r="W384" s="4"/>
      <c r="X384" s="2"/>
      <c r="Y384" s="5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1:48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57"/>
      <c r="T385" s="2"/>
      <c r="U385" s="5"/>
      <c r="V385" s="5"/>
      <c r="W385" s="4"/>
      <c r="X385" s="2"/>
      <c r="Y385" s="5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1:48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57"/>
      <c r="T386" s="2"/>
      <c r="U386" s="5"/>
      <c r="V386" s="5"/>
      <c r="W386" s="4"/>
      <c r="X386" s="2"/>
      <c r="Y386" s="5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1:48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57"/>
      <c r="T387" s="2"/>
      <c r="U387" s="5"/>
      <c r="V387" s="5"/>
      <c r="W387" s="4"/>
      <c r="X387" s="2"/>
      <c r="Y387" s="5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1:48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57"/>
      <c r="T388" s="2"/>
      <c r="U388" s="5"/>
      <c r="V388" s="5"/>
      <c r="W388" s="4"/>
      <c r="X388" s="2"/>
      <c r="Y388" s="5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1:48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57"/>
      <c r="T389" s="2"/>
      <c r="U389" s="5"/>
      <c r="V389" s="5"/>
      <c r="W389" s="4"/>
      <c r="X389" s="2"/>
      <c r="Y389" s="5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1:48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57"/>
      <c r="T390" s="2"/>
      <c r="U390" s="5"/>
      <c r="V390" s="5"/>
      <c r="W390" s="4"/>
      <c r="X390" s="2"/>
      <c r="Y390" s="5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1:48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57"/>
      <c r="T391" s="2"/>
      <c r="U391" s="5"/>
      <c r="V391" s="5"/>
      <c r="W391" s="4"/>
      <c r="X391" s="2"/>
      <c r="Y391" s="5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1:48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57"/>
      <c r="T392" s="2"/>
      <c r="U392" s="5"/>
      <c r="V392" s="5"/>
      <c r="W392" s="4"/>
      <c r="X392" s="2"/>
      <c r="Y392" s="5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1:48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57"/>
      <c r="T393" s="2"/>
      <c r="U393" s="5"/>
      <c r="V393" s="5"/>
      <c r="W393" s="4"/>
      <c r="X393" s="2"/>
      <c r="Y393" s="5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1:48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57"/>
      <c r="T394" s="2"/>
      <c r="U394" s="5"/>
      <c r="V394" s="5"/>
      <c r="W394" s="4"/>
      <c r="X394" s="2"/>
      <c r="Y394" s="5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1:48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57"/>
      <c r="T395" s="2"/>
      <c r="U395" s="5"/>
      <c r="V395" s="5"/>
      <c r="W395" s="4"/>
      <c r="X395" s="2"/>
      <c r="Y395" s="5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1:48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57"/>
      <c r="T396" s="2"/>
      <c r="U396" s="5"/>
      <c r="V396" s="5"/>
      <c r="W396" s="4"/>
      <c r="X396" s="2"/>
      <c r="Y396" s="5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:48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57"/>
      <c r="T397" s="2"/>
      <c r="U397" s="5"/>
      <c r="V397" s="5"/>
      <c r="W397" s="4"/>
      <c r="X397" s="2"/>
      <c r="Y397" s="5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:48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57"/>
      <c r="T398" s="2"/>
      <c r="U398" s="5"/>
      <c r="V398" s="5"/>
      <c r="W398" s="4"/>
      <c r="X398" s="2"/>
      <c r="Y398" s="5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:48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57"/>
      <c r="T399" s="2"/>
      <c r="U399" s="5"/>
      <c r="V399" s="5"/>
      <c r="W399" s="4"/>
      <c r="X399" s="2"/>
      <c r="Y399" s="5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1:48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57"/>
      <c r="T400" s="2"/>
      <c r="U400" s="5"/>
      <c r="V400" s="5"/>
      <c r="W400" s="4"/>
      <c r="X400" s="2"/>
      <c r="Y400" s="5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1:48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57"/>
      <c r="T401" s="2"/>
      <c r="U401" s="5"/>
      <c r="V401" s="5"/>
      <c r="W401" s="4"/>
      <c r="X401" s="2"/>
      <c r="Y401" s="5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1:48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57"/>
      <c r="T402" s="2"/>
      <c r="U402" s="5"/>
      <c r="V402" s="5"/>
      <c r="W402" s="4"/>
      <c r="X402" s="2"/>
      <c r="Y402" s="5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1:48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57"/>
      <c r="T403" s="2"/>
      <c r="U403" s="5"/>
      <c r="V403" s="5"/>
      <c r="W403" s="4"/>
      <c r="X403" s="2"/>
      <c r="Y403" s="5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1:48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57"/>
      <c r="T404" s="2"/>
      <c r="U404" s="5"/>
      <c r="V404" s="5"/>
      <c r="W404" s="4"/>
      <c r="X404" s="2"/>
      <c r="Y404" s="5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1:48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57"/>
      <c r="T405" s="2"/>
      <c r="U405" s="5"/>
      <c r="V405" s="5"/>
      <c r="W405" s="4"/>
      <c r="X405" s="2"/>
      <c r="Y405" s="5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1:48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57"/>
      <c r="T406" s="2"/>
      <c r="U406" s="5"/>
      <c r="V406" s="5"/>
      <c r="W406" s="4"/>
      <c r="X406" s="2"/>
      <c r="Y406" s="5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1:48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57"/>
      <c r="T407" s="2"/>
      <c r="U407" s="5"/>
      <c r="V407" s="5"/>
      <c r="W407" s="4"/>
      <c r="X407" s="2"/>
      <c r="Y407" s="5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1:48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57"/>
      <c r="T408" s="2"/>
      <c r="U408" s="5"/>
      <c r="V408" s="5"/>
      <c r="W408" s="4"/>
      <c r="X408" s="2"/>
      <c r="Y408" s="5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1:48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57"/>
      <c r="T409" s="2"/>
      <c r="U409" s="5"/>
      <c r="V409" s="5"/>
      <c r="W409" s="4"/>
      <c r="X409" s="2"/>
      <c r="Y409" s="5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1:48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57"/>
      <c r="T410" s="2"/>
      <c r="U410" s="5"/>
      <c r="V410" s="5"/>
      <c r="W410" s="4"/>
      <c r="X410" s="2"/>
      <c r="Y410" s="5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1:48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57"/>
      <c r="T411" s="2"/>
      <c r="U411" s="5"/>
      <c r="V411" s="5"/>
      <c r="W411" s="4"/>
      <c r="X411" s="2"/>
      <c r="Y411" s="5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1:48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57"/>
      <c r="T412" s="2"/>
      <c r="U412" s="5"/>
      <c r="V412" s="5"/>
      <c r="W412" s="4"/>
      <c r="X412" s="2"/>
      <c r="Y412" s="5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1:48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57"/>
      <c r="T413" s="2"/>
      <c r="U413" s="5"/>
      <c r="V413" s="5"/>
      <c r="W413" s="4"/>
      <c r="X413" s="2"/>
      <c r="Y413" s="5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1:48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57"/>
      <c r="T414" s="2"/>
      <c r="U414" s="5"/>
      <c r="V414" s="5"/>
      <c r="W414" s="4"/>
      <c r="X414" s="2"/>
      <c r="Y414" s="5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1:48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57"/>
      <c r="T415" s="2"/>
      <c r="U415" s="5"/>
      <c r="V415" s="5"/>
      <c r="W415" s="4"/>
      <c r="X415" s="2"/>
      <c r="Y415" s="5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1:48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57"/>
      <c r="T416" s="2"/>
      <c r="U416" s="5"/>
      <c r="V416" s="5"/>
      <c r="W416" s="4"/>
      <c r="X416" s="2"/>
      <c r="Y416" s="5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1:48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57"/>
      <c r="T417" s="2"/>
      <c r="U417" s="5"/>
      <c r="V417" s="5"/>
      <c r="W417" s="4"/>
      <c r="X417" s="2"/>
      <c r="Y417" s="5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1:48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57"/>
      <c r="T418" s="2"/>
      <c r="U418" s="5"/>
      <c r="V418" s="5"/>
      <c r="W418" s="4"/>
      <c r="X418" s="2"/>
      <c r="Y418" s="5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1:48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57"/>
      <c r="T419" s="2"/>
      <c r="U419" s="5"/>
      <c r="V419" s="5"/>
      <c r="W419" s="4"/>
      <c r="X419" s="2"/>
      <c r="Y419" s="5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1:48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57"/>
      <c r="T420" s="2"/>
      <c r="U420" s="5"/>
      <c r="V420" s="5"/>
      <c r="W420" s="4"/>
      <c r="X420" s="2"/>
      <c r="Y420" s="5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1:48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57"/>
      <c r="T421" s="2"/>
      <c r="U421" s="5"/>
      <c r="V421" s="5"/>
      <c r="W421" s="4"/>
      <c r="X421" s="2"/>
      <c r="Y421" s="5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1:48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57"/>
      <c r="T422" s="2"/>
      <c r="U422" s="5"/>
      <c r="V422" s="5"/>
      <c r="W422" s="4"/>
      <c r="X422" s="2"/>
      <c r="Y422" s="5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1:48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57"/>
      <c r="T423" s="2"/>
      <c r="U423" s="5"/>
      <c r="V423" s="5"/>
      <c r="W423" s="4"/>
      <c r="X423" s="2"/>
      <c r="Y423" s="5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1:48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57"/>
      <c r="T424" s="2"/>
      <c r="U424" s="5"/>
      <c r="V424" s="5"/>
      <c r="W424" s="4"/>
      <c r="X424" s="2"/>
      <c r="Y424" s="5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1:48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57"/>
      <c r="T425" s="2"/>
      <c r="U425" s="5"/>
      <c r="V425" s="5"/>
      <c r="W425" s="4"/>
      <c r="X425" s="2"/>
      <c r="Y425" s="5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1:48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57"/>
      <c r="T426" s="2"/>
      <c r="U426" s="5"/>
      <c r="V426" s="5"/>
      <c r="W426" s="4"/>
      <c r="X426" s="2"/>
      <c r="Y426" s="5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1:48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57"/>
      <c r="T427" s="2"/>
      <c r="U427" s="5"/>
      <c r="V427" s="5"/>
      <c r="W427" s="4"/>
      <c r="X427" s="2"/>
      <c r="Y427" s="5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1:48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57"/>
      <c r="T428" s="2"/>
      <c r="U428" s="5"/>
      <c r="V428" s="5"/>
      <c r="W428" s="4"/>
      <c r="X428" s="2"/>
      <c r="Y428" s="5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1:48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57"/>
      <c r="T429" s="2"/>
      <c r="U429" s="5"/>
      <c r="V429" s="5"/>
      <c r="W429" s="4"/>
      <c r="X429" s="2"/>
      <c r="Y429" s="5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1:48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57"/>
      <c r="T430" s="2"/>
      <c r="U430" s="5"/>
      <c r="V430" s="5"/>
      <c r="W430" s="4"/>
      <c r="X430" s="2"/>
      <c r="Y430" s="5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1:48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57"/>
      <c r="T431" s="2"/>
      <c r="U431" s="5"/>
      <c r="V431" s="5"/>
      <c r="W431" s="4"/>
      <c r="X431" s="2"/>
      <c r="Y431" s="5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1:48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57"/>
      <c r="T432" s="2"/>
      <c r="U432" s="5"/>
      <c r="V432" s="5"/>
      <c r="W432" s="4"/>
      <c r="X432" s="2"/>
      <c r="Y432" s="5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1:48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57"/>
      <c r="T433" s="2"/>
      <c r="U433" s="5"/>
      <c r="V433" s="5"/>
      <c r="W433" s="4"/>
      <c r="X433" s="2"/>
      <c r="Y433" s="5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1:48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57"/>
      <c r="T434" s="2"/>
      <c r="U434" s="5"/>
      <c r="V434" s="5"/>
      <c r="W434" s="4"/>
      <c r="X434" s="2"/>
      <c r="Y434" s="5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1:48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57"/>
      <c r="T435" s="2"/>
      <c r="U435" s="5"/>
      <c r="V435" s="5"/>
      <c r="W435" s="4"/>
      <c r="X435" s="2"/>
      <c r="Y435" s="5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1:48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57"/>
      <c r="T436" s="2"/>
      <c r="U436" s="5"/>
      <c r="V436" s="5"/>
      <c r="W436" s="4"/>
      <c r="X436" s="2"/>
      <c r="Y436" s="5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1:48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57"/>
      <c r="T437" s="2"/>
      <c r="U437" s="5"/>
      <c r="V437" s="5"/>
      <c r="W437" s="4"/>
      <c r="X437" s="2"/>
      <c r="Y437" s="5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1:48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57"/>
      <c r="T438" s="2"/>
      <c r="U438" s="5"/>
      <c r="V438" s="5"/>
      <c r="W438" s="4"/>
      <c r="X438" s="2"/>
      <c r="Y438" s="5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1:48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57"/>
      <c r="T439" s="2"/>
      <c r="U439" s="5"/>
      <c r="V439" s="5"/>
      <c r="W439" s="4"/>
      <c r="X439" s="2"/>
      <c r="Y439" s="5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1:48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57"/>
      <c r="T440" s="2"/>
      <c r="U440" s="5"/>
      <c r="V440" s="5"/>
      <c r="W440" s="4"/>
      <c r="X440" s="2"/>
      <c r="Y440" s="5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1:48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57"/>
      <c r="T441" s="2"/>
      <c r="U441" s="5"/>
      <c r="V441" s="5"/>
      <c r="W441" s="4"/>
      <c r="X441" s="2"/>
      <c r="Y441" s="5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1:48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57"/>
      <c r="T442" s="2"/>
      <c r="U442" s="5"/>
      <c r="V442" s="5"/>
      <c r="W442" s="4"/>
      <c r="X442" s="2"/>
      <c r="Y442" s="5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1:48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57"/>
      <c r="T443" s="2"/>
      <c r="U443" s="5"/>
      <c r="V443" s="5"/>
      <c r="W443" s="4"/>
      <c r="X443" s="2"/>
      <c r="Y443" s="5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1:48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57"/>
      <c r="T444" s="2"/>
      <c r="U444" s="5"/>
      <c r="V444" s="5"/>
      <c r="W444" s="4"/>
      <c r="X444" s="2"/>
      <c r="Y444" s="5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1:48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57"/>
      <c r="T445" s="2"/>
      <c r="U445" s="5"/>
      <c r="V445" s="5"/>
      <c r="W445" s="4"/>
      <c r="X445" s="2"/>
      <c r="Y445" s="5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1:48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57"/>
      <c r="T446" s="2"/>
      <c r="U446" s="5"/>
      <c r="V446" s="5"/>
      <c r="W446" s="4"/>
      <c r="X446" s="2"/>
      <c r="Y446" s="5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1:48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57"/>
      <c r="T447" s="2"/>
      <c r="U447" s="5"/>
      <c r="V447" s="5"/>
      <c r="W447" s="4"/>
      <c r="X447" s="2"/>
      <c r="Y447" s="5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1:48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57"/>
      <c r="T448" s="2"/>
      <c r="U448" s="5"/>
      <c r="V448" s="5"/>
      <c r="W448" s="4"/>
      <c r="X448" s="2"/>
      <c r="Y448" s="5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1:48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57"/>
      <c r="T449" s="2"/>
      <c r="U449" s="5"/>
      <c r="V449" s="5"/>
      <c r="W449" s="4"/>
      <c r="X449" s="2"/>
      <c r="Y449" s="5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1:48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57"/>
      <c r="T450" s="2"/>
      <c r="U450" s="5"/>
      <c r="V450" s="5"/>
      <c r="W450" s="4"/>
      <c r="X450" s="2"/>
      <c r="Y450" s="5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1:48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57"/>
      <c r="T451" s="2"/>
      <c r="U451" s="5"/>
      <c r="V451" s="5"/>
      <c r="W451" s="4"/>
      <c r="X451" s="2"/>
      <c r="Y451" s="5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1:48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57"/>
      <c r="T452" s="2"/>
      <c r="U452" s="5"/>
      <c r="V452" s="5"/>
      <c r="W452" s="4"/>
      <c r="X452" s="2"/>
      <c r="Y452" s="5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1:48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57"/>
      <c r="T453" s="2"/>
      <c r="U453" s="5"/>
      <c r="V453" s="5"/>
      <c r="W453" s="4"/>
      <c r="X453" s="2"/>
      <c r="Y453" s="5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1:48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57"/>
      <c r="T454" s="2"/>
      <c r="U454" s="5"/>
      <c r="V454" s="5"/>
      <c r="W454" s="4"/>
      <c r="X454" s="2"/>
      <c r="Y454" s="5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1:48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57"/>
      <c r="T455" s="2"/>
      <c r="U455" s="5"/>
      <c r="V455" s="5"/>
      <c r="W455" s="4"/>
      <c r="X455" s="2"/>
      <c r="Y455" s="5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1:48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57"/>
      <c r="T456" s="2"/>
      <c r="U456" s="5"/>
      <c r="V456" s="5"/>
      <c r="W456" s="4"/>
      <c r="X456" s="2"/>
      <c r="Y456" s="5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1:48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57"/>
      <c r="T457" s="2"/>
      <c r="U457" s="5"/>
      <c r="V457" s="5"/>
      <c r="W457" s="4"/>
      <c r="X457" s="2"/>
      <c r="Y457" s="5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1:48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57"/>
      <c r="T458" s="2"/>
      <c r="U458" s="5"/>
      <c r="V458" s="5"/>
      <c r="W458" s="4"/>
      <c r="X458" s="2"/>
      <c r="Y458" s="5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1:48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57"/>
      <c r="T459" s="2"/>
      <c r="U459" s="5"/>
      <c r="V459" s="5"/>
      <c r="W459" s="4"/>
      <c r="X459" s="2"/>
      <c r="Y459" s="5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1:48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57"/>
      <c r="T460" s="2"/>
      <c r="U460" s="5"/>
      <c r="V460" s="5"/>
      <c r="W460" s="4"/>
      <c r="X460" s="2"/>
      <c r="Y460" s="5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1:48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57"/>
      <c r="T461" s="2"/>
      <c r="U461" s="5"/>
      <c r="V461" s="5"/>
      <c r="W461" s="4"/>
      <c r="X461" s="2"/>
      <c r="Y461" s="5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1:48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57"/>
      <c r="T462" s="2"/>
      <c r="U462" s="5"/>
      <c r="V462" s="5"/>
      <c r="W462" s="4"/>
      <c r="X462" s="2"/>
      <c r="Y462" s="5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1:48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57"/>
      <c r="T463" s="2"/>
      <c r="U463" s="5"/>
      <c r="V463" s="5"/>
      <c r="W463" s="4"/>
      <c r="X463" s="2"/>
      <c r="Y463" s="5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1:48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57"/>
      <c r="T464" s="2"/>
      <c r="U464" s="5"/>
      <c r="V464" s="5"/>
      <c r="W464" s="4"/>
      <c r="X464" s="2"/>
      <c r="Y464" s="5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1:48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57"/>
      <c r="T465" s="2"/>
      <c r="U465" s="5"/>
      <c r="V465" s="5"/>
      <c r="W465" s="4"/>
      <c r="X465" s="2"/>
      <c r="Y465" s="5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1:48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57"/>
      <c r="T466" s="2"/>
      <c r="U466" s="5"/>
      <c r="V466" s="5"/>
      <c r="W466" s="4"/>
      <c r="X466" s="2"/>
      <c r="Y466" s="5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1:48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57"/>
      <c r="T467" s="2"/>
      <c r="U467" s="5"/>
      <c r="V467" s="5"/>
      <c r="W467" s="4"/>
      <c r="X467" s="2"/>
      <c r="Y467" s="5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57"/>
      <c r="T468" s="2"/>
      <c r="U468" s="5"/>
      <c r="V468" s="5"/>
      <c r="W468" s="4"/>
      <c r="X468" s="2"/>
      <c r="Y468" s="5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1:48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57"/>
      <c r="T469" s="2"/>
      <c r="U469" s="5"/>
      <c r="V469" s="5"/>
      <c r="W469" s="4"/>
      <c r="X469" s="2"/>
      <c r="Y469" s="5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1:48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57"/>
      <c r="T470" s="2"/>
      <c r="U470" s="5"/>
      <c r="V470" s="5"/>
      <c r="W470" s="4"/>
      <c r="X470" s="2"/>
      <c r="Y470" s="5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1:48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57"/>
      <c r="T471" s="2"/>
      <c r="U471" s="5"/>
      <c r="V471" s="5"/>
      <c r="W471" s="4"/>
      <c r="X471" s="2"/>
      <c r="Y471" s="5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1:48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57"/>
      <c r="T472" s="2"/>
      <c r="U472" s="5"/>
      <c r="V472" s="5"/>
      <c r="W472" s="4"/>
      <c r="X472" s="2"/>
      <c r="Y472" s="5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1:48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57"/>
      <c r="T473" s="2"/>
      <c r="U473" s="5"/>
      <c r="V473" s="5"/>
      <c r="W473" s="4"/>
      <c r="X473" s="2"/>
      <c r="Y473" s="5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1:48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57"/>
      <c r="T474" s="2"/>
      <c r="U474" s="5"/>
      <c r="V474" s="5"/>
      <c r="W474" s="4"/>
      <c r="X474" s="2"/>
      <c r="Y474" s="5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1:48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57"/>
      <c r="T475" s="2"/>
      <c r="U475" s="5"/>
      <c r="V475" s="5"/>
      <c r="W475" s="4"/>
      <c r="X475" s="2"/>
      <c r="Y475" s="5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1:48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57"/>
      <c r="T476" s="2"/>
      <c r="U476" s="5"/>
      <c r="V476" s="5"/>
      <c r="W476" s="4"/>
      <c r="X476" s="2"/>
      <c r="Y476" s="5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1:48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57"/>
      <c r="T477" s="2"/>
      <c r="U477" s="5"/>
      <c r="V477" s="5"/>
      <c r="W477" s="4"/>
      <c r="X477" s="2"/>
      <c r="Y477" s="5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1:48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57"/>
      <c r="T478" s="2"/>
      <c r="U478" s="5"/>
      <c r="V478" s="5"/>
      <c r="W478" s="4"/>
      <c r="X478" s="2"/>
      <c r="Y478" s="5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1:48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57"/>
      <c r="T479" s="2"/>
      <c r="U479" s="5"/>
      <c r="V479" s="5"/>
      <c r="W479" s="4"/>
      <c r="X479" s="2"/>
      <c r="Y479" s="5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1:48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57"/>
      <c r="T480" s="2"/>
      <c r="U480" s="5"/>
      <c r="V480" s="5"/>
      <c r="W480" s="4"/>
      <c r="X480" s="2"/>
      <c r="Y480" s="5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1:48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57"/>
      <c r="T481" s="2"/>
      <c r="U481" s="5"/>
      <c r="V481" s="5"/>
      <c r="W481" s="4"/>
      <c r="X481" s="2"/>
      <c r="Y481" s="5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1:48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57"/>
      <c r="T482" s="2"/>
      <c r="U482" s="5"/>
      <c r="V482" s="5"/>
      <c r="W482" s="4"/>
      <c r="X482" s="2"/>
      <c r="Y482" s="5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1:48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57"/>
      <c r="T483" s="2"/>
      <c r="U483" s="5"/>
      <c r="V483" s="5"/>
      <c r="W483" s="4"/>
      <c r="X483" s="2"/>
      <c r="Y483" s="5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1:48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57"/>
      <c r="T484" s="2"/>
      <c r="U484" s="5"/>
      <c r="V484" s="5"/>
      <c r="W484" s="4"/>
      <c r="X484" s="2"/>
      <c r="Y484" s="5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1:48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57"/>
      <c r="T485" s="2"/>
      <c r="U485" s="5"/>
      <c r="V485" s="5"/>
      <c r="W485" s="4"/>
      <c r="X485" s="2"/>
      <c r="Y485" s="5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1:48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57"/>
      <c r="T486" s="2"/>
      <c r="U486" s="5"/>
      <c r="V486" s="5"/>
      <c r="W486" s="4"/>
      <c r="X486" s="2"/>
      <c r="Y486" s="5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1:48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57"/>
      <c r="T487" s="2"/>
      <c r="U487" s="5"/>
      <c r="V487" s="5"/>
      <c r="W487" s="4"/>
      <c r="X487" s="2"/>
      <c r="Y487" s="5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1:48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57"/>
      <c r="T488" s="2"/>
      <c r="U488" s="5"/>
      <c r="V488" s="5"/>
      <c r="W488" s="4"/>
      <c r="X488" s="2"/>
      <c r="Y488" s="5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1:48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57"/>
      <c r="T489" s="2"/>
      <c r="U489" s="5"/>
      <c r="V489" s="5"/>
      <c r="W489" s="4"/>
      <c r="X489" s="2"/>
      <c r="Y489" s="5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1:48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57"/>
      <c r="T490" s="2"/>
      <c r="U490" s="5"/>
      <c r="V490" s="5"/>
      <c r="W490" s="4"/>
      <c r="X490" s="2"/>
      <c r="Y490" s="5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1:48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57"/>
      <c r="T491" s="2"/>
      <c r="U491" s="5"/>
      <c r="V491" s="5"/>
      <c r="W491" s="4"/>
      <c r="X491" s="2"/>
      <c r="Y491" s="5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1:48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57"/>
      <c r="T492" s="2"/>
      <c r="U492" s="5"/>
      <c r="V492" s="5"/>
      <c r="W492" s="4"/>
      <c r="X492" s="2"/>
      <c r="Y492" s="5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1:48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57"/>
      <c r="T493" s="2"/>
      <c r="U493" s="5"/>
      <c r="V493" s="5"/>
      <c r="W493" s="4"/>
      <c r="X493" s="2"/>
      <c r="Y493" s="5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1:48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57"/>
      <c r="T494" s="2"/>
      <c r="U494" s="5"/>
      <c r="V494" s="5"/>
      <c r="W494" s="4"/>
      <c r="X494" s="2"/>
      <c r="Y494" s="5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spans="1:48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57"/>
      <c r="T495" s="2"/>
      <c r="U495" s="5"/>
      <c r="V495" s="5"/>
      <c r="W495" s="4"/>
      <c r="X495" s="2"/>
      <c r="Y495" s="5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 spans="1:48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57"/>
      <c r="T496" s="2"/>
      <c r="U496" s="5"/>
      <c r="V496" s="5"/>
      <c r="W496" s="4"/>
      <c r="X496" s="2"/>
      <c r="Y496" s="5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spans="1:48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57"/>
      <c r="T497" s="2"/>
      <c r="U497" s="5"/>
      <c r="V497" s="5"/>
      <c r="W497" s="4"/>
      <c r="X497" s="2"/>
      <c r="Y497" s="5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 spans="1:48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57"/>
      <c r="T498" s="2"/>
      <c r="U498" s="5"/>
      <c r="V498" s="5"/>
      <c r="W498" s="4"/>
      <c r="X498" s="2"/>
      <c r="Y498" s="5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spans="1:48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57"/>
      <c r="T499" s="2"/>
      <c r="U499" s="5"/>
      <c r="V499" s="5"/>
      <c r="W499" s="4"/>
      <c r="X499" s="2"/>
      <c r="Y499" s="5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 spans="1:48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57"/>
      <c r="T500" s="2"/>
      <c r="U500" s="5"/>
      <c r="V500" s="5"/>
      <c r="W500" s="4"/>
      <c r="X500" s="2"/>
      <c r="Y500" s="5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 spans="1:48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57"/>
      <c r="T501" s="2"/>
      <c r="U501" s="5"/>
      <c r="V501" s="5"/>
      <c r="W501" s="4"/>
      <c r="X501" s="2"/>
      <c r="Y501" s="5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 spans="1:48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57"/>
      <c r="T502" s="2"/>
      <c r="U502" s="5"/>
      <c r="V502" s="5"/>
      <c r="W502" s="4"/>
      <c r="X502" s="2"/>
      <c r="Y502" s="5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 spans="1:48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57"/>
      <c r="T503" s="2"/>
      <c r="U503" s="5"/>
      <c r="V503" s="5"/>
      <c r="W503" s="4"/>
      <c r="X503" s="2"/>
      <c r="Y503" s="5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 spans="1:48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57"/>
      <c r="T504" s="2"/>
      <c r="U504" s="5"/>
      <c r="V504" s="5"/>
      <c r="W504" s="4"/>
      <c r="X504" s="2"/>
      <c r="Y504" s="5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 spans="1:48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57"/>
      <c r="T505" s="2"/>
      <c r="U505" s="5"/>
      <c r="V505" s="5"/>
      <c r="W505" s="4"/>
      <c r="X505" s="2"/>
      <c r="Y505" s="5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 spans="1:48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57"/>
      <c r="T506" s="2"/>
      <c r="U506" s="5"/>
      <c r="V506" s="5"/>
      <c r="W506" s="4"/>
      <c r="X506" s="2"/>
      <c r="Y506" s="5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 spans="1:48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57"/>
      <c r="T507" s="2"/>
      <c r="U507" s="5"/>
      <c r="V507" s="5"/>
      <c r="W507" s="4"/>
      <c r="X507" s="2"/>
      <c r="Y507" s="5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 spans="1:48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57"/>
      <c r="T508" s="2"/>
      <c r="U508" s="5"/>
      <c r="V508" s="5"/>
      <c r="W508" s="4"/>
      <c r="X508" s="2"/>
      <c r="Y508" s="5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 spans="1:48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57"/>
      <c r="T509" s="2"/>
      <c r="U509" s="5"/>
      <c r="V509" s="5"/>
      <c r="W509" s="4"/>
      <c r="X509" s="2"/>
      <c r="Y509" s="5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 spans="1:48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57"/>
      <c r="T510" s="2"/>
      <c r="U510" s="5"/>
      <c r="V510" s="5"/>
      <c r="W510" s="4"/>
      <c r="X510" s="2"/>
      <c r="Y510" s="5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 spans="1:48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57"/>
      <c r="T511" s="2"/>
      <c r="U511" s="5"/>
      <c r="V511" s="5"/>
      <c r="W511" s="4"/>
      <c r="X511" s="2"/>
      <c r="Y511" s="5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 spans="1:48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57"/>
      <c r="T512" s="2"/>
      <c r="U512" s="5"/>
      <c r="V512" s="5"/>
      <c r="W512" s="4"/>
      <c r="X512" s="2"/>
      <c r="Y512" s="5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 spans="1:48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57"/>
      <c r="T513" s="2"/>
      <c r="U513" s="5"/>
      <c r="V513" s="5"/>
      <c r="W513" s="4"/>
      <c r="X513" s="2"/>
      <c r="Y513" s="5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 spans="1:48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57"/>
      <c r="T514" s="2"/>
      <c r="U514" s="5"/>
      <c r="V514" s="5"/>
      <c r="W514" s="4"/>
      <c r="X514" s="2"/>
      <c r="Y514" s="5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 spans="1:48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57"/>
      <c r="T515" s="2"/>
      <c r="U515" s="5"/>
      <c r="V515" s="5"/>
      <c r="W515" s="4"/>
      <c r="X515" s="2"/>
      <c r="Y515" s="5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 spans="1:48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57"/>
      <c r="T516" s="2"/>
      <c r="U516" s="5"/>
      <c r="V516" s="5"/>
      <c r="W516" s="4"/>
      <c r="X516" s="2"/>
      <c r="Y516" s="5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 spans="1:48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57"/>
      <c r="T517" s="2"/>
      <c r="U517" s="5"/>
      <c r="V517" s="5"/>
      <c r="W517" s="4"/>
      <c r="X517" s="2"/>
      <c r="Y517" s="5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 spans="1:48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57"/>
      <c r="T518" s="2"/>
      <c r="U518" s="5"/>
      <c r="V518" s="5"/>
      <c r="W518" s="4"/>
      <c r="X518" s="2"/>
      <c r="Y518" s="5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 spans="1:48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57"/>
      <c r="T519" s="2"/>
      <c r="U519" s="5"/>
      <c r="V519" s="5"/>
      <c r="W519" s="4"/>
      <c r="X519" s="2"/>
      <c r="Y519" s="5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 spans="1:48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57"/>
      <c r="T520" s="2"/>
      <c r="U520" s="5"/>
      <c r="V520" s="5"/>
      <c r="W520" s="4"/>
      <c r="X520" s="2"/>
      <c r="Y520" s="5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 spans="1:48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57"/>
      <c r="T521" s="2"/>
      <c r="U521" s="5"/>
      <c r="V521" s="5"/>
      <c r="W521" s="4"/>
      <c r="X521" s="2"/>
      <c r="Y521" s="5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 spans="1:48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57"/>
      <c r="T522" s="2"/>
      <c r="U522" s="5"/>
      <c r="V522" s="5"/>
      <c r="W522" s="4"/>
      <c r="X522" s="2"/>
      <c r="Y522" s="5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 spans="1:48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57"/>
      <c r="T523" s="2"/>
      <c r="U523" s="5"/>
      <c r="V523" s="5"/>
      <c r="W523" s="4"/>
      <c r="X523" s="2"/>
      <c r="Y523" s="5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 spans="1:48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57"/>
      <c r="T524" s="2"/>
      <c r="U524" s="5"/>
      <c r="V524" s="5"/>
      <c r="W524" s="4"/>
      <c r="X524" s="2"/>
      <c r="Y524" s="5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 spans="1:48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57"/>
      <c r="T525" s="2"/>
      <c r="U525" s="5"/>
      <c r="V525" s="5"/>
      <c r="W525" s="4"/>
      <c r="X525" s="2"/>
      <c r="Y525" s="5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 spans="1:48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57"/>
      <c r="T526" s="2"/>
      <c r="U526" s="5"/>
      <c r="V526" s="5"/>
      <c r="W526" s="4"/>
      <c r="X526" s="2"/>
      <c r="Y526" s="5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 spans="1:48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57"/>
      <c r="T527" s="2"/>
      <c r="U527" s="5"/>
      <c r="V527" s="5"/>
      <c r="W527" s="4"/>
      <c r="X527" s="2"/>
      <c r="Y527" s="5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 spans="1:48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57"/>
      <c r="T528" s="2"/>
      <c r="U528" s="5"/>
      <c r="V528" s="5"/>
      <c r="W528" s="4"/>
      <c r="X528" s="2"/>
      <c r="Y528" s="5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 spans="1:48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57"/>
      <c r="T529" s="2"/>
      <c r="U529" s="5"/>
      <c r="V529" s="5"/>
      <c r="W529" s="4"/>
      <c r="X529" s="2"/>
      <c r="Y529" s="5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 spans="1:48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57"/>
      <c r="T530" s="2"/>
      <c r="U530" s="5"/>
      <c r="V530" s="5"/>
      <c r="W530" s="4"/>
      <c r="X530" s="2"/>
      <c r="Y530" s="5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 spans="1:48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57"/>
      <c r="T531" s="2"/>
      <c r="U531" s="5"/>
      <c r="V531" s="5"/>
      <c r="W531" s="4"/>
      <c r="X531" s="2"/>
      <c r="Y531" s="5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 spans="1:48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57"/>
      <c r="T532" s="2"/>
      <c r="U532" s="5"/>
      <c r="V532" s="5"/>
      <c r="W532" s="4"/>
      <c r="X532" s="2"/>
      <c r="Y532" s="5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 spans="1:48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57"/>
      <c r="T533" s="2"/>
      <c r="U533" s="5"/>
      <c r="V533" s="5"/>
      <c r="W533" s="4"/>
      <c r="X533" s="2"/>
      <c r="Y533" s="5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 spans="1:48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57"/>
      <c r="T534" s="2"/>
      <c r="U534" s="5"/>
      <c r="V534" s="5"/>
      <c r="W534" s="4"/>
      <c r="X534" s="2"/>
      <c r="Y534" s="5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 spans="1:48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57"/>
      <c r="T535" s="2"/>
      <c r="U535" s="5"/>
      <c r="V535" s="5"/>
      <c r="W535" s="4"/>
      <c r="X535" s="2"/>
      <c r="Y535" s="5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 spans="1:48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57"/>
      <c r="T536" s="2"/>
      <c r="U536" s="5"/>
      <c r="V536" s="5"/>
      <c r="W536" s="4"/>
      <c r="X536" s="2"/>
      <c r="Y536" s="5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 spans="1:48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57"/>
      <c r="T537" s="2"/>
      <c r="U537" s="5"/>
      <c r="V537" s="5"/>
      <c r="W537" s="4"/>
      <c r="X537" s="2"/>
      <c r="Y537" s="5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 spans="1:48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57"/>
      <c r="T538" s="2"/>
      <c r="U538" s="5"/>
      <c r="V538" s="5"/>
      <c r="W538" s="4"/>
      <c r="X538" s="2"/>
      <c r="Y538" s="5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 spans="1:48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57"/>
      <c r="T539" s="2"/>
      <c r="U539" s="5"/>
      <c r="V539" s="5"/>
      <c r="W539" s="4"/>
      <c r="X539" s="2"/>
      <c r="Y539" s="5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 spans="1:48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57"/>
      <c r="T540" s="2"/>
      <c r="U540" s="5"/>
      <c r="V540" s="5"/>
      <c r="W540" s="4"/>
      <c r="X540" s="2"/>
      <c r="Y540" s="5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 spans="1:48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57"/>
      <c r="T541" s="2"/>
      <c r="U541" s="5"/>
      <c r="V541" s="5"/>
      <c r="W541" s="4"/>
      <c r="X541" s="2"/>
      <c r="Y541" s="5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 spans="1:48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57"/>
      <c r="T542" s="2"/>
      <c r="U542" s="5"/>
      <c r="V542" s="5"/>
      <c r="W542" s="4"/>
      <c r="X542" s="2"/>
      <c r="Y542" s="5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 spans="1:48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57"/>
      <c r="T543" s="2"/>
      <c r="U543" s="5"/>
      <c r="V543" s="5"/>
      <c r="W543" s="4"/>
      <c r="X543" s="2"/>
      <c r="Y543" s="5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 spans="1:48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57"/>
      <c r="T544" s="2"/>
      <c r="U544" s="5"/>
      <c r="V544" s="5"/>
      <c r="W544" s="4"/>
      <c r="X544" s="2"/>
      <c r="Y544" s="5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 spans="1:48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57"/>
      <c r="T545" s="2"/>
      <c r="U545" s="5"/>
      <c r="V545" s="5"/>
      <c r="W545" s="4"/>
      <c r="X545" s="2"/>
      <c r="Y545" s="5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 spans="1:48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57"/>
      <c r="T546" s="2"/>
      <c r="U546" s="5"/>
      <c r="V546" s="5"/>
      <c r="W546" s="4"/>
      <c r="X546" s="2"/>
      <c r="Y546" s="5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 spans="1:48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57"/>
      <c r="T547" s="2"/>
      <c r="U547" s="5"/>
      <c r="V547" s="5"/>
      <c r="W547" s="4"/>
      <c r="X547" s="2"/>
      <c r="Y547" s="5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 spans="1:48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57"/>
      <c r="T548" s="2"/>
      <c r="U548" s="5"/>
      <c r="V548" s="5"/>
      <c r="W548" s="4"/>
      <c r="X548" s="2"/>
      <c r="Y548" s="5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 spans="1:48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57"/>
      <c r="T549" s="2"/>
      <c r="U549" s="5"/>
      <c r="V549" s="5"/>
      <c r="W549" s="4"/>
      <c r="X549" s="2"/>
      <c r="Y549" s="5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 spans="1:48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57"/>
      <c r="T550" s="2"/>
      <c r="U550" s="5"/>
      <c r="V550" s="5"/>
      <c r="W550" s="4"/>
      <c r="X550" s="2"/>
      <c r="Y550" s="5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 spans="1:48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57"/>
      <c r="T551" s="2"/>
      <c r="U551" s="5"/>
      <c r="V551" s="5"/>
      <c r="W551" s="4"/>
      <c r="X551" s="2"/>
      <c r="Y551" s="5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 spans="1:48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57"/>
      <c r="T552" s="2"/>
      <c r="U552" s="5"/>
      <c r="V552" s="5"/>
      <c r="W552" s="4"/>
      <c r="X552" s="2"/>
      <c r="Y552" s="5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 spans="1:48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57"/>
      <c r="T553" s="2"/>
      <c r="U553" s="5"/>
      <c r="V553" s="5"/>
      <c r="W553" s="4"/>
      <c r="X553" s="2"/>
      <c r="Y553" s="5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 spans="1:48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57"/>
      <c r="T554" s="2"/>
      <c r="U554" s="5"/>
      <c r="V554" s="5"/>
      <c r="W554" s="4"/>
      <c r="X554" s="2"/>
      <c r="Y554" s="5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 spans="1:48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57"/>
      <c r="T555" s="2"/>
      <c r="U555" s="5"/>
      <c r="V555" s="5"/>
      <c r="W555" s="4"/>
      <c r="X555" s="2"/>
      <c r="Y555" s="5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 spans="1:48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57"/>
      <c r="T556" s="2"/>
      <c r="U556" s="5"/>
      <c r="V556" s="5"/>
      <c r="W556" s="4"/>
      <c r="X556" s="2"/>
      <c r="Y556" s="5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 spans="1:48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57"/>
      <c r="T557" s="2"/>
      <c r="U557" s="5"/>
      <c r="V557" s="5"/>
      <c r="W557" s="4"/>
      <c r="X557" s="2"/>
      <c r="Y557" s="5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 spans="1:48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57"/>
      <c r="T558" s="2"/>
      <c r="U558" s="5"/>
      <c r="V558" s="5"/>
      <c r="W558" s="4"/>
      <c r="X558" s="2"/>
      <c r="Y558" s="5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 spans="1:48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57"/>
      <c r="T559" s="2"/>
      <c r="U559" s="5"/>
      <c r="V559" s="5"/>
      <c r="W559" s="4"/>
      <c r="X559" s="2"/>
      <c r="Y559" s="5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 spans="1:48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57"/>
      <c r="T560" s="2"/>
      <c r="U560" s="5"/>
      <c r="V560" s="5"/>
      <c r="W560" s="4"/>
      <c r="X560" s="2"/>
      <c r="Y560" s="5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 spans="1:48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57"/>
      <c r="T561" s="2"/>
      <c r="U561" s="5"/>
      <c r="V561" s="5"/>
      <c r="W561" s="4"/>
      <c r="X561" s="2"/>
      <c r="Y561" s="5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 spans="1:48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57"/>
      <c r="T562" s="2"/>
      <c r="U562" s="5"/>
      <c r="V562" s="5"/>
      <c r="W562" s="4"/>
      <c r="X562" s="2"/>
      <c r="Y562" s="5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 spans="1:48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57"/>
      <c r="T563" s="2"/>
      <c r="U563" s="5"/>
      <c r="V563" s="5"/>
      <c r="W563" s="4"/>
      <c r="X563" s="2"/>
      <c r="Y563" s="5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 spans="1:48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57"/>
      <c r="T564" s="2"/>
      <c r="U564" s="5"/>
      <c r="V564" s="5"/>
      <c r="W564" s="4"/>
      <c r="X564" s="2"/>
      <c r="Y564" s="5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 spans="1:48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57"/>
      <c r="T565" s="2"/>
      <c r="U565" s="5"/>
      <c r="V565" s="5"/>
      <c r="W565" s="4"/>
      <c r="X565" s="2"/>
      <c r="Y565" s="5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 spans="1:48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57"/>
      <c r="T566" s="2"/>
      <c r="U566" s="5"/>
      <c r="V566" s="5"/>
      <c r="W566" s="4"/>
      <c r="X566" s="2"/>
      <c r="Y566" s="5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 spans="1:48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57"/>
      <c r="T567" s="2"/>
      <c r="U567" s="5"/>
      <c r="V567" s="5"/>
      <c r="W567" s="4"/>
      <c r="X567" s="2"/>
      <c r="Y567" s="5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 spans="1:48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57"/>
      <c r="T568" s="2"/>
      <c r="U568" s="5"/>
      <c r="V568" s="5"/>
      <c r="W568" s="4"/>
      <c r="X568" s="2"/>
      <c r="Y568" s="5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 spans="1:48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57"/>
      <c r="T569" s="2"/>
      <c r="U569" s="5"/>
      <c r="V569" s="5"/>
      <c r="W569" s="4"/>
      <c r="X569" s="2"/>
      <c r="Y569" s="5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 spans="1:48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57"/>
      <c r="T570" s="2"/>
      <c r="U570" s="5"/>
      <c r="V570" s="5"/>
      <c r="W570" s="4"/>
      <c r="X570" s="2"/>
      <c r="Y570" s="5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 spans="1:48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57"/>
      <c r="T571" s="2"/>
      <c r="U571" s="5"/>
      <c r="V571" s="5"/>
      <c r="W571" s="4"/>
      <c r="X571" s="2"/>
      <c r="Y571" s="5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 spans="1:48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57"/>
      <c r="T572" s="2"/>
      <c r="U572" s="5"/>
      <c r="V572" s="5"/>
      <c r="W572" s="4"/>
      <c r="X572" s="2"/>
      <c r="Y572" s="5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 spans="1:48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57"/>
      <c r="T573" s="2"/>
      <c r="U573" s="5"/>
      <c r="V573" s="5"/>
      <c r="W573" s="4"/>
      <c r="X573" s="2"/>
      <c r="Y573" s="5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 spans="1:48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57"/>
      <c r="T574" s="2"/>
      <c r="U574" s="5"/>
      <c r="V574" s="5"/>
      <c r="W574" s="4"/>
      <c r="X574" s="2"/>
      <c r="Y574" s="5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 spans="1:48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57"/>
      <c r="T575" s="2"/>
      <c r="U575" s="5"/>
      <c r="V575" s="5"/>
      <c r="W575" s="4"/>
      <c r="X575" s="2"/>
      <c r="Y575" s="5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 spans="1:48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57"/>
      <c r="T576" s="2"/>
      <c r="U576" s="5"/>
      <c r="V576" s="5"/>
      <c r="W576" s="4"/>
      <c r="X576" s="2"/>
      <c r="Y576" s="5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 spans="1:48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57"/>
      <c r="T577" s="2"/>
      <c r="U577" s="5"/>
      <c r="V577" s="5"/>
      <c r="W577" s="4"/>
      <c r="X577" s="2"/>
      <c r="Y577" s="5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 spans="1:48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57"/>
      <c r="T578" s="2"/>
      <c r="U578" s="5"/>
      <c r="V578" s="5"/>
      <c r="W578" s="4"/>
      <c r="X578" s="2"/>
      <c r="Y578" s="5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 spans="1:48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57"/>
      <c r="T579" s="2"/>
      <c r="U579" s="5"/>
      <c r="V579" s="5"/>
      <c r="W579" s="4"/>
      <c r="X579" s="2"/>
      <c r="Y579" s="5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 spans="1:48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57"/>
      <c r="T580" s="2"/>
      <c r="U580" s="5"/>
      <c r="V580" s="5"/>
      <c r="W580" s="4"/>
      <c r="X580" s="2"/>
      <c r="Y580" s="5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 spans="1:48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57"/>
      <c r="T581" s="2"/>
      <c r="U581" s="5"/>
      <c r="V581" s="5"/>
      <c r="W581" s="4"/>
      <c r="X581" s="2"/>
      <c r="Y581" s="5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 spans="1:48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57"/>
      <c r="T582" s="2"/>
      <c r="U582" s="5"/>
      <c r="V582" s="5"/>
      <c r="W582" s="4"/>
      <c r="X582" s="2"/>
      <c r="Y582" s="5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 spans="1:48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57"/>
      <c r="T583" s="2"/>
      <c r="U583" s="5"/>
      <c r="V583" s="5"/>
      <c r="W583" s="4"/>
      <c r="X583" s="2"/>
      <c r="Y583" s="5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 spans="1:48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57"/>
      <c r="T584" s="2"/>
      <c r="U584" s="5"/>
      <c r="V584" s="5"/>
      <c r="W584" s="4"/>
      <c r="X584" s="2"/>
      <c r="Y584" s="5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 spans="1:48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57"/>
      <c r="T585" s="2"/>
      <c r="U585" s="5"/>
      <c r="V585" s="5"/>
      <c r="W585" s="4"/>
      <c r="X585" s="2"/>
      <c r="Y585" s="5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 spans="1:48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57"/>
      <c r="T586" s="2"/>
      <c r="U586" s="5"/>
      <c r="V586" s="5"/>
      <c r="W586" s="4"/>
      <c r="X586" s="2"/>
      <c r="Y586" s="5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 spans="1:48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57"/>
      <c r="T587" s="2"/>
      <c r="U587" s="5"/>
      <c r="V587" s="5"/>
      <c r="W587" s="4"/>
      <c r="X587" s="2"/>
      <c r="Y587" s="5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 spans="1:48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57"/>
      <c r="T588" s="2"/>
      <c r="U588" s="5"/>
      <c r="V588" s="5"/>
      <c r="W588" s="4"/>
      <c r="X588" s="2"/>
      <c r="Y588" s="5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 spans="1:48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57"/>
      <c r="T589" s="2"/>
      <c r="U589" s="5"/>
      <c r="V589" s="5"/>
      <c r="W589" s="4"/>
      <c r="X589" s="2"/>
      <c r="Y589" s="5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 spans="1:48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57"/>
      <c r="T590" s="2"/>
      <c r="U590" s="5"/>
      <c r="V590" s="5"/>
      <c r="W590" s="4"/>
      <c r="X590" s="2"/>
      <c r="Y590" s="5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 spans="1:48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57"/>
      <c r="T591" s="2"/>
      <c r="U591" s="5"/>
      <c r="V591" s="5"/>
      <c r="W591" s="4"/>
      <c r="X591" s="2"/>
      <c r="Y591" s="5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 spans="1:48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57"/>
      <c r="T592" s="2"/>
      <c r="U592" s="5"/>
      <c r="V592" s="5"/>
      <c r="W592" s="4"/>
      <c r="X592" s="2"/>
      <c r="Y592" s="5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 spans="1:48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57"/>
      <c r="T593" s="2"/>
      <c r="U593" s="5"/>
      <c r="V593" s="5"/>
      <c r="W593" s="4"/>
      <c r="X593" s="2"/>
      <c r="Y593" s="5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 spans="1:48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57"/>
      <c r="T594" s="2"/>
      <c r="U594" s="5"/>
      <c r="V594" s="5"/>
      <c r="W594" s="4"/>
      <c r="X594" s="2"/>
      <c r="Y594" s="5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 spans="1:48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57"/>
      <c r="T595" s="2"/>
      <c r="U595" s="5"/>
      <c r="V595" s="5"/>
      <c r="W595" s="4"/>
      <c r="X595" s="2"/>
      <c r="Y595" s="5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 spans="1:48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57"/>
      <c r="T596" s="2"/>
      <c r="U596" s="5"/>
      <c r="V596" s="5"/>
      <c r="W596" s="4"/>
      <c r="X596" s="2"/>
      <c r="Y596" s="5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 spans="1:48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57"/>
      <c r="T597" s="2"/>
      <c r="U597" s="5"/>
      <c r="V597" s="5"/>
      <c r="W597" s="4"/>
      <c r="X597" s="2"/>
      <c r="Y597" s="5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 spans="1:48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57"/>
      <c r="T598" s="2"/>
      <c r="U598" s="5"/>
      <c r="V598" s="5"/>
      <c r="W598" s="4"/>
      <c r="X598" s="2"/>
      <c r="Y598" s="5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 spans="1:48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57"/>
      <c r="T599" s="2"/>
      <c r="U599" s="5"/>
      <c r="V599" s="5"/>
      <c r="W599" s="4"/>
      <c r="X599" s="2"/>
      <c r="Y599" s="5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 spans="1:48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57"/>
      <c r="T600" s="2"/>
      <c r="U600" s="5"/>
      <c r="V600" s="5"/>
      <c r="W600" s="4"/>
      <c r="X600" s="2"/>
      <c r="Y600" s="5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 spans="1:48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57"/>
      <c r="T601" s="2"/>
      <c r="U601" s="5"/>
      <c r="V601" s="5"/>
      <c r="W601" s="4"/>
      <c r="X601" s="2"/>
      <c r="Y601" s="5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 spans="1:48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57"/>
      <c r="T602" s="2"/>
      <c r="U602" s="5"/>
      <c r="V602" s="5"/>
      <c r="W602" s="4"/>
      <c r="X602" s="2"/>
      <c r="Y602" s="5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 spans="1:48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57"/>
      <c r="T603" s="2"/>
      <c r="U603" s="5"/>
      <c r="V603" s="5"/>
      <c r="W603" s="4"/>
      <c r="X603" s="2"/>
      <c r="Y603" s="5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 spans="1:48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57"/>
      <c r="T604" s="2"/>
      <c r="U604" s="5"/>
      <c r="V604" s="5"/>
      <c r="W604" s="4"/>
      <c r="X604" s="2"/>
      <c r="Y604" s="5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 spans="1:48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57"/>
      <c r="T605" s="2"/>
      <c r="U605" s="5"/>
      <c r="V605" s="5"/>
      <c r="W605" s="4"/>
      <c r="X605" s="2"/>
      <c r="Y605" s="5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 spans="1:48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57"/>
      <c r="T606" s="2"/>
      <c r="U606" s="5"/>
      <c r="V606" s="5"/>
      <c r="W606" s="4"/>
      <c r="X606" s="2"/>
      <c r="Y606" s="5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 spans="1:48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57"/>
      <c r="T607" s="2"/>
      <c r="U607" s="5"/>
      <c r="V607" s="5"/>
      <c r="W607" s="4"/>
      <c r="X607" s="2"/>
      <c r="Y607" s="5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 spans="1:48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57"/>
      <c r="T608" s="2"/>
      <c r="U608" s="5"/>
      <c r="V608" s="5"/>
      <c r="W608" s="4"/>
      <c r="X608" s="2"/>
      <c r="Y608" s="5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 spans="1:48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57"/>
      <c r="T609" s="2"/>
      <c r="U609" s="5"/>
      <c r="V609" s="5"/>
      <c r="W609" s="4"/>
      <c r="X609" s="2"/>
      <c r="Y609" s="5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 spans="1:48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57"/>
      <c r="T610" s="2"/>
      <c r="U610" s="5"/>
      <c r="V610" s="5"/>
      <c r="W610" s="4"/>
      <c r="X610" s="2"/>
      <c r="Y610" s="5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 spans="1:48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57"/>
      <c r="T611" s="2"/>
      <c r="U611" s="5"/>
      <c r="V611" s="5"/>
      <c r="W611" s="4"/>
      <c r="X611" s="2"/>
      <c r="Y611" s="5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 spans="1:48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57"/>
      <c r="T612" s="2"/>
      <c r="U612" s="5"/>
      <c r="V612" s="5"/>
      <c r="W612" s="4"/>
      <c r="X612" s="2"/>
      <c r="Y612" s="5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 spans="1:48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57"/>
      <c r="T613" s="2"/>
      <c r="U613" s="5"/>
      <c r="V613" s="5"/>
      <c r="W613" s="4"/>
      <c r="X613" s="2"/>
      <c r="Y613" s="5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 spans="1:48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57"/>
      <c r="T614" s="2"/>
      <c r="U614" s="5"/>
      <c r="V614" s="5"/>
      <c r="W614" s="4"/>
      <c r="X614" s="2"/>
      <c r="Y614" s="5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 spans="1:48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57"/>
      <c r="T615" s="2"/>
      <c r="U615" s="5"/>
      <c r="V615" s="5"/>
      <c r="W615" s="4"/>
      <c r="X615" s="2"/>
      <c r="Y615" s="5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 spans="1:48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57"/>
      <c r="T616" s="2"/>
      <c r="U616" s="5"/>
      <c r="V616" s="5"/>
      <c r="W616" s="4"/>
      <c r="X616" s="2"/>
      <c r="Y616" s="5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 spans="1:48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57"/>
      <c r="T617" s="2"/>
      <c r="U617" s="5"/>
      <c r="V617" s="5"/>
      <c r="W617" s="4"/>
      <c r="X617" s="2"/>
      <c r="Y617" s="5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 spans="1:48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57"/>
      <c r="T618" s="2"/>
      <c r="U618" s="5"/>
      <c r="V618" s="5"/>
      <c r="W618" s="4"/>
      <c r="X618" s="2"/>
      <c r="Y618" s="5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 spans="1:48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57"/>
      <c r="T619" s="2"/>
      <c r="U619" s="5"/>
      <c r="V619" s="5"/>
      <c r="W619" s="4"/>
      <c r="X619" s="2"/>
      <c r="Y619" s="5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 spans="1:48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57"/>
      <c r="T620" s="2"/>
      <c r="U620" s="5"/>
      <c r="V620" s="5"/>
      <c r="W620" s="4"/>
      <c r="X620" s="2"/>
      <c r="Y620" s="5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 spans="1:48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57"/>
      <c r="T621" s="2"/>
      <c r="U621" s="5"/>
      <c r="V621" s="5"/>
      <c r="W621" s="4"/>
      <c r="X621" s="2"/>
      <c r="Y621" s="5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 spans="1:48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57"/>
      <c r="T622" s="2"/>
      <c r="U622" s="5"/>
      <c r="V622" s="5"/>
      <c r="W622" s="4"/>
      <c r="X622" s="2"/>
      <c r="Y622" s="5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 spans="1:48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57"/>
      <c r="T623" s="2"/>
      <c r="U623" s="5"/>
      <c r="V623" s="5"/>
      <c r="W623" s="4"/>
      <c r="X623" s="2"/>
      <c r="Y623" s="5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 spans="1:48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57"/>
      <c r="T624" s="2"/>
      <c r="U624" s="5"/>
      <c r="V624" s="5"/>
      <c r="W624" s="4"/>
      <c r="X624" s="2"/>
      <c r="Y624" s="5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 spans="1:48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57"/>
      <c r="T625" s="2"/>
      <c r="U625" s="5"/>
      <c r="V625" s="5"/>
      <c r="W625" s="4"/>
      <c r="X625" s="2"/>
      <c r="Y625" s="5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 spans="1:48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57"/>
      <c r="T626" s="2"/>
      <c r="U626" s="5"/>
      <c r="V626" s="5"/>
      <c r="W626" s="4"/>
      <c r="X626" s="2"/>
      <c r="Y626" s="5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 spans="1:48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57"/>
      <c r="T627" s="2"/>
      <c r="U627" s="5"/>
      <c r="V627" s="5"/>
      <c r="W627" s="4"/>
      <c r="X627" s="2"/>
      <c r="Y627" s="5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 spans="1:48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57"/>
      <c r="T628" s="2"/>
      <c r="U628" s="5"/>
      <c r="V628" s="5"/>
      <c r="W628" s="4"/>
      <c r="X628" s="2"/>
      <c r="Y628" s="5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 spans="1:48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57"/>
      <c r="T629" s="2"/>
      <c r="U629" s="5"/>
      <c r="V629" s="5"/>
      <c r="W629" s="4"/>
      <c r="X629" s="2"/>
      <c r="Y629" s="5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 spans="1:48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57"/>
      <c r="T630" s="2"/>
      <c r="U630" s="5"/>
      <c r="V630" s="5"/>
      <c r="W630" s="4"/>
      <c r="X630" s="2"/>
      <c r="Y630" s="5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 spans="1:48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57"/>
      <c r="T631" s="2"/>
      <c r="U631" s="5"/>
      <c r="V631" s="5"/>
      <c r="W631" s="4"/>
      <c r="X631" s="2"/>
      <c r="Y631" s="5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 spans="1:48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57"/>
      <c r="T632" s="2"/>
      <c r="U632" s="5"/>
      <c r="V632" s="5"/>
      <c r="W632" s="4"/>
      <c r="X632" s="2"/>
      <c r="Y632" s="5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 spans="1:48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57"/>
      <c r="T633" s="2"/>
      <c r="U633" s="5"/>
      <c r="V633" s="5"/>
      <c r="W633" s="4"/>
      <c r="X633" s="2"/>
      <c r="Y633" s="5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 spans="1:48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57"/>
      <c r="T634" s="2"/>
      <c r="U634" s="5"/>
      <c r="V634" s="5"/>
      <c r="W634" s="4"/>
      <c r="X634" s="2"/>
      <c r="Y634" s="5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 spans="1:48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57"/>
      <c r="T635" s="2"/>
      <c r="U635" s="5"/>
      <c r="V635" s="5"/>
      <c r="W635" s="4"/>
      <c r="X635" s="2"/>
      <c r="Y635" s="5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 spans="1:48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57"/>
      <c r="T636" s="2"/>
      <c r="U636" s="5"/>
      <c r="V636" s="5"/>
      <c r="W636" s="4"/>
      <c r="X636" s="2"/>
      <c r="Y636" s="5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 spans="1:48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57"/>
      <c r="T637" s="2"/>
      <c r="U637" s="5"/>
      <c r="V637" s="5"/>
      <c r="W637" s="4"/>
      <c r="X637" s="2"/>
      <c r="Y637" s="5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</row>
    <row r="638" spans="1:48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57"/>
      <c r="T638" s="2"/>
      <c r="U638" s="5"/>
      <c r="V638" s="5"/>
      <c r="W638" s="4"/>
      <c r="X638" s="2"/>
      <c r="Y638" s="5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 spans="1:48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57"/>
      <c r="T639" s="2"/>
      <c r="U639" s="5"/>
      <c r="V639" s="5"/>
      <c r="W639" s="4"/>
      <c r="X639" s="2"/>
      <c r="Y639" s="5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</row>
    <row r="640" spans="1:48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57"/>
      <c r="T640" s="2"/>
      <c r="U640" s="5"/>
      <c r="V640" s="5"/>
      <c r="W640" s="4"/>
      <c r="X640" s="2"/>
      <c r="Y640" s="5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 spans="1:48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57"/>
      <c r="T641" s="2"/>
      <c r="U641" s="5"/>
      <c r="V641" s="5"/>
      <c r="W641" s="4"/>
      <c r="X641" s="2"/>
      <c r="Y641" s="5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 spans="1:48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57"/>
      <c r="T642" s="2"/>
      <c r="U642" s="5"/>
      <c r="V642" s="5"/>
      <c r="W642" s="4"/>
      <c r="X642" s="2"/>
      <c r="Y642" s="5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 spans="1:48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57"/>
      <c r="T643" s="2"/>
      <c r="U643" s="5"/>
      <c r="V643" s="5"/>
      <c r="W643" s="4"/>
      <c r="X643" s="2"/>
      <c r="Y643" s="5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</row>
    <row r="644" spans="1:48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57"/>
      <c r="T644" s="2"/>
      <c r="U644" s="5"/>
      <c r="V644" s="5"/>
      <c r="W644" s="4"/>
      <c r="X644" s="2"/>
      <c r="Y644" s="5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 spans="1:48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57"/>
      <c r="T645" s="2"/>
      <c r="U645" s="5"/>
      <c r="V645" s="5"/>
      <c r="W645" s="4"/>
      <c r="X645" s="2"/>
      <c r="Y645" s="5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</row>
    <row r="646" spans="1:48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57"/>
      <c r="T646" s="2"/>
      <c r="U646" s="5"/>
      <c r="V646" s="5"/>
      <c r="W646" s="4"/>
      <c r="X646" s="2"/>
      <c r="Y646" s="5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 spans="1:48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57"/>
      <c r="T647" s="2"/>
      <c r="U647" s="5"/>
      <c r="V647" s="5"/>
      <c r="W647" s="4"/>
      <c r="X647" s="2"/>
      <c r="Y647" s="5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</row>
    <row r="648" spans="1:48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57"/>
      <c r="T648" s="2"/>
      <c r="U648" s="5"/>
      <c r="V648" s="5"/>
      <c r="W648" s="4"/>
      <c r="X648" s="2"/>
      <c r="Y648" s="5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</row>
    <row r="649" spans="1:48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57"/>
      <c r="T649" s="2"/>
      <c r="U649" s="5"/>
      <c r="V649" s="5"/>
      <c r="W649" s="4"/>
      <c r="X649" s="2"/>
      <c r="Y649" s="5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</row>
    <row r="650" spans="1:48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57"/>
      <c r="T650" s="2"/>
      <c r="U650" s="5"/>
      <c r="V650" s="5"/>
      <c r="W650" s="4"/>
      <c r="X650" s="2"/>
      <c r="Y650" s="5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 spans="1:48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57"/>
      <c r="T651" s="2"/>
      <c r="U651" s="5"/>
      <c r="V651" s="5"/>
      <c r="W651" s="4"/>
      <c r="X651" s="2"/>
      <c r="Y651" s="5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</row>
    <row r="652" spans="1:48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57"/>
      <c r="T652" s="2"/>
      <c r="U652" s="5"/>
      <c r="V652" s="5"/>
      <c r="W652" s="4"/>
      <c r="X652" s="2"/>
      <c r="Y652" s="5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</row>
    <row r="653" spans="1:48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57"/>
      <c r="T653" s="2"/>
      <c r="U653" s="5"/>
      <c r="V653" s="5"/>
      <c r="W653" s="4"/>
      <c r="X653" s="2"/>
      <c r="Y653" s="5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</row>
    <row r="654" spans="1:48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57"/>
      <c r="T654" s="2"/>
      <c r="U654" s="5"/>
      <c r="V654" s="5"/>
      <c r="W654" s="4"/>
      <c r="X654" s="2"/>
      <c r="Y654" s="5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 spans="1:48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57"/>
      <c r="T655" s="2"/>
      <c r="U655" s="5"/>
      <c r="V655" s="5"/>
      <c r="W655" s="4"/>
      <c r="X655" s="2"/>
      <c r="Y655" s="5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</row>
    <row r="656" spans="1:48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57"/>
      <c r="T656" s="2"/>
      <c r="U656" s="5"/>
      <c r="V656" s="5"/>
      <c r="W656" s="4"/>
      <c r="X656" s="2"/>
      <c r="Y656" s="5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 spans="1:48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57"/>
      <c r="T657" s="2"/>
      <c r="U657" s="5"/>
      <c r="V657" s="5"/>
      <c r="W657" s="4"/>
      <c r="X657" s="2"/>
      <c r="Y657" s="5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</row>
    <row r="658" spans="1:48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57"/>
      <c r="T658" s="2"/>
      <c r="U658" s="5"/>
      <c r="V658" s="5"/>
      <c r="W658" s="4"/>
      <c r="X658" s="2"/>
      <c r="Y658" s="5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 spans="1:48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57"/>
      <c r="T659" s="2"/>
      <c r="U659" s="5"/>
      <c r="V659" s="5"/>
      <c r="W659" s="4"/>
      <c r="X659" s="2"/>
      <c r="Y659" s="5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  <row r="660" spans="1:48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57"/>
      <c r="T660" s="2"/>
      <c r="U660" s="5"/>
      <c r="V660" s="5"/>
      <c r="W660" s="4"/>
      <c r="X660" s="2"/>
      <c r="Y660" s="5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</row>
    <row r="661" spans="1:48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57"/>
      <c r="T661" s="2"/>
      <c r="U661" s="5"/>
      <c r="V661" s="5"/>
      <c r="W661" s="4"/>
      <c r="X661" s="2"/>
      <c r="Y661" s="5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</row>
    <row r="662" spans="1:48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57"/>
      <c r="T662" s="2"/>
      <c r="U662" s="5"/>
      <c r="V662" s="5"/>
      <c r="W662" s="4"/>
      <c r="X662" s="2"/>
      <c r="Y662" s="5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</row>
    <row r="663" spans="1:48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57"/>
      <c r="T663" s="2"/>
      <c r="U663" s="5"/>
      <c r="V663" s="5"/>
      <c r="W663" s="4"/>
      <c r="X663" s="2"/>
      <c r="Y663" s="5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</row>
    <row r="664" spans="1:48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57"/>
      <c r="T664" s="2"/>
      <c r="U664" s="5"/>
      <c r="V664" s="5"/>
      <c r="W664" s="4"/>
      <c r="X664" s="2"/>
      <c r="Y664" s="5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</row>
    <row r="665" spans="1:48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57"/>
      <c r="T665" s="2"/>
      <c r="U665" s="5"/>
      <c r="V665" s="5"/>
      <c r="W665" s="4"/>
      <c r="X665" s="2"/>
      <c r="Y665" s="5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</row>
    <row r="666" spans="1:48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57"/>
      <c r="T666" s="2"/>
      <c r="U666" s="5"/>
      <c r="V666" s="5"/>
      <c r="W666" s="4"/>
      <c r="X666" s="2"/>
      <c r="Y666" s="5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</row>
    <row r="667" spans="1:48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57"/>
      <c r="T667" s="2"/>
      <c r="U667" s="5"/>
      <c r="V667" s="5"/>
      <c r="W667" s="4"/>
      <c r="X667" s="2"/>
      <c r="Y667" s="5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</row>
    <row r="668" spans="1:48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57"/>
      <c r="T668" s="2"/>
      <c r="U668" s="5"/>
      <c r="V668" s="5"/>
      <c r="W668" s="4"/>
      <c r="X668" s="2"/>
      <c r="Y668" s="5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</row>
    <row r="669" spans="1:48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57"/>
      <c r="T669" s="2"/>
      <c r="U669" s="5"/>
      <c r="V669" s="5"/>
      <c r="W669" s="4"/>
      <c r="X669" s="2"/>
      <c r="Y669" s="5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</row>
    <row r="670" spans="1:48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57"/>
      <c r="T670" s="2"/>
      <c r="U670" s="5"/>
      <c r="V670" s="5"/>
      <c r="W670" s="4"/>
      <c r="X670" s="2"/>
      <c r="Y670" s="5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</row>
    <row r="671" spans="1:48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57"/>
      <c r="T671" s="2"/>
      <c r="U671" s="5"/>
      <c r="V671" s="5"/>
      <c r="W671" s="4"/>
      <c r="X671" s="2"/>
      <c r="Y671" s="5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</row>
    <row r="672" spans="1:48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57"/>
      <c r="T672" s="2"/>
      <c r="U672" s="5"/>
      <c r="V672" s="5"/>
      <c r="W672" s="4"/>
      <c r="X672" s="2"/>
      <c r="Y672" s="5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</row>
    <row r="673" spans="1:48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57"/>
      <c r="T673" s="2"/>
      <c r="U673" s="5"/>
      <c r="V673" s="5"/>
      <c r="W673" s="4"/>
      <c r="X673" s="2"/>
      <c r="Y673" s="5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</row>
    <row r="674" spans="1:48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57"/>
      <c r="T674" s="2"/>
      <c r="U674" s="5"/>
      <c r="V674" s="5"/>
      <c r="W674" s="4"/>
      <c r="X674" s="2"/>
      <c r="Y674" s="5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</row>
    <row r="675" spans="1:48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57"/>
      <c r="T675" s="2"/>
      <c r="U675" s="5"/>
      <c r="V675" s="5"/>
      <c r="W675" s="4"/>
      <c r="X675" s="2"/>
      <c r="Y675" s="5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</row>
    <row r="676" spans="1:48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57"/>
      <c r="T676" s="2"/>
      <c r="U676" s="5"/>
      <c r="V676" s="5"/>
      <c r="W676" s="4"/>
      <c r="X676" s="2"/>
      <c r="Y676" s="5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</row>
    <row r="677" spans="1:48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57"/>
      <c r="T677" s="2"/>
      <c r="U677" s="5"/>
      <c r="V677" s="5"/>
      <c r="W677" s="4"/>
      <c r="X677" s="2"/>
      <c r="Y677" s="5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</row>
    <row r="678" spans="1:48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57"/>
      <c r="T678" s="2"/>
      <c r="U678" s="5"/>
      <c r="V678" s="5"/>
      <c r="W678" s="4"/>
      <c r="X678" s="2"/>
      <c r="Y678" s="5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</row>
    <row r="679" spans="1:48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57"/>
      <c r="T679" s="2"/>
      <c r="U679" s="5"/>
      <c r="V679" s="5"/>
      <c r="W679" s="4"/>
      <c r="X679" s="2"/>
      <c r="Y679" s="5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</row>
    <row r="680" spans="1:48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57"/>
      <c r="T680" s="2"/>
      <c r="U680" s="5"/>
      <c r="V680" s="5"/>
      <c r="W680" s="4"/>
      <c r="X680" s="2"/>
      <c r="Y680" s="5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</row>
    <row r="681" spans="1:48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57"/>
      <c r="T681" s="2"/>
      <c r="U681" s="5"/>
      <c r="V681" s="5"/>
      <c r="W681" s="4"/>
      <c r="X681" s="2"/>
      <c r="Y681" s="5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</row>
    <row r="682" spans="1:48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57"/>
      <c r="T682" s="2"/>
      <c r="U682" s="5"/>
      <c r="V682" s="5"/>
      <c r="W682" s="4"/>
      <c r="X682" s="2"/>
      <c r="Y682" s="5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</row>
    <row r="683" spans="1:48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57"/>
      <c r="T683" s="2"/>
      <c r="U683" s="5"/>
      <c r="V683" s="5"/>
      <c r="W683" s="4"/>
      <c r="X683" s="2"/>
      <c r="Y683" s="5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</row>
    <row r="684" spans="1:48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57"/>
      <c r="T684" s="2"/>
      <c r="U684" s="5"/>
      <c r="V684" s="5"/>
      <c r="W684" s="4"/>
      <c r="X684" s="2"/>
      <c r="Y684" s="5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</row>
    <row r="685" spans="1:48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57"/>
      <c r="T685" s="2"/>
      <c r="U685" s="5"/>
      <c r="V685" s="5"/>
      <c r="W685" s="4"/>
      <c r="X685" s="2"/>
      <c r="Y685" s="5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</row>
    <row r="686" spans="1:48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57"/>
      <c r="T686" s="2"/>
      <c r="U686" s="5"/>
      <c r="V686" s="5"/>
      <c r="W686" s="4"/>
      <c r="X686" s="2"/>
      <c r="Y686" s="5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</row>
    <row r="687" spans="1:48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57"/>
      <c r="T687" s="2"/>
      <c r="U687" s="5"/>
      <c r="V687" s="5"/>
      <c r="W687" s="4"/>
      <c r="X687" s="2"/>
      <c r="Y687" s="5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</row>
    <row r="688" spans="1:48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57"/>
      <c r="T688" s="2"/>
      <c r="U688" s="5"/>
      <c r="V688" s="5"/>
      <c r="W688" s="4"/>
      <c r="X688" s="2"/>
      <c r="Y688" s="5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</row>
    <row r="689" spans="1:48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57"/>
      <c r="T689" s="2"/>
      <c r="U689" s="5"/>
      <c r="V689" s="5"/>
      <c r="W689" s="4"/>
      <c r="X689" s="2"/>
      <c r="Y689" s="5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</row>
    <row r="690" spans="1:48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57"/>
      <c r="T690" s="2"/>
      <c r="U690" s="5"/>
      <c r="V690" s="5"/>
      <c r="W690" s="4"/>
      <c r="X690" s="2"/>
      <c r="Y690" s="5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</row>
    <row r="691" spans="1:48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57"/>
      <c r="T691" s="2"/>
      <c r="U691" s="5"/>
      <c r="V691" s="5"/>
      <c r="W691" s="4"/>
      <c r="X691" s="2"/>
      <c r="Y691" s="5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</row>
    <row r="692" spans="1:48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57"/>
      <c r="T692" s="2"/>
      <c r="U692" s="5"/>
      <c r="V692" s="5"/>
      <c r="W692" s="4"/>
      <c r="X692" s="2"/>
      <c r="Y692" s="5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</row>
    <row r="693" spans="1:48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57"/>
      <c r="T693" s="2"/>
      <c r="U693" s="5"/>
      <c r="V693" s="5"/>
      <c r="W693" s="4"/>
      <c r="X693" s="2"/>
      <c r="Y693" s="5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</row>
    <row r="694" spans="1:48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57"/>
      <c r="T694" s="2"/>
      <c r="U694" s="5"/>
      <c r="V694" s="5"/>
      <c r="W694" s="4"/>
      <c r="X694" s="2"/>
      <c r="Y694" s="5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</row>
    <row r="695" spans="1:48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57"/>
      <c r="T695" s="2"/>
      <c r="U695" s="5"/>
      <c r="V695" s="5"/>
      <c r="W695" s="4"/>
      <c r="X695" s="2"/>
      <c r="Y695" s="5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</row>
    <row r="696" spans="1:48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57"/>
      <c r="T696" s="2"/>
      <c r="U696" s="5"/>
      <c r="V696" s="5"/>
      <c r="W696" s="4"/>
      <c r="X696" s="2"/>
      <c r="Y696" s="5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</row>
    <row r="697" spans="1:48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57"/>
      <c r="T697" s="2"/>
      <c r="U697" s="5"/>
      <c r="V697" s="5"/>
      <c r="W697" s="4"/>
      <c r="X697" s="2"/>
      <c r="Y697" s="5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</row>
    <row r="698" spans="1:48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57"/>
      <c r="T698" s="2"/>
      <c r="U698" s="5"/>
      <c r="V698" s="5"/>
      <c r="W698" s="4"/>
      <c r="X698" s="2"/>
      <c r="Y698" s="5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</row>
    <row r="699" spans="1:48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57"/>
      <c r="T699" s="2"/>
      <c r="U699" s="5"/>
      <c r="V699" s="5"/>
      <c r="W699" s="4"/>
      <c r="X699" s="2"/>
      <c r="Y699" s="5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</row>
    <row r="700" spans="1:48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57"/>
      <c r="T700" s="2"/>
      <c r="U700" s="5"/>
      <c r="V700" s="5"/>
      <c r="W700" s="4"/>
      <c r="X700" s="2"/>
      <c r="Y700" s="5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</row>
    <row r="701" spans="1:48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57"/>
      <c r="T701" s="2"/>
      <c r="U701" s="5"/>
      <c r="V701" s="5"/>
      <c r="W701" s="4"/>
      <c r="X701" s="2"/>
      <c r="Y701" s="5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</row>
    <row r="702" spans="1:48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57"/>
      <c r="T702" s="2"/>
      <c r="U702" s="5"/>
      <c r="V702" s="5"/>
      <c r="W702" s="4"/>
      <c r="X702" s="2"/>
      <c r="Y702" s="5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</row>
    <row r="703" spans="1:48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57"/>
      <c r="T703" s="2"/>
      <c r="U703" s="5"/>
      <c r="V703" s="5"/>
      <c r="W703" s="4"/>
      <c r="X703" s="2"/>
      <c r="Y703" s="5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</row>
    <row r="704" spans="1:48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57"/>
      <c r="T704" s="2"/>
      <c r="U704" s="5"/>
      <c r="V704" s="5"/>
      <c r="W704" s="4"/>
      <c r="X704" s="2"/>
      <c r="Y704" s="5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</row>
    <row r="705" spans="1:48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57"/>
      <c r="T705" s="2"/>
      <c r="U705" s="5"/>
      <c r="V705" s="5"/>
      <c r="W705" s="4"/>
      <c r="X705" s="2"/>
      <c r="Y705" s="5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</row>
    <row r="706" spans="1:48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57"/>
      <c r="T706" s="2"/>
      <c r="U706" s="5"/>
      <c r="V706" s="5"/>
      <c r="W706" s="4"/>
      <c r="X706" s="2"/>
      <c r="Y706" s="5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</row>
    <row r="707" spans="1:48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57"/>
      <c r="T707" s="2"/>
      <c r="U707" s="5"/>
      <c r="V707" s="5"/>
      <c r="W707" s="4"/>
      <c r="X707" s="2"/>
      <c r="Y707" s="5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</row>
    <row r="708" spans="1:48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57"/>
      <c r="T708" s="2"/>
      <c r="U708" s="5"/>
      <c r="V708" s="5"/>
      <c r="W708" s="4"/>
      <c r="X708" s="2"/>
      <c r="Y708" s="5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</row>
    <row r="709" spans="1:48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57"/>
      <c r="T709" s="2"/>
      <c r="U709" s="5"/>
      <c r="V709" s="5"/>
      <c r="W709" s="4"/>
      <c r="X709" s="2"/>
      <c r="Y709" s="5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</row>
    <row r="710" spans="1:48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57"/>
      <c r="T710" s="2"/>
      <c r="U710" s="5"/>
      <c r="V710" s="5"/>
      <c r="W710" s="4"/>
      <c r="X710" s="2"/>
      <c r="Y710" s="5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</row>
    <row r="711" spans="1:48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57"/>
      <c r="T711" s="2"/>
      <c r="U711" s="5"/>
      <c r="V711" s="5"/>
      <c r="W711" s="4"/>
      <c r="X711" s="2"/>
      <c r="Y711" s="5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</row>
    <row r="712" spans="1:48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57"/>
      <c r="T712" s="2"/>
      <c r="U712" s="5"/>
      <c r="V712" s="5"/>
      <c r="W712" s="4"/>
      <c r="X712" s="2"/>
      <c r="Y712" s="5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</row>
    <row r="713" spans="1:48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57"/>
      <c r="T713" s="2"/>
      <c r="U713" s="5"/>
      <c r="V713" s="5"/>
      <c r="W713" s="4"/>
      <c r="X713" s="2"/>
      <c r="Y713" s="5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</row>
    <row r="714" spans="1:48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57"/>
      <c r="T714" s="2"/>
      <c r="U714" s="5"/>
      <c r="V714" s="5"/>
      <c r="W714" s="4"/>
      <c r="X714" s="2"/>
      <c r="Y714" s="5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</row>
    <row r="715" spans="1:48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57"/>
      <c r="T715" s="2"/>
      <c r="U715" s="5"/>
      <c r="V715" s="5"/>
      <c r="W715" s="4"/>
      <c r="X715" s="2"/>
      <c r="Y715" s="5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</row>
    <row r="716" spans="1:48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57"/>
      <c r="T716" s="2"/>
      <c r="U716" s="5"/>
      <c r="V716" s="5"/>
      <c r="W716" s="4"/>
      <c r="X716" s="2"/>
      <c r="Y716" s="5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</row>
    <row r="717" spans="1:48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57"/>
      <c r="T717" s="2"/>
      <c r="U717" s="5"/>
      <c r="V717" s="5"/>
      <c r="W717" s="4"/>
      <c r="X717" s="2"/>
      <c r="Y717" s="5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</row>
    <row r="718" spans="1:48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57"/>
      <c r="T718" s="2"/>
      <c r="U718" s="5"/>
      <c r="V718" s="5"/>
      <c r="W718" s="4"/>
      <c r="X718" s="2"/>
      <c r="Y718" s="5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</row>
    <row r="719" spans="1:48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57"/>
      <c r="T719" s="2"/>
      <c r="U719" s="5"/>
      <c r="V719" s="5"/>
      <c r="W719" s="4"/>
      <c r="X719" s="2"/>
      <c r="Y719" s="5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</row>
    <row r="720" spans="1:48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57"/>
      <c r="T720" s="2"/>
      <c r="U720" s="5"/>
      <c r="V720" s="5"/>
      <c r="W720" s="4"/>
      <c r="X720" s="2"/>
      <c r="Y720" s="5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</row>
    <row r="721" spans="1:48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57"/>
      <c r="T721" s="2"/>
      <c r="U721" s="5"/>
      <c r="V721" s="5"/>
      <c r="W721" s="4"/>
      <c r="X721" s="2"/>
      <c r="Y721" s="5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</row>
    <row r="722" spans="1:48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57"/>
      <c r="T722" s="2"/>
      <c r="U722" s="5"/>
      <c r="V722" s="5"/>
      <c r="W722" s="4"/>
      <c r="X722" s="2"/>
      <c r="Y722" s="5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</row>
    <row r="723" spans="1:48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57"/>
      <c r="T723" s="2"/>
      <c r="U723" s="5"/>
      <c r="V723" s="5"/>
      <c r="W723" s="4"/>
      <c r="X723" s="2"/>
      <c r="Y723" s="5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</row>
    <row r="724" spans="1:48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57"/>
      <c r="T724" s="2"/>
      <c r="U724" s="5"/>
      <c r="V724" s="5"/>
      <c r="W724" s="4"/>
      <c r="X724" s="2"/>
      <c r="Y724" s="5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</row>
    <row r="725" spans="1:48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57"/>
      <c r="T725" s="2"/>
      <c r="U725" s="5"/>
      <c r="V725" s="5"/>
      <c r="W725" s="4"/>
      <c r="X725" s="2"/>
      <c r="Y725" s="5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</row>
    <row r="726" spans="1:48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57"/>
      <c r="T726" s="2"/>
      <c r="U726" s="5"/>
      <c r="V726" s="5"/>
      <c r="W726" s="4"/>
      <c r="X726" s="2"/>
      <c r="Y726" s="5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</row>
    <row r="727" spans="1:48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57"/>
      <c r="T727" s="2"/>
      <c r="U727" s="5"/>
      <c r="V727" s="5"/>
      <c r="W727" s="4"/>
      <c r="X727" s="2"/>
      <c r="Y727" s="5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</row>
    <row r="728" spans="1:48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57"/>
      <c r="T728" s="2"/>
      <c r="U728" s="5"/>
      <c r="V728" s="5"/>
      <c r="W728" s="4"/>
      <c r="X728" s="2"/>
      <c r="Y728" s="5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</row>
    <row r="729" spans="1:48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57"/>
      <c r="T729" s="2"/>
      <c r="U729" s="5"/>
      <c r="V729" s="5"/>
      <c r="W729" s="4"/>
      <c r="X729" s="2"/>
      <c r="Y729" s="5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</row>
    <row r="730" spans="1:48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57"/>
      <c r="T730" s="2"/>
      <c r="U730" s="5"/>
      <c r="V730" s="5"/>
      <c r="W730" s="4"/>
      <c r="X730" s="2"/>
      <c r="Y730" s="5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</row>
    <row r="731" spans="1:48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57"/>
      <c r="T731" s="2"/>
      <c r="U731" s="5"/>
      <c r="V731" s="5"/>
      <c r="W731" s="4"/>
      <c r="X731" s="2"/>
      <c r="Y731" s="5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</row>
    <row r="732" spans="1:48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57"/>
      <c r="T732" s="2"/>
      <c r="U732" s="5"/>
      <c r="V732" s="5"/>
      <c r="W732" s="4"/>
      <c r="X732" s="2"/>
      <c r="Y732" s="5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</row>
    <row r="733" spans="1:48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57"/>
      <c r="T733" s="2"/>
      <c r="U733" s="5"/>
      <c r="V733" s="5"/>
      <c r="W733" s="4"/>
      <c r="X733" s="2"/>
      <c r="Y733" s="5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</row>
    <row r="734" spans="1:48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57"/>
      <c r="T734" s="2"/>
      <c r="U734" s="5"/>
      <c r="V734" s="5"/>
      <c r="W734" s="4"/>
      <c r="X734" s="2"/>
      <c r="Y734" s="5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</row>
    <row r="735" spans="1:48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57"/>
      <c r="T735" s="2"/>
      <c r="U735" s="5"/>
      <c r="V735" s="5"/>
      <c r="W735" s="4"/>
      <c r="X735" s="2"/>
      <c r="Y735" s="5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</row>
    <row r="736" spans="1:48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57"/>
      <c r="T736" s="2"/>
      <c r="U736" s="5"/>
      <c r="V736" s="5"/>
      <c r="W736" s="4"/>
      <c r="X736" s="2"/>
      <c r="Y736" s="5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</row>
    <row r="737" spans="1:48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57"/>
      <c r="T737" s="2"/>
      <c r="U737" s="5"/>
      <c r="V737" s="5"/>
      <c r="W737" s="4"/>
      <c r="X737" s="2"/>
      <c r="Y737" s="5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</row>
    <row r="738" spans="1:48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57"/>
      <c r="T738" s="2"/>
      <c r="U738" s="5"/>
      <c r="V738" s="5"/>
      <c r="W738" s="4"/>
      <c r="X738" s="2"/>
      <c r="Y738" s="5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</row>
    <row r="739" spans="1:48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57"/>
      <c r="T739" s="2"/>
      <c r="U739" s="5"/>
      <c r="V739" s="5"/>
      <c r="W739" s="4"/>
      <c r="X739" s="2"/>
      <c r="Y739" s="5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</row>
    <row r="740" spans="1:48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57"/>
      <c r="T740" s="2"/>
      <c r="U740" s="5"/>
      <c r="V740" s="5"/>
      <c r="W740" s="4"/>
      <c r="X740" s="2"/>
      <c r="Y740" s="5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</row>
    <row r="741" spans="1:48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57"/>
      <c r="T741" s="2"/>
      <c r="U741" s="5"/>
      <c r="V741" s="5"/>
      <c r="W741" s="4"/>
      <c r="X741" s="2"/>
      <c r="Y741" s="5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</row>
    <row r="742" spans="1:48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57"/>
      <c r="T742" s="2"/>
      <c r="U742" s="5"/>
      <c r="V742" s="5"/>
      <c r="W742" s="4"/>
      <c r="X742" s="2"/>
      <c r="Y742" s="5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</row>
    <row r="743" spans="1:48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57"/>
      <c r="T743" s="2"/>
      <c r="U743" s="5"/>
      <c r="V743" s="5"/>
      <c r="W743" s="4"/>
      <c r="X743" s="2"/>
      <c r="Y743" s="5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</row>
    <row r="744" spans="1:48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57"/>
      <c r="T744" s="2"/>
      <c r="U744" s="5"/>
      <c r="V744" s="5"/>
      <c r="W744" s="4"/>
      <c r="X744" s="2"/>
      <c r="Y744" s="5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</row>
    <row r="745" spans="1:48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57"/>
      <c r="T745" s="2"/>
      <c r="U745" s="5"/>
      <c r="V745" s="5"/>
      <c r="W745" s="4"/>
      <c r="X745" s="2"/>
      <c r="Y745" s="5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</row>
    <row r="746" spans="1:48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57"/>
      <c r="T746" s="2"/>
      <c r="U746" s="5"/>
      <c r="V746" s="5"/>
      <c r="W746" s="4"/>
      <c r="X746" s="2"/>
      <c r="Y746" s="5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</row>
    <row r="747" spans="1:48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57"/>
      <c r="T747" s="2"/>
      <c r="U747" s="5"/>
      <c r="V747" s="5"/>
      <c r="W747" s="4"/>
      <c r="X747" s="2"/>
      <c r="Y747" s="5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</row>
    <row r="748" spans="1:48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57"/>
      <c r="T748" s="2"/>
      <c r="U748" s="5"/>
      <c r="V748" s="5"/>
      <c r="W748" s="4"/>
      <c r="X748" s="2"/>
      <c r="Y748" s="5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</row>
    <row r="749" spans="1:48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57"/>
      <c r="T749" s="2"/>
      <c r="U749" s="5"/>
      <c r="V749" s="5"/>
      <c r="W749" s="4"/>
      <c r="X749" s="2"/>
      <c r="Y749" s="5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</row>
    <row r="750" spans="1:48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57"/>
      <c r="T750" s="2"/>
      <c r="U750" s="5"/>
      <c r="V750" s="5"/>
      <c r="W750" s="4"/>
      <c r="X750" s="2"/>
      <c r="Y750" s="5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</row>
    <row r="751" spans="1:48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57"/>
      <c r="T751" s="2"/>
      <c r="U751" s="5"/>
      <c r="V751" s="5"/>
      <c r="W751" s="4"/>
      <c r="X751" s="2"/>
      <c r="Y751" s="5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</row>
    <row r="752" spans="1:48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57"/>
      <c r="T752" s="2"/>
      <c r="U752" s="5"/>
      <c r="V752" s="5"/>
      <c r="W752" s="4"/>
      <c r="X752" s="2"/>
      <c r="Y752" s="5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</row>
    <row r="753" spans="1:48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57"/>
      <c r="T753" s="2"/>
      <c r="U753" s="5"/>
      <c r="V753" s="5"/>
      <c r="W753" s="4"/>
      <c r="X753" s="2"/>
      <c r="Y753" s="5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</row>
    <row r="754" spans="1:48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57"/>
      <c r="T754" s="2"/>
      <c r="U754" s="5"/>
      <c r="V754" s="5"/>
      <c r="W754" s="4"/>
      <c r="X754" s="2"/>
      <c r="Y754" s="5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</row>
    <row r="755" spans="1:48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57"/>
      <c r="T755" s="2"/>
      <c r="U755" s="5"/>
      <c r="V755" s="5"/>
      <c r="W755" s="4"/>
      <c r="X755" s="2"/>
      <c r="Y755" s="5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</row>
    <row r="756" spans="1:48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57"/>
      <c r="T756" s="2"/>
      <c r="U756" s="5"/>
      <c r="V756" s="5"/>
      <c r="W756" s="4"/>
      <c r="X756" s="2"/>
      <c r="Y756" s="5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</row>
    <row r="757" spans="1:48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57"/>
      <c r="T757" s="2"/>
      <c r="U757" s="5"/>
      <c r="V757" s="5"/>
      <c r="W757" s="4"/>
      <c r="X757" s="2"/>
      <c r="Y757" s="5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</row>
    <row r="758" spans="1:48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57"/>
      <c r="T758" s="2"/>
      <c r="U758" s="5"/>
      <c r="V758" s="5"/>
      <c r="W758" s="4"/>
      <c r="X758" s="2"/>
      <c r="Y758" s="5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</row>
    <row r="759" spans="1:48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57"/>
      <c r="T759" s="2"/>
      <c r="U759" s="5"/>
      <c r="V759" s="5"/>
      <c r="W759" s="4"/>
      <c r="X759" s="2"/>
      <c r="Y759" s="5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</row>
    <row r="760" spans="1:48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57"/>
      <c r="T760" s="2"/>
      <c r="U760" s="5"/>
      <c r="V760" s="5"/>
      <c r="W760" s="4"/>
      <c r="X760" s="2"/>
      <c r="Y760" s="5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</row>
    <row r="761" spans="1:48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57"/>
      <c r="T761" s="2"/>
      <c r="U761" s="5"/>
      <c r="V761" s="5"/>
      <c r="W761" s="4"/>
      <c r="X761" s="2"/>
      <c r="Y761" s="5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</row>
    <row r="762" spans="1:48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57"/>
      <c r="T762" s="2"/>
      <c r="U762" s="5"/>
      <c r="V762" s="5"/>
      <c r="W762" s="4"/>
      <c r="X762" s="2"/>
      <c r="Y762" s="5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</row>
    <row r="763" spans="1:48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57"/>
      <c r="T763" s="2"/>
      <c r="U763" s="5"/>
      <c r="V763" s="5"/>
      <c r="W763" s="4"/>
      <c r="X763" s="2"/>
      <c r="Y763" s="5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</row>
    <row r="764" spans="1:48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57"/>
      <c r="T764" s="2"/>
      <c r="U764" s="5"/>
      <c r="V764" s="5"/>
      <c r="W764" s="4"/>
      <c r="X764" s="2"/>
      <c r="Y764" s="5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</row>
    <row r="765" spans="1:48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57"/>
      <c r="T765" s="2"/>
      <c r="U765" s="5"/>
      <c r="V765" s="5"/>
      <c r="W765" s="4"/>
      <c r="X765" s="2"/>
      <c r="Y765" s="5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</row>
    <row r="766" spans="1:48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57"/>
      <c r="T766" s="2"/>
      <c r="U766" s="5"/>
      <c r="V766" s="5"/>
      <c r="W766" s="4"/>
      <c r="X766" s="2"/>
      <c r="Y766" s="5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</row>
    <row r="767" spans="1:48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57"/>
      <c r="T767" s="2"/>
      <c r="U767" s="5"/>
      <c r="V767" s="5"/>
      <c r="W767" s="4"/>
      <c r="X767" s="2"/>
      <c r="Y767" s="5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</row>
    <row r="768" spans="1:48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57"/>
      <c r="T768" s="2"/>
      <c r="U768" s="5"/>
      <c r="V768" s="5"/>
      <c r="W768" s="4"/>
      <c r="X768" s="2"/>
      <c r="Y768" s="5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</row>
    <row r="769" spans="1:48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57"/>
      <c r="T769" s="2"/>
      <c r="U769" s="5"/>
      <c r="V769" s="5"/>
      <c r="W769" s="4"/>
      <c r="X769" s="2"/>
      <c r="Y769" s="5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</row>
    <row r="770" spans="1:48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57"/>
      <c r="T770" s="2"/>
      <c r="U770" s="5"/>
      <c r="V770" s="5"/>
      <c r="W770" s="4"/>
      <c r="X770" s="2"/>
      <c r="Y770" s="5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</row>
    <row r="771" spans="1:48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57"/>
      <c r="T771" s="2"/>
      <c r="U771" s="5"/>
      <c r="V771" s="5"/>
      <c r="W771" s="4"/>
      <c r="X771" s="2"/>
      <c r="Y771" s="5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</row>
    <row r="772" spans="1:48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57"/>
      <c r="T772" s="2"/>
      <c r="U772" s="5"/>
      <c r="V772" s="5"/>
      <c r="W772" s="4"/>
      <c r="X772" s="2"/>
      <c r="Y772" s="5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</row>
    <row r="773" spans="1:48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57"/>
      <c r="T773" s="2"/>
      <c r="U773" s="5"/>
      <c r="V773" s="5"/>
      <c r="W773" s="4"/>
      <c r="X773" s="2"/>
      <c r="Y773" s="5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</row>
    <row r="774" spans="1:48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57"/>
      <c r="T774" s="2"/>
      <c r="U774" s="5"/>
      <c r="V774" s="5"/>
      <c r="W774" s="4"/>
      <c r="X774" s="2"/>
      <c r="Y774" s="5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</row>
    <row r="775" spans="1:48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57"/>
      <c r="T775" s="2"/>
      <c r="U775" s="5"/>
      <c r="V775" s="5"/>
      <c r="W775" s="4"/>
      <c r="X775" s="2"/>
      <c r="Y775" s="5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</row>
    <row r="776" spans="1:48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57"/>
      <c r="T776" s="2"/>
      <c r="U776" s="5"/>
      <c r="V776" s="5"/>
      <c r="W776" s="4"/>
      <c r="X776" s="2"/>
      <c r="Y776" s="5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</row>
    <row r="777" spans="1:48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57"/>
      <c r="T777" s="2"/>
      <c r="U777" s="5"/>
      <c r="V777" s="5"/>
      <c r="W777" s="4"/>
      <c r="X777" s="2"/>
      <c r="Y777" s="5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</row>
    <row r="778" spans="1:48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57"/>
      <c r="T778" s="2"/>
      <c r="U778" s="5"/>
      <c r="V778" s="5"/>
      <c r="W778" s="4"/>
      <c r="X778" s="2"/>
      <c r="Y778" s="5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</row>
    <row r="779" spans="1:48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57"/>
      <c r="T779" s="2"/>
      <c r="U779" s="5"/>
      <c r="V779" s="5"/>
      <c r="W779" s="4"/>
      <c r="X779" s="2"/>
      <c r="Y779" s="5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</row>
    <row r="780" spans="1:48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57"/>
      <c r="T780" s="2"/>
      <c r="U780" s="5"/>
      <c r="V780" s="5"/>
      <c r="W780" s="4"/>
      <c r="X780" s="2"/>
      <c r="Y780" s="5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</row>
    <row r="781" spans="1:48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57"/>
      <c r="T781" s="2"/>
      <c r="U781" s="5"/>
      <c r="V781" s="5"/>
      <c r="W781" s="4"/>
      <c r="X781" s="2"/>
      <c r="Y781" s="5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</row>
    <row r="782" spans="1:48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57"/>
      <c r="T782" s="2"/>
      <c r="U782" s="5"/>
      <c r="V782" s="5"/>
      <c r="W782" s="4"/>
      <c r="X782" s="2"/>
      <c r="Y782" s="5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</row>
    <row r="783" spans="1:48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57"/>
      <c r="T783" s="2"/>
      <c r="U783" s="5"/>
      <c r="V783" s="5"/>
      <c r="W783" s="4"/>
      <c r="X783" s="2"/>
      <c r="Y783" s="5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</row>
    <row r="784" spans="1:48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57"/>
      <c r="T784" s="2"/>
      <c r="U784" s="5"/>
      <c r="V784" s="5"/>
      <c r="W784" s="4"/>
      <c r="X784" s="2"/>
      <c r="Y784" s="5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</row>
    <row r="785" spans="1:48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57"/>
      <c r="T785" s="2"/>
      <c r="U785" s="5"/>
      <c r="V785" s="5"/>
      <c r="W785" s="4"/>
      <c r="X785" s="2"/>
      <c r="Y785" s="5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</row>
    <row r="786" spans="1:48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57"/>
      <c r="T786" s="2"/>
      <c r="U786" s="5"/>
      <c r="V786" s="5"/>
      <c r="W786" s="4"/>
      <c r="X786" s="2"/>
      <c r="Y786" s="5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</row>
    <row r="787" spans="1:48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57"/>
      <c r="T787" s="2"/>
      <c r="U787" s="5"/>
      <c r="V787" s="5"/>
      <c r="W787" s="4"/>
      <c r="X787" s="2"/>
      <c r="Y787" s="5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</row>
    <row r="788" spans="1:48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57"/>
      <c r="T788" s="2"/>
      <c r="U788" s="5"/>
      <c r="V788" s="5"/>
      <c r="W788" s="4"/>
      <c r="X788" s="2"/>
      <c r="Y788" s="5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</row>
    <row r="789" spans="1:48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57"/>
      <c r="T789" s="2"/>
      <c r="U789" s="5"/>
      <c r="V789" s="5"/>
      <c r="W789" s="4"/>
      <c r="X789" s="2"/>
      <c r="Y789" s="5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</row>
    <row r="790" spans="1:48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57"/>
      <c r="T790" s="2"/>
      <c r="U790" s="5"/>
      <c r="V790" s="5"/>
      <c r="W790" s="4"/>
      <c r="X790" s="2"/>
      <c r="Y790" s="5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</row>
    <row r="791" spans="1:48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57"/>
      <c r="T791" s="2"/>
      <c r="U791" s="5"/>
      <c r="V791" s="5"/>
      <c r="W791" s="4"/>
      <c r="X791" s="2"/>
      <c r="Y791" s="5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</row>
    <row r="792" spans="1:48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57"/>
      <c r="T792" s="2"/>
      <c r="U792" s="5"/>
      <c r="V792" s="5"/>
      <c r="W792" s="4"/>
      <c r="X792" s="2"/>
      <c r="Y792" s="5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</row>
    <row r="793" spans="1:48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57"/>
      <c r="T793" s="2"/>
      <c r="U793" s="5"/>
      <c r="V793" s="5"/>
      <c r="W793" s="4"/>
      <c r="X793" s="2"/>
      <c r="Y793" s="5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</row>
    <row r="794" spans="1:48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57"/>
      <c r="T794" s="2"/>
      <c r="U794" s="5"/>
      <c r="V794" s="5"/>
      <c r="W794" s="4"/>
      <c r="X794" s="2"/>
      <c r="Y794" s="5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</row>
    <row r="795" spans="1:48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57"/>
      <c r="T795" s="2"/>
      <c r="U795" s="5"/>
      <c r="V795" s="5"/>
      <c r="W795" s="4"/>
      <c r="X795" s="2"/>
      <c r="Y795" s="5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</row>
    <row r="796" spans="1:48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57"/>
      <c r="T796" s="2"/>
      <c r="U796" s="5"/>
      <c r="V796" s="5"/>
      <c r="W796" s="4"/>
      <c r="X796" s="2"/>
      <c r="Y796" s="5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</row>
    <row r="797" spans="1:48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57"/>
      <c r="T797" s="2"/>
      <c r="U797" s="5"/>
      <c r="V797" s="5"/>
      <c r="W797" s="4"/>
      <c r="X797" s="2"/>
      <c r="Y797" s="5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</row>
    <row r="798" spans="1:48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57"/>
      <c r="T798" s="2"/>
      <c r="U798" s="5"/>
      <c r="V798" s="5"/>
      <c r="W798" s="4"/>
      <c r="X798" s="2"/>
      <c r="Y798" s="5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</row>
    <row r="799" spans="1:48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57"/>
      <c r="T799" s="2"/>
      <c r="U799" s="5"/>
      <c r="V799" s="5"/>
      <c r="W799" s="4"/>
      <c r="X799" s="2"/>
      <c r="Y799" s="5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</row>
    <row r="800" spans="1:48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57"/>
      <c r="T800" s="2"/>
      <c r="U800" s="5"/>
      <c r="V800" s="5"/>
      <c r="W800" s="4"/>
      <c r="X800" s="2"/>
      <c r="Y800" s="5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</row>
    <row r="801" spans="1:48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57"/>
      <c r="T801" s="2"/>
      <c r="U801" s="5"/>
      <c r="V801" s="5"/>
      <c r="W801" s="4"/>
      <c r="X801" s="2"/>
      <c r="Y801" s="5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</row>
    <row r="802" spans="1:48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57"/>
      <c r="T802" s="2"/>
      <c r="U802" s="5"/>
      <c r="V802" s="5"/>
      <c r="W802" s="4"/>
      <c r="X802" s="2"/>
      <c r="Y802" s="5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</row>
    <row r="803" spans="1:48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57"/>
      <c r="T803" s="2"/>
      <c r="U803" s="5"/>
      <c r="V803" s="5"/>
      <c r="W803" s="4"/>
      <c r="X803" s="2"/>
      <c r="Y803" s="5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</row>
    <row r="804" spans="1:48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57"/>
      <c r="T804" s="2"/>
      <c r="U804" s="5"/>
      <c r="V804" s="5"/>
      <c r="W804" s="4"/>
      <c r="X804" s="2"/>
      <c r="Y804" s="5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</row>
    <row r="805" spans="1:48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57"/>
      <c r="T805" s="2"/>
      <c r="U805" s="5"/>
      <c r="V805" s="5"/>
      <c r="W805" s="4"/>
      <c r="X805" s="2"/>
      <c r="Y805" s="5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</row>
    <row r="806" spans="1:48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57"/>
      <c r="T806" s="2"/>
      <c r="U806" s="5"/>
      <c r="V806" s="5"/>
      <c r="W806" s="4"/>
      <c r="X806" s="2"/>
      <c r="Y806" s="5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</row>
    <row r="807" spans="1:48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57"/>
      <c r="T807" s="2"/>
      <c r="U807" s="5"/>
      <c r="V807" s="5"/>
      <c r="W807" s="4"/>
      <c r="X807" s="2"/>
      <c r="Y807" s="5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</row>
    <row r="808" spans="1:48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57"/>
      <c r="T808" s="2"/>
      <c r="U808" s="5"/>
      <c r="V808" s="5"/>
      <c r="W808" s="4"/>
      <c r="X808" s="2"/>
      <c r="Y808" s="5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</row>
    <row r="809" spans="1:48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57"/>
      <c r="T809" s="2"/>
      <c r="U809" s="5"/>
      <c r="V809" s="5"/>
      <c r="W809" s="4"/>
      <c r="X809" s="2"/>
      <c r="Y809" s="5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</row>
    <row r="810" spans="1:48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57"/>
      <c r="T810" s="2"/>
      <c r="U810" s="5"/>
      <c r="V810" s="5"/>
      <c r="W810" s="4"/>
      <c r="X810" s="2"/>
      <c r="Y810" s="5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</row>
    <row r="811" spans="1:48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57"/>
      <c r="T811" s="2"/>
      <c r="U811" s="5"/>
      <c r="V811" s="5"/>
      <c r="W811" s="4"/>
      <c r="X811" s="2"/>
      <c r="Y811" s="5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</row>
    <row r="812" spans="1:48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57"/>
      <c r="T812" s="2"/>
      <c r="U812" s="5"/>
      <c r="V812" s="5"/>
      <c r="W812" s="4"/>
      <c r="X812" s="2"/>
      <c r="Y812" s="5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</row>
    <row r="813" spans="1:48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57"/>
      <c r="T813" s="2"/>
      <c r="U813" s="5"/>
      <c r="V813" s="5"/>
      <c r="W813" s="4"/>
      <c r="X813" s="2"/>
      <c r="Y813" s="5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</row>
    <row r="814" spans="1:48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57"/>
      <c r="T814" s="2"/>
      <c r="U814" s="5"/>
      <c r="V814" s="5"/>
      <c r="W814" s="4"/>
      <c r="X814" s="2"/>
      <c r="Y814" s="5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</row>
    <row r="815" spans="1:48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57"/>
      <c r="T815" s="2"/>
      <c r="U815" s="5"/>
      <c r="V815" s="5"/>
      <c r="W815" s="4"/>
      <c r="X815" s="2"/>
      <c r="Y815" s="5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</row>
    <row r="816" spans="1:48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57"/>
      <c r="T816" s="2"/>
      <c r="U816" s="5"/>
      <c r="V816" s="5"/>
      <c r="W816" s="4"/>
      <c r="X816" s="2"/>
      <c r="Y816" s="5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</row>
    <row r="817" spans="1:48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57"/>
      <c r="T817" s="2"/>
      <c r="U817" s="5"/>
      <c r="V817" s="5"/>
      <c r="W817" s="4"/>
      <c r="X817" s="2"/>
      <c r="Y817" s="5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</row>
    <row r="818" spans="1:48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57"/>
      <c r="T818" s="2"/>
      <c r="U818" s="5"/>
      <c r="V818" s="5"/>
      <c r="W818" s="4"/>
      <c r="X818" s="2"/>
      <c r="Y818" s="5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</row>
    <row r="819" spans="1:48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57"/>
      <c r="T819" s="2"/>
      <c r="U819" s="5"/>
      <c r="V819" s="5"/>
      <c r="W819" s="4"/>
      <c r="X819" s="2"/>
      <c r="Y819" s="5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</row>
    <row r="820" spans="1:48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57"/>
      <c r="T820" s="2"/>
      <c r="U820" s="5"/>
      <c r="V820" s="5"/>
      <c r="W820" s="4"/>
      <c r="X820" s="2"/>
      <c r="Y820" s="5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</row>
    <row r="821" spans="1:48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57"/>
      <c r="T821" s="2"/>
      <c r="U821" s="5"/>
      <c r="V821" s="5"/>
      <c r="W821" s="4"/>
      <c r="X821" s="2"/>
      <c r="Y821" s="5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</row>
    <row r="822" spans="1:48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57"/>
      <c r="T822" s="2"/>
      <c r="U822" s="5"/>
      <c r="V822" s="5"/>
      <c r="W822" s="4"/>
      <c r="X822" s="2"/>
      <c r="Y822" s="5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</row>
    <row r="823" spans="1:48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57"/>
      <c r="T823" s="2"/>
      <c r="U823" s="5"/>
      <c r="V823" s="5"/>
      <c r="W823" s="4"/>
      <c r="X823" s="2"/>
      <c r="Y823" s="5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</row>
    <row r="824" spans="1:48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57"/>
      <c r="T824" s="2"/>
      <c r="U824" s="5"/>
      <c r="V824" s="5"/>
      <c r="W824" s="4"/>
      <c r="X824" s="2"/>
      <c r="Y824" s="5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</row>
    <row r="825" spans="1:48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57"/>
      <c r="T825" s="2"/>
      <c r="U825" s="5"/>
      <c r="V825" s="5"/>
      <c r="W825" s="4"/>
      <c r="X825" s="2"/>
      <c r="Y825" s="5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</row>
    <row r="826" spans="1:48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57"/>
      <c r="T826" s="2"/>
      <c r="U826" s="5"/>
      <c r="V826" s="5"/>
      <c r="W826" s="4"/>
      <c r="X826" s="2"/>
      <c r="Y826" s="5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</row>
    <row r="827" spans="1:48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57"/>
      <c r="T827" s="2"/>
      <c r="U827" s="5"/>
      <c r="V827" s="5"/>
      <c r="W827" s="4"/>
      <c r="X827" s="2"/>
      <c r="Y827" s="5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</row>
    <row r="828" spans="1:48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57"/>
      <c r="T828" s="2"/>
      <c r="U828" s="5"/>
      <c r="V828" s="5"/>
      <c r="W828" s="4"/>
      <c r="X828" s="2"/>
      <c r="Y828" s="5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</row>
    <row r="829" spans="1:48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57"/>
      <c r="T829" s="2"/>
      <c r="U829" s="5"/>
      <c r="V829" s="5"/>
      <c r="W829" s="4"/>
      <c r="X829" s="2"/>
      <c r="Y829" s="5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</row>
    <row r="830" spans="1:48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57"/>
      <c r="T830" s="2"/>
      <c r="U830" s="5"/>
      <c r="V830" s="5"/>
      <c r="W830" s="4"/>
      <c r="X830" s="2"/>
      <c r="Y830" s="5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</row>
    <row r="831" spans="1:48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57"/>
      <c r="T831" s="2"/>
      <c r="U831" s="5"/>
      <c r="V831" s="5"/>
      <c r="W831" s="4"/>
      <c r="X831" s="2"/>
      <c r="Y831" s="5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</row>
    <row r="832" spans="1:48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57"/>
      <c r="T832" s="2"/>
      <c r="U832" s="5"/>
      <c r="V832" s="5"/>
      <c r="W832" s="4"/>
      <c r="X832" s="2"/>
      <c r="Y832" s="5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</row>
    <row r="833" spans="1:48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57"/>
      <c r="T833" s="2"/>
      <c r="U833" s="5"/>
      <c r="V833" s="5"/>
      <c r="W833" s="4"/>
      <c r="X833" s="2"/>
      <c r="Y833" s="5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</row>
    <row r="834" spans="1:48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57"/>
      <c r="T834" s="2"/>
      <c r="U834" s="5"/>
      <c r="V834" s="5"/>
      <c r="W834" s="4"/>
      <c r="X834" s="2"/>
      <c r="Y834" s="5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</row>
    <row r="835" spans="1:48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57"/>
      <c r="T835" s="2"/>
      <c r="U835" s="5"/>
      <c r="V835" s="5"/>
      <c r="W835" s="4"/>
      <c r="X835" s="2"/>
      <c r="Y835" s="5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</row>
    <row r="836" spans="1:48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57"/>
      <c r="T836" s="2"/>
      <c r="U836" s="5"/>
      <c r="V836" s="5"/>
      <c r="W836" s="4"/>
      <c r="X836" s="2"/>
      <c r="Y836" s="5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</row>
    <row r="837" spans="1:48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57"/>
      <c r="T837" s="2"/>
      <c r="U837" s="5"/>
      <c r="V837" s="5"/>
      <c r="W837" s="4"/>
      <c r="X837" s="2"/>
      <c r="Y837" s="5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</row>
    <row r="838" spans="1:48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57"/>
      <c r="T838" s="2"/>
      <c r="U838" s="5"/>
      <c r="V838" s="5"/>
      <c r="W838" s="4"/>
      <c r="X838" s="2"/>
      <c r="Y838" s="5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</row>
    <row r="839" spans="1:48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57"/>
      <c r="T839" s="2"/>
      <c r="U839" s="5"/>
      <c r="V839" s="5"/>
      <c r="W839" s="4"/>
      <c r="X839" s="2"/>
      <c r="Y839" s="5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</row>
    <row r="840" spans="1:48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57"/>
      <c r="T840" s="2"/>
      <c r="U840" s="5"/>
      <c r="V840" s="5"/>
      <c r="W840" s="4"/>
      <c r="X840" s="2"/>
      <c r="Y840" s="5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</row>
    <row r="841" spans="1:48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57"/>
      <c r="T841" s="2"/>
      <c r="U841" s="5"/>
      <c r="V841" s="5"/>
      <c r="W841" s="4"/>
      <c r="X841" s="2"/>
      <c r="Y841" s="5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</row>
    <row r="842" spans="1:48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57"/>
      <c r="T842" s="2"/>
      <c r="U842" s="5"/>
      <c r="V842" s="5"/>
      <c r="W842" s="4"/>
      <c r="X842" s="2"/>
      <c r="Y842" s="5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</row>
    <row r="843" spans="1:48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57"/>
      <c r="T843" s="2"/>
      <c r="U843" s="5"/>
      <c r="V843" s="5"/>
      <c r="W843" s="4"/>
      <c r="X843" s="2"/>
      <c r="Y843" s="5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</row>
    <row r="844" spans="1:48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57"/>
      <c r="T844" s="2"/>
      <c r="U844" s="5"/>
      <c r="V844" s="5"/>
      <c r="W844" s="4"/>
      <c r="X844" s="2"/>
      <c r="Y844" s="5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</row>
    <row r="845" spans="1:48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57"/>
      <c r="T845" s="2"/>
      <c r="U845" s="5"/>
      <c r="V845" s="5"/>
      <c r="W845" s="4"/>
      <c r="X845" s="2"/>
      <c r="Y845" s="5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</row>
    <row r="846" spans="1:48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57"/>
      <c r="T846" s="2"/>
      <c r="U846" s="5"/>
      <c r="V846" s="5"/>
      <c r="W846" s="4"/>
      <c r="X846" s="2"/>
      <c r="Y846" s="5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</row>
    <row r="847" spans="1:48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57"/>
      <c r="T847" s="2"/>
      <c r="U847" s="5"/>
      <c r="V847" s="5"/>
      <c r="W847" s="4"/>
      <c r="X847" s="2"/>
      <c r="Y847" s="5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</row>
    <row r="848" spans="1:48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57"/>
      <c r="T848" s="2"/>
      <c r="U848" s="5"/>
      <c r="V848" s="5"/>
      <c r="W848" s="4"/>
      <c r="X848" s="2"/>
      <c r="Y848" s="5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</row>
    <row r="849" spans="1:48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57"/>
      <c r="T849" s="2"/>
      <c r="U849" s="5"/>
      <c r="V849" s="5"/>
      <c r="W849" s="4"/>
      <c r="X849" s="2"/>
      <c r="Y849" s="5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</row>
    <row r="850" spans="1:48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57"/>
      <c r="T850" s="2"/>
      <c r="U850" s="5"/>
      <c r="V850" s="5"/>
      <c r="W850" s="4"/>
      <c r="X850" s="2"/>
      <c r="Y850" s="5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</row>
    <row r="851" spans="1:48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57"/>
      <c r="T851" s="2"/>
      <c r="U851" s="5"/>
      <c r="V851" s="5"/>
      <c r="W851" s="4"/>
      <c r="X851" s="2"/>
      <c r="Y851" s="5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</row>
    <row r="852" spans="1:48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57"/>
      <c r="T852" s="2"/>
      <c r="U852" s="5"/>
      <c r="V852" s="5"/>
      <c r="W852" s="4"/>
      <c r="X852" s="2"/>
      <c r="Y852" s="5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</row>
    <row r="853" spans="1:48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57"/>
      <c r="T853" s="2"/>
      <c r="U853" s="5"/>
      <c r="V853" s="5"/>
      <c r="W853" s="4"/>
      <c r="X853" s="2"/>
      <c r="Y853" s="5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</row>
    <row r="854" spans="1:48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57"/>
      <c r="T854" s="2"/>
      <c r="U854" s="5"/>
      <c r="V854" s="5"/>
      <c r="W854" s="4"/>
      <c r="X854" s="2"/>
      <c r="Y854" s="5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</row>
    <row r="855" spans="1:48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57"/>
      <c r="T855" s="2"/>
      <c r="U855" s="5"/>
      <c r="V855" s="5"/>
      <c r="W855" s="4"/>
      <c r="X855" s="2"/>
      <c r="Y855" s="5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</row>
    <row r="856" spans="1:48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57"/>
      <c r="T856" s="2"/>
      <c r="U856" s="5"/>
      <c r="V856" s="5"/>
      <c r="W856" s="4"/>
      <c r="X856" s="2"/>
      <c r="Y856" s="5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</row>
    <row r="857" spans="1:48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57"/>
      <c r="T857" s="2"/>
      <c r="U857" s="5"/>
      <c r="V857" s="5"/>
      <c r="W857" s="4"/>
      <c r="X857" s="2"/>
      <c r="Y857" s="5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</row>
    <row r="858" spans="1:48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57"/>
      <c r="T858" s="2"/>
      <c r="U858" s="5"/>
      <c r="V858" s="5"/>
      <c r="W858" s="4"/>
      <c r="X858" s="2"/>
      <c r="Y858" s="5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</row>
    <row r="859" spans="1:48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57"/>
      <c r="T859" s="2"/>
      <c r="U859" s="5"/>
      <c r="V859" s="5"/>
      <c r="W859" s="4"/>
      <c r="X859" s="2"/>
      <c r="Y859" s="5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</row>
    <row r="860" spans="1:48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57"/>
      <c r="T860" s="2"/>
      <c r="U860" s="5"/>
      <c r="V860" s="5"/>
      <c r="W860" s="4"/>
      <c r="X860" s="2"/>
      <c r="Y860" s="5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</row>
    <row r="861" spans="1:48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57"/>
      <c r="T861" s="2"/>
      <c r="U861" s="5"/>
      <c r="V861" s="5"/>
      <c r="W861" s="4"/>
      <c r="X861" s="2"/>
      <c r="Y861" s="5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</row>
    <row r="862" spans="1:48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57"/>
      <c r="T862" s="2"/>
      <c r="U862" s="5"/>
      <c r="V862" s="5"/>
      <c r="W862" s="4"/>
      <c r="X862" s="2"/>
      <c r="Y862" s="5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</row>
    <row r="863" spans="1:48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57"/>
      <c r="T863" s="2"/>
      <c r="U863" s="5"/>
      <c r="V863" s="5"/>
      <c r="W863" s="4"/>
      <c r="X863" s="2"/>
      <c r="Y863" s="5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</row>
    <row r="864" spans="1:48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57"/>
      <c r="T864" s="2"/>
      <c r="U864" s="5"/>
      <c r="V864" s="5"/>
      <c r="W864" s="4"/>
      <c r="X864" s="2"/>
      <c r="Y864" s="5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</row>
    <row r="865" spans="1:48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57"/>
      <c r="T865" s="2"/>
      <c r="U865" s="5"/>
      <c r="V865" s="5"/>
      <c r="W865" s="4"/>
      <c r="X865" s="2"/>
      <c r="Y865" s="5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</row>
    <row r="866" spans="1:48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57"/>
      <c r="T866" s="2"/>
      <c r="U866" s="5"/>
      <c r="V866" s="5"/>
      <c r="W866" s="4"/>
      <c r="X866" s="2"/>
      <c r="Y866" s="5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</row>
    <row r="867" spans="1:48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57"/>
      <c r="T867" s="2"/>
      <c r="U867" s="5"/>
      <c r="V867" s="5"/>
      <c r="W867" s="4"/>
      <c r="X867" s="2"/>
      <c r="Y867" s="5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</row>
    <row r="868" spans="1:48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57"/>
      <c r="T868" s="2"/>
      <c r="U868" s="5"/>
      <c r="V868" s="5"/>
      <c r="W868" s="4"/>
      <c r="X868" s="2"/>
      <c r="Y868" s="5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</row>
    <row r="869" spans="1:48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57"/>
      <c r="T869" s="2"/>
      <c r="U869" s="5"/>
      <c r="V869" s="5"/>
      <c r="W869" s="4"/>
      <c r="X869" s="2"/>
      <c r="Y869" s="5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</row>
    <row r="870" spans="1:48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57"/>
      <c r="T870" s="2"/>
      <c r="U870" s="5"/>
      <c r="V870" s="5"/>
      <c r="W870" s="4"/>
      <c r="X870" s="2"/>
      <c r="Y870" s="5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</row>
    <row r="871" spans="1:48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57"/>
      <c r="T871" s="2"/>
      <c r="U871" s="5"/>
      <c r="V871" s="5"/>
      <c r="W871" s="4"/>
      <c r="X871" s="2"/>
      <c r="Y871" s="5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</row>
    <row r="872" spans="1:48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57"/>
      <c r="T872" s="2"/>
      <c r="U872" s="5"/>
      <c r="V872" s="5"/>
      <c r="W872" s="4"/>
      <c r="X872" s="2"/>
      <c r="Y872" s="5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</row>
    <row r="873" spans="1:48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57"/>
      <c r="T873" s="2"/>
      <c r="U873" s="5"/>
      <c r="V873" s="5"/>
      <c r="W873" s="4"/>
      <c r="X873" s="2"/>
      <c r="Y873" s="5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</row>
    <row r="874" spans="1:48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57"/>
      <c r="T874" s="2"/>
      <c r="U874" s="5"/>
      <c r="V874" s="5"/>
      <c r="W874" s="4"/>
      <c r="X874" s="2"/>
      <c r="Y874" s="5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</row>
    <row r="875" spans="1:48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57"/>
      <c r="T875" s="2"/>
      <c r="U875" s="5"/>
      <c r="V875" s="5"/>
      <c r="W875" s="4"/>
      <c r="X875" s="2"/>
      <c r="Y875" s="5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</row>
    <row r="876" spans="1:48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57"/>
      <c r="T876" s="2"/>
      <c r="U876" s="5"/>
      <c r="V876" s="5"/>
      <c r="W876" s="4"/>
      <c r="X876" s="2"/>
      <c r="Y876" s="5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</row>
    <row r="877" spans="1:48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57"/>
      <c r="T877" s="2"/>
      <c r="U877" s="5"/>
      <c r="V877" s="5"/>
      <c r="W877" s="4"/>
      <c r="X877" s="2"/>
      <c r="Y877" s="5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</row>
    <row r="878" spans="1:48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57"/>
      <c r="T878" s="2"/>
      <c r="U878" s="5"/>
      <c r="V878" s="5"/>
      <c r="W878" s="4"/>
      <c r="X878" s="2"/>
      <c r="Y878" s="5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</row>
    <row r="879" spans="1:48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57"/>
      <c r="T879" s="2"/>
      <c r="U879" s="5"/>
      <c r="V879" s="5"/>
      <c r="W879" s="4"/>
      <c r="X879" s="2"/>
      <c r="Y879" s="5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</row>
    <row r="880" spans="1:48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57"/>
      <c r="T880" s="2"/>
      <c r="U880" s="5"/>
      <c r="V880" s="5"/>
      <c r="W880" s="4"/>
      <c r="X880" s="2"/>
      <c r="Y880" s="5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</row>
    <row r="881" spans="1:48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57"/>
      <c r="T881" s="2"/>
      <c r="U881" s="5"/>
      <c r="V881" s="5"/>
      <c r="W881" s="4"/>
      <c r="X881" s="2"/>
      <c r="Y881" s="5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</row>
    <row r="882" spans="1:48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57"/>
      <c r="T882" s="2"/>
      <c r="U882" s="5"/>
      <c r="V882" s="5"/>
      <c r="W882" s="4"/>
      <c r="X882" s="2"/>
      <c r="Y882" s="5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</row>
    <row r="883" spans="1:48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57"/>
      <c r="T883" s="2"/>
      <c r="U883" s="5"/>
      <c r="V883" s="5"/>
      <c r="W883" s="4"/>
      <c r="X883" s="2"/>
      <c r="Y883" s="5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</row>
    <row r="884" spans="1:48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57"/>
      <c r="T884" s="2"/>
      <c r="U884" s="5"/>
      <c r="V884" s="5"/>
      <c r="W884" s="4"/>
      <c r="X884" s="2"/>
      <c r="Y884" s="5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</row>
    <row r="885" spans="1:48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57"/>
      <c r="T885" s="2"/>
      <c r="U885" s="5"/>
      <c r="V885" s="5"/>
      <c r="W885" s="4"/>
      <c r="X885" s="2"/>
      <c r="Y885" s="5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</row>
    <row r="886" spans="1:48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57"/>
      <c r="T886" s="2"/>
      <c r="U886" s="5"/>
      <c r="V886" s="5"/>
      <c r="W886" s="4"/>
      <c r="X886" s="2"/>
      <c r="Y886" s="5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</row>
    <row r="887" spans="1:48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57"/>
      <c r="T887" s="2"/>
      <c r="U887" s="5"/>
      <c r="V887" s="5"/>
      <c r="W887" s="4"/>
      <c r="X887" s="2"/>
      <c r="Y887" s="5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</row>
    <row r="888" spans="1:48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57"/>
      <c r="T888" s="2"/>
      <c r="U888" s="5"/>
      <c r="V888" s="5"/>
      <c r="W888" s="4"/>
      <c r="X888" s="2"/>
      <c r="Y888" s="5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</row>
    <row r="889" spans="1:48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57"/>
      <c r="T889" s="2"/>
      <c r="U889" s="5"/>
      <c r="V889" s="5"/>
      <c r="W889" s="4"/>
      <c r="X889" s="2"/>
      <c r="Y889" s="5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</row>
    <row r="890" spans="1:48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57"/>
      <c r="T890" s="2"/>
      <c r="U890" s="5"/>
      <c r="V890" s="5"/>
      <c r="W890" s="4"/>
      <c r="X890" s="2"/>
      <c r="Y890" s="5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</row>
    <row r="891" spans="1:48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57"/>
      <c r="T891" s="2"/>
      <c r="U891" s="5"/>
      <c r="V891" s="5"/>
      <c r="W891" s="4"/>
      <c r="X891" s="2"/>
      <c r="Y891" s="5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</row>
    <row r="892" spans="1:48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57"/>
      <c r="T892" s="2"/>
      <c r="U892" s="5"/>
      <c r="V892" s="5"/>
      <c r="W892" s="4"/>
      <c r="X892" s="2"/>
      <c r="Y892" s="5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</row>
    <row r="893" spans="1:48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57"/>
      <c r="T893" s="2"/>
      <c r="U893" s="5"/>
      <c r="V893" s="5"/>
      <c r="W893" s="4"/>
      <c r="X893" s="2"/>
      <c r="Y893" s="5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</row>
    <row r="894" spans="1:48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57"/>
      <c r="T894" s="2"/>
      <c r="U894" s="5"/>
      <c r="V894" s="5"/>
      <c r="W894" s="4"/>
      <c r="X894" s="2"/>
      <c r="Y894" s="5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</row>
    <row r="895" spans="1:48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57"/>
      <c r="T895" s="2"/>
      <c r="U895" s="5"/>
      <c r="V895" s="5"/>
      <c r="W895" s="4"/>
      <c r="X895" s="2"/>
      <c r="Y895" s="5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</row>
    <row r="896" spans="1:48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57"/>
      <c r="T896" s="2"/>
      <c r="U896" s="5"/>
      <c r="V896" s="5"/>
      <c r="W896" s="4"/>
      <c r="X896" s="2"/>
      <c r="Y896" s="5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</row>
    <row r="897" spans="1:48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57"/>
      <c r="T897" s="2"/>
      <c r="U897" s="5"/>
      <c r="V897" s="5"/>
      <c r="W897" s="4"/>
      <c r="X897" s="2"/>
      <c r="Y897" s="5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</row>
    <row r="898" spans="1:48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57"/>
      <c r="T898" s="2"/>
      <c r="U898" s="5"/>
      <c r="V898" s="5"/>
      <c r="W898" s="4"/>
      <c r="X898" s="2"/>
      <c r="Y898" s="5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</row>
    <row r="899" spans="1:48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57"/>
      <c r="T899" s="2"/>
      <c r="U899" s="5"/>
      <c r="V899" s="5"/>
      <c r="W899" s="4"/>
      <c r="X899" s="2"/>
      <c r="Y899" s="5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</row>
    <row r="900" spans="1:48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57"/>
      <c r="T900" s="2"/>
      <c r="U900" s="5"/>
      <c r="V900" s="5"/>
      <c r="W900" s="4"/>
      <c r="X900" s="2"/>
      <c r="Y900" s="5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</row>
    <row r="901" spans="1:48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57"/>
      <c r="T901" s="2"/>
      <c r="U901" s="5"/>
      <c r="V901" s="5"/>
      <c r="W901" s="4"/>
      <c r="X901" s="2"/>
      <c r="Y901" s="5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</row>
    <row r="902" spans="1:48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57"/>
      <c r="T902" s="2"/>
      <c r="U902" s="5"/>
      <c r="V902" s="5"/>
      <c r="W902" s="4"/>
      <c r="X902" s="2"/>
      <c r="Y902" s="5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</row>
    <row r="903" spans="1:48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57"/>
      <c r="T903" s="2"/>
      <c r="U903" s="5"/>
      <c r="V903" s="5"/>
      <c r="W903" s="4"/>
      <c r="X903" s="2"/>
      <c r="Y903" s="5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</row>
    <row r="904" spans="1:48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57"/>
      <c r="T904" s="2"/>
      <c r="U904" s="5"/>
      <c r="V904" s="5"/>
      <c r="W904" s="4"/>
      <c r="X904" s="2"/>
      <c r="Y904" s="5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</row>
    <row r="905" spans="1:48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57"/>
      <c r="T905" s="2"/>
      <c r="U905" s="5"/>
      <c r="V905" s="5"/>
      <c r="W905" s="4"/>
      <c r="X905" s="2"/>
      <c r="Y905" s="5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</row>
    <row r="906" spans="1:48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57"/>
      <c r="T906" s="2"/>
      <c r="U906" s="5"/>
      <c r="V906" s="5"/>
      <c r="W906" s="4"/>
      <c r="X906" s="2"/>
      <c r="Y906" s="5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</row>
    <row r="907" spans="1:48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57"/>
      <c r="T907" s="2"/>
      <c r="U907" s="5"/>
      <c r="V907" s="5"/>
      <c r="W907" s="4"/>
      <c r="X907" s="2"/>
      <c r="Y907" s="5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</row>
    <row r="908" spans="1:48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57"/>
      <c r="T908" s="2"/>
      <c r="U908" s="5"/>
      <c r="V908" s="5"/>
      <c r="W908" s="4"/>
      <c r="X908" s="2"/>
      <c r="Y908" s="5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</row>
    <row r="909" spans="1:48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57"/>
      <c r="T909" s="2"/>
      <c r="U909" s="5"/>
      <c r="V909" s="5"/>
      <c r="W909" s="4"/>
      <c r="X909" s="2"/>
      <c r="Y909" s="5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</row>
    <row r="910" spans="1:48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57"/>
      <c r="T910" s="2"/>
      <c r="U910" s="5"/>
      <c r="V910" s="5"/>
      <c r="W910" s="4"/>
      <c r="X910" s="2"/>
      <c r="Y910" s="5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</row>
    <row r="911" spans="1:48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57"/>
      <c r="T911" s="2"/>
      <c r="U911" s="5"/>
      <c r="V911" s="5"/>
      <c r="W911" s="4"/>
      <c r="X911" s="2"/>
      <c r="Y911" s="5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</row>
    <row r="912" spans="1:48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57"/>
      <c r="T912" s="2"/>
      <c r="U912" s="5"/>
      <c r="V912" s="5"/>
      <c r="W912" s="4"/>
      <c r="X912" s="2"/>
      <c r="Y912" s="5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</row>
    <row r="913" spans="1:48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57"/>
      <c r="T913" s="2"/>
      <c r="U913" s="5"/>
      <c r="V913" s="5"/>
      <c r="W913" s="4"/>
      <c r="X913" s="2"/>
      <c r="Y913" s="5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</row>
    <row r="914" spans="1:48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57"/>
      <c r="T914" s="2"/>
      <c r="U914" s="5"/>
      <c r="V914" s="5"/>
      <c r="W914" s="4"/>
      <c r="X914" s="2"/>
      <c r="Y914" s="5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</row>
    <row r="915" spans="1:48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57"/>
      <c r="T915" s="2"/>
      <c r="U915" s="5"/>
      <c r="V915" s="5"/>
      <c r="W915" s="4"/>
      <c r="X915" s="2"/>
      <c r="Y915" s="5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</row>
    <row r="916" spans="1:48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57"/>
      <c r="T916" s="2"/>
      <c r="U916" s="5"/>
      <c r="V916" s="5"/>
      <c r="W916" s="4"/>
      <c r="X916" s="2"/>
      <c r="Y916" s="5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</row>
    <row r="917" spans="1:48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57"/>
      <c r="T917" s="2"/>
      <c r="U917" s="5"/>
      <c r="V917" s="5"/>
      <c r="W917" s="4"/>
      <c r="X917" s="2"/>
      <c r="Y917" s="5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</row>
    <row r="918" spans="1:48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57"/>
      <c r="T918" s="2"/>
      <c r="U918" s="5"/>
      <c r="V918" s="5"/>
      <c r="W918" s="4"/>
      <c r="X918" s="2"/>
      <c r="Y918" s="5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</row>
    <row r="919" spans="1:48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57"/>
      <c r="T919" s="2"/>
      <c r="U919" s="5"/>
      <c r="V919" s="5"/>
      <c r="W919" s="4"/>
      <c r="X919" s="2"/>
      <c r="Y919" s="5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</row>
    <row r="920" spans="1:48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57"/>
      <c r="T920" s="2"/>
      <c r="U920" s="5"/>
      <c r="V920" s="5"/>
      <c r="W920" s="4"/>
      <c r="X920" s="2"/>
      <c r="Y920" s="5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</row>
    <row r="921" spans="1:48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57"/>
      <c r="T921" s="2"/>
      <c r="U921" s="5"/>
      <c r="V921" s="5"/>
      <c r="W921" s="4"/>
      <c r="X921" s="2"/>
      <c r="Y921" s="5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</row>
    <row r="922" spans="1:48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57"/>
      <c r="T922" s="2"/>
      <c r="U922" s="5"/>
      <c r="V922" s="5"/>
      <c r="W922" s="4"/>
      <c r="X922" s="2"/>
      <c r="Y922" s="5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</row>
    <row r="923" spans="1:48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57"/>
      <c r="T923" s="2"/>
      <c r="U923" s="5"/>
      <c r="V923" s="5"/>
      <c r="W923" s="4"/>
      <c r="X923" s="2"/>
      <c r="Y923" s="5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</row>
    <row r="924" spans="1:48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57"/>
      <c r="T924" s="2"/>
      <c r="U924" s="5"/>
      <c r="V924" s="5"/>
      <c r="W924" s="4"/>
      <c r="X924" s="2"/>
      <c r="Y924" s="5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</row>
    <row r="925" spans="1:48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57"/>
      <c r="T925" s="2"/>
      <c r="U925" s="5"/>
      <c r="V925" s="5"/>
      <c r="W925" s="4"/>
      <c r="X925" s="2"/>
      <c r="Y925" s="5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</row>
    <row r="926" spans="1:48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57"/>
      <c r="T926" s="2"/>
      <c r="U926" s="5"/>
      <c r="V926" s="5"/>
      <c r="W926" s="4"/>
      <c r="X926" s="2"/>
      <c r="Y926" s="5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</row>
    <row r="927" spans="1:48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57"/>
      <c r="T927" s="2"/>
      <c r="U927" s="5"/>
      <c r="V927" s="5"/>
      <c r="W927" s="4"/>
      <c r="X927" s="2"/>
      <c r="Y927" s="5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</row>
    <row r="928" spans="1:48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57"/>
      <c r="T928" s="2"/>
      <c r="U928" s="5"/>
      <c r="V928" s="5"/>
      <c r="W928" s="4"/>
      <c r="X928" s="2"/>
      <c r="Y928" s="5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</row>
    <row r="929" spans="1:48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57"/>
      <c r="T929" s="2"/>
      <c r="U929" s="5"/>
      <c r="V929" s="5"/>
      <c r="W929" s="4"/>
      <c r="X929" s="2"/>
      <c r="Y929" s="5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</row>
    <row r="930" spans="1:48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57"/>
      <c r="T930" s="2"/>
      <c r="U930" s="5"/>
      <c r="V930" s="5"/>
      <c r="W930" s="4"/>
      <c r="X930" s="2"/>
      <c r="Y930" s="5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</row>
    <row r="931" spans="1:48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57"/>
      <c r="T931" s="2"/>
      <c r="U931" s="5"/>
      <c r="V931" s="5"/>
      <c r="W931" s="4"/>
      <c r="X931" s="2"/>
      <c r="Y931" s="5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</row>
    <row r="932" spans="1:48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57"/>
      <c r="T932" s="2"/>
      <c r="U932" s="5"/>
      <c r="V932" s="5"/>
      <c r="W932" s="4"/>
      <c r="X932" s="2"/>
      <c r="Y932" s="5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</row>
    <row r="933" spans="1:48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57"/>
      <c r="T933" s="2"/>
      <c r="U933" s="5"/>
      <c r="V933" s="5"/>
      <c r="W933" s="4"/>
      <c r="X933" s="2"/>
      <c r="Y933" s="5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</row>
    <row r="934" spans="1:48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57"/>
      <c r="T934" s="2"/>
      <c r="U934" s="5"/>
      <c r="V934" s="5"/>
      <c r="W934" s="4"/>
      <c r="X934" s="2"/>
      <c r="Y934" s="5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</row>
    <row r="935" spans="1:48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57"/>
      <c r="T935" s="2"/>
      <c r="U935" s="5"/>
      <c r="V935" s="5"/>
      <c r="W935" s="4"/>
      <c r="X935" s="2"/>
      <c r="Y935" s="5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</row>
    <row r="936" spans="1:48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57"/>
      <c r="T936" s="2"/>
      <c r="U936" s="5"/>
      <c r="V936" s="5"/>
      <c r="W936" s="4"/>
      <c r="X936" s="2"/>
      <c r="Y936" s="5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</row>
    <row r="937" spans="1:48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57"/>
      <c r="T937" s="2"/>
      <c r="U937" s="5"/>
      <c r="V937" s="5"/>
      <c r="W937" s="4"/>
      <c r="X937" s="2"/>
      <c r="Y937" s="5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</row>
    <row r="938" spans="1:48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57"/>
      <c r="T938" s="2"/>
      <c r="U938" s="5"/>
      <c r="V938" s="5"/>
      <c r="W938" s="4"/>
      <c r="X938" s="2"/>
      <c r="Y938" s="5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</row>
    <row r="939" spans="1:48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57"/>
      <c r="T939" s="2"/>
      <c r="U939" s="5"/>
      <c r="V939" s="5"/>
      <c r="W939" s="4"/>
      <c r="X939" s="2"/>
      <c r="Y939" s="5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</row>
    <row r="940" spans="1:48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57"/>
      <c r="T940" s="2"/>
      <c r="U940" s="5"/>
      <c r="V940" s="5"/>
      <c r="W940" s="4"/>
      <c r="X940" s="2"/>
      <c r="Y940" s="5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</row>
    <row r="941" spans="1:48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57"/>
      <c r="T941" s="2"/>
      <c r="U941" s="5"/>
      <c r="V941" s="5"/>
      <c r="W941" s="4"/>
      <c r="X941" s="2"/>
      <c r="Y941" s="5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</row>
    <row r="942" spans="1:48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57"/>
      <c r="T942" s="2"/>
      <c r="U942" s="5"/>
      <c r="V942" s="5"/>
      <c r="W942" s="4"/>
      <c r="X942" s="2"/>
      <c r="Y942" s="5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</row>
    <row r="943" spans="1:48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57"/>
      <c r="T943" s="2"/>
      <c r="U943" s="5"/>
      <c r="V943" s="5"/>
      <c r="W943" s="4"/>
      <c r="X943" s="2"/>
      <c r="Y943" s="5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</row>
    <row r="944" spans="1:48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57"/>
      <c r="T944" s="2"/>
      <c r="U944" s="5"/>
      <c r="V944" s="5"/>
      <c r="W944" s="4"/>
      <c r="X944" s="2"/>
      <c r="Y944" s="5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</row>
    <row r="945" spans="1:48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57"/>
      <c r="T945" s="2"/>
      <c r="U945" s="5"/>
      <c r="V945" s="5"/>
      <c r="W945" s="4"/>
      <c r="X945" s="2"/>
      <c r="Y945" s="5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</row>
    <row r="946" spans="1:48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57"/>
      <c r="T946" s="2"/>
      <c r="U946" s="5"/>
      <c r="V946" s="5"/>
      <c r="W946" s="4"/>
      <c r="X946" s="2"/>
      <c r="Y946" s="5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</row>
    <row r="947" spans="1:48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57"/>
      <c r="T947" s="2"/>
      <c r="U947" s="5"/>
      <c r="V947" s="5"/>
      <c r="W947" s="4"/>
      <c r="X947" s="2"/>
      <c r="Y947" s="5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</row>
    <row r="948" spans="1:48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57"/>
      <c r="T948" s="2"/>
      <c r="U948" s="5"/>
      <c r="V948" s="5"/>
      <c r="W948" s="4"/>
      <c r="X948" s="2"/>
      <c r="Y948" s="5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</row>
    <row r="949" spans="1:48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57"/>
      <c r="T949" s="2"/>
      <c r="U949" s="5"/>
      <c r="V949" s="5"/>
      <c r="W949" s="4"/>
      <c r="X949" s="2"/>
      <c r="Y949" s="5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</row>
    <row r="950" spans="1:48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57"/>
      <c r="T950" s="2"/>
      <c r="U950" s="5"/>
      <c r="V950" s="5"/>
      <c r="W950" s="4"/>
      <c r="X950" s="2"/>
      <c r="Y950" s="5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</row>
    <row r="951" spans="1:48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57"/>
      <c r="T951" s="2"/>
      <c r="U951" s="5"/>
      <c r="V951" s="5"/>
      <c r="W951" s="4"/>
      <c r="X951" s="2"/>
      <c r="Y951" s="5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</row>
    <row r="952" spans="1:48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57"/>
      <c r="T952" s="2"/>
      <c r="U952" s="5"/>
      <c r="V952" s="5"/>
      <c r="W952" s="4"/>
      <c r="X952" s="2"/>
      <c r="Y952" s="5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</row>
    <row r="953" spans="1:48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57"/>
      <c r="T953" s="2"/>
      <c r="U953" s="5"/>
      <c r="V953" s="5"/>
      <c r="W953" s="4"/>
      <c r="X953" s="2"/>
      <c r="Y953" s="5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</row>
    <row r="954" spans="1:48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57"/>
      <c r="T954" s="2"/>
      <c r="U954" s="5"/>
      <c r="V954" s="5"/>
      <c r="W954" s="4"/>
      <c r="X954" s="2"/>
      <c r="Y954" s="5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</row>
    <row r="955" spans="1:48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57"/>
      <c r="T955" s="2"/>
      <c r="U955" s="5"/>
      <c r="V955" s="5"/>
      <c r="W955" s="4"/>
      <c r="X955" s="2"/>
      <c r="Y955" s="5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</row>
    <row r="956" spans="1:48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57"/>
      <c r="T956" s="2"/>
      <c r="U956" s="5"/>
      <c r="V956" s="5"/>
      <c r="W956" s="4"/>
      <c r="X956" s="2"/>
      <c r="Y956" s="5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</row>
    <row r="957" spans="1:48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57"/>
      <c r="T957" s="2"/>
      <c r="U957" s="5"/>
      <c r="V957" s="5"/>
      <c r="W957" s="4"/>
      <c r="X957" s="2"/>
      <c r="Y957" s="5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</row>
    <row r="958" spans="1:48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57"/>
      <c r="T958" s="2"/>
      <c r="U958" s="5"/>
      <c r="V958" s="5"/>
      <c r="W958" s="4"/>
      <c r="X958" s="2"/>
      <c r="Y958" s="5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</row>
    <row r="959" spans="1:48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57"/>
      <c r="T959" s="2"/>
      <c r="U959" s="5"/>
      <c r="V959" s="5"/>
      <c r="W959" s="4"/>
      <c r="X959" s="2"/>
      <c r="Y959" s="5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</row>
    <row r="960" spans="1:48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57"/>
      <c r="T960" s="2"/>
      <c r="U960" s="5"/>
      <c r="V960" s="5"/>
      <c r="W960" s="4"/>
      <c r="X960" s="2"/>
      <c r="Y960" s="5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</row>
    <row r="961" spans="1:48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57"/>
      <c r="T961" s="2"/>
      <c r="U961" s="5"/>
      <c r="V961" s="5"/>
      <c r="W961" s="4"/>
      <c r="X961" s="2"/>
      <c r="Y961" s="5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</row>
    <row r="962" spans="1:48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57"/>
      <c r="T962" s="2"/>
      <c r="U962" s="5"/>
      <c r="V962" s="5"/>
      <c r="W962" s="4"/>
      <c r="X962" s="2"/>
      <c r="Y962" s="5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</row>
    <row r="963" spans="1:48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57"/>
      <c r="T963" s="2"/>
      <c r="U963" s="5"/>
      <c r="V963" s="5"/>
      <c r="W963" s="4"/>
      <c r="X963" s="2"/>
      <c r="Y963" s="5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</row>
    <row r="964" spans="1:48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57"/>
      <c r="T964" s="2"/>
      <c r="U964" s="5"/>
      <c r="V964" s="5"/>
      <c r="W964" s="4"/>
      <c r="X964" s="2"/>
      <c r="Y964" s="5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</row>
    <row r="965" spans="1:48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57"/>
      <c r="T965" s="2"/>
      <c r="U965" s="5"/>
      <c r="V965" s="5"/>
      <c r="W965" s="4"/>
      <c r="X965" s="2"/>
      <c r="Y965" s="5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</row>
    <row r="966" spans="1:48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57"/>
      <c r="T966" s="2"/>
      <c r="U966" s="5"/>
      <c r="V966" s="5"/>
      <c r="W966" s="4"/>
      <c r="X966" s="2"/>
      <c r="Y966" s="5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</row>
    <row r="967" spans="1:48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57"/>
      <c r="T967" s="2"/>
      <c r="U967" s="5"/>
      <c r="V967" s="5"/>
      <c r="W967" s="4"/>
      <c r="X967" s="2"/>
      <c r="Y967" s="5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</row>
    <row r="968" spans="1:48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57"/>
      <c r="T968" s="2"/>
      <c r="U968" s="5"/>
      <c r="V968" s="5"/>
      <c r="W968" s="4"/>
      <c r="X968" s="2"/>
      <c r="Y968" s="5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</row>
    <row r="969" spans="1:48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57"/>
      <c r="T969" s="2"/>
      <c r="U969" s="5"/>
      <c r="V969" s="5"/>
      <c r="W969" s="4"/>
      <c r="X969" s="2"/>
      <c r="Y969" s="5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</row>
    <row r="970" spans="1:48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57"/>
      <c r="T970" s="2"/>
      <c r="U970" s="5"/>
      <c r="V970" s="5"/>
      <c r="W970" s="4"/>
      <c r="X970" s="2"/>
      <c r="Y970" s="5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</row>
    <row r="971" spans="1:48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  <c r="R971" s="2"/>
      <c r="S971" s="57"/>
      <c r="T971" s="2"/>
      <c r="U971" s="5"/>
      <c r="V971" s="5"/>
      <c r="W971" s="4"/>
      <c r="X971" s="2"/>
      <c r="Y971" s="5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</row>
    <row r="972" spans="1:48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  <c r="R972" s="2"/>
      <c r="S972" s="57"/>
      <c r="T972" s="2"/>
      <c r="U972" s="5"/>
      <c r="V972" s="5"/>
      <c r="W972" s="4"/>
      <c r="X972" s="2"/>
      <c r="Y972" s="5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</row>
    <row r="973" spans="1:48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  <c r="R973" s="2"/>
      <c r="S973" s="57"/>
      <c r="T973" s="2"/>
      <c r="U973" s="5"/>
      <c r="V973" s="5"/>
      <c r="W973" s="4"/>
      <c r="X973" s="2"/>
      <c r="Y973" s="5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</row>
    <row r="974" spans="1:48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  <c r="R974" s="2"/>
      <c r="S974" s="57"/>
      <c r="T974" s="2"/>
      <c r="U974" s="5"/>
      <c r="V974" s="5"/>
      <c r="W974" s="4"/>
      <c r="X974" s="2"/>
      <c r="Y974" s="5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</row>
    <row r="975" spans="1:48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  <c r="R975" s="2"/>
      <c r="S975" s="57"/>
      <c r="T975" s="2"/>
      <c r="U975" s="5"/>
      <c r="V975" s="5"/>
      <c r="W975" s="4"/>
      <c r="X975" s="2"/>
      <c r="Y975" s="5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</row>
    <row r="976" spans="1:48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  <c r="R976" s="2"/>
      <c r="S976" s="57"/>
      <c r="T976" s="2"/>
      <c r="U976" s="5"/>
      <c r="V976" s="5"/>
      <c r="W976" s="4"/>
      <c r="X976" s="2"/>
      <c r="Y976" s="5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</row>
    <row r="977" spans="1:48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  <c r="R977" s="2"/>
      <c r="S977" s="57"/>
      <c r="T977" s="2"/>
      <c r="U977" s="5"/>
      <c r="V977" s="5"/>
      <c r="W977" s="4"/>
      <c r="X977" s="2"/>
      <c r="Y977" s="5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</row>
    <row r="978" spans="1:48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  <c r="R978" s="2"/>
      <c r="S978" s="57"/>
      <c r="T978" s="2"/>
      <c r="U978" s="5"/>
      <c r="V978" s="5"/>
      <c r="W978" s="4"/>
      <c r="X978" s="2"/>
      <c r="Y978" s="5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</row>
    <row r="979" spans="1:48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  <c r="R979" s="2"/>
      <c r="S979" s="57"/>
      <c r="T979" s="2"/>
      <c r="U979" s="5"/>
      <c r="V979" s="5"/>
      <c r="W979" s="4"/>
      <c r="X979" s="2"/>
      <c r="Y979" s="5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</row>
    <row r="980" spans="1:48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  <c r="R980" s="2"/>
      <c r="S980" s="57"/>
      <c r="T980" s="2"/>
      <c r="U980" s="5"/>
      <c r="V980" s="5"/>
      <c r="W980" s="4"/>
      <c r="X980" s="2"/>
      <c r="Y980" s="5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</row>
    <row r="981" spans="1:48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  <c r="R981" s="2"/>
      <c r="S981" s="57"/>
      <c r="T981" s="2"/>
      <c r="U981" s="5"/>
      <c r="V981" s="5"/>
      <c r="W981" s="4"/>
      <c r="X981" s="2"/>
      <c r="Y981" s="5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</row>
    <row r="982" spans="1:48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  <c r="R982" s="2"/>
      <c r="S982" s="57"/>
      <c r="T982" s="2"/>
      <c r="U982" s="5"/>
      <c r="V982" s="5"/>
      <c r="W982" s="4"/>
      <c r="X982" s="2"/>
      <c r="Y982" s="5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</row>
    <row r="983" spans="1:48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  <c r="R983" s="2"/>
      <c r="S983" s="57"/>
      <c r="T983" s="2"/>
      <c r="U983" s="5"/>
      <c r="V983" s="5"/>
      <c r="W983" s="4"/>
      <c r="X983" s="2"/>
      <c r="Y983" s="5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</row>
    <row r="984" spans="1:48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  <c r="R984" s="2"/>
      <c r="S984" s="57"/>
      <c r="T984" s="2"/>
      <c r="U984" s="5"/>
      <c r="V984" s="5"/>
      <c r="W984" s="4"/>
      <c r="X984" s="2"/>
      <c r="Y984" s="5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</row>
    <row r="985" spans="1:48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  <c r="R985" s="2"/>
      <c r="S985" s="57"/>
      <c r="T985" s="2"/>
      <c r="U985" s="5"/>
      <c r="V985" s="5"/>
      <c r="W985" s="4"/>
      <c r="X985" s="2"/>
      <c r="Y985" s="5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</row>
    <row r="986" spans="1:48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  <c r="R986" s="2"/>
      <c r="S986" s="57"/>
      <c r="T986" s="2"/>
      <c r="U986" s="5"/>
      <c r="V986" s="5"/>
      <c r="W986" s="4"/>
      <c r="X986" s="2"/>
      <c r="Y986" s="5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</row>
    <row r="987" spans="1:48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  <c r="R987" s="2"/>
      <c r="S987" s="57"/>
      <c r="T987" s="2"/>
      <c r="U987" s="5"/>
      <c r="V987" s="5"/>
      <c r="W987" s="4"/>
      <c r="X987" s="2"/>
      <c r="Y987" s="5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</row>
    <row r="988" spans="1:48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  <c r="R988" s="2"/>
      <c r="S988" s="57"/>
      <c r="T988" s="2"/>
      <c r="U988" s="5"/>
      <c r="V988" s="5"/>
      <c r="W988" s="4"/>
      <c r="X988" s="2"/>
      <c r="Y988" s="5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</row>
    <row r="989" spans="1:48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  <c r="R989" s="2"/>
      <c r="S989" s="57"/>
      <c r="T989" s="2"/>
      <c r="U989" s="5"/>
      <c r="V989" s="5"/>
      <c r="W989" s="4"/>
      <c r="X989" s="2"/>
      <c r="Y989" s="5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</row>
    <row r="990" spans="1:48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  <c r="R990" s="2"/>
      <c r="S990" s="57"/>
      <c r="T990" s="2"/>
      <c r="U990" s="5"/>
      <c r="V990" s="5"/>
      <c r="W990" s="4"/>
      <c r="X990" s="2"/>
      <c r="Y990" s="5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</row>
    <row r="991" spans="1:48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  <c r="R991" s="2"/>
      <c r="S991" s="57"/>
      <c r="T991" s="2"/>
      <c r="U991" s="5"/>
      <c r="V991" s="5"/>
      <c r="W991" s="4"/>
      <c r="X991" s="2"/>
      <c r="Y991" s="5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</row>
    <row r="992" spans="1:48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  <c r="R992" s="2"/>
      <c r="S992" s="57"/>
      <c r="T992" s="2"/>
      <c r="U992" s="5"/>
      <c r="V992" s="5"/>
      <c r="W992" s="4"/>
      <c r="X992" s="2"/>
      <c r="Y992" s="5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</row>
    <row r="993" spans="1:48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  <c r="R993" s="2"/>
      <c r="S993" s="57"/>
      <c r="T993" s="2"/>
      <c r="U993" s="5"/>
      <c r="V993" s="5"/>
      <c r="W993" s="4"/>
      <c r="X993" s="2"/>
      <c r="Y993" s="5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</row>
    <row r="994" spans="1:48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  <c r="R994" s="2"/>
      <c r="S994" s="57"/>
      <c r="T994" s="2"/>
      <c r="U994" s="5"/>
      <c r="V994" s="5"/>
      <c r="W994" s="4"/>
      <c r="X994" s="2"/>
      <c r="Y994" s="5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</row>
    <row r="995" spans="1:48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  <c r="R995" s="2"/>
      <c r="S995" s="57"/>
      <c r="T995" s="2"/>
      <c r="U995" s="5"/>
      <c r="V995" s="5"/>
      <c r="W995" s="4"/>
      <c r="X995" s="2"/>
      <c r="Y995" s="5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</row>
    <row r="996" spans="1:48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  <c r="R996" s="2"/>
      <c r="S996" s="57"/>
      <c r="T996" s="2"/>
      <c r="U996" s="5"/>
      <c r="V996" s="5"/>
      <c r="W996" s="4"/>
      <c r="X996" s="2"/>
      <c r="Y996" s="5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</row>
    <row r="997" spans="1:48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  <c r="R997" s="2"/>
      <c r="S997" s="57"/>
      <c r="T997" s="2"/>
      <c r="U997" s="5"/>
      <c r="V997" s="5"/>
      <c r="W997" s="4"/>
      <c r="X997" s="2"/>
      <c r="Y997" s="5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</row>
    <row r="998" spans="1:48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  <c r="R998" s="2"/>
      <c r="S998" s="57"/>
      <c r="T998" s="2"/>
      <c r="U998" s="5"/>
      <c r="V998" s="5"/>
      <c r="W998" s="4"/>
      <c r="X998" s="2"/>
      <c r="Y998" s="5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</row>
    <row r="999" spans="1:48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  <c r="R999" s="2"/>
      <c r="S999" s="57"/>
      <c r="T999" s="2"/>
      <c r="U999" s="5"/>
      <c r="V999" s="5"/>
      <c r="W999" s="4"/>
      <c r="X999" s="2"/>
      <c r="Y999" s="5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</row>
    <row r="1000" spans="1:48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  <c r="R1000" s="2"/>
      <c r="S1000" s="57"/>
      <c r="T1000" s="2"/>
      <c r="U1000" s="5"/>
      <c r="V1000" s="5"/>
      <c r="W1000" s="4"/>
      <c r="X1000" s="2"/>
      <c r="Y1000" s="5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</row>
  </sheetData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12" customWidth="1"/>
    <col min="6" max="6" width="14.88671875" customWidth="1"/>
    <col min="7" max="26" width="8.6640625" customWidth="1"/>
  </cols>
  <sheetData>
    <row r="1" spans="2:13" ht="12.75" customHeight="1" x14ac:dyDescent="0.3"/>
    <row r="2" spans="2:13" ht="12.75" customHeight="1" x14ac:dyDescent="0.3"/>
    <row r="3" spans="2:13" ht="12.75" customHeight="1" x14ac:dyDescent="0.3"/>
    <row r="4" spans="2:13" ht="12.75" customHeight="1" x14ac:dyDescent="0.3"/>
    <row r="5" spans="2:13" ht="12.75" customHeight="1" x14ac:dyDescent="0.3">
      <c r="D5" s="7" t="s">
        <v>126</v>
      </c>
      <c r="E5" s="7" t="s">
        <v>132</v>
      </c>
      <c r="F5" s="7" t="s">
        <v>129</v>
      </c>
      <c r="G5" s="7" t="s">
        <v>130</v>
      </c>
      <c r="H5" s="7" t="s">
        <v>131</v>
      </c>
      <c r="I5" s="7" t="s">
        <v>163</v>
      </c>
      <c r="J5" s="7" t="s">
        <v>141</v>
      </c>
      <c r="K5" s="7" t="s">
        <v>140</v>
      </c>
      <c r="L5" s="7" t="s">
        <v>164</v>
      </c>
      <c r="M5" s="7" t="s">
        <v>162</v>
      </c>
    </row>
    <row r="6" spans="2:13" ht="12.75" customHeight="1" x14ac:dyDescent="0.3">
      <c r="B6" s="79" t="s">
        <v>165</v>
      </c>
      <c r="C6" s="7" t="s">
        <v>166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</row>
    <row r="7" spans="2:13" ht="12.75" customHeight="1" x14ac:dyDescent="0.3">
      <c r="B7" s="80"/>
      <c r="C7" s="7" t="s">
        <v>167</v>
      </c>
      <c r="D7" s="27">
        <f t="shared" ref="D7:D19" ca="1" si="0">(0.5+RAND())*$D$6</f>
        <v>3.2315588740706347</v>
      </c>
      <c r="E7" s="27">
        <f t="shared" ref="E7:M7" ca="1" si="1">(0.5+RAND())*E$6</f>
        <v>1.0063695703101512</v>
      </c>
      <c r="F7" s="27">
        <f t="shared" ca="1" si="1"/>
        <v>2.9915930711739538</v>
      </c>
      <c r="G7" s="27">
        <f t="shared" ca="1" si="1"/>
        <v>0.84036570611609207</v>
      </c>
      <c r="H7" s="27">
        <f t="shared" ca="1" si="1"/>
        <v>1.5270731086414702</v>
      </c>
      <c r="I7" s="27">
        <f t="shared" ca="1" si="1"/>
        <v>7.3017691833210296</v>
      </c>
      <c r="J7" s="27">
        <f t="shared" ca="1" si="1"/>
        <v>5.323436544440904</v>
      </c>
      <c r="K7" s="27">
        <f t="shared" ca="1" si="1"/>
        <v>0.69987368968009167</v>
      </c>
      <c r="L7" s="27">
        <f t="shared" ca="1" si="1"/>
        <v>2.1578166565282539</v>
      </c>
      <c r="M7" s="27">
        <f t="shared" ca="1" si="1"/>
        <v>4.6042115539684652</v>
      </c>
    </row>
    <row r="8" spans="2:13" ht="12.75" customHeight="1" x14ac:dyDescent="0.3">
      <c r="B8" s="80"/>
      <c r="C8" s="7" t="s">
        <v>168</v>
      </c>
      <c r="D8" s="27">
        <f t="shared" ca="1" si="0"/>
        <v>1.3300102258281541</v>
      </c>
      <c r="E8" s="27">
        <f t="shared" ref="E8:M8" ca="1" si="2">(0.5+RAND())*E$6</f>
        <v>1.0551801854364582</v>
      </c>
      <c r="F8" s="27">
        <f t="shared" ca="1" si="2"/>
        <v>4.4618376995323192</v>
      </c>
      <c r="G8" s="27">
        <f t="shared" ca="1" si="2"/>
        <v>1.8584255799208123</v>
      </c>
      <c r="H8" s="27">
        <f t="shared" ca="1" si="2"/>
        <v>1.4059439437055565</v>
      </c>
      <c r="I8" s="27">
        <f t="shared" ca="1" si="2"/>
        <v>4.5327110705136429</v>
      </c>
      <c r="J8" s="27">
        <f t="shared" ca="1" si="2"/>
        <v>9.1989816159610296</v>
      </c>
      <c r="K8" s="27">
        <f t="shared" ca="1" si="2"/>
        <v>0.94084355436014111</v>
      </c>
      <c r="L8" s="27">
        <f t="shared" ca="1" si="2"/>
        <v>1.104313806926037</v>
      </c>
      <c r="M8" s="27">
        <f t="shared" ca="1" si="2"/>
        <v>7.7991441640722616</v>
      </c>
    </row>
    <row r="9" spans="2:13" ht="12.75" customHeight="1" x14ac:dyDescent="0.3">
      <c r="B9" s="80"/>
      <c r="C9" s="7" t="s">
        <v>169</v>
      </c>
      <c r="D9" s="27">
        <f t="shared" ca="1" si="0"/>
        <v>2.7645206755470344</v>
      </c>
      <c r="E9" s="27">
        <f t="shared" ref="E9:M9" ca="1" si="3">(0.5+RAND())*E$6</f>
        <v>0.90333747373144402</v>
      </c>
      <c r="F9" s="27">
        <f t="shared" ca="1" si="3"/>
        <v>5.1403328503625216</v>
      </c>
      <c r="G9" s="27">
        <f t="shared" ca="1" si="3"/>
        <v>1.9036058178580888</v>
      </c>
      <c r="H9" s="27">
        <f t="shared" ca="1" si="3"/>
        <v>1.7729835872883812</v>
      </c>
      <c r="I9" s="27">
        <f t="shared" ca="1" si="3"/>
        <v>3.8177477357890592</v>
      </c>
      <c r="J9" s="27">
        <f t="shared" ca="1" si="3"/>
        <v>8.4303225198540339</v>
      </c>
      <c r="K9" s="27">
        <f t="shared" ca="1" si="3"/>
        <v>0.77901833738256743</v>
      </c>
      <c r="L9" s="27">
        <f t="shared" ca="1" si="3"/>
        <v>1.1496640237851425</v>
      </c>
      <c r="M9" s="27">
        <f t="shared" ca="1" si="3"/>
        <v>8.0883897047222817</v>
      </c>
    </row>
    <row r="10" spans="2:13" ht="12.75" customHeight="1" x14ac:dyDescent="0.3">
      <c r="B10" s="80"/>
      <c r="C10" s="7" t="s">
        <v>170</v>
      </c>
      <c r="D10" s="27">
        <f t="shared" ca="1" si="0"/>
        <v>3.2937099326945085</v>
      </c>
      <c r="E10" s="27">
        <f t="shared" ref="E10:M10" ca="1" si="4">(0.5+RAND())*E$6</f>
        <v>0.6669471277010347</v>
      </c>
      <c r="F10" s="27">
        <f t="shared" ca="1" si="4"/>
        <v>2.3216441198572264</v>
      </c>
      <c r="G10" s="27">
        <f t="shared" ca="1" si="4"/>
        <v>0.86207778847127314</v>
      </c>
      <c r="H10" s="27">
        <f t="shared" ca="1" si="4"/>
        <v>1.5296614424661856</v>
      </c>
      <c r="I10" s="27">
        <f t="shared" ca="1" si="4"/>
        <v>10.014678468968958</v>
      </c>
      <c r="J10" s="27">
        <f t="shared" ca="1" si="4"/>
        <v>7.5520004852708542</v>
      </c>
      <c r="K10" s="27">
        <f t="shared" ca="1" si="4"/>
        <v>1.1591160024425167</v>
      </c>
      <c r="L10" s="27">
        <f t="shared" ca="1" si="4"/>
        <v>1.785309894980259</v>
      </c>
      <c r="M10" s="27">
        <f t="shared" ca="1" si="4"/>
        <v>8.640758706766924</v>
      </c>
    </row>
    <row r="11" spans="2:13" ht="12.75" customHeight="1" x14ac:dyDescent="0.3">
      <c r="B11" s="80"/>
      <c r="C11" s="7" t="s">
        <v>171</v>
      </c>
      <c r="D11" s="27">
        <f t="shared" ca="1" si="0"/>
        <v>1.5774313714106956</v>
      </c>
      <c r="E11" s="27">
        <f t="shared" ref="E11:M11" ca="1" si="5">(0.5+RAND())*E$6</f>
        <v>0.88071289864953139</v>
      </c>
      <c r="F11" s="27">
        <f t="shared" ca="1" si="5"/>
        <v>4.3129111263898761</v>
      </c>
      <c r="G11" s="27">
        <f t="shared" ca="1" si="5"/>
        <v>1.437642103137778</v>
      </c>
      <c r="H11" s="27">
        <f t="shared" ca="1" si="5"/>
        <v>1.3087294154123779</v>
      </c>
      <c r="I11" s="27">
        <f t="shared" ca="1" si="5"/>
        <v>3.523835302408691</v>
      </c>
      <c r="J11" s="27">
        <f t="shared" ca="1" si="5"/>
        <v>5.8928535298240217</v>
      </c>
      <c r="K11" s="27">
        <f t="shared" ca="1" si="5"/>
        <v>1.6295109973461042</v>
      </c>
      <c r="L11" s="27">
        <f t="shared" ca="1" si="5"/>
        <v>1.7475027247251449</v>
      </c>
      <c r="M11" s="27">
        <f t="shared" ca="1" si="5"/>
        <v>8.8282812543140992</v>
      </c>
    </row>
    <row r="12" spans="2:13" ht="12.75" customHeight="1" x14ac:dyDescent="0.3">
      <c r="B12" s="80"/>
      <c r="C12" s="7" t="s">
        <v>172</v>
      </c>
      <c r="D12" s="27">
        <f t="shared" ca="1" si="0"/>
        <v>3.133836738830901</v>
      </c>
      <c r="E12" s="27">
        <f t="shared" ref="E12:M12" ca="1" si="6">(0.5+RAND())*E$6</f>
        <v>1.0766267772868892</v>
      </c>
      <c r="F12" s="27">
        <f t="shared" ca="1" si="6"/>
        <v>4.7307111268222402</v>
      </c>
      <c r="G12" s="27">
        <f t="shared" ca="1" si="6"/>
        <v>0.86940182836795721</v>
      </c>
      <c r="H12" s="27">
        <f t="shared" ca="1" si="6"/>
        <v>1.1515697356751604</v>
      </c>
      <c r="I12" s="27">
        <f t="shared" ca="1" si="6"/>
        <v>9.8239231286736608</v>
      </c>
      <c r="J12" s="27">
        <f t="shared" ca="1" si="6"/>
        <v>5.8297815340457584</v>
      </c>
      <c r="K12" s="27">
        <f t="shared" ca="1" si="6"/>
        <v>1.0298250078698394</v>
      </c>
      <c r="L12" s="27">
        <f t="shared" ca="1" si="6"/>
        <v>1.6221540444922939</v>
      </c>
      <c r="M12" s="27">
        <f t="shared" ca="1" si="6"/>
        <v>4.6807704820113631</v>
      </c>
    </row>
    <row r="13" spans="2:13" ht="12.75" customHeight="1" x14ac:dyDescent="0.3">
      <c r="B13" s="80"/>
      <c r="C13" s="7" t="s">
        <v>173</v>
      </c>
      <c r="D13" s="27">
        <f t="shared" ca="1" si="0"/>
        <v>3.2523079005856896</v>
      </c>
      <c r="E13" s="27">
        <f t="shared" ref="E13:M13" ca="1" si="7">(0.5+RAND())*E$6</f>
        <v>0.70095278748425827</v>
      </c>
      <c r="F13" s="27">
        <f t="shared" ca="1" si="7"/>
        <v>3.767625472985773</v>
      </c>
      <c r="G13" s="27">
        <f t="shared" ca="1" si="7"/>
        <v>2.0061778382489925</v>
      </c>
      <c r="H13" s="27">
        <f t="shared" ca="1" si="7"/>
        <v>0.72778786460426004</v>
      </c>
      <c r="I13" s="27">
        <f t="shared" ca="1" si="7"/>
        <v>9.6256044742586742</v>
      </c>
      <c r="J13" s="27">
        <f t="shared" ca="1" si="7"/>
        <v>9.729073641430416</v>
      </c>
      <c r="K13" s="27">
        <f t="shared" ca="1" si="7"/>
        <v>1.1157032913135001</v>
      </c>
      <c r="L13" s="27">
        <f t="shared" ca="1" si="7"/>
        <v>1.371800218614422</v>
      </c>
      <c r="M13" s="27">
        <f t="shared" ca="1" si="7"/>
        <v>8.0670517118446696</v>
      </c>
    </row>
    <row r="14" spans="2:13" ht="12.75" customHeight="1" x14ac:dyDescent="0.3">
      <c r="B14" s="80"/>
      <c r="C14" s="7" t="s">
        <v>174</v>
      </c>
      <c r="D14" s="27">
        <f t="shared" ca="1" si="0"/>
        <v>2.4245826580747991</v>
      </c>
      <c r="E14" s="27">
        <f t="shared" ref="E14:M14" ca="1" si="8">(0.5+RAND())*E$6</f>
        <v>0.90519645100048529</v>
      </c>
      <c r="F14" s="27">
        <f t="shared" ca="1" si="8"/>
        <v>2.6448975476249705</v>
      </c>
      <c r="G14" s="27">
        <f t="shared" ca="1" si="8"/>
        <v>2.014534372711581</v>
      </c>
      <c r="H14" s="27">
        <f t="shared" ca="1" si="8"/>
        <v>1.0784588745891852</v>
      </c>
      <c r="I14" s="27">
        <f t="shared" ca="1" si="8"/>
        <v>4.3950376868498138</v>
      </c>
      <c r="J14" s="27">
        <f t="shared" ca="1" si="8"/>
        <v>9.5817474785519892</v>
      </c>
      <c r="K14" s="27">
        <f t="shared" ca="1" si="8"/>
        <v>1.1650204358921603</v>
      </c>
      <c r="L14" s="27">
        <f t="shared" ca="1" si="8"/>
        <v>2.2136638796884363</v>
      </c>
      <c r="M14" s="27">
        <f t="shared" ca="1" si="8"/>
        <v>4.4207503577920129</v>
      </c>
    </row>
    <row r="15" spans="2:13" ht="12.75" customHeight="1" x14ac:dyDescent="0.3">
      <c r="B15" s="80"/>
      <c r="C15" s="7" t="s">
        <v>175</v>
      </c>
      <c r="D15" s="27">
        <f t="shared" ca="1" si="0"/>
        <v>3.177511310373542</v>
      </c>
      <c r="E15" s="27">
        <f t="shared" ref="E15:M15" ca="1" si="9">(0.5+RAND())*E$6</f>
        <v>0.90239999186174469</v>
      </c>
      <c r="F15" s="27">
        <f t="shared" ca="1" si="9"/>
        <v>4.9796308712594941</v>
      </c>
      <c r="G15" s="27">
        <f t="shared" ca="1" si="9"/>
        <v>1.6590245753547777</v>
      </c>
      <c r="H15" s="27">
        <f t="shared" ca="1" si="9"/>
        <v>1.5760911511483664</v>
      </c>
      <c r="I15" s="27">
        <f t="shared" ca="1" si="9"/>
        <v>4.5148227782400161</v>
      </c>
      <c r="J15" s="27">
        <f t="shared" ca="1" si="9"/>
        <v>3.3879609631332541</v>
      </c>
      <c r="K15" s="27">
        <f t="shared" ca="1" si="9"/>
        <v>1.5906892226019587</v>
      </c>
      <c r="L15" s="27">
        <f t="shared" ca="1" si="9"/>
        <v>1.127925895689379</v>
      </c>
      <c r="M15" s="27">
        <f t="shared" ca="1" si="9"/>
        <v>7.112529148589056</v>
      </c>
    </row>
    <row r="16" spans="2:13" ht="12.75" customHeight="1" x14ac:dyDescent="0.3">
      <c r="B16" s="80"/>
      <c r="C16" s="7" t="s">
        <v>176</v>
      </c>
      <c r="D16" s="27">
        <f t="shared" ca="1" si="0"/>
        <v>1.3883298747069555</v>
      </c>
      <c r="E16" s="27">
        <f t="shared" ref="E16:M16" ca="1" si="10">(0.5+RAND())*E$6</f>
        <v>0.48615940006773972</v>
      </c>
      <c r="F16" s="27">
        <f t="shared" ca="1" si="10"/>
        <v>2.3124021793439193</v>
      </c>
      <c r="G16" s="27">
        <f t="shared" ca="1" si="10"/>
        <v>1.7213778408382514</v>
      </c>
      <c r="H16" s="27">
        <f t="shared" ca="1" si="10"/>
        <v>1.3857841384824321</v>
      </c>
      <c r="I16" s="27">
        <f t="shared" ca="1" si="10"/>
        <v>4.2493925221493276</v>
      </c>
      <c r="J16" s="27">
        <f t="shared" ca="1" si="10"/>
        <v>5.9023850541194287</v>
      </c>
      <c r="K16" s="27">
        <f t="shared" ca="1" si="10"/>
        <v>1.1253572983781694</v>
      </c>
      <c r="L16" s="27">
        <f t="shared" ca="1" si="10"/>
        <v>1.3793687475040859</v>
      </c>
      <c r="M16" s="27">
        <f t="shared" ca="1" si="10"/>
        <v>8.807173003127085</v>
      </c>
    </row>
    <row r="17" spans="2:13" ht="12.75" customHeight="1" x14ac:dyDescent="0.3">
      <c r="B17" s="80"/>
      <c r="C17" s="7" t="s">
        <v>177</v>
      </c>
      <c r="D17" s="27">
        <f t="shared" ca="1" si="0"/>
        <v>1.9228079726999214</v>
      </c>
      <c r="E17" s="27">
        <f t="shared" ref="E17:M17" ca="1" si="11">(0.5+RAND())*E$6</f>
        <v>0.39533623226061404</v>
      </c>
      <c r="F17" s="27">
        <f t="shared" ca="1" si="11"/>
        <v>2.3198194642182464</v>
      </c>
      <c r="G17" s="27">
        <f t="shared" ca="1" si="11"/>
        <v>2.1663514139877167</v>
      </c>
      <c r="H17" s="27">
        <f t="shared" ca="1" si="11"/>
        <v>1.1167429265532209</v>
      </c>
      <c r="I17" s="27">
        <f t="shared" ca="1" si="11"/>
        <v>5.8415713319483222</v>
      </c>
      <c r="J17" s="27">
        <f t="shared" ca="1" si="11"/>
        <v>4.3129093958264848</v>
      </c>
      <c r="K17" s="27">
        <f t="shared" ca="1" si="11"/>
        <v>1.5079244168917993</v>
      </c>
      <c r="L17" s="27">
        <f t="shared" ca="1" si="11"/>
        <v>1.3336182963337775</v>
      </c>
      <c r="M17" s="27">
        <f t="shared" ca="1" si="11"/>
        <v>6.1547849660164147</v>
      </c>
    </row>
    <row r="18" spans="2:13" ht="12.75" customHeight="1" x14ac:dyDescent="0.3">
      <c r="B18" s="80"/>
      <c r="C18" s="7" t="s">
        <v>178</v>
      </c>
      <c r="D18" s="27">
        <f t="shared" ca="1" si="0"/>
        <v>2.6951719264442819</v>
      </c>
      <c r="E18" s="27">
        <f t="shared" ref="E18:M18" ca="1" si="12">(0.5+RAND())*E$6</f>
        <v>0.90187273654683175</v>
      </c>
      <c r="F18" s="27">
        <f t="shared" ca="1" si="12"/>
        <v>4.9373686806955437</v>
      </c>
      <c r="G18" s="27">
        <f t="shared" ca="1" si="12"/>
        <v>1.1339451691901834</v>
      </c>
      <c r="H18" s="27">
        <f t="shared" ca="1" si="12"/>
        <v>1.218857767300958</v>
      </c>
      <c r="I18" s="27">
        <f t="shared" ca="1" si="12"/>
        <v>4.8234131704523504</v>
      </c>
      <c r="J18" s="27">
        <f t="shared" ca="1" si="12"/>
        <v>7.4228527301377358</v>
      </c>
      <c r="K18" s="27">
        <f t="shared" ca="1" si="12"/>
        <v>1.0620928796163114</v>
      </c>
      <c r="L18" s="27">
        <f t="shared" ca="1" si="12"/>
        <v>1.6249049663974582</v>
      </c>
      <c r="M18" s="27">
        <f t="shared" ca="1" si="12"/>
        <v>8.4188907668632247</v>
      </c>
    </row>
    <row r="19" spans="2:13" ht="12.75" customHeight="1" x14ac:dyDescent="0.3">
      <c r="B19" s="81"/>
      <c r="C19" s="7" t="s">
        <v>179</v>
      </c>
      <c r="D19" s="27">
        <f t="shared" ca="1" si="0"/>
        <v>1.5701744936813915</v>
      </c>
      <c r="E19" s="27">
        <f t="shared" ref="E19:M19" ca="1" si="13">(0.5+RAND())*E$6</f>
        <v>0.82125503055401416</v>
      </c>
      <c r="F19" s="27">
        <f t="shared" ca="1" si="13"/>
        <v>3.446054175763515</v>
      </c>
      <c r="G19" s="27">
        <f t="shared" ca="1" si="13"/>
        <v>2.0903077512214683</v>
      </c>
      <c r="H19" s="27">
        <f t="shared" ca="1" si="13"/>
        <v>1.5896224959741185</v>
      </c>
      <c r="I19" s="27">
        <f t="shared" ca="1" si="13"/>
        <v>3.4623389454539613</v>
      </c>
      <c r="J19" s="27">
        <f t="shared" ca="1" si="13"/>
        <v>3.4190328519649436</v>
      </c>
      <c r="K19" s="27">
        <f t="shared" ca="1" si="13"/>
        <v>0.62175948370309209</v>
      </c>
      <c r="L19" s="27">
        <f t="shared" ca="1" si="13"/>
        <v>1.6216420915226379</v>
      </c>
      <c r="M19" s="27">
        <f t="shared" ca="1" si="13"/>
        <v>3.3395032173251815</v>
      </c>
    </row>
    <row r="20" spans="2:13" ht="12.75" customHeight="1" x14ac:dyDescent="0.3"/>
    <row r="21" spans="2:13" ht="12.75" customHeight="1" x14ac:dyDescent="0.3"/>
    <row r="22" spans="2:13" ht="12.75" customHeight="1" x14ac:dyDescent="0.3"/>
    <row r="23" spans="2:13" ht="12.75" customHeight="1" x14ac:dyDescent="0.3"/>
    <row r="24" spans="2:13" ht="12.75" customHeight="1" x14ac:dyDescent="0.3">
      <c r="D24" s="7" t="s">
        <v>126</v>
      </c>
      <c r="E24" s="7" t="s">
        <v>132</v>
      </c>
      <c r="F24" s="7" t="s">
        <v>129</v>
      </c>
      <c r="G24" s="7" t="s">
        <v>130</v>
      </c>
      <c r="H24" s="7" t="s">
        <v>131</v>
      </c>
      <c r="I24" s="7" t="s">
        <v>163</v>
      </c>
      <c r="J24" s="7" t="s">
        <v>141</v>
      </c>
      <c r="K24" s="7" t="s">
        <v>140</v>
      </c>
      <c r="L24" s="7" t="s">
        <v>164</v>
      </c>
      <c r="M24" s="7" t="s">
        <v>162</v>
      </c>
    </row>
    <row r="25" spans="2:13" ht="12.75" customHeight="1" x14ac:dyDescent="0.3">
      <c r="B25" s="79" t="s">
        <v>72</v>
      </c>
      <c r="C25" s="7" t="s">
        <v>166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3" ht="12.75" customHeight="1" x14ac:dyDescent="0.3">
      <c r="B26" s="80"/>
      <c r="C26" s="7" t="s">
        <v>167</v>
      </c>
      <c r="D26" s="27">
        <f t="shared" ref="D26:M26" ca="1" si="14">(0.5+RAND())*D$25</f>
        <v>10.561845770473015</v>
      </c>
      <c r="E26" s="27">
        <f t="shared" ca="1" si="14"/>
        <v>13.378033478245595</v>
      </c>
      <c r="F26" s="27">
        <f t="shared" ca="1" si="14"/>
        <v>9.9969508822546267</v>
      </c>
      <c r="G26" s="27">
        <f t="shared" ca="1" si="14"/>
        <v>11.65145991861842</v>
      </c>
      <c r="H26" s="27">
        <f t="shared" ca="1" si="14"/>
        <v>13.888578417390161</v>
      </c>
      <c r="I26" s="27">
        <f t="shared" ca="1" si="14"/>
        <v>6.0985550077567758</v>
      </c>
      <c r="J26" s="27">
        <f t="shared" ca="1" si="14"/>
        <v>3.8094024805166087</v>
      </c>
      <c r="K26" s="27">
        <f t="shared" ca="1" si="14"/>
        <v>10.629173714330802</v>
      </c>
      <c r="L26" s="27">
        <f t="shared" ca="1" si="14"/>
        <v>6.873680572506605</v>
      </c>
      <c r="M26" s="27">
        <f t="shared" ca="1" si="14"/>
        <v>9.5651705804409488</v>
      </c>
    </row>
    <row r="27" spans="2:13" ht="12.75" customHeight="1" x14ac:dyDescent="0.3">
      <c r="B27" s="80"/>
      <c r="C27" s="7" t="s">
        <v>168</v>
      </c>
      <c r="D27" s="27">
        <f t="shared" ref="D27:M27" ca="1" si="15">(0.5+RAND())*D$25</f>
        <v>10.40369611828541</v>
      </c>
      <c r="E27" s="27">
        <f t="shared" ca="1" si="15"/>
        <v>18.356886546751724</v>
      </c>
      <c r="F27" s="27">
        <f t="shared" ca="1" si="15"/>
        <v>9.9284499443145116</v>
      </c>
      <c r="G27" s="27">
        <f t="shared" ca="1" si="15"/>
        <v>12.139962656915138</v>
      </c>
      <c r="H27" s="27">
        <f t="shared" ca="1" si="15"/>
        <v>16.368199631033693</v>
      </c>
      <c r="I27" s="27">
        <f t="shared" ca="1" si="15"/>
        <v>4.0977036512314768</v>
      </c>
      <c r="J27" s="27">
        <f t="shared" ca="1" si="15"/>
        <v>5.5666371771031988</v>
      </c>
      <c r="K27" s="27">
        <f t="shared" ca="1" si="15"/>
        <v>15.459585875574168</v>
      </c>
      <c r="L27" s="27">
        <f t="shared" ca="1" si="15"/>
        <v>11.77550587461867</v>
      </c>
      <c r="M27" s="27">
        <f t="shared" ca="1" si="15"/>
        <v>6.550558939784926</v>
      </c>
    </row>
    <row r="28" spans="2:13" ht="12.75" customHeight="1" x14ac:dyDescent="0.3">
      <c r="B28" s="80"/>
      <c r="C28" s="7" t="s">
        <v>169</v>
      </c>
      <c r="D28" s="27">
        <f t="shared" ref="D28:M28" ca="1" si="16">(0.5+RAND())*D$25</f>
        <v>9.5684663842394784</v>
      </c>
      <c r="E28" s="27">
        <f t="shared" ca="1" si="16"/>
        <v>8.2669749888770063</v>
      </c>
      <c r="F28" s="27">
        <f t="shared" ca="1" si="16"/>
        <v>6.0654962452845727</v>
      </c>
      <c r="G28" s="27">
        <f t="shared" ca="1" si="16"/>
        <v>8.3570282930433066</v>
      </c>
      <c r="H28" s="27">
        <f t="shared" ca="1" si="16"/>
        <v>10.190410843967335</v>
      </c>
      <c r="I28" s="27">
        <f t="shared" ca="1" si="16"/>
        <v>4.2834510368316643</v>
      </c>
      <c r="J28" s="27">
        <f t="shared" ca="1" si="16"/>
        <v>7.852635782252932</v>
      </c>
      <c r="K28" s="27">
        <f t="shared" ca="1" si="16"/>
        <v>9.5402708421151825</v>
      </c>
      <c r="L28" s="27">
        <f t="shared" ca="1" si="16"/>
        <v>10.115911882518702</v>
      </c>
      <c r="M28" s="27">
        <f t="shared" ca="1" si="16"/>
        <v>6.9304086415972801</v>
      </c>
    </row>
    <row r="29" spans="2:13" ht="12.75" customHeight="1" x14ac:dyDescent="0.3">
      <c r="B29" s="80"/>
      <c r="C29" s="7" t="s">
        <v>170</v>
      </c>
      <c r="D29" s="27">
        <f t="shared" ref="D29:M29" ca="1" si="17">(0.5+RAND())*D$25</f>
        <v>6.1760583295708447</v>
      </c>
      <c r="E29" s="27">
        <f t="shared" ca="1" si="17"/>
        <v>9.0439914044224778</v>
      </c>
      <c r="F29" s="27">
        <f t="shared" ca="1" si="17"/>
        <v>4.170934351046963</v>
      </c>
      <c r="G29" s="27">
        <f t="shared" ca="1" si="17"/>
        <v>13.324580286534763</v>
      </c>
      <c r="H29" s="27">
        <f t="shared" ca="1" si="17"/>
        <v>16.028830349988354</v>
      </c>
      <c r="I29" s="27">
        <f t="shared" ca="1" si="17"/>
        <v>5.4352501641610642</v>
      </c>
      <c r="J29" s="27">
        <f t="shared" ca="1" si="17"/>
        <v>5.0806454418793168</v>
      </c>
      <c r="K29" s="27">
        <f t="shared" ca="1" si="17"/>
        <v>8.1150273358355758</v>
      </c>
      <c r="L29" s="27">
        <f t="shared" ca="1" si="17"/>
        <v>8.3391083456684676</v>
      </c>
      <c r="M29" s="27">
        <f t="shared" ca="1" si="17"/>
        <v>9.4423595984026694</v>
      </c>
    </row>
    <row r="30" spans="2:13" ht="12.75" customHeight="1" x14ac:dyDescent="0.3">
      <c r="B30" s="80"/>
      <c r="C30" s="7" t="s">
        <v>171</v>
      </c>
      <c r="D30" s="27">
        <f t="shared" ref="D30:M30" ca="1" si="18">(0.5+RAND())*D$25</f>
        <v>13.094822670780374</v>
      </c>
      <c r="E30" s="27">
        <f t="shared" ca="1" si="18"/>
        <v>16.481857568736903</v>
      </c>
      <c r="F30" s="27">
        <f t="shared" ca="1" si="18"/>
        <v>7.5520385988597569</v>
      </c>
      <c r="G30" s="27">
        <f t="shared" ca="1" si="18"/>
        <v>8.9651942716142443</v>
      </c>
      <c r="H30" s="27">
        <f t="shared" ca="1" si="18"/>
        <v>13.253782232001143</v>
      </c>
      <c r="I30" s="27">
        <f t="shared" ca="1" si="18"/>
        <v>2.6403260354018645</v>
      </c>
      <c r="J30" s="27">
        <f t="shared" ca="1" si="18"/>
        <v>8.0840121483901193</v>
      </c>
      <c r="K30" s="27">
        <f t="shared" ca="1" si="18"/>
        <v>9.8870925175443141</v>
      </c>
      <c r="L30" s="27">
        <f t="shared" ca="1" si="18"/>
        <v>10.154982539265395</v>
      </c>
      <c r="M30" s="27">
        <f t="shared" ca="1" si="18"/>
        <v>8.1754785441549362</v>
      </c>
    </row>
    <row r="31" spans="2:13" ht="12.75" customHeight="1" x14ac:dyDescent="0.3">
      <c r="B31" s="80"/>
      <c r="C31" s="7" t="s">
        <v>172</v>
      </c>
      <c r="D31" s="27">
        <f t="shared" ref="D31:M31" ca="1" si="19">(0.5+RAND())*D$25</f>
        <v>12.431221483553774</v>
      </c>
      <c r="E31" s="27">
        <f t="shared" ca="1" si="19"/>
        <v>20.51884878826306</v>
      </c>
      <c r="F31" s="27">
        <f t="shared" ca="1" si="19"/>
        <v>7.2913190976121358</v>
      </c>
      <c r="G31" s="27">
        <f t="shared" ca="1" si="19"/>
        <v>7.7699702074207426</v>
      </c>
      <c r="H31" s="27">
        <f t="shared" ca="1" si="19"/>
        <v>12.808719119105398</v>
      </c>
      <c r="I31" s="27">
        <f t="shared" ca="1" si="19"/>
        <v>5.1749647765798841</v>
      </c>
      <c r="J31" s="27">
        <f t="shared" ca="1" si="19"/>
        <v>7.2958961981778536</v>
      </c>
      <c r="K31" s="27">
        <f t="shared" ca="1" si="19"/>
        <v>7.617095326725992</v>
      </c>
      <c r="L31" s="27">
        <f t="shared" ca="1" si="19"/>
        <v>15.647521318491817</v>
      </c>
      <c r="M31" s="27">
        <f t="shared" ca="1" si="19"/>
        <v>7.1013254492346736</v>
      </c>
    </row>
    <row r="32" spans="2:13" ht="12.75" customHeight="1" x14ac:dyDescent="0.3">
      <c r="B32" s="80"/>
      <c r="C32" s="7" t="s">
        <v>173</v>
      </c>
      <c r="D32" s="27">
        <f t="shared" ref="D32:M32" ca="1" si="20">(0.5+RAND())*D$25</f>
        <v>6.1467370513842789</v>
      </c>
      <c r="E32" s="27">
        <f t="shared" ca="1" si="20"/>
        <v>19.878014092226955</v>
      </c>
      <c r="F32" s="27">
        <f t="shared" ca="1" si="20"/>
        <v>9.4158952242134362</v>
      </c>
      <c r="G32" s="27">
        <f t="shared" ca="1" si="20"/>
        <v>12.304245209166641</v>
      </c>
      <c r="H32" s="27">
        <f t="shared" ca="1" si="20"/>
        <v>15.229888172946712</v>
      </c>
      <c r="I32" s="27">
        <f t="shared" ca="1" si="20"/>
        <v>3.5071168455291248</v>
      </c>
      <c r="J32" s="27">
        <f t="shared" ca="1" si="20"/>
        <v>10.40571333446716</v>
      </c>
      <c r="K32" s="27">
        <f t="shared" ca="1" si="20"/>
        <v>22.260983448034487</v>
      </c>
      <c r="L32" s="27">
        <f t="shared" ca="1" si="20"/>
        <v>7.5283187263531097</v>
      </c>
      <c r="M32" s="27">
        <f t="shared" ca="1" si="20"/>
        <v>5.5650980510961361</v>
      </c>
    </row>
    <row r="33" spans="2:13" ht="12.75" customHeight="1" x14ac:dyDescent="0.3">
      <c r="B33" s="80"/>
      <c r="C33" s="7" t="s">
        <v>174</v>
      </c>
      <c r="D33" s="27">
        <f t="shared" ref="D33:M33" ca="1" si="21">(0.5+RAND())*D$25</f>
        <v>5.2574224104481653</v>
      </c>
      <c r="E33" s="27">
        <f t="shared" ca="1" si="21"/>
        <v>19.791881160666076</v>
      </c>
      <c r="F33" s="27">
        <f t="shared" ca="1" si="21"/>
        <v>9.1669605950054933</v>
      </c>
      <c r="G33" s="27">
        <f t="shared" ca="1" si="21"/>
        <v>16.513543703028489</v>
      </c>
      <c r="H33" s="27">
        <f t="shared" ca="1" si="21"/>
        <v>16.30193003098552</v>
      </c>
      <c r="I33" s="27">
        <f t="shared" ca="1" si="21"/>
        <v>5.9909505793539815</v>
      </c>
      <c r="J33" s="27">
        <f t="shared" ca="1" si="21"/>
        <v>5.4003755521227292</v>
      </c>
      <c r="K33" s="27">
        <f t="shared" ca="1" si="21"/>
        <v>13.922712549232076</v>
      </c>
      <c r="L33" s="27">
        <f t="shared" ca="1" si="21"/>
        <v>15.098673445898527</v>
      </c>
      <c r="M33" s="27">
        <f t="shared" ca="1" si="21"/>
        <v>8.5643850443597707</v>
      </c>
    </row>
    <row r="34" spans="2:13" ht="12.75" customHeight="1" x14ac:dyDescent="0.3">
      <c r="B34" s="80"/>
      <c r="C34" s="7" t="s">
        <v>175</v>
      </c>
      <c r="D34" s="27">
        <f t="shared" ref="D34:M34" ca="1" si="22">(0.5+RAND())*D$25</f>
        <v>5.7525515273239698</v>
      </c>
      <c r="E34" s="27">
        <f t="shared" ca="1" si="22"/>
        <v>8.8221411604183135</v>
      </c>
      <c r="F34" s="27">
        <f t="shared" ca="1" si="22"/>
        <v>9.2811852443830016</v>
      </c>
      <c r="G34" s="27">
        <f t="shared" ca="1" si="22"/>
        <v>7.9342873595524797</v>
      </c>
      <c r="H34" s="27">
        <f t="shared" ca="1" si="22"/>
        <v>10.602985636990899</v>
      </c>
      <c r="I34" s="27">
        <f t="shared" ca="1" si="22"/>
        <v>4.4712801283439383</v>
      </c>
      <c r="J34" s="27">
        <f t="shared" ca="1" si="22"/>
        <v>8.554572938511253</v>
      </c>
      <c r="K34" s="27">
        <f t="shared" ca="1" si="22"/>
        <v>12.382948294026939</v>
      </c>
      <c r="L34" s="27">
        <f t="shared" ca="1" si="22"/>
        <v>13.099034565639702</v>
      </c>
      <c r="M34" s="27">
        <f t="shared" ca="1" si="22"/>
        <v>4.4090332604693341</v>
      </c>
    </row>
    <row r="35" spans="2:13" ht="12.75" customHeight="1" x14ac:dyDescent="0.3">
      <c r="B35" s="80"/>
      <c r="C35" s="7" t="s">
        <v>176</v>
      </c>
      <c r="D35" s="27">
        <f t="shared" ref="D35:M35" ca="1" si="23">(0.5+RAND())*D$25</f>
        <v>6.5127387979813136</v>
      </c>
      <c r="E35" s="27">
        <f t="shared" ca="1" si="23"/>
        <v>8.4599547834945525</v>
      </c>
      <c r="F35" s="27">
        <f t="shared" ca="1" si="23"/>
        <v>10.22780713510781</v>
      </c>
      <c r="G35" s="27">
        <f t="shared" ca="1" si="23"/>
        <v>8.2319697466984891</v>
      </c>
      <c r="H35" s="27">
        <f t="shared" ca="1" si="23"/>
        <v>15.290306189018468</v>
      </c>
      <c r="I35" s="27">
        <f t="shared" ca="1" si="23"/>
        <v>6.6158818394844854</v>
      </c>
      <c r="J35" s="27">
        <f t="shared" ca="1" si="23"/>
        <v>7.8948570652447412</v>
      </c>
      <c r="K35" s="27">
        <f t="shared" ca="1" si="23"/>
        <v>11.496711203935664</v>
      </c>
      <c r="L35" s="27">
        <f t="shared" ca="1" si="23"/>
        <v>12.242456139130439</v>
      </c>
      <c r="M35" s="27">
        <f t="shared" ca="1" si="23"/>
        <v>7.1885667657317782</v>
      </c>
    </row>
    <row r="36" spans="2:13" ht="12.75" customHeight="1" x14ac:dyDescent="0.3">
      <c r="B36" s="80"/>
      <c r="C36" s="7" t="s">
        <v>177</v>
      </c>
      <c r="D36" s="27">
        <f t="shared" ref="D36:M36" ca="1" si="24">(0.5+RAND())*D$25</f>
        <v>4.6822704144823648</v>
      </c>
      <c r="E36" s="27">
        <f t="shared" ca="1" si="24"/>
        <v>8.4323497070085445</v>
      </c>
      <c r="F36" s="27">
        <f t="shared" ca="1" si="24"/>
        <v>5.8572894230432881</v>
      </c>
      <c r="G36" s="27">
        <f t="shared" ca="1" si="24"/>
        <v>16.209456202555423</v>
      </c>
      <c r="H36" s="27">
        <f t="shared" ca="1" si="24"/>
        <v>8.2136159666268664</v>
      </c>
      <c r="I36" s="27">
        <f t="shared" ca="1" si="24"/>
        <v>5.9783985263845043</v>
      </c>
      <c r="J36" s="27">
        <f t="shared" ca="1" si="24"/>
        <v>9.9288276851414263</v>
      </c>
      <c r="K36" s="27">
        <f t="shared" ca="1" si="24"/>
        <v>19.945537147551452</v>
      </c>
      <c r="L36" s="27">
        <f t="shared" ca="1" si="24"/>
        <v>10.159179042827267</v>
      </c>
      <c r="M36" s="27">
        <f t="shared" ca="1" si="24"/>
        <v>9.8961837554592567</v>
      </c>
    </row>
    <row r="37" spans="2:13" ht="12.75" customHeight="1" x14ac:dyDescent="0.3">
      <c r="B37" s="80"/>
      <c r="C37" s="7" t="s">
        <v>178</v>
      </c>
      <c r="D37" s="27">
        <f t="shared" ref="D37:M37" ca="1" si="25">(0.5+RAND())*D$25</f>
        <v>7.7962624225700097</v>
      </c>
      <c r="E37" s="27">
        <f t="shared" ca="1" si="25"/>
        <v>18.288752861717786</v>
      </c>
      <c r="F37" s="27">
        <f t="shared" ca="1" si="25"/>
        <v>7.3386070015387794</v>
      </c>
      <c r="G37" s="27">
        <f t="shared" ca="1" si="25"/>
        <v>17.757542984032995</v>
      </c>
      <c r="H37" s="27">
        <f t="shared" ca="1" si="25"/>
        <v>11.145347717145949</v>
      </c>
      <c r="I37" s="27">
        <f t="shared" ca="1" si="25"/>
        <v>6.3796225269361662</v>
      </c>
      <c r="J37" s="27">
        <f t="shared" ca="1" si="25"/>
        <v>5.2900984263244473</v>
      </c>
      <c r="K37" s="27">
        <f t="shared" ca="1" si="25"/>
        <v>7.8912270517273084</v>
      </c>
      <c r="L37" s="27">
        <f t="shared" ca="1" si="25"/>
        <v>16.38173340628893</v>
      </c>
      <c r="M37" s="27">
        <f t="shared" ca="1" si="25"/>
        <v>7.4808026574968816</v>
      </c>
    </row>
    <row r="38" spans="2:13" ht="12.75" customHeight="1" x14ac:dyDescent="0.3">
      <c r="B38" s="81"/>
      <c r="C38" s="7" t="s">
        <v>179</v>
      </c>
      <c r="D38" s="27">
        <f t="shared" ref="D38:M38" ca="1" si="26">(0.5+RAND())*D$25</f>
        <v>13.469686146012787</v>
      </c>
      <c r="E38" s="27">
        <f t="shared" ca="1" si="26"/>
        <v>16.198906277036453</v>
      </c>
      <c r="F38" s="27">
        <f t="shared" ca="1" si="26"/>
        <v>10.32564469154414</v>
      </c>
      <c r="G38" s="27">
        <f t="shared" ca="1" si="26"/>
        <v>13.362407403448312</v>
      </c>
      <c r="H38" s="27">
        <f t="shared" ca="1" si="26"/>
        <v>14.804134569811524</v>
      </c>
      <c r="I38" s="27">
        <f t="shared" ca="1" si="26"/>
        <v>4.0769269477116259</v>
      </c>
      <c r="J38" s="27">
        <f t="shared" ca="1" si="26"/>
        <v>8.6323913279028552</v>
      </c>
      <c r="K38" s="27">
        <f t="shared" ca="1" si="26"/>
        <v>17.785975369911625</v>
      </c>
      <c r="L38" s="27">
        <f t="shared" ca="1" si="26"/>
        <v>5.8286221799659348</v>
      </c>
      <c r="M38" s="27">
        <f t="shared" ca="1" si="26"/>
        <v>7.6363724351629472</v>
      </c>
    </row>
    <row r="39" spans="2:13" ht="12.75" customHeight="1" x14ac:dyDescent="0.3"/>
    <row r="40" spans="2:13" ht="12.75" customHeight="1" x14ac:dyDescent="0.3"/>
    <row r="41" spans="2:13" ht="12.75" customHeight="1" x14ac:dyDescent="0.3"/>
    <row r="42" spans="2:13" ht="12.75" customHeight="1" x14ac:dyDescent="0.3">
      <c r="D42" s="7" t="s">
        <v>180</v>
      </c>
      <c r="E42" s="7" t="s">
        <v>181</v>
      </c>
    </row>
    <row r="43" spans="2:13" ht="12.75" customHeight="1" x14ac:dyDescent="0.3">
      <c r="B43" s="82" t="s">
        <v>182</v>
      </c>
      <c r="C43" s="7" t="s">
        <v>166</v>
      </c>
      <c r="D43" s="7">
        <v>1600</v>
      </c>
      <c r="E43" s="7">
        <v>92.3</v>
      </c>
    </row>
    <row r="44" spans="2:13" ht="12.75" customHeight="1" x14ac:dyDescent="0.3">
      <c r="B44" s="80"/>
      <c r="C44" s="7" t="s">
        <v>167</v>
      </c>
      <c r="D44" s="5">
        <v>2900</v>
      </c>
      <c r="E44" s="28">
        <v>100.490621572495</v>
      </c>
      <c r="F44" s="5"/>
    </row>
    <row r="45" spans="2:13" ht="12.75" customHeight="1" x14ac:dyDescent="0.3">
      <c r="B45" s="80"/>
      <c r="C45" s="7" t="s">
        <v>168</v>
      </c>
      <c r="D45" s="5">
        <v>2700</v>
      </c>
      <c r="E45" s="28">
        <v>113.411129978113</v>
      </c>
      <c r="F45" s="5"/>
    </row>
    <row r="46" spans="2:13" ht="12.75" customHeight="1" x14ac:dyDescent="0.3">
      <c r="B46" s="80"/>
      <c r="C46" s="7" t="s">
        <v>169</v>
      </c>
      <c r="D46" s="5">
        <v>2600</v>
      </c>
      <c r="E46" s="28">
        <v>80.841831220499003</v>
      </c>
      <c r="F46" s="5"/>
    </row>
    <row r="47" spans="2:13" ht="12.75" customHeight="1" x14ac:dyDescent="0.3">
      <c r="B47" s="80"/>
      <c r="C47" s="7" t="s">
        <v>170</v>
      </c>
      <c r="D47" s="5">
        <v>3000</v>
      </c>
      <c r="E47" s="28">
        <v>78.562830363879911</v>
      </c>
      <c r="F47" s="5"/>
    </row>
    <row r="48" spans="2:13" ht="12.75" customHeight="1" x14ac:dyDescent="0.3">
      <c r="B48" s="80"/>
      <c r="C48" s="7" t="s">
        <v>171</v>
      </c>
      <c r="D48" s="5">
        <v>1900</v>
      </c>
      <c r="E48" s="28">
        <v>100.23638952450855</v>
      </c>
      <c r="F48" s="5"/>
    </row>
    <row r="49" spans="2:13" ht="12.75" customHeight="1" x14ac:dyDescent="0.3">
      <c r="B49" s="80"/>
      <c r="C49" s="7" t="s">
        <v>172</v>
      </c>
      <c r="D49" s="5">
        <v>2900</v>
      </c>
      <c r="E49" s="28">
        <v>99.413389578885443</v>
      </c>
      <c r="F49" s="5"/>
    </row>
    <row r="50" spans="2:13" ht="12.75" customHeight="1" x14ac:dyDescent="0.3">
      <c r="B50" s="80"/>
      <c r="C50" s="7" t="s">
        <v>173</v>
      </c>
      <c r="D50" s="5">
        <v>1800</v>
      </c>
      <c r="E50" s="28">
        <v>94.581378550804004</v>
      </c>
      <c r="F50" s="5"/>
    </row>
    <row r="51" spans="2:13" ht="12.75" customHeight="1" x14ac:dyDescent="0.3">
      <c r="B51" s="80"/>
      <c r="C51" s="7" t="s">
        <v>174</v>
      </c>
      <c r="D51" s="5">
        <v>3100</v>
      </c>
      <c r="E51" s="28">
        <v>93.069310566121402</v>
      </c>
      <c r="F51" s="5"/>
    </row>
    <row r="52" spans="2:13" ht="12.75" customHeight="1" x14ac:dyDescent="0.3">
      <c r="B52" s="80"/>
      <c r="C52" s="7" t="s">
        <v>175</v>
      </c>
      <c r="D52" s="5">
        <v>1800</v>
      </c>
      <c r="E52" s="28">
        <v>90.694100434826595</v>
      </c>
      <c r="F52" s="5"/>
    </row>
    <row r="53" spans="2:13" ht="12.75" customHeight="1" x14ac:dyDescent="0.3">
      <c r="B53" s="80"/>
      <c r="C53" s="7" t="s">
        <v>176</v>
      </c>
      <c r="D53" s="5">
        <v>2500</v>
      </c>
      <c r="E53" s="28">
        <v>96.102793427526507</v>
      </c>
      <c r="F53" s="5"/>
    </row>
    <row r="54" spans="2:13" ht="12.75" customHeight="1" x14ac:dyDescent="0.3">
      <c r="B54" s="80"/>
      <c r="C54" s="7" t="s">
        <v>177</v>
      </c>
      <c r="D54" s="5">
        <v>2400</v>
      </c>
      <c r="E54" s="28">
        <v>98.228263631632004</v>
      </c>
      <c r="F54" s="5"/>
    </row>
    <row r="55" spans="2:13" ht="12.75" customHeight="1" x14ac:dyDescent="0.3">
      <c r="B55" s="80"/>
      <c r="C55" s="7" t="s">
        <v>178</v>
      </c>
      <c r="D55" s="5">
        <v>1800</v>
      </c>
      <c r="E55" s="28">
        <v>81.927096694379998</v>
      </c>
      <c r="F55" s="5"/>
    </row>
    <row r="56" spans="2:13" ht="12.75" customHeight="1" x14ac:dyDescent="0.3">
      <c r="B56" s="81"/>
      <c r="C56" s="7" t="s">
        <v>179</v>
      </c>
      <c r="D56" s="5">
        <v>2000</v>
      </c>
      <c r="E56" s="28">
        <v>99.377580279295699</v>
      </c>
      <c r="F56" s="5"/>
    </row>
    <row r="57" spans="2:13" ht="12.75" customHeight="1" x14ac:dyDescent="0.3"/>
    <row r="58" spans="2:13" ht="12.75" customHeight="1" x14ac:dyDescent="0.3"/>
    <row r="59" spans="2:13" ht="12.75" customHeight="1" x14ac:dyDescent="0.3"/>
    <row r="60" spans="2:13" ht="12.75" customHeight="1" x14ac:dyDescent="0.3">
      <c r="D60" s="7" t="s">
        <v>126</v>
      </c>
      <c r="E60" s="7" t="s">
        <v>132</v>
      </c>
      <c r="F60" s="7" t="s">
        <v>129</v>
      </c>
      <c r="G60" s="7" t="s">
        <v>130</v>
      </c>
      <c r="H60" s="7" t="s">
        <v>131</v>
      </c>
      <c r="I60" s="7" t="s">
        <v>163</v>
      </c>
      <c r="J60" s="7" t="s">
        <v>141</v>
      </c>
      <c r="K60" s="7" t="s">
        <v>140</v>
      </c>
      <c r="L60" s="7" t="s">
        <v>164</v>
      </c>
      <c r="M60" s="7" t="s">
        <v>162</v>
      </c>
    </row>
    <row r="61" spans="2:13" ht="12.75" customHeight="1" x14ac:dyDescent="0.3">
      <c r="B61" s="83" t="s">
        <v>183</v>
      </c>
      <c r="C61" s="7" t="s">
        <v>166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3">
      <c r="B62" s="73"/>
      <c r="C62" s="7" t="s">
        <v>167</v>
      </c>
      <c r="D62" s="29">
        <f t="shared" ref="D62:M62" ca="1" si="27">ROUNDUP((1+RAND())*D$61,-2)</f>
        <v>13900</v>
      </c>
      <c r="E62" s="29">
        <f t="shared" ca="1" si="27"/>
        <v>11400</v>
      </c>
      <c r="F62" s="29">
        <f t="shared" ca="1" si="27"/>
        <v>10500</v>
      </c>
      <c r="G62" s="29">
        <f t="shared" ca="1" si="27"/>
        <v>12000</v>
      </c>
      <c r="H62" s="29">
        <f t="shared" ca="1" si="27"/>
        <v>6400</v>
      </c>
      <c r="I62" s="29">
        <f t="shared" ca="1" si="27"/>
        <v>11800</v>
      </c>
      <c r="J62" s="29">
        <f t="shared" ca="1" si="27"/>
        <v>17800</v>
      </c>
      <c r="K62" s="29">
        <f t="shared" ca="1" si="27"/>
        <v>7300</v>
      </c>
      <c r="L62" s="29">
        <f t="shared" ca="1" si="27"/>
        <v>10400</v>
      </c>
      <c r="M62" s="29">
        <f t="shared" ca="1" si="27"/>
        <v>14300</v>
      </c>
    </row>
    <row r="63" spans="2:13" ht="12.75" customHeight="1" x14ac:dyDescent="0.3">
      <c r="B63" s="73"/>
      <c r="C63" s="7" t="s">
        <v>168</v>
      </c>
      <c r="D63" s="29">
        <f t="shared" ref="D63:M63" ca="1" si="28">ROUNDUP((1+RAND())*D$61,-2)</f>
        <v>18700</v>
      </c>
      <c r="E63" s="29">
        <f t="shared" ca="1" si="28"/>
        <v>9500</v>
      </c>
      <c r="F63" s="29">
        <f t="shared" ca="1" si="28"/>
        <v>18200</v>
      </c>
      <c r="G63" s="29">
        <f t="shared" ca="1" si="28"/>
        <v>8000</v>
      </c>
      <c r="H63" s="29">
        <f t="shared" ca="1" si="28"/>
        <v>10900</v>
      </c>
      <c r="I63" s="29">
        <f t="shared" ca="1" si="28"/>
        <v>12400</v>
      </c>
      <c r="J63" s="29">
        <f t="shared" ca="1" si="28"/>
        <v>19000</v>
      </c>
      <c r="K63" s="29">
        <f t="shared" ca="1" si="28"/>
        <v>6700</v>
      </c>
      <c r="L63" s="29">
        <f t="shared" ca="1" si="28"/>
        <v>10600</v>
      </c>
      <c r="M63" s="29">
        <f t="shared" ca="1" si="28"/>
        <v>11500</v>
      </c>
    </row>
    <row r="64" spans="2:13" ht="12.75" customHeight="1" x14ac:dyDescent="0.3">
      <c r="B64" s="73"/>
      <c r="C64" s="7" t="s">
        <v>169</v>
      </c>
      <c r="D64" s="29">
        <f t="shared" ref="D64:M64" ca="1" si="29">ROUNDUP((1+RAND())*D$61,-2)</f>
        <v>15400</v>
      </c>
      <c r="E64" s="29">
        <f t="shared" ca="1" si="29"/>
        <v>10200</v>
      </c>
      <c r="F64" s="29">
        <f t="shared" ca="1" si="29"/>
        <v>10600</v>
      </c>
      <c r="G64" s="29">
        <f t="shared" ca="1" si="29"/>
        <v>7500</v>
      </c>
      <c r="H64" s="29">
        <f t="shared" ca="1" si="29"/>
        <v>7300</v>
      </c>
      <c r="I64" s="29">
        <f t="shared" ca="1" si="29"/>
        <v>18000</v>
      </c>
      <c r="J64" s="29">
        <f t="shared" ca="1" si="29"/>
        <v>11600</v>
      </c>
      <c r="K64" s="29">
        <f t="shared" ca="1" si="29"/>
        <v>13200</v>
      </c>
      <c r="L64" s="29">
        <f t="shared" ca="1" si="29"/>
        <v>10800</v>
      </c>
      <c r="M64" s="29">
        <f t="shared" ca="1" si="29"/>
        <v>12800</v>
      </c>
    </row>
    <row r="65" spans="2:13" ht="12.75" customHeight="1" x14ac:dyDescent="0.3">
      <c r="B65" s="73"/>
      <c r="C65" s="7" t="s">
        <v>170</v>
      </c>
      <c r="D65" s="29">
        <f t="shared" ref="D65:M65" ca="1" si="30">ROUNDUP((1+RAND())*D$61,-2)</f>
        <v>15500</v>
      </c>
      <c r="E65" s="29">
        <f t="shared" ca="1" si="30"/>
        <v>11600</v>
      </c>
      <c r="F65" s="29">
        <f t="shared" ca="1" si="30"/>
        <v>10500</v>
      </c>
      <c r="G65" s="29">
        <f t="shared" ca="1" si="30"/>
        <v>12100</v>
      </c>
      <c r="H65" s="29">
        <f t="shared" ca="1" si="30"/>
        <v>6600</v>
      </c>
      <c r="I65" s="29">
        <f t="shared" ca="1" si="30"/>
        <v>19500</v>
      </c>
      <c r="J65" s="29">
        <f t="shared" ca="1" si="30"/>
        <v>11300</v>
      </c>
      <c r="K65" s="29">
        <f t="shared" ca="1" si="30"/>
        <v>9000</v>
      </c>
      <c r="L65" s="29">
        <f t="shared" ca="1" si="30"/>
        <v>9100</v>
      </c>
      <c r="M65" s="29">
        <f t="shared" ca="1" si="30"/>
        <v>11700</v>
      </c>
    </row>
    <row r="66" spans="2:13" ht="12.75" customHeight="1" x14ac:dyDescent="0.3">
      <c r="B66" s="73"/>
      <c r="C66" s="7" t="s">
        <v>171</v>
      </c>
      <c r="D66" s="29">
        <f t="shared" ref="D66:M66" ca="1" si="31">ROUNDUP((1+RAND())*D$61,-2)</f>
        <v>12700</v>
      </c>
      <c r="E66" s="29">
        <f t="shared" ca="1" si="31"/>
        <v>7800</v>
      </c>
      <c r="F66" s="29">
        <f t="shared" ca="1" si="31"/>
        <v>10500</v>
      </c>
      <c r="G66" s="29">
        <f t="shared" ca="1" si="31"/>
        <v>7600</v>
      </c>
      <c r="H66" s="29">
        <f t="shared" ca="1" si="31"/>
        <v>8600</v>
      </c>
      <c r="I66" s="29">
        <f t="shared" ca="1" si="31"/>
        <v>16800</v>
      </c>
      <c r="J66" s="29">
        <f t="shared" ca="1" si="31"/>
        <v>18400</v>
      </c>
      <c r="K66" s="29">
        <f t="shared" ca="1" si="31"/>
        <v>13200</v>
      </c>
      <c r="L66" s="29">
        <f t="shared" ca="1" si="31"/>
        <v>6200</v>
      </c>
      <c r="M66" s="29">
        <f t="shared" ca="1" si="31"/>
        <v>20900</v>
      </c>
    </row>
    <row r="67" spans="2:13" ht="12.75" customHeight="1" x14ac:dyDescent="0.3">
      <c r="B67" s="73"/>
      <c r="C67" s="7" t="s">
        <v>172</v>
      </c>
      <c r="D67" s="29">
        <f t="shared" ref="D67:M67" ca="1" si="32">ROUNDUP((1+RAND())*D$61,-2)</f>
        <v>15800</v>
      </c>
      <c r="E67" s="29">
        <f t="shared" ca="1" si="32"/>
        <v>10000</v>
      </c>
      <c r="F67" s="29">
        <f t="shared" ca="1" si="32"/>
        <v>17900</v>
      </c>
      <c r="G67" s="29">
        <f t="shared" ca="1" si="32"/>
        <v>7300</v>
      </c>
      <c r="H67" s="29">
        <f t="shared" ca="1" si="32"/>
        <v>10000</v>
      </c>
      <c r="I67" s="29">
        <f t="shared" ca="1" si="32"/>
        <v>18400</v>
      </c>
      <c r="J67" s="29">
        <f t="shared" ca="1" si="32"/>
        <v>18400</v>
      </c>
      <c r="K67" s="29">
        <f t="shared" ca="1" si="32"/>
        <v>7200</v>
      </c>
      <c r="L67" s="29">
        <f t="shared" ca="1" si="32"/>
        <v>8400</v>
      </c>
      <c r="M67" s="29">
        <f t="shared" ca="1" si="32"/>
        <v>11700</v>
      </c>
    </row>
    <row r="68" spans="2:13" ht="12.75" customHeight="1" x14ac:dyDescent="0.3">
      <c r="B68" s="73"/>
      <c r="C68" s="7" t="s">
        <v>173</v>
      </c>
      <c r="D68" s="29">
        <f t="shared" ref="D68:M68" ca="1" si="33">ROUNDUP((1+RAND())*D$61,-2)</f>
        <v>12800</v>
      </c>
      <c r="E68" s="29">
        <f t="shared" ca="1" si="33"/>
        <v>6000</v>
      </c>
      <c r="F68" s="29">
        <f t="shared" ca="1" si="33"/>
        <v>14800</v>
      </c>
      <c r="G68" s="29">
        <f t="shared" ca="1" si="33"/>
        <v>10400</v>
      </c>
      <c r="H68" s="29">
        <f t="shared" ca="1" si="33"/>
        <v>6800</v>
      </c>
      <c r="I68" s="29">
        <f t="shared" ca="1" si="33"/>
        <v>13300</v>
      </c>
      <c r="J68" s="29">
        <f t="shared" ca="1" si="33"/>
        <v>19200</v>
      </c>
      <c r="K68" s="29">
        <f t="shared" ca="1" si="33"/>
        <v>12600</v>
      </c>
      <c r="L68" s="29">
        <f t="shared" ca="1" si="33"/>
        <v>10000</v>
      </c>
      <c r="M68" s="29">
        <f t="shared" ca="1" si="33"/>
        <v>12200</v>
      </c>
    </row>
    <row r="69" spans="2:13" ht="12.75" customHeight="1" x14ac:dyDescent="0.3">
      <c r="B69" s="73"/>
      <c r="C69" s="7" t="s">
        <v>174</v>
      </c>
      <c r="D69" s="29">
        <f t="shared" ref="D69:M69" ca="1" si="34">ROUNDUP((1+RAND())*D$61,-2)</f>
        <v>10400</v>
      </c>
      <c r="E69" s="29">
        <f t="shared" ca="1" si="34"/>
        <v>10400</v>
      </c>
      <c r="F69" s="29">
        <f t="shared" ca="1" si="34"/>
        <v>19300</v>
      </c>
      <c r="G69" s="29">
        <f t="shared" ca="1" si="34"/>
        <v>9000</v>
      </c>
      <c r="H69" s="29">
        <f t="shared" ca="1" si="34"/>
        <v>6900</v>
      </c>
      <c r="I69" s="29">
        <f t="shared" ca="1" si="34"/>
        <v>19900</v>
      </c>
      <c r="J69" s="29">
        <f t="shared" ca="1" si="34"/>
        <v>16000</v>
      </c>
      <c r="K69" s="29">
        <f t="shared" ca="1" si="34"/>
        <v>7000</v>
      </c>
      <c r="L69" s="29">
        <f t="shared" ca="1" si="34"/>
        <v>9500</v>
      </c>
      <c r="M69" s="29">
        <f t="shared" ca="1" si="34"/>
        <v>14800</v>
      </c>
    </row>
    <row r="70" spans="2:13" ht="12.75" customHeight="1" x14ac:dyDescent="0.3">
      <c r="B70" s="73"/>
      <c r="C70" s="7" t="s">
        <v>175</v>
      </c>
      <c r="D70" s="29">
        <f t="shared" ref="D70:M70" ca="1" si="35">ROUNDUP((1+RAND())*D$61,-2)</f>
        <v>15900</v>
      </c>
      <c r="E70" s="29">
        <f t="shared" ca="1" si="35"/>
        <v>11200</v>
      </c>
      <c r="F70" s="29">
        <f t="shared" ca="1" si="35"/>
        <v>18500</v>
      </c>
      <c r="G70" s="29">
        <f t="shared" ca="1" si="35"/>
        <v>12100</v>
      </c>
      <c r="H70" s="29">
        <f t="shared" ca="1" si="35"/>
        <v>8600</v>
      </c>
      <c r="I70" s="29">
        <f t="shared" ca="1" si="35"/>
        <v>20400</v>
      </c>
      <c r="J70" s="29">
        <f t="shared" ca="1" si="35"/>
        <v>17000</v>
      </c>
      <c r="K70" s="29">
        <f t="shared" ca="1" si="35"/>
        <v>10700</v>
      </c>
      <c r="L70" s="29">
        <f t="shared" ca="1" si="35"/>
        <v>6300</v>
      </c>
      <c r="M70" s="29">
        <f t="shared" ca="1" si="35"/>
        <v>12300</v>
      </c>
    </row>
    <row r="71" spans="2:13" ht="12.75" customHeight="1" x14ac:dyDescent="0.3">
      <c r="B71" s="73"/>
      <c r="C71" s="7" t="s">
        <v>176</v>
      </c>
      <c r="D71" s="29">
        <f t="shared" ref="D71:M71" ca="1" si="36">ROUNDUP((1+RAND())*D$61,-2)</f>
        <v>10500</v>
      </c>
      <c r="E71" s="29">
        <f t="shared" ca="1" si="36"/>
        <v>11100</v>
      </c>
      <c r="F71" s="29">
        <f t="shared" ca="1" si="36"/>
        <v>17500</v>
      </c>
      <c r="G71" s="29">
        <f t="shared" ca="1" si="36"/>
        <v>10300</v>
      </c>
      <c r="H71" s="29">
        <f t="shared" ca="1" si="36"/>
        <v>9800</v>
      </c>
      <c r="I71" s="29">
        <f t="shared" ca="1" si="36"/>
        <v>20500</v>
      </c>
      <c r="J71" s="29">
        <f t="shared" ca="1" si="36"/>
        <v>13000</v>
      </c>
      <c r="K71" s="29">
        <f t="shared" ca="1" si="36"/>
        <v>10300</v>
      </c>
      <c r="L71" s="29">
        <f t="shared" ca="1" si="36"/>
        <v>10100</v>
      </c>
      <c r="M71" s="29">
        <f t="shared" ca="1" si="36"/>
        <v>14800</v>
      </c>
    </row>
    <row r="72" spans="2:13" ht="12.75" customHeight="1" x14ac:dyDescent="0.3">
      <c r="B72" s="73"/>
      <c r="C72" s="7" t="s">
        <v>177</v>
      </c>
      <c r="D72" s="29">
        <f t="shared" ref="D72:M72" ca="1" si="37">ROUNDUP((1+RAND())*D$61,-2)</f>
        <v>15600</v>
      </c>
      <c r="E72" s="29">
        <f t="shared" ca="1" si="37"/>
        <v>6800</v>
      </c>
      <c r="F72" s="29">
        <f t="shared" ca="1" si="37"/>
        <v>16400</v>
      </c>
      <c r="G72" s="29">
        <f t="shared" ca="1" si="37"/>
        <v>10300</v>
      </c>
      <c r="H72" s="29">
        <f t="shared" ca="1" si="37"/>
        <v>8200</v>
      </c>
      <c r="I72" s="29">
        <f t="shared" ca="1" si="37"/>
        <v>14700</v>
      </c>
      <c r="J72" s="29">
        <f t="shared" ca="1" si="37"/>
        <v>21500</v>
      </c>
      <c r="K72" s="29">
        <f t="shared" ca="1" si="37"/>
        <v>11600</v>
      </c>
      <c r="L72" s="29">
        <f t="shared" ca="1" si="37"/>
        <v>8000</v>
      </c>
      <c r="M72" s="29">
        <f t="shared" ca="1" si="37"/>
        <v>13900</v>
      </c>
    </row>
    <row r="73" spans="2:13" ht="12.75" customHeight="1" x14ac:dyDescent="0.3">
      <c r="B73" s="73"/>
      <c r="C73" s="7" t="s">
        <v>178</v>
      </c>
      <c r="D73" s="29">
        <f t="shared" ref="D73:M73" ca="1" si="38">ROUNDUP((1+RAND())*D$61,-2)</f>
        <v>18100</v>
      </c>
      <c r="E73" s="29">
        <f t="shared" ca="1" si="38"/>
        <v>8800</v>
      </c>
      <c r="F73" s="29">
        <f t="shared" ca="1" si="38"/>
        <v>20100</v>
      </c>
      <c r="G73" s="29">
        <f t="shared" ca="1" si="38"/>
        <v>8700</v>
      </c>
      <c r="H73" s="29">
        <f t="shared" ca="1" si="38"/>
        <v>11800</v>
      </c>
      <c r="I73" s="29">
        <f t="shared" ca="1" si="38"/>
        <v>15400</v>
      </c>
      <c r="J73" s="29">
        <f t="shared" ca="1" si="38"/>
        <v>15500</v>
      </c>
      <c r="K73" s="29">
        <f t="shared" ca="1" si="38"/>
        <v>10400</v>
      </c>
      <c r="L73" s="29">
        <f t="shared" ca="1" si="38"/>
        <v>10200</v>
      </c>
      <c r="M73" s="29">
        <f t="shared" ca="1" si="38"/>
        <v>19400</v>
      </c>
    </row>
    <row r="74" spans="2:13" ht="12.75" customHeight="1" x14ac:dyDescent="0.3">
      <c r="B74" s="73"/>
      <c r="C74" s="7" t="s">
        <v>179</v>
      </c>
      <c r="D74" s="29">
        <f t="shared" ref="D74:M74" ca="1" si="39">ROUNDUP((1+RAND())*D$61,-2)</f>
        <v>11000</v>
      </c>
      <c r="E74" s="29">
        <f t="shared" ca="1" si="39"/>
        <v>9600</v>
      </c>
      <c r="F74" s="29">
        <f t="shared" ca="1" si="39"/>
        <v>19900</v>
      </c>
      <c r="G74" s="29">
        <f t="shared" ca="1" si="39"/>
        <v>8900</v>
      </c>
      <c r="H74" s="29">
        <f t="shared" ca="1" si="39"/>
        <v>10600</v>
      </c>
      <c r="I74" s="29">
        <f t="shared" ca="1" si="39"/>
        <v>11600</v>
      </c>
      <c r="J74" s="29">
        <f t="shared" ca="1" si="39"/>
        <v>22100</v>
      </c>
      <c r="K74" s="29">
        <f t="shared" ca="1" si="39"/>
        <v>9000</v>
      </c>
      <c r="L74" s="29">
        <f t="shared" ca="1" si="39"/>
        <v>12000</v>
      </c>
      <c r="M74" s="29">
        <f t="shared" ca="1" si="39"/>
        <v>17900</v>
      </c>
    </row>
    <row r="75" spans="2:13" ht="12.75" customHeight="1" x14ac:dyDescent="0.3"/>
    <row r="76" spans="2:13" ht="12.75" customHeight="1" x14ac:dyDescent="0.3"/>
    <row r="77" spans="2:13" ht="12.75" customHeight="1" x14ac:dyDescent="0.3"/>
    <row r="78" spans="2:13" ht="12.75" customHeight="1" x14ac:dyDescent="0.3"/>
    <row r="79" spans="2:13" ht="12.75" customHeight="1" x14ac:dyDescent="0.3"/>
    <row r="80" spans="2:13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7911-2612-430B-92C0-C6E860E3E9DD}">
  <dimension ref="A3:B53"/>
  <sheetViews>
    <sheetView workbookViewId="0">
      <selection activeCell="B4" sqref="B4:B52"/>
    </sheetView>
  </sheetViews>
  <sheetFormatPr defaultRowHeight="14.4" x14ac:dyDescent="0.3"/>
  <cols>
    <col min="1" max="1" width="30.77734375" bestFit="1" customWidth="1"/>
    <col min="2" max="2" width="20.88671875" bestFit="1" customWidth="1"/>
  </cols>
  <sheetData>
    <row r="3" spans="1:2" x14ac:dyDescent="0.3">
      <c r="A3" s="41" t="s">
        <v>301</v>
      </c>
      <c r="B3" t="s">
        <v>304</v>
      </c>
    </row>
    <row r="4" spans="1:2" x14ac:dyDescent="0.3">
      <c r="A4" s="42" t="s">
        <v>13</v>
      </c>
      <c r="B4">
        <v>115947.6673525677</v>
      </c>
    </row>
    <row r="5" spans="1:2" x14ac:dyDescent="0.3">
      <c r="A5" s="42" t="s">
        <v>14</v>
      </c>
      <c r="B5">
        <v>48000</v>
      </c>
    </row>
    <row r="6" spans="1:2" x14ac:dyDescent="0.3">
      <c r="A6" s="42" t="s">
        <v>16</v>
      </c>
      <c r="B6">
        <v>92974.742564298882</v>
      </c>
    </row>
    <row r="7" spans="1:2" x14ac:dyDescent="0.3">
      <c r="A7" s="42" t="s">
        <v>17</v>
      </c>
      <c r="B7">
        <v>65827.272539272526</v>
      </c>
    </row>
    <row r="8" spans="1:2" x14ac:dyDescent="0.3">
      <c r="A8" s="42" t="s">
        <v>18</v>
      </c>
      <c r="B8">
        <v>60723.169028905162</v>
      </c>
    </row>
    <row r="9" spans="1:2" x14ac:dyDescent="0.3">
      <c r="A9" s="42" t="s">
        <v>19</v>
      </c>
      <c r="B9">
        <v>61897.857143266796</v>
      </c>
    </row>
    <row r="10" spans="1:2" x14ac:dyDescent="0.3">
      <c r="A10" s="42" t="s">
        <v>21</v>
      </c>
      <c r="B10">
        <v>55663.203129253117</v>
      </c>
    </row>
    <row r="11" spans="1:2" x14ac:dyDescent="0.3">
      <c r="A11" s="42" t="s">
        <v>23</v>
      </c>
      <c r="B11">
        <v>282436.33521850145</v>
      </c>
    </row>
    <row r="12" spans="1:2" x14ac:dyDescent="0.3">
      <c r="A12" s="42" t="s">
        <v>25</v>
      </c>
      <c r="B12">
        <v>51176.910857713403</v>
      </c>
    </row>
    <row r="13" spans="1:2" x14ac:dyDescent="0.3">
      <c r="A13" s="42" t="s">
        <v>26</v>
      </c>
      <c r="B13">
        <v>154718.66332843876</v>
      </c>
    </row>
    <row r="14" spans="1:2" x14ac:dyDescent="0.3">
      <c r="A14" s="42" t="s">
        <v>27</v>
      </c>
      <c r="B14">
        <v>62712.927260956283</v>
      </c>
    </row>
    <row r="15" spans="1:2" x14ac:dyDescent="0.3">
      <c r="A15" s="42" t="s">
        <v>28</v>
      </c>
      <c r="B15">
        <v>44428.571428571428</v>
      </c>
    </row>
    <row r="16" spans="1:2" x14ac:dyDescent="0.3">
      <c r="A16" s="42" t="s">
        <v>29</v>
      </c>
      <c r="B16">
        <v>47185.00191925704</v>
      </c>
    </row>
    <row r="17" spans="1:2" x14ac:dyDescent="0.3">
      <c r="A17" s="42" t="s">
        <v>30</v>
      </c>
      <c r="B17">
        <v>65827.272539272526</v>
      </c>
    </row>
    <row r="18" spans="1:2" x14ac:dyDescent="0.3">
      <c r="A18" s="42" t="s">
        <v>31</v>
      </c>
      <c r="B18">
        <v>62633.001229891568</v>
      </c>
    </row>
    <row r="19" spans="1:2" x14ac:dyDescent="0.3">
      <c r="A19" s="42" t="s">
        <v>32</v>
      </c>
      <c r="B19">
        <v>92974.742564298882</v>
      </c>
    </row>
    <row r="20" spans="1:2" x14ac:dyDescent="0.3">
      <c r="A20" s="42" t="s">
        <v>33</v>
      </c>
      <c r="B20">
        <v>96000</v>
      </c>
    </row>
    <row r="21" spans="1:2" x14ac:dyDescent="0.3">
      <c r="A21" s="42" t="s">
        <v>34</v>
      </c>
      <c r="B21">
        <v>123154.26380833054</v>
      </c>
    </row>
    <row r="22" spans="1:2" x14ac:dyDescent="0.3">
      <c r="A22" s="42" t="s">
        <v>35</v>
      </c>
      <c r="B22">
        <v>53114.804651662824</v>
      </c>
    </row>
    <row r="23" spans="1:2" x14ac:dyDescent="0.3">
      <c r="A23" s="42" t="s">
        <v>36</v>
      </c>
      <c r="B23">
        <v>179000.83286014292</v>
      </c>
    </row>
    <row r="24" spans="1:2" x14ac:dyDescent="0.3">
      <c r="A24" s="42" t="s">
        <v>37</v>
      </c>
      <c r="B24">
        <v>113429.47923679491</v>
      </c>
    </row>
    <row r="25" spans="1:2" x14ac:dyDescent="0.3">
      <c r="A25" s="42" t="s">
        <v>38</v>
      </c>
      <c r="B25">
        <v>57264.323133455611</v>
      </c>
    </row>
    <row r="26" spans="1:2" x14ac:dyDescent="0.3">
      <c r="A26" s="42" t="s">
        <v>39</v>
      </c>
      <c r="B26">
        <v>53600.862449123306</v>
      </c>
    </row>
    <row r="27" spans="1:2" x14ac:dyDescent="0.3">
      <c r="A27" s="42" t="s">
        <v>40</v>
      </c>
      <c r="B27">
        <v>104169.82934834028</v>
      </c>
    </row>
    <row r="28" spans="1:2" x14ac:dyDescent="0.3">
      <c r="A28" s="42" t="s">
        <v>41</v>
      </c>
      <c r="B28">
        <v>52742.423275093839</v>
      </c>
    </row>
    <row r="29" spans="1:2" x14ac:dyDescent="0.3">
      <c r="A29" s="42" t="s">
        <v>42</v>
      </c>
      <c r="B29">
        <v>83534.160484631109</v>
      </c>
    </row>
    <row r="30" spans="1:2" x14ac:dyDescent="0.3">
      <c r="A30" s="42" t="s">
        <v>43</v>
      </c>
      <c r="B30">
        <v>68500.275181934601</v>
      </c>
    </row>
    <row r="31" spans="1:2" x14ac:dyDescent="0.3">
      <c r="A31" s="42" t="s">
        <v>44</v>
      </c>
      <c r="B31">
        <v>57938.72065416308</v>
      </c>
    </row>
    <row r="32" spans="1:2" x14ac:dyDescent="0.3">
      <c r="A32" s="42" t="s">
        <v>45</v>
      </c>
      <c r="B32">
        <v>96000</v>
      </c>
    </row>
    <row r="33" spans="1:2" x14ac:dyDescent="0.3">
      <c r="A33" s="42" t="s">
        <v>46</v>
      </c>
      <c r="B33">
        <v>52742.423275093839</v>
      </c>
    </row>
    <row r="34" spans="1:2" x14ac:dyDescent="0.3">
      <c r="A34" s="42" t="s">
        <v>47</v>
      </c>
      <c r="B34">
        <v>93998.284060462553</v>
      </c>
    </row>
    <row r="35" spans="1:2" x14ac:dyDescent="0.3">
      <c r="A35" s="42" t="s">
        <v>48</v>
      </c>
      <c r="B35">
        <v>61897.857143266796</v>
      </c>
    </row>
    <row r="36" spans="1:2" x14ac:dyDescent="0.3">
      <c r="A36" s="42" t="s">
        <v>49</v>
      </c>
      <c r="B36">
        <v>56169.829348340289</v>
      </c>
    </row>
    <row r="37" spans="1:2" x14ac:dyDescent="0.3">
      <c r="A37" s="42" t="s">
        <v>50</v>
      </c>
      <c r="B37">
        <v>96000</v>
      </c>
    </row>
    <row r="38" spans="1:2" x14ac:dyDescent="0.3">
      <c r="A38" s="42" t="s">
        <v>51</v>
      </c>
      <c r="B38">
        <v>68500.275181934601</v>
      </c>
    </row>
    <row r="39" spans="1:2" x14ac:dyDescent="0.3">
      <c r="A39" s="42" t="s">
        <v>52</v>
      </c>
      <c r="B39">
        <v>114994.99165417535</v>
      </c>
    </row>
    <row r="40" spans="1:2" x14ac:dyDescent="0.3">
      <c r="A40" s="42" t="s">
        <v>53</v>
      </c>
      <c r="B40">
        <v>52195.510692929522</v>
      </c>
    </row>
    <row r="41" spans="1:2" x14ac:dyDescent="0.3">
      <c r="A41" s="42" t="s">
        <v>54</v>
      </c>
      <c r="B41">
        <v>133938.00656551539</v>
      </c>
    </row>
    <row r="42" spans="1:2" x14ac:dyDescent="0.3">
      <c r="A42" s="42" t="s">
        <v>55</v>
      </c>
      <c r="B42">
        <v>96000</v>
      </c>
    </row>
    <row r="43" spans="1:2" x14ac:dyDescent="0.3">
      <c r="A43" s="42" t="s">
        <v>56</v>
      </c>
      <c r="B43">
        <v>57938.72065416308</v>
      </c>
    </row>
    <row r="44" spans="1:2" x14ac:dyDescent="0.3">
      <c r="A44" s="42" t="s">
        <v>57</v>
      </c>
      <c r="B44">
        <v>52742.423275093839</v>
      </c>
    </row>
    <row r="45" spans="1:2" x14ac:dyDescent="0.3">
      <c r="A45" s="42" t="s">
        <v>58</v>
      </c>
      <c r="B45">
        <v>56169.829348340289</v>
      </c>
    </row>
    <row r="46" spans="1:2" x14ac:dyDescent="0.3">
      <c r="A46" s="42" t="s">
        <v>59</v>
      </c>
      <c r="B46">
        <v>300973.14057908335</v>
      </c>
    </row>
    <row r="47" spans="1:2" x14ac:dyDescent="0.3">
      <c r="A47" s="42" t="s">
        <v>60</v>
      </c>
      <c r="B47">
        <v>64680.017290899545</v>
      </c>
    </row>
    <row r="48" spans="1:2" x14ac:dyDescent="0.3">
      <c r="A48" s="42" t="s">
        <v>61</v>
      </c>
      <c r="B48">
        <v>96000</v>
      </c>
    </row>
    <row r="49" spans="1:2" x14ac:dyDescent="0.3">
      <c r="A49" s="42" t="s">
        <v>62</v>
      </c>
      <c r="B49">
        <v>56539.049434836255</v>
      </c>
    </row>
    <row r="50" spans="1:2" x14ac:dyDescent="0.3">
      <c r="A50" s="42" t="s">
        <v>63</v>
      </c>
      <c r="B50">
        <v>56539.049434836255</v>
      </c>
    </row>
    <row r="51" spans="1:2" x14ac:dyDescent="0.3">
      <c r="A51" s="42" t="s">
        <v>64</v>
      </c>
      <c r="B51">
        <v>61808.575521938066</v>
      </c>
    </row>
    <row r="52" spans="1:2" x14ac:dyDescent="0.3">
      <c r="A52" s="42" t="s">
        <v>302</v>
      </c>
    </row>
    <row r="53" spans="1:2" x14ac:dyDescent="0.3">
      <c r="A53" s="42" t="s">
        <v>303</v>
      </c>
      <c r="B53">
        <v>4133405.2966490467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zoomScale="70" zoomScaleNormal="70" workbookViewId="0">
      <pane ySplit="1" topLeftCell="A2" activePane="bottomLeft" state="frozen"/>
      <selection pane="bottomLeft" activeCell="L36" sqref="L36"/>
    </sheetView>
  </sheetViews>
  <sheetFormatPr defaultColWidth="14.44140625" defaultRowHeight="15" customHeight="1" x14ac:dyDescent="0.3"/>
  <cols>
    <col min="1" max="1" width="7.77734375" customWidth="1"/>
    <col min="2" max="2" width="16.88671875" bestFit="1" customWidth="1"/>
    <col min="3" max="3" width="10.6640625" customWidth="1"/>
    <col min="4" max="4" width="30.77734375" bestFit="1" customWidth="1"/>
    <col min="5" max="5" width="10.109375" customWidth="1"/>
    <col min="6" max="6" width="14.77734375" customWidth="1"/>
    <col min="7" max="7" width="19.88671875" customWidth="1"/>
    <col min="8" max="8" width="17.44140625" customWidth="1"/>
    <col min="9" max="9" width="17.109375" customWidth="1"/>
    <col min="10" max="10" width="12" bestFit="1" customWidth="1"/>
    <col min="11" max="11" width="11.109375" hidden="1" customWidth="1"/>
    <col min="12" max="12" width="14" customWidth="1"/>
    <col min="13" max="13" width="12" hidden="1" customWidth="1"/>
    <col min="14" max="14" width="15.88671875" customWidth="1"/>
    <col min="15" max="15" width="12" hidden="1" customWidth="1"/>
    <col min="16" max="16" width="12" bestFit="1" customWidth="1"/>
    <col min="17" max="17" width="14.33203125" customWidth="1"/>
    <col min="18" max="18" width="12" hidden="1" customWidth="1"/>
    <col min="19" max="19" width="18.5546875" customWidth="1"/>
    <col min="20" max="20" width="9.5546875" hidden="1" customWidth="1"/>
    <col min="21" max="21" width="17.6640625" customWidth="1"/>
    <col min="22" max="22" width="12.88671875" customWidth="1"/>
    <col min="23" max="23" width="13.44140625" customWidth="1"/>
    <col min="24" max="24" width="17" customWidth="1"/>
    <col min="25" max="25" width="12" hidden="1" customWidth="1"/>
    <col min="26" max="26" width="16.5546875" customWidth="1"/>
    <col min="27" max="27" width="9.77734375" style="44" bestFit="1" customWidth="1"/>
    <col min="28" max="28" width="12.109375" style="40" bestFit="1" customWidth="1"/>
    <col min="29" max="29" width="9.5546875" style="43" bestFit="1" customWidth="1"/>
    <col min="30" max="30" width="12.109375" style="40" bestFit="1" customWidth="1"/>
    <col min="31" max="31" width="16.6640625" bestFit="1" customWidth="1"/>
    <col min="32" max="33" width="8.6640625" customWidth="1"/>
  </cols>
  <sheetData>
    <row r="1" spans="1:31" ht="12.75" customHeight="1" x14ac:dyDescent="0.3">
      <c r="A1" s="7" t="s">
        <v>65</v>
      </c>
      <c r="B1" s="7" t="s">
        <v>66</v>
      </c>
      <c r="C1" s="1" t="s">
        <v>67</v>
      </c>
      <c r="D1" s="1" t="s">
        <v>0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297</v>
      </c>
      <c r="J1" s="1" t="s">
        <v>296</v>
      </c>
      <c r="K1" s="1" t="s">
        <v>73</v>
      </c>
      <c r="L1" s="1" t="s">
        <v>74</v>
      </c>
      <c r="M1" s="1" t="s">
        <v>75</v>
      </c>
      <c r="N1" s="1" t="s">
        <v>292</v>
      </c>
      <c r="O1" s="1" t="s">
        <v>76</v>
      </c>
      <c r="P1" s="1" t="s">
        <v>291</v>
      </c>
      <c r="Q1" s="1" t="s">
        <v>77</v>
      </c>
      <c r="R1" s="1" t="s">
        <v>78</v>
      </c>
      <c r="S1" s="1" t="s">
        <v>300</v>
      </c>
      <c r="T1" s="1" t="s">
        <v>79</v>
      </c>
      <c r="U1" s="1" t="s">
        <v>298</v>
      </c>
      <c r="V1" s="1" t="s">
        <v>294</v>
      </c>
      <c r="W1" s="1" t="s">
        <v>295</v>
      </c>
      <c r="X1" s="1" t="s">
        <v>293</v>
      </c>
      <c r="Y1" s="1" t="s">
        <v>1</v>
      </c>
      <c r="Z1" s="1" t="s">
        <v>299</v>
      </c>
      <c r="AA1" s="45"/>
      <c r="AB1" s="46"/>
      <c r="AC1" s="47"/>
      <c r="AD1" s="46"/>
      <c r="AE1" s="36"/>
    </row>
    <row r="2" spans="1:31" ht="12.75" customHeight="1" x14ac:dyDescent="0.3">
      <c r="A2" s="7">
        <v>1</v>
      </c>
      <c r="B2" s="7" t="s">
        <v>80</v>
      </c>
      <c r="C2" s="37" t="str">
        <f>VLOOKUP(D2,[2]Payout!$B$2:$C$510,2,FALSE)</f>
        <v>VAPT1</v>
      </c>
      <c r="D2" s="37" t="s">
        <v>13</v>
      </c>
      <c r="E2" s="37" t="s">
        <v>126</v>
      </c>
      <c r="F2" t="s">
        <v>192</v>
      </c>
      <c r="G2" s="37" t="s">
        <v>76</v>
      </c>
      <c r="H2" s="37">
        <v>2018</v>
      </c>
      <c r="I2" s="37">
        <v>2.4894079099475239</v>
      </c>
      <c r="J2" s="37">
        <v>9</v>
      </c>
      <c r="L2" s="37">
        <v>1600</v>
      </c>
      <c r="M2" s="37">
        <v>16408.888888888891</v>
      </c>
      <c r="N2" s="37">
        <f>IF(G2="Market",0,M2)</f>
        <v>16408.888888888891</v>
      </c>
      <c r="O2" s="37">
        <v>11432.7437185483</v>
      </c>
      <c r="P2" s="37">
        <f>IF(G2="EMI",IF(H2&gt;=2016,O2,0),0)</f>
        <v>11432.7437185483</v>
      </c>
      <c r="Q2" s="37">
        <v>9580</v>
      </c>
      <c r="R2">
        <f>M2+O2+Q2</f>
        <v>37421.63260743719</v>
      </c>
      <c r="S2">
        <f>IF(G2="Market",IF(I2&gt;3,80000,40000),N2+P2+Q2)</f>
        <v>37421.63260743719</v>
      </c>
      <c r="T2" s="37">
        <v>36000</v>
      </c>
      <c r="U2" s="37">
        <f>IF(I2&gt;3,2,1)</f>
        <v>1</v>
      </c>
      <c r="V2" s="37">
        <f>IF(G2="Market",0,20000)</f>
        <v>20000</v>
      </c>
      <c r="W2" s="37">
        <f>U2*8000</f>
        <v>8000</v>
      </c>
      <c r="X2" s="37">
        <f>V2+W2</f>
        <v>28000</v>
      </c>
      <c r="Y2">
        <f>R2+T2</f>
        <v>73421.63260743719</v>
      </c>
      <c r="Z2">
        <f>X2+S2</f>
        <v>65421.63260743719</v>
      </c>
      <c r="AE2" s="40"/>
    </row>
    <row r="3" spans="1:31" ht="12.75" customHeight="1" x14ac:dyDescent="0.3">
      <c r="A3" s="7">
        <v>2</v>
      </c>
      <c r="B3" s="7" t="s">
        <v>80</v>
      </c>
      <c r="C3" s="37" t="str">
        <f>VLOOKUP(D3,[2]Payout!$B$2:$C$510,2,FALSE)</f>
        <v>VAPT1</v>
      </c>
      <c r="D3" s="37" t="s">
        <v>13</v>
      </c>
      <c r="E3" s="37" t="s">
        <v>132</v>
      </c>
      <c r="F3" t="s">
        <v>132</v>
      </c>
      <c r="G3" s="37" t="s">
        <v>76</v>
      </c>
      <c r="H3" s="37">
        <v>2017</v>
      </c>
      <c r="I3" s="37">
        <v>0.81828712170003737</v>
      </c>
      <c r="J3" s="37">
        <v>14</v>
      </c>
      <c r="L3" s="37">
        <v>1600</v>
      </c>
      <c r="M3" s="37">
        <v>10548.571428571429</v>
      </c>
      <c r="N3" s="37">
        <f t="shared" ref="N3:N64" si="0">IF(G3="Market",0,M3)</f>
        <v>10548.571428571429</v>
      </c>
      <c r="O3" s="37">
        <v>6097.4633165590803</v>
      </c>
      <c r="P3" s="37">
        <f t="shared" ref="P3:P64" si="1">IF(G3="EMI",IF(H3&gt;=2016,O3,0),0)</f>
        <v>6097.4633165590803</v>
      </c>
      <c r="Q3" s="37">
        <v>5880</v>
      </c>
      <c r="R3">
        <f t="shared" ref="R3:R64" si="2">M3+O3+Q3</f>
        <v>22526.03474513051</v>
      </c>
      <c r="S3">
        <f t="shared" ref="S3:S64" si="3">IF(G3="Market",IF(I3&gt;3,80000,40000),N3+P3+Q3)</f>
        <v>22526.03474513051</v>
      </c>
      <c r="T3" s="37">
        <v>36000</v>
      </c>
      <c r="U3" s="37">
        <f t="shared" ref="U3:U64" si="4">IF(I3&gt;3,2,1)</f>
        <v>1</v>
      </c>
      <c r="V3" s="37">
        <f t="shared" ref="V3:V64" si="5">IF(G3="Market",0,20000)</f>
        <v>20000</v>
      </c>
      <c r="W3" s="37">
        <f t="shared" ref="W3:W64" si="6">U3*8000</f>
        <v>8000</v>
      </c>
      <c r="X3" s="37">
        <f t="shared" ref="X3:X64" si="7">V3+W3</f>
        <v>28000</v>
      </c>
      <c r="Y3">
        <f t="shared" ref="Y3:Y64" si="8">R3+T3</f>
        <v>58526.034745130513</v>
      </c>
      <c r="Z3">
        <f t="shared" ref="Z3:Z64" si="9">X3+S3</f>
        <v>50526.034745130513</v>
      </c>
      <c r="AE3" s="40"/>
    </row>
    <row r="4" spans="1:31" ht="12.75" customHeight="1" x14ac:dyDescent="0.3">
      <c r="A4" s="7">
        <v>3</v>
      </c>
      <c r="B4" s="7" t="s">
        <v>80</v>
      </c>
      <c r="C4" s="37" t="str">
        <f>VLOOKUP(D4,[2]Payout!$B$2:$C$510,2,FALSE)</f>
        <v>VAPT1</v>
      </c>
      <c r="D4" s="37" t="s">
        <v>14</v>
      </c>
      <c r="E4" s="37" t="s">
        <v>126</v>
      </c>
      <c r="F4" t="s">
        <v>192</v>
      </c>
      <c r="G4" s="37" t="s">
        <v>127</v>
      </c>
      <c r="H4" s="37" t="s">
        <v>128</v>
      </c>
      <c r="I4" s="37">
        <v>2.4894079099475239</v>
      </c>
      <c r="J4" s="37">
        <v>9</v>
      </c>
      <c r="L4" s="37">
        <v>1600</v>
      </c>
      <c r="M4" s="37">
        <v>16408.888888888891</v>
      </c>
      <c r="N4" s="37">
        <f t="shared" si="0"/>
        <v>0</v>
      </c>
      <c r="O4" s="37">
        <v>11432.7437185483</v>
      </c>
      <c r="P4" s="37">
        <f t="shared" si="1"/>
        <v>0</v>
      </c>
      <c r="Q4" s="37">
        <v>9580</v>
      </c>
      <c r="R4">
        <f t="shared" si="2"/>
        <v>37421.63260743719</v>
      </c>
      <c r="S4">
        <f t="shared" si="3"/>
        <v>40000</v>
      </c>
      <c r="T4" s="37">
        <v>36000</v>
      </c>
      <c r="U4" s="37">
        <f t="shared" si="4"/>
        <v>1</v>
      </c>
      <c r="V4" s="37">
        <f t="shared" si="5"/>
        <v>0</v>
      </c>
      <c r="W4" s="37">
        <f t="shared" si="6"/>
        <v>8000</v>
      </c>
      <c r="X4" s="37">
        <f t="shared" si="7"/>
        <v>8000</v>
      </c>
      <c r="Y4">
        <f t="shared" si="8"/>
        <v>73421.63260743719</v>
      </c>
      <c r="Z4">
        <f t="shared" si="9"/>
        <v>48000</v>
      </c>
      <c r="AE4" s="40"/>
    </row>
    <row r="5" spans="1:31" ht="12.75" customHeight="1" x14ac:dyDescent="0.3">
      <c r="A5" s="7">
        <v>4</v>
      </c>
      <c r="B5" s="7" t="s">
        <v>81</v>
      </c>
      <c r="C5" s="37" t="str">
        <f>VLOOKUP(D5,[2]Payout!$B$2:$C$510,2,FALSE)</f>
        <v>AMDT1</v>
      </c>
      <c r="D5" s="37" t="s">
        <v>16</v>
      </c>
      <c r="E5" s="37" t="s">
        <v>129</v>
      </c>
      <c r="F5" t="s">
        <v>193</v>
      </c>
      <c r="G5" s="37" t="s">
        <v>76</v>
      </c>
      <c r="H5" s="37">
        <v>2014</v>
      </c>
      <c r="I5" s="37">
        <v>4.7743248128964799</v>
      </c>
      <c r="J5" s="37">
        <v>6.5525461364709203</v>
      </c>
      <c r="L5" s="37">
        <v>2900</v>
      </c>
      <c r="M5" s="37">
        <v>44474.742564298889</v>
      </c>
      <c r="N5" s="37">
        <f t="shared" si="0"/>
        <v>44474.742564298889</v>
      </c>
      <c r="O5" s="37">
        <v>17530.207035107302</v>
      </c>
      <c r="P5" s="37">
        <f t="shared" si="1"/>
        <v>0</v>
      </c>
      <c r="Q5" s="37">
        <v>12500</v>
      </c>
      <c r="R5">
        <f t="shared" si="2"/>
        <v>74504.949599406187</v>
      </c>
      <c r="S5">
        <f t="shared" si="3"/>
        <v>56974.742564298889</v>
      </c>
      <c r="T5" s="37">
        <v>36000</v>
      </c>
      <c r="U5" s="37">
        <f t="shared" si="4"/>
        <v>2</v>
      </c>
      <c r="V5" s="37">
        <f t="shared" si="5"/>
        <v>20000</v>
      </c>
      <c r="W5" s="37">
        <f t="shared" si="6"/>
        <v>16000</v>
      </c>
      <c r="X5" s="37">
        <f t="shared" si="7"/>
        <v>36000</v>
      </c>
      <c r="Y5">
        <f t="shared" si="8"/>
        <v>110504.94959940619</v>
      </c>
      <c r="Z5">
        <f t="shared" si="9"/>
        <v>92974.742564298882</v>
      </c>
      <c r="AE5" s="40"/>
    </row>
    <row r="6" spans="1:31" ht="12.75" customHeight="1" x14ac:dyDescent="0.3">
      <c r="A6" s="7">
        <v>5</v>
      </c>
      <c r="B6" s="7" t="s">
        <v>82</v>
      </c>
      <c r="C6" s="37" t="str">
        <f>VLOOKUP(D6,[2]Payout!$B$2:$C$510,2,FALSE)</f>
        <v>GNCB1</v>
      </c>
      <c r="D6" s="37" t="s">
        <v>17</v>
      </c>
      <c r="E6" s="37" t="s">
        <v>130</v>
      </c>
      <c r="F6" t="s">
        <v>130</v>
      </c>
      <c r="G6" s="37" t="s">
        <v>76</v>
      </c>
      <c r="H6" s="37">
        <v>2019</v>
      </c>
      <c r="I6" s="37">
        <v>1.5529494662742389</v>
      </c>
      <c r="J6" s="37">
        <v>16.829787347508599</v>
      </c>
      <c r="L6" s="37">
        <v>2700</v>
      </c>
      <c r="M6" s="37">
        <v>18194.528820724227</v>
      </c>
      <c r="N6" s="37">
        <f t="shared" si="0"/>
        <v>18194.528820724227</v>
      </c>
      <c r="O6" s="37">
        <v>11432.7437185483</v>
      </c>
      <c r="P6" s="37">
        <f t="shared" si="1"/>
        <v>11432.7437185483</v>
      </c>
      <c r="Q6" s="37">
        <v>8200</v>
      </c>
      <c r="R6">
        <f t="shared" si="2"/>
        <v>37827.272539272526</v>
      </c>
      <c r="S6">
        <f t="shared" si="3"/>
        <v>37827.272539272526</v>
      </c>
      <c r="T6" s="37">
        <v>36000</v>
      </c>
      <c r="U6" s="37">
        <f t="shared" si="4"/>
        <v>1</v>
      </c>
      <c r="V6" s="37">
        <f t="shared" si="5"/>
        <v>20000</v>
      </c>
      <c r="W6" s="37">
        <f t="shared" si="6"/>
        <v>8000</v>
      </c>
      <c r="X6" s="37">
        <f t="shared" si="7"/>
        <v>28000</v>
      </c>
      <c r="Y6">
        <f t="shared" si="8"/>
        <v>73827.272539272526</v>
      </c>
      <c r="Z6">
        <f t="shared" si="9"/>
        <v>65827.272539272526</v>
      </c>
      <c r="AE6" s="40"/>
    </row>
    <row r="7" spans="1:31" ht="12.75" customHeight="1" x14ac:dyDescent="0.3">
      <c r="A7" s="7">
        <v>6</v>
      </c>
      <c r="B7" s="7" t="s">
        <v>83</v>
      </c>
      <c r="C7" s="37" t="str">
        <f>VLOOKUP(D7,[2]Payout!$B$2:$C$510,2,FALSE)</f>
        <v>AMDBP</v>
      </c>
      <c r="D7" s="37" t="s">
        <v>18</v>
      </c>
      <c r="E7" s="37" t="s">
        <v>131</v>
      </c>
      <c r="F7" t="s">
        <v>131</v>
      </c>
      <c r="G7" s="37" t="s">
        <v>76</v>
      </c>
      <c r="H7" s="37">
        <v>2016</v>
      </c>
      <c r="I7" s="37">
        <v>1.2979552817751512</v>
      </c>
      <c r="J7" s="37">
        <v>15.340744990271</v>
      </c>
      <c r="L7" s="37">
        <v>2600</v>
      </c>
      <c r="M7" s="37">
        <v>13701.339883206309</v>
      </c>
      <c r="N7" s="37">
        <f t="shared" si="0"/>
        <v>13701.339883206309</v>
      </c>
      <c r="O7" s="37">
        <v>7621.82914569885</v>
      </c>
      <c r="P7" s="37">
        <f t="shared" si="1"/>
        <v>7621.82914569885</v>
      </c>
      <c r="Q7" s="37">
        <v>11400</v>
      </c>
      <c r="R7">
        <f t="shared" si="2"/>
        <v>32723.169028905158</v>
      </c>
      <c r="S7">
        <f t="shared" si="3"/>
        <v>32723.169028905158</v>
      </c>
      <c r="T7" s="37">
        <v>36000</v>
      </c>
      <c r="U7" s="37">
        <f t="shared" si="4"/>
        <v>1</v>
      </c>
      <c r="V7" s="37">
        <f t="shared" si="5"/>
        <v>20000</v>
      </c>
      <c r="W7" s="37">
        <f t="shared" si="6"/>
        <v>8000</v>
      </c>
      <c r="X7" s="37">
        <f t="shared" si="7"/>
        <v>28000</v>
      </c>
      <c r="Y7">
        <f t="shared" si="8"/>
        <v>68723.169028905162</v>
      </c>
      <c r="Z7">
        <f t="shared" si="9"/>
        <v>60723.169028905162</v>
      </c>
      <c r="AE7" s="40"/>
    </row>
    <row r="8" spans="1:31" ht="12.75" customHeight="1" x14ac:dyDescent="0.3">
      <c r="A8" s="7">
        <v>7</v>
      </c>
      <c r="B8" s="7" t="s">
        <v>83</v>
      </c>
      <c r="C8" s="37" t="str">
        <f>VLOOKUP(D8,[2]Payout!$B$2:$C$510,2,FALSE)</f>
        <v>AMDBP</v>
      </c>
      <c r="D8" s="37" t="s">
        <v>19</v>
      </c>
      <c r="E8" s="37" t="s">
        <v>132</v>
      </c>
      <c r="F8" t="s">
        <v>132</v>
      </c>
      <c r="G8" s="37" t="s">
        <v>76</v>
      </c>
      <c r="H8" s="37">
        <v>2012</v>
      </c>
      <c r="I8" s="37">
        <v>0.81828712170003737</v>
      </c>
      <c r="J8" s="37">
        <v>7.7853868200690899</v>
      </c>
      <c r="L8" s="37">
        <v>2600</v>
      </c>
      <c r="M8" s="37">
        <v>26997.857143266792</v>
      </c>
      <c r="N8" s="37">
        <f t="shared" si="0"/>
        <v>26997.857143266792</v>
      </c>
      <c r="O8" s="37">
        <v>6097.4633165590803</v>
      </c>
      <c r="P8" s="37">
        <f t="shared" si="1"/>
        <v>0</v>
      </c>
      <c r="Q8" s="37">
        <v>6900</v>
      </c>
      <c r="R8">
        <f t="shared" si="2"/>
        <v>39995.320459825874</v>
      </c>
      <c r="S8">
        <f t="shared" si="3"/>
        <v>33897.857143266796</v>
      </c>
      <c r="T8" s="37">
        <v>36000</v>
      </c>
      <c r="U8" s="37">
        <f t="shared" si="4"/>
        <v>1</v>
      </c>
      <c r="V8" s="37">
        <f t="shared" si="5"/>
        <v>20000</v>
      </c>
      <c r="W8" s="37">
        <f t="shared" si="6"/>
        <v>8000</v>
      </c>
      <c r="X8" s="37">
        <f t="shared" si="7"/>
        <v>28000</v>
      </c>
      <c r="Y8">
        <f t="shared" si="8"/>
        <v>75995.320459825874</v>
      </c>
      <c r="Z8">
        <f t="shared" si="9"/>
        <v>61897.857143266796</v>
      </c>
      <c r="AE8" s="40"/>
    </row>
    <row r="9" spans="1:31" ht="12.75" customHeight="1" x14ac:dyDescent="0.3">
      <c r="A9" s="7">
        <v>8</v>
      </c>
      <c r="B9" s="7" t="s">
        <v>84</v>
      </c>
      <c r="C9" s="37" t="str">
        <f>VLOOKUP(D9,[2]Payout!$B$2:$C$510,2,FALSE)</f>
        <v>JGAB1</v>
      </c>
      <c r="D9" s="37" t="s">
        <v>21</v>
      </c>
      <c r="E9" s="37" t="s">
        <v>132</v>
      </c>
      <c r="F9" t="s">
        <v>132</v>
      </c>
      <c r="G9" s="37" t="s">
        <v>76</v>
      </c>
      <c r="H9" s="37">
        <v>2019</v>
      </c>
      <c r="I9" s="37">
        <v>0.81828712170003737</v>
      </c>
      <c r="J9" s="37">
        <v>17.527489465013002</v>
      </c>
      <c r="L9" s="37">
        <v>1900</v>
      </c>
      <c r="M9" s="37">
        <v>10865.739812694037</v>
      </c>
      <c r="N9" s="37">
        <f t="shared" si="0"/>
        <v>10865.739812694037</v>
      </c>
      <c r="O9" s="37">
        <v>6097.4633165590803</v>
      </c>
      <c r="P9" s="37">
        <f t="shared" si="1"/>
        <v>6097.4633165590803</v>
      </c>
      <c r="Q9" s="37">
        <v>10700</v>
      </c>
      <c r="R9">
        <f t="shared" si="2"/>
        <v>27663.203129253117</v>
      </c>
      <c r="S9">
        <f t="shared" si="3"/>
        <v>27663.203129253117</v>
      </c>
      <c r="T9" s="37">
        <v>36000</v>
      </c>
      <c r="U9" s="37">
        <f t="shared" si="4"/>
        <v>1</v>
      </c>
      <c r="V9" s="37">
        <f t="shared" si="5"/>
        <v>20000</v>
      </c>
      <c r="W9" s="37">
        <f t="shared" si="6"/>
        <v>8000</v>
      </c>
      <c r="X9" s="37">
        <f t="shared" si="7"/>
        <v>28000</v>
      </c>
      <c r="Y9">
        <f t="shared" si="8"/>
        <v>63663.203129253117</v>
      </c>
      <c r="Z9">
        <f t="shared" si="9"/>
        <v>55663.203129253117</v>
      </c>
      <c r="AE9" s="40"/>
    </row>
    <row r="10" spans="1:31" ht="12.75" customHeight="1" x14ac:dyDescent="0.3">
      <c r="A10" s="7">
        <v>9</v>
      </c>
      <c r="B10" s="7" t="s">
        <v>85</v>
      </c>
      <c r="C10" s="37" t="str">
        <f>VLOOKUP(D10,[2]Payout!$B$2:$C$510,2,FALSE)</f>
        <v>STVT1</v>
      </c>
      <c r="D10" s="37" t="s">
        <v>23</v>
      </c>
      <c r="E10" s="37" t="s">
        <v>126</v>
      </c>
      <c r="F10" t="s">
        <v>192</v>
      </c>
      <c r="G10" s="37" t="s">
        <v>76</v>
      </c>
      <c r="H10" s="37">
        <v>2016</v>
      </c>
      <c r="I10" s="37">
        <v>2.4894079099475239</v>
      </c>
      <c r="J10" s="37">
        <v>13.0446429845825</v>
      </c>
      <c r="L10" s="37">
        <v>2900</v>
      </c>
      <c r="M10" s="37">
        <v>22100.936769178647</v>
      </c>
      <c r="N10" s="37">
        <f t="shared" si="0"/>
        <v>22100.936769178647</v>
      </c>
      <c r="O10" s="37">
        <v>11432.7437185483</v>
      </c>
      <c r="P10" s="37">
        <f t="shared" si="1"/>
        <v>11432.7437185483</v>
      </c>
      <c r="Q10" s="37">
        <v>18700</v>
      </c>
      <c r="R10">
        <f t="shared" si="2"/>
        <v>52233.680487726946</v>
      </c>
      <c r="S10">
        <f t="shared" si="3"/>
        <v>52233.680487726946</v>
      </c>
      <c r="T10" s="37">
        <v>36000</v>
      </c>
      <c r="U10" s="37">
        <f t="shared" si="4"/>
        <v>1</v>
      </c>
      <c r="V10" s="37">
        <f t="shared" si="5"/>
        <v>20000</v>
      </c>
      <c r="W10" s="37">
        <f t="shared" si="6"/>
        <v>8000</v>
      </c>
      <c r="X10" s="37">
        <f t="shared" si="7"/>
        <v>28000</v>
      </c>
      <c r="Y10">
        <f t="shared" si="8"/>
        <v>88233.680487726946</v>
      </c>
      <c r="Z10">
        <f t="shared" si="9"/>
        <v>80233.680487726946</v>
      </c>
      <c r="AE10" s="40"/>
    </row>
    <row r="11" spans="1:31" ht="12.75" customHeight="1" x14ac:dyDescent="0.3">
      <c r="A11" s="7">
        <v>10</v>
      </c>
      <c r="B11" s="7" t="s">
        <v>85</v>
      </c>
      <c r="C11" s="37" t="str">
        <f>VLOOKUP(D11,[2]Payout!$B$2:$C$510,2,FALSE)</f>
        <v>STVT1</v>
      </c>
      <c r="D11" s="37" t="s">
        <v>23</v>
      </c>
      <c r="E11" s="37" t="s">
        <v>129</v>
      </c>
      <c r="F11" t="s">
        <v>193</v>
      </c>
      <c r="G11" s="37" t="s">
        <v>76</v>
      </c>
      <c r="H11" s="37">
        <v>2017</v>
      </c>
      <c r="I11" s="37">
        <v>4.7743248128964799</v>
      </c>
      <c r="J11" s="37">
        <v>7.7766332599738801</v>
      </c>
      <c r="L11" s="37">
        <v>2900</v>
      </c>
      <c r="M11" s="37">
        <v>37072.447695667208</v>
      </c>
      <c r="N11" s="37">
        <f t="shared" si="0"/>
        <v>37072.447695667208</v>
      </c>
      <c r="O11" s="37">
        <v>17530.207035107302</v>
      </c>
      <c r="P11" s="37">
        <f t="shared" si="1"/>
        <v>17530.207035107302</v>
      </c>
      <c r="Q11" s="37">
        <v>15600</v>
      </c>
      <c r="R11">
        <f t="shared" si="2"/>
        <v>70202.654730774506</v>
      </c>
      <c r="S11">
        <f t="shared" si="3"/>
        <v>70202.654730774506</v>
      </c>
      <c r="T11" s="37">
        <v>36000</v>
      </c>
      <c r="U11" s="37">
        <f t="shared" si="4"/>
        <v>2</v>
      </c>
      <c r="V11" s="37">
        <f t="shared" si="5"/>
        <v>20000</v>
      </c>
      <c r="W11" s="37">
        <f t="shared" si="6"/>
        <v>16000</v>
      </c>
      <c r="X11" s="37">
        <f t="shared" si="7"/>
        <v>36000</v>
      </c>
      <c r="Y11">
        <f t="shared" si="8"/>
        <v>106202.65473077451</v>
      </c>
      <c r="Z11">
        <f t="shared" si="9"/>
        <v>106202.65473077451</v>
      </c>
      <c r="AE11" s="40"/>
    </row>
    <row r="12" spans="1:31" ht="12.75" customHeight="1" x14ac:dyDescent="0.3">
      <c r="A12" s="7">
        <v>11</v>
      </c>
      <c r="B12" s="7" t="s">
        <v>85</v>
      </c>
      <c r="C12" s="37" t="str">
        <f>VLOOKUP(D12,[2]Payout!$B$2:$C$510,2,FALSE)</f>
        <v>STVT1</v>
      </c>
      <c r="D12" s="37" t="s">
        <v>23</v>
      </c>
      <c r="E12" s="37" t="s">
        <v>163</v>
      </c>
      <c r="F12" t="s">
        <v>163</v>
      </c>
      <c r="G12" s="37" t="s">
        <v>127</v>
      </c>
      <c r="H12" s="37" t="s">
        <v>128</v>
      </c>
      <c r="I12" s="37">
        <v>7.1962493719879745</v>
      </c>
      <c r="J12" s="37">
        <v>6.6537492905151003</v>
      </c>
      <c r="L12" s="37">
        <v>2900</v>
      </c>
      <c r="M12" s="37">
        <v>43328.778586493601</v>
      </c>
      <c r="N12" s="37">
        <f t="shared" si="0"/>
        <v>0</v>
      </c>
      <c r="O12" s="37">
        <v>21341.1216079568</v>
      </c>
      <c r="P12" s="37">
        <f t="shared" si="1"/>
        <v>0</v>
      </c>
      <c r="Q12" s="37">
        <v>22100</v>
      </c>
      <c r="R12">
        <f t="shared" si="2"/>
        <v>86769.900194450398</v>
      </c>
      <c r="S12">
        <f t="shared" si="3"/>
        <v>80000</v>
      </c>
      <c r="T12" s="37">
        <v>36000</v>
      </c>
      <c r="U12" s="37">
        <f t="shared" si="4"/>
        <v>2</v>
      </c>
      <c r="V12" s="37">
        <f t="shared" si="5"/>
        <v>0</v>
      </c>
      <c r="W12" s="37">
        <f t="shared" si="6"/>
        <v>16000</v>
      </c>
      <c r="X12" s="37">
        <f t="shared" si="7"/>
        <v>16000</v>
      </c>
      <c r="Y12">
        <f t="shared" si="8"/>
        <v>122769.9001944504</v>
      </c>
      <c r="Z12">
        <f t="shared" si="9"/>
        <v>96000</v>
      </c>
      <c r="AE12" s="40"/>
    </row>
    <row r="13" spans="1:31" ht="12.75" customHeight="1" x14ac:dyDescent="0.3">
      <c r="A13" s="7">
        <v>12</v>
      </c>
      <c r="B13" s="7" t="s">
        <v>86</v>
      </c>
      <c r="C13" s="37" t="str">
        <f>VLOOKUP(D13,[2]Payout!$B$2:$C$510,2,FALSE)</f>
        <v>BDQT1</v>
      </c>
      <c r="D13" s="37" t="s">
        <v>25</v>
      </c>
      <c r="E13" s="37" t="s">
        <v>132</v>
      </c>
      <c r="F13" t="s">
        <v>132</v>
      </c>
      <c r="G13" s="37" t="s">
        <v>136</v>
      </c>
      <c r="H13" s="37">
        <v>2016</v>
      </c>
      <c r="I13" s="37">
        <v>0.81828712170003737</v>
      </c>
      <c r="J13" s="37">
        <v>18.889971546597501</v>
      </c>
      <c r="L13" s="37">
        <v>3000</v>
      </c>
      <c r="M13" s="37">
        <v>12476.910857713407</v>
      </c>
      <c r="N13" s="37">
        <f t="shared" si="0"/>
        <v>12476.910857713407</v>
      </c>
      <c r="O13" s="37">
        <v>6097.4633165590803</v>
      </c>
      <c r="P13" s="37">
        <f t="shared" si="1"/>
        <v>0</v>
      </c>
      <c r="Q13" s="37">
        <v>10700</v>
      </c>
      <c r="R13">
        <f t="shared" si="2"/>
        <v>29274.374174272489</v>
      </c>
      <c r="S13">
        <f>IF(G13="Market",IF(I13&gt;3,80000,40000),N13+P13+Q13)</f>
        <v>23176.910857713407</v>
      </c>
      <c r="T13" s="37">
        <v>36000</v>
      </c>
      <c r="U13" s="37">
        <f t="shared" si="4"/>
        <v>1</v>
      </c>
      <c r="V13" s="37">
        <f t="shared" si="5"/>
        <v>20000</v>
      </c>
      <c r="W13" s="37">
        <f t="shared" si="6"/>
        <v>8000</v>
      </c>
      <c r="X13" s="37">
        <f t="shared" si="7"/>
        <v>28000</v>
      </c>
      <c r="Y13">
        <f t="shared" si="8"/>
        <v>65274.374174272489</v>
      </c>
      <c r="Z13">
        <f t="shared" si="9"/>
        <v>51176.910857713403</v>
      </c>
      <c r="AE13" s="40"/>
    </row>
    <row r="14" spans="1:31" ht="12.75" customHeight="1" x14ac:dyDescent="0.3">
      <c r="A14" s="7">
        <v>13</v>
      </c>
      <c r="B14" s="7" t="s">
        <v>87</v>
      </c>
      <c r="C14" s="37" t="str">
        <f>VLOOKUP(D14,[2]Payout!$B$2:$C$510,2,FALSE)</f>
        <v>AMDBL</v>
      </c>
      <c r="D14" s="37" t="s">
        <v>26</v>
      </c>
      <c r="E14" s="37" t="s">
        <v>126</v>
      </c>
      <c r="F14" t="s">
        <v>192</v>
      </c>
      <c r="G14" s="37" t="s">
        <v>76</v>
      </c>
      <c r="H14" s="37">
        <v>2013</v>
      </c>
      <c r="I14" s="37">
        <v>2.4894079099475239</v>
      </c>
      <c r="J14" s="37">
        <v>9.0950127369830103</v>
      </c>
      <c r="L14" s="37">
        <v>1800</v>
      </c>
      <c r="M14" s="37">
        <v>18718.66332843875</v>
      </c>
      <c r="N14" s="37">
        <f t="shared" si="0"/>
        <v>18718.66332843875</v>
      </c>
      <c r="O14" s="37">
        <v>11432.7437185483</v>
      </c>
      <c r="P14" s="37">
        <f t="shared" si="1"/>
        <v>0</v>
      </c>
      <c r="Q14" s="37">
        <v>12000</v>
      </c>
      <c r="R14">
        <f t="shared" si="2"/>
        <v>42151.407046987049</v>
      </c>
      <c r="S14">
        <f t="shared" si="3"/>
        <v>30718.66332843875</v>
      </c>
      <c r="T14" s="37">
        <v>36000</v>
      </c>
      <c r="U14" s="37">
        <f t="shared" si="4"/>
        <v>1</v>
      </c>
      <c r="V14" s="37">
        <f t="shared" si="5"/>
        <v>20000</v>
      </c>
      <c r="W14" s="37">
        <f t="shared" si="6"/>
        <v>8000</v>
      </c>
      <c r="X14" s="37">
        <f t="shared" si="7"/>
        <v>28000</v>
      </c>
      <c r="Y14">
        <f t="shared" si="8"/>
        <v>78151.407046987049</v>
      </c>
      <c r="Z14">
        <f t="shared" si="9"/>
        <v>58718.66332843875</v>
      </c>
      <c r="AE14" s="40"/>
    </row>
    <row r="15" spans="1:31" ht="12.75" customHeight="1" x14ac:dyDescent="0.3">
      <c r="A15" s="7">
        <v>14</v>
      </c>
      <c r="B15" s="7" t="s">
        <v>87</v>
      </c>
      <c r="C15" s="37" t="str">
        <f>VLOOKUP(D15,[2]Payout!$B$2:$C$510,2,FALSE)</f>
        <v>AMDBL</v>
      </c>
      <c r="D15" s="37" t="s">
        <v>26</v>
      </c>
      <c r="E15" s="37" t="s">
        <v>141</v>
      </c>
      <c r="F15" t="s">
        <v>194</v>
      </c>
      <c r="G15" s="37" t="s">
        <v>127</v>
      </c>
      <c r="H15" s="37" t="s">
        <v>128</v>
      </c>
      <c r="I15" s="37">
        <v>6.851440040621382</v>
      </c>
      <c r="J15" s="37">
        <v>3.5462174548919299</v>
      </c>
      <c r="L15" s="37">
        <v>1800</v>
      </c>
      <c r="M15" s="37">
        <v>48007.908019457718</v>
      </c>
      <c r="N15" s="37">
        <f t="shared" si="0"/>
        <v>0</v>
      </c>
      <c r="O15" s="37">
        <v>17530.207035107302</v>
      </c>
      <c r="P15" s="37">
        <f t="shared" si="1"/>
        <v>0</v>
      </c>
      <c r="Q15" s="37">
        <v>19000</v>
      </c>
      <c r="R15">
        <f t="shared" si="2"/>
        <v>84538.115054565016</v>
      </c>
      <c r="S15">
        <f t="shared" si="3"/>
        <v>80000</v>
      </c>
      <c r="T15" s="37">
        <v>36000</v>
      </c>
      <c r="U15" s="37">
        <f t="shared" si="4"/>
        <v>2</v>
      </c>
      <c r="V15" s="37">
        <f t="shared" si="5"/>
        <v>0</v>
      </c>
      <c r="W15" s="37">
        <f t="shared" si="6"/>
        <v>16000</v>
      </c>
      <c r="X15" s="37">
        <f t="shared" si="7"/>
        <v>16000</v>
      </c>
      <c r="Y15">
        <f t="shared" si="8"/>
        <v>120538.11505456502</v>
      </c>
      <c r="Z15">
        <f t="shared" si="9"/>
        <v>96000</v>
      </c>
      <c r="AE15" s="40"/>
    </row>
    <row r="16" spans="1:31" ht="12.75" customHeight="1" x14ac:dyDescent="0.3">
      <c r="A16" s="7">
        <v>15</v>
      </c>
      <c r="B16" s="7" t="s">
        <v>88</v>
      </c>
      <c r="C16" s="37" t="str">
        <f>VLOOKUP(D16,[2]Payout!$B$2:$C$510,2,FALSE)</f>
        <v>AMDBC</v>
      </c>
      <c r="D16" s="37" t="s">
        <v>27</v>
      </c>
      <c r="E16" s="37" t="s">
        <v>132</v>
      </c>
      <c r="F16" t="s">
        <v>132</v>
      </c>
      <c r="G16" s="37" t="s">
        <v>76</v>
      </c>
      <c r="H16" s="37">
        <v>2020</v>
      </c>
      <c r="I16" s="37">
        <v>0.81828712170003737</v>
      </c>
      <c r="J16" s="37">
        <v>17.157710528177699</v>
      </c>
      <c r="L16" s="37">
        <v>3100</v>
      </c>
      <c r="M16" s="37">
        <v>16815.463944397201</v>
      </c>
      <c r="N16" s="37">
        <f t="shared" si="0"/>
        <v>16815.463944397201</v>
      </c>
      <c r="O16" s="37">
        <v>6097.4633165590803</v>
      </c>
      <c r="P16" s="37">
        <f t="shared" si="1"/>
        <v>6097.4633165590803</v>
      </c>
      <c r="Q16" s="37">
        <v>11800</v>
      </c>
      <c r="R16">
        <f t="shared" si="2"/>
        <v>34712.927260956283</v>
      </c>
      <c r="S16">
        <f t="shared" si="3"/>
        <v>34712.927260956283</v>
      </c>
      <c r="T16" s="37">
        <v>36000</v>
      </c>
      <c r="U16" s="37">
        <f t="shared" si="4"/>
        <v>1</v>
      </c>
      <c r="V16" s="37">
        <f t="shared" si="5"/>
        <v>20000</v>
      </c>
      <c r="W16" s="37">
        <f t="shared" si="6"/>
        <v>8000</v>
      </c>
      <c r="X16" s="37">
        <f t="shared" si="7"/>
        <v>28000</v>
      </c>
      <c r="Y16">
        <f t="shared" si="8"/>
        <v>70712.92726095629</v>
      </c>
      <c r="Z16">
        <f t="shared" si="9"/>
        <v>62712.927260956283</v>
      </c>
      <c r="AE16" s="40"/>
    </row>
    <row r="17" spans="1:31" ht="12.75" customHeight="1" x14ac:dyDescent="0.3">
      <c r="A17" s="7">
        <v>16</v>
      </c>
      <c r="B17" s="7" t="s">
        <v>80</v>
      </c>
      <c r="C17" s="37" t="str">
        <f>VLOOKUP(D17,[2]Payout!$B$2:$C$510,2,FALSE)</f>
        <v>VAPT1</v>
      </c>
      <c r="D17" s="37" t="s">
        <v>28</v>
      </c>
      <c r="E17" s="37" t="s">
        <v>132</v>
      </c>
      <c r="F17" t="s">
        <v>132</v>
      </c>
      <c r="G17" s="37" t="s">
        <v>76</v>
      </c>
      <c r="H17" s="37">
        <v>2010</v>
      </c>
      <c r="I17" s="37">
        <v>0.81828712170003737</v>
      </c>
      <c r="J17" s="37">
        <v>14</v>
      </c>
      <c r="L17" s="37">
        <v>1600</v>
      </c>
      <c r="M17" s="37">
        <v>10548.571428571429</v>
      </c>
      <c r="N17" s="37">
        <f t="shared" si="0"/>
        <v>10548.571428571429</v>
      </c>
      <c r="O17" s="37">
        <v>6097.4633165590803</v>
      </c>
      <c r="P17" s="37">
        <f t="shared" si="1"/>
        <v>0</v>
      </c>
      <c r="Q17" s="37">
        <v>5880</v>
      </c>
      <c r="R17">
        <f t="shared" si="2"/>
        <v>22526.03474513051</v>
      </c>
      <c r="S17">
        <f t="shared" si="3"/>
        <v>16428.571428571428</v>
      </c>
      <c r="T17" s="37">
        <v>36000</v>
      </c>
      <c r="U17" s="37">
        <f t="shared" si="4"/>
        <v>1</v>
      </c>
      <c r="V17" s="37">
        <f t="shared" si="5"/>
        <v>20000</v>
      </c>
      <c r="W17" s="37">
        <f t="shared" si="6"/>
        <v>8000</v>
      </c>
      <c r="X17" s="37">
        <f t="shared" si="7"/>
        <v>28000</v>
      </c>
      <c r="Y17">
        <f t="shared" si="8"/>
        <v>58526.034745130513</v>
      </c>
      <c r="Z17">
        <f t="shared" si="9"/>
        <v>44428.571428571428</v>
      </c>
      <c r="AE17" s="40"/>
    </row>
    <row r="18" spans="1:31" ht="12.75" customHeight="1" x14ac:dyDescent="0.3">
      <c r="A18" s="7">
        <v>17</v>
      </c>
      <c r="B18" s="7" t="s">
        <v>89</v>
      </c>
      <c r="C18" s="37" t="str">
        <f>VLOOKUP(D18,[2]Payout!$B$2:$C$510,2,FALSE)</f>
        <v>RAJB1</v>
      </c>
      <c r="D18" s="37" t="s">
        <v>29</v>
      </c>
      <c r="E18" s="37" t="s">
        <v>140</v>
      </c>
      <c r="F18" t="s">
        <v>140</v>
      </c>
      <c r="G18" s="37" t="s">
        <v>136</v>
      </c>
      <c r="H18" s="37">
        <v>2019</v>
      </c>
      <c r="I18" s="37">
        <v>1.2876695268341951</v>
      </c>
      <c r="J18" s="37">
        <v>17.582051377298001</v>
      </c>
      <c r="L18" s="37">
        <v>1800</v>
      </c>
      <c r="M18" s="37">
        <v>9285.0019192570417</v>
      </c>
      <c r="N18" s="37">
        <f t="shared" si="0"/>
        <v>9285.0019192570417</v>
      </c>
      <c r="O18" s="37">
        <v>8384.0120602687293</v>
      </c>
      <c r="P18" s="37">
        <f t="shared" si="1"/>
        <v>0</v>
      </c>
      <c r="Q18" s="37">
        <v>9900</v>
      </c>
      <c r="R18">
        <f t="shared" si="2"/>
        <v>27569.013979525771</v>
      </c>
      <c r="S18">
        <f t="shared" si="3"/>
        <v>19185.00191925704</v>
      </c>
      <c r="T18" s="37">
        <v>36000</v>
      </c>
      <c r="U18" s="37">
        <f t="shared" si="4"/>
        <v>1</v>
      </c>
      <c r="V18" s="37">
        <f t="shared" si="5"/>
        <v>20000</v>
      </c>
      <c r="W18" s="37">
        <f t="shared" si="6"/>
        <v>8000</v>
      </c>
      <c r="X18" s="37">
        <f t="shared" si="7"/>
        <v>28000</v>
      </c>
      <c r="Y18">
        <f t="shared" si="8"/>
        <v>63569.013979525771</v>
      </c>
      <c r="Z18">
        <f t="shared" si="9"/>
        <v>47185.00191925704</v>
      </c>
      <c r="AE18" s="40"/>
    </row>
    <row r="19" spans="1:31" ht="12.75" customHeight="1" x14ac:dyDescent="0.3">
      <c r="A19" s="7">
        <v>18</v>
      </c>
      <c r="B19" s="7" t="s">
        <v>82</v>
      </c>
      <c r="C19" s="37" t="str">
        <f>VLOOKUP(D19,[2]Payout!$B$2:$C$510,2,FALSE)</f>
        <v>GNCB1</v>
      </c>
      <c r="D19" s="37" t="s">
        <v>30</v>
      </c>
      <c r="E19" s="37" t="s">
        <v>130</v>
      </c>
      <c r="F19" t="s">
        <v>130</v>
      </c>
      <c r="G19" s="37" t="s">
        <v>76</v>
      </c>
      <c r="H19" s="37">
        <v>2019</v>
      </c>
      <c r="I19" s="37">
        <v>1.5529494662742389</v>
      </c>
      <c r="J19" s="37">
        <v>16.829787347508599</v>
      </c>
      <c r="L19" s="37">
        <v>2700</v>
      </c>
      <c r="M19" s="37">
        <v>18194.528820724227</v>
      </c>
      <c r="N19" s="37">
        <f t="shared" si="0"/>
        <v>18194.528820724227</v>
      </c>
      <c r="O19" s="37">
        <v>11432.7437185483</v>
      </c>
      <c r="P19" s="37">
        <f t="shared" si="1"/>
        <v>11432.7437185483</v>
      </c>
      <c r="Q19" s="37">
        <v>8200</v>
      </c>
      <c r="R19">
        <f t="shared" si="2"/>
        <v>37827.272539272526</v>
      </c>
      <c r="S19">
        <f t="shared" si="3"/>
        <v>37827.272539272526</v>
      </c>
      <c r="T19" s="37">
        <v>36000</v>
      </c>
      <c r="U19" s="37">
        <f t="shared" si="4"/>
        <v>1</v>
      </c>
      <c r="V19" s="37">
        <f t="shared" si="5"/>
        <v>20000</v>
      </c>
      <c r="W19" s="37">
        <f t="shared" si="6"/>
        <v>8000</v>
      </c>
      <c r="X19" s="37">
        <f t="shared" si="7"/>
        <v>28000</v>
      </c>
      <c r="Y19">
        <f t="shared" si="8"/>
        <v>73827.272539272526</v>
      </c>
      <c r="Z19">
        <f t="shared" si="9"/>
        <v>65827.272539272526</v>
      </c>
      <c r="AE19" s="40"/>
    </row>
    <row r="20" spans="1:31" ht="12.75" customHeight="1" x14ac:dyDescent="0.3">
      <c r="A20" s="7">
        <v>19</v>
      </c>
      <c r="B20" s="7" t="s">
        <v>90</v>
      </c>
      <c r="C20" s="37" t="str">
        <f>VLOOKUP(D20,[2]Payout!$B$2:$C$510,2,FALSE)</f>
        <v>BVCB1</v>
      </c>
      <c r="D20" s="37" t="s">
        <v>31</v>
      </c>
      <c r="E20" s="37" t="s">
        <v>130</v>
      </c>
      <c r="F20" t="s">
        <v>130</v>
      </c>
      <c r="G20" s="37" t="s">
        <v>136</v>
      </c>
      <c r="H20" s="37">
        <v>2020</v>
      </c>
      <c r="I20" s="37">
        <v>1.5529494662742389</v>
      </c>
      <c r="J20" s="37">
        <v>9.8332980589745809</v>
      </c>
      <c r="L20" s="37">
        <v>2500</v>
      </c>
      <c r="M20" s="37">
        <v>24433.001229891564</v>
      </c>
      <c r="N20" s="37">
        <f t="shared" si="0"/>
        <v>24433.001229891564</v>
      </c>
      <c r="O20" s="37">
        <v>11432.7437185483</v>
      </c>
      <c r="P20" s="37">
        <f t="shared" si="1"/>
        <v>0</v>
      </c>
      <c r="Q20" s="37">
        <v>10200</v>
      </c>
      <c r="R20">
        <f t="shared" si="2"/>
        <v>46065.744948439868</v>
      </c>
      <c r="S20">
        <f t="shared" si="3"/>
        <v>34633.001229891568</v>
      </c>
      <c r="T20" s="37">
        <v>36000</v>
      </c>
      <c r="U20" s="37">
        <f t="shared" si="4"/>
        <v>1</v>
      </c>
      <c r="V20" s="37">
        <f t="shared" si="5"/>
        <v>20000</v>
      </c>
      <c r="W20" s="37">
        <f t="shared" si="6"/>
        <v>8000</v>
      </c>
      <c r="X20" s="37">
        <f t="shared" si="7"/>
        <v>28000</v>
      </c>
      <c r="Y20">
        <f t="shared" si="8"/>
        <v>82065.744948439868</v>
      </c>
      <c r="Z20">
        <f t="shared" si="9"/>
        <v>62633.001229891568</v>
      </c>
      <c r="AE20" s="40"/>
    </row>
    <row r="21" spans="1:31" ht="12.75" customHeight="1" x14ac:dyDescent="0.3">
      <c r="A21" s="7">
        <v>20</v>
      </c>
      <c r="B21" s="7" t="s">
        <v>81</v>
      </c>
      <c r="C21" s="37" t="str">
        <f>VLOOKUP(D21,[2]Payout!$B$2:$C$510,2,FALSE)</f>
        <v>AMDT1</v>
      </c>
      <c r="D21" s="37" t="s">
        <v>32</v>
      </c>
      <c r="E21" s="37" t="s">
        <v>129</v>
      </c>
      <c r="F21" t="s">
        <v>193</v>
      </c>
      <c r="G21" s="37" t="s">
        <v>136</v>
      </c>
      <c r="H21" s="37">
        <v>2012</v>
      </c>
      <c r="I21" s="37">
        <v>4.7743248128964799</v>
      </c>
      <c r="J21" s="37">
        <v>6.5525461364709203</v>
      </c>
      <c r="L21" s="37">
        <v>2900</v>
      </c>
      <c r="M21" s="37">
        <v>44474.742564298889</v>
      </c>
      <c r="N21" s="37">
        <f t="shared" si="0"/>
        <v>44474.742564298889</v>
      </c>
      <c r="O21" s="37">
        <v>17530.207035107302</v>
      </c>
      <c r="P21" s="37">
        <f t="shared" si="1"/>
        <v>0</v>
      </c>
      <c r="Q21" s="37">
        <v>12500</v>
      </c>
      <c r="R21">
        <f t="shared" si="2"/>
        <v>74504.949599406187</v>
      </c>
      <c r="S21">
        <f t="shared" si="3"/>
        <v>56974.742564298889</v>
      </c>
      <c r="T21" s="37">
        <v>36000</v>
      </c>
      <c r="U21" s="37">
        <f t="shared" si="4"/>
        <v>2</v>
      </c>
      <c r="V21" s="37">
        <f t="shared" si="5"/>
        <v>20000</v>
      </c>
      <c r="W21" s="37">
        <f t="shared" si="6"/>
        <v>16000</v>
      </c>
      <c r="X21" s="37">
        <f t="shared" si="7"/>
        <v>36000</v>
      </c>
      <c r="Y21">
        <f t="shared" si="8"/>
        <v>110504.94959940619</v>
      </c>
      <c r="Z21">
        <f t="shared" si="9"/>
        <v>92974.742564298882</v>
      </c>
      <c r="AE21" s="40"/>
    </row>
    <row r="22" spans="1:31" ht="12.75" customHeight="1" x14ac:dyDescent="0.3">
      <c r="A22" s="7">
        <v>21</v>
      </c>
      <c r="B22" s="7" t="s">
        <v>81</v>
      </c>
      <c r="C22" s="37" t="str">
        <f>VLOOKUP(D22,[2]Payout!$B$2:$C$510,2,FALSE)</f>
        <v>AMDT1</v>
      </c>
      <c r="D22" s="37" t="s">
        <v>33</v>
      </c>
      <c r="E22" s="37" t="s">
        <v>141</v>
      </c>
      <c r="F22" t="s">
        <v>194</v>
      </c>
      <c r="G22" s="37" t="s">
        <v>127</v>
      </c>
      <c r="H22" s="37" t="s">
        <v>128</v>
      </c>
      <c r="I22" s="37">
        <v>6.851440040621382</v>
      </c>
      <c r="J22" s="37">
        <v>6.9433969910850397</v>
      </c>
      <c r="L22" s="37">
        <v>2900</v>
      </c>
      <c r="M22" s="37">
        <v>41971.214224738585</v>
      </c>
      <c r="N22" s="37">
        <f t="shared" si="0"/>
        <v>0</v>
      </c>
      <c r="O22" s="37">
        <v>17530.207035107302</v>
      </c>
      <c r="P22" s="37">
        <f t="shared" si="1"/>
        <v>0</v>
      </c>
      <c r="Q22" s="37">
        <v>11400</v>
      </c>
      <c r="R22">
        <f t="shared" si="2"/>
        <v>70901.421259845883</v>
      </c>
      <c r="S22">
        <f t="shared" si="3"/>
        <v>80000</v>
      </c>
      <c r="T22" s="37">
        <v>36000</v>
      </c>
      <c r="U22" s="37">
        <f t="shared" si="4"/>
        <v>2</v>
      </c>
      <c r="V22" s="37">
        <f t="shared" si="5"/>
        <v>0</v>
      </c>
      <c r="W22" s="37">
        <f t="shared" si="6"/>
        <v>16000</v>
      </c>
      <c r="X22" s="37">
        <f t="shared" si="7"/>
        <v>16000</v>
      </c>
      <c r="Y22">
        <f t="shared" si="8"/>
        <v>106901.42125984588</v>
      </c>
      <c r="Z22">
        <f t="shared" si="9"/>
        <v>96000</v>
      </c>
      <c r="AE22" s="40"/>
    </row>
    <row r="23" spans="1:31" ht="12.75" customHeight="1" x14ac:dyDescent="0.3">
      <c r="A23" s="7">
        <v>22</v>
      </c>
      <c r="B23" s="7" t="s">
        <v>84</v>
      </c>
      <c r="C23" s="37" t="str">
        <f>VLOOKUP(D23,[2]Payout!$B$2:$C$510,2,FALSE)</f>
        <v>JGAB1</v>
      </c>
      <c r="D23" s="37" t="s">
        <v>34</v>
      </c>
      <c r="E23" s="37" t="s">
        <v>126</v>
      </c>
      <c r="F23" t="s">
        <v>192</v>
      </c>
      <c r="G23" s="37" t="s">
        <v>76</v>
      </c>
      <c r="H23" s="37">
        <v>2020</v>
      </c>
      <c r="I23" s="37">
        <v>2.4894079099475239</v>
      </c>
      <c r="J23" s="37">
        <v>8.5572888357740506</v>
      </c>
      <c r="L23" s="37">
        <v>1900</v>
      </c>
      <c r="M23" s="37">
        <v>22255.78027708819</v>
      </c>
      <c r="N23" s="37">
        <f t="shared" si="0"/>
        <v>22255.78027708819</v>
      </c>
      <c r="O23" s="37">
        <v>11432.7437185483</v>
      </c>
      <c r="P23" s="37">
        <f t="shared" si="1"/>
        <v>11432.7437185483</v>
      </c>
      <c r="Q23" s="37">
        <v>11900</v>
      </c>
      <c r="R23">
        <f t="shared" si="2"/>
        <v>45588.523995636489</v>
      </c>
      <c r="S23">
        <f t="shared" si="3"/>
        <v>45588.523995636489</v>
      </c>
      <c r="T23" s="37">
        <v>36000</v>
      </c>
      <c r="U23" s="37">
        <f t="shared" si="4"/>
        <v>1</v>
      </c>
      <c r="V23" s="37">
        <f t="shared" si="5"/>
        <v>20000</v>
      </c>
      <c r="W23" s="37">
        <f t="shared" si="6"/>
        <v>8000</v>
      </c>
      <c r="X23" s="37">
        <f t="shared" si="7"/>
        <v>28000</v>
      </c>
      <c r="Y23">
        <f t="shared" si="8"/>
        <v>81588.523995636497</v>
      </c>
      <c r="Z23">
        <f t="shared" si="9"/>
        <v>73588.523995636497</v>
      </c>
      <c r="AE23" s="40"/>
    </row>
    <row r="24" spans="1:31" ht="12.75" customHeight="1" x14ac:dyDescent="0.3">
      <c r="A24" s="7">
        <v>23</v>
      </c>
      <c r="B24" s="7" t="s">
        <v>84</v>
      </c>
      <c r="C24" s="37" t="str">
        <f>VLOOKUP(D24,[2]Payout!$B$2:$C$510,2,FALSE)</f>
        <v>JGAB1</v>
      </c>
      <c r="D24" s="37" t="s">
        <v>34</v>
      </c>
      <c r="E24" s="37" t="s">
        <v>132</v>
      </c>
      <c r="F24" t="s">
        <v>132</v>
      </c>
      <c r="G24" s="37" t="s">
        <v>136</v>
      </c>
      <c r="H24" s="37">
        <v>2018</v>
      </c>
      <c r="I24" s="37">
        <v>0.81828712170003737</v>
      </c>
      <c r="J24" s="37">
        <v>17.527489465013002</v>
      </c>
      <c r="L24" s="37">
        <v>1900</v>
      </c>
      <c r="M24" s="37">
        <v>10865.739812694037</v>
      </c>
      <c r="N24" s="37">
        <f t="shared" si="0"/>
        <v>10865.739812694037</v>
      </c>
      <c r="O24" s="37">
        <v>6097.4633165590803</v>
      </c>
      <c r="P24" s="37">
        <f t="shared" si="1"/>
        <v>0</v>
      </c>
      <c r="Q24" s="37">
        <v>10700</v>
      </c>
      <c r="R24">
        <f t="shared" si="2"/>
        <v>27663.203129253117</v>
      </c>
      <c r="S24">
        <f t="shared" si="3"/>
        <v>21565.739812694039</v>
      </c>
      <c r="T24" s="37">
        <v>36000</v>
      </c>
      <c r="U24" s="37">
        <f t="shared" si="4"/>
        <v>1</v>
      </c>
      <c r="V24" s="37">
        <f t="shared" si="5"/>
        <v>20000</v>
      </c>
      <c r="W24" s="37">
        <f t="shared" si="6"/>
        <v>8000</v>
      </c>
      <c r="X24" s="37">
        <f t="shared" si="7"/>
        <v>28000</v>
      </c>
      <c r="Y24">
        <f t="shared" si="8"/>
        <v>63663.203129253117</v>
      </c>
      <c r="Z24">
        <f t="shared" si="9"/>
        <v>49565.739812694039</v>
      </c>
      <c r="AE24" s="40"/>
    </row>
    <row r="25" spans="1:31" ht="12.75" customHeight="1" x14ac:dyDescent="0.3">
      <c r="A25" s="7">
        <v>24</v>
      </c>
      <c r="B25" s="7" t="s">
        <v>89</v>
      </c>
      <c r="C25" s="37" t="str">
        <f>VLOOKUP(D25,[2]Payout!$B$2:$C$510,2,FALSE)</f>
        <v>RAJB1</v>
      </c>
      <c r="D25" s="37" t="s">
        <v>35</v>
      </c>
      <c r="E25" s="37" t="s">
        <v>130</v>
      </c>
      <c r="F25" t="s">
        <v>130</v>
      </c>
      <c r="G25" s="37" t="s">
        <v>136</v>
      </c>
      <c r="H25" s="37">
        <v>2013</v>
      </c>
      <c r="I25" s="37">
        <v>1.5529494662742389</v>
      </c>
      <c r="J25" s="37">
        <v>9.8850325042295193</v>
      </c>
      <c r="L25" s="37">
        <v>1800</v>
      </c>
      <c r="M25" s="37">
        <v>16514.804651662824</v>
      </c>
      <c r="N25" s="37">
        <f t="shared" si="0"/>
        <v>16514.804651662824</v>
      </c>
      <c r="O25" s="37">
        <v>11432.7437185483</v>
      </c>
      <c r="P25" s="37">
        <f t="shared" si="1"/>
        <v>0</v>
      </c>
      <c r="Q25" s="37">
        <v>8600</v>
      </c>
      <c r="R25">
        <f t="shared" si="2"/>
        <v>36547.548370211123</v>
      </c>
      <c r="S25">
        <f t="shared" si="3"/>
        <v>25114.804651662824</v>
      </c>
      <c r="T25" s="37">
        <v>36000</v>
      </c>
      <c r="U25" s="37">
        <f t="shared" si="4"/>
        <v>1</v>
      </c>
      <c r="V25" s="37">
        <f t="shared" si="5"/>
        <v>20000</v>
      </c>
      <c r="W25" s="37">
        <f t="shared" si="6"/>
        <v>8000</v>
      </c>
      <c r="X25" s="37">
        <f t="shared" si="7"/>
        <v>28000</v>
      </c>
      <c r="Y25">
        <f t="shared" si="8"/>
        <v>72547.548370211123</v>
      </c>
      <c r="Z25">
        <f t="shared" si="9"/>
        <v>53114.804651662824</v>
      </c>
      <c r="AE25" s="40"/>
    </row>
    <row r="26" spans="1:31" ht="12.75" customHeight="1" x14ac:dyDescent="0.3">
      <c r="A26" s="7">
        <v>25</v>
      </c>
      <c r="B26" s="7" t="s">
        <v>86</v>
      </c>
      <c r="C26" s="37" t="str">
        <f>VLOOKUP(D26,[2]Payout!$B$2:$C$510,2,FALSE)</f>
        <v>BDQT1</v>
      </c>
      <c r="D26" s="37" t="s">
        <v>36</v>
      </c>
      <c r="E26" s="37" t="s">
        <v>126</v>
      </c>
      <c r="F26" t="s">
        <v>192</v>
      </c>
      <c r="G26" s="37" t="s">
        <v>127</v>
      </c>
      <c r="H26" s="37" t="s">
        <v>128</v>
      </c>
      <c r="I26" s="37">
        <v>2.4894079099475239</v>
      </c>
      <c r="J26" s="37">
        <v>12.59788543576</v>
      </c>
      <c r="L26" s="37">
        <v>3000</v>
      </c>
      <c r="M26" s="37">
        <v>18708.57552193807</v>
      </c>
      <c r="N26" s="37">
        <f t="shared" si="0"/>
        <v>0</v>
      </c>
      <c r="O26" s="37">
        <v>11432.7437185483</v>
      </c>
      <c r="P26" s="37">
        <f t="shared" si="1"/>
        <v>0</v>
      </c>
      <c r="Q26" s="37">
        <v>15100</v>
      </c>
      <c r="R26">
        <f t="shared" si="2"/>
        <v>45241.319240486366</v>
      </c>
      <c r="S26">
        <f t="shared" si="3"/>
        <v>40000</v>
      </c>
      <c r="T26" s="37">
        <v>36000</v>
      </c>
      <c r="U26" s="37">
        <f t="shared" si="4"/>
        <v>1</v>
      </c>
      <c r="V26" s="37">
        <f t="shared" si="5"/>
        <v>0</v>
      </c>
      <c r="W26" s="37">
        <f t="shared" si="6"/>
        <v>8000</v>
      </c>
      <c r="X26" s="37">
        <f t="shared" si="7"/>
        <v>8000</v>
      </c>
      <c r="Y26">
        <f t="shared" si="8"/>
        <v>81241.319240486366</v>
      </c>
      <c r="Z26">
        <f t="shared" si="9"/>
        <v>48000</v>
      </c>
      <c r="AE26" s="40"/>
    </row>
    <row r="27" spans="1:31" ht="12.75" customHeight="1" x14ac:dyDescent="0.3">
      <c r="A27" s="7">
        <v>26</v>
      </c>
      <c r="B27" s="7" t="s">
        <v>86</v>
      </c>
      <c r="C27" s="37" t="str">
        <f>VLOOKUP(D27,[2]Payout!$B$2:$C$510,2,FALSE)</f>
        <v>BDQT1</v>
      </c>
      <c r="D27" s="37" t="s">
        <v>36</v>
      </c>
      <c r="E27" s="37" t="s">
        <v>131</v>
      </c>
      <c r="F27" t="s">
        <v>131</v>
      </c>
      <c r="G27" s="37" t="s">
        <v>76</v>
      </c>
      <c r="H27" s="37">
        <v>2019</v>
      </c>
      <c r="I27" s="37">
        <v>1.2979552817751512</v>
      </c>
      <c r="J27" s="37">
        <v>16.206961290646301</v>
      </c>
      <c r="L27" s="37">
        <v>3000</v>
      </c>
      <c r="M27" s="37">
        <v>14542.423275093841</v>
      </c>
      <c r="N27" s="37">
        <f t="shared" si="0"/>
        <v>14542.423275093841</v>
      </c>
      <c r="O27" s="37">
        <v>7621.82914569885</v>
      </c>
      <c r="P27" s="37">
        <f t="shared" si="1"/>
        <v>7621.82914569885</v>
      </c>
      <c r="Q27" s="37">
        <v>10200</v>
      </c>
      <c r="R27">
        <f t="shared" si="2"/>
        <v>32364.252420792691</v>
      </c>
      <c r="S27">
        <f t="shared" si="3"/>
        <v>32364.252420792691</v>
      </c>
      <c r="T27" s="37">
        <v>36000</v>
      </c>
      <c r="U27" s="37">
        <f t="shared" si="4"/>
        <v>1</v>
      </c>
      <c r="V27" s="37">
        <f t="shared" si="5"/>
        <v>20000</v>
      </c>
      <c r="W27" s="37">
        <f t="shared" si="6"/>
        <v>8000</v>
      </c>
      <c r="X27" s="37">
        <f t="shared" si="7"/>
        <v>28000</v>
      </c>
      <c r="Y27">
        <f t="shared" si="8"/>
        <v>68364.252420792691</v>
      </c>
      <c r="Z27">
        <f t="shared" si="9"/>
        <v>60364.252420792691</v>
      </c>
      <c r="AE27" s="40"/>
    </row>
    <row r="28" spans="1:31" ht="12.75" customHeight="1" x14ac:dyDescent="0.3">
      <c r="A28" s="7">
        <v>27</v>
      </c>
      <c r="B28" s="7" t="s">
        <v>86</v>
      </c>
      <c r="C28" s="37" t="str">
        <f>VLOOKUP(D28,[2]Payout!$B$2:$C$510,2,FALSE)</f>
        <v>BDQT1</v>
      </c>
      <c r="D28" s="37" t="s">
        <v>36</v>
      </c>
      <c r="E28" s="37" t="s">
        <v>140</v>
      </c>
      <c r="F28" t="s">
        <v>140</v>
      </c>
      <c r="G28" s="37" t="s">
        <v>76</v>
      </c>
      <c r="H28" s="37">
        <v>2018</v>
      </c>
      <c r="I28" s="37">
        <v>1.2876695268341951</v>
      </c>
      <c r="J28" s="37">
        <v>9.9226528824228808</v>
      </c>
      <c r="L28" s="37">
        <v>3000</v>
      </c>
      <c r="M28" s="37">
        <v>23752.568379081506</v>
      </c>
      <c r="N28" s="37">
        <f t="shared" si="0"/>
        <v>23752.568379081506</v>
      </c>
      <c r="O28" s="37">
        <v>8384.0120602687293</v>
      </c>
      <c r="P28" s="37">
        <f t="shared" si="1"/>
        <v>8384.0120602687293</v>
      </c>
      <c r="Q28" s="37">
        <v>10500</v>
      </c>
      <c r="R28">
        <f t="shared" si="2"/>
        <v>42636.580439350233</v>
      </c>
      <c r="S28">
        <f t="shared" si="3"/>
        <v>42636.580439350233</v>
      </c>
      <c r="T28" s="37">
        <v>36000</v>
      </c>
      <c r="U28" s="37">
        <f t="shared" si="4"/>
        <v>1</v>
      </c>
      <c r="V28" s="37">
        <f t="shared" si="5"/>
        <v>20000</v>
      </c>
      <c r="W28" s="37">
        <f t="shared" si="6"/>
        <v>8000</v>
      </c>
      <c r="X28" s="37">
        <f t="shared" si="7"/>
        <v>28000</v>
      </c>
      <c r="Y28">
        <f t="shared" si="8"/>
        <v>78636.580439350233</v>
      </c>
      <c r="Z28">
        <f t="shared" si="9"/>
        <v>70636.580439350233</v>
      </c>
      <c r="AE28" s="40"/>
    </row>
    <row r="29" spans="1:31" ht="12.75" customHeight="1" x14ac:dyDescent="0.3">
      <c r="A29" s="7">
        <v>28</v>
      </c>
      <c r="B29" s="7" t="s">
        <v>86</v>
      </c>
      <c r="C29" s="37" t="str">
        <f>VLOOKUP(D29,[2]Payout!$B$2:$C$510,2,FALSE)</f>
        <v>BDQT1</v>
      </c>
      <c r="D29" s="37" t="s">
        <v>37</v>
      </c>
      <c r="E29" s="37" t="s">
        <v>132</v>
      </c>
      <c r="F29" t="s">
        <v>132</v>
      </c>
      <c r="G29" s="37" t="s">
        <v>76</v>
      </c>
      <c r="H29" s="37">
        <v>2013</v>
      </c>
      <c r="I29" s="37">
        <v>0.81828712170003737</v>
      </c>
      <c r="J29" s="37">
        <v>18.889971546597501</v>
      </c>
      <c r="L29" s="37">
        <v>3000</v>
      </c>
      <c r="M29" s="37">
        <v>12476.910857713407</v>
      </c>
      <c r="N29" s="37">
        <f t="shared" si="0"/>
        <v>12476.910857713407</v>
      </c>
      <c r="O29" s="37">
        <v>6097.4633165590803</v>
      </c>
      <c r="P29" s="37">
        <f t="shared" si="1"/>
        <v>0</v>
      </c>
      <c r="Q29" s="37">
        <v>10700</v>
      </c>
      <c r="R29">
        <f t="shared" si="2"/>
        <v>29274.374174272489</v>
      </c>
      <c r="S29">
        <f t="shared" si="3"/>
        <v>23176.910857713407</v>
      </c>
      <c r="T29" s="37">
        <v>36000</v>
      </c>
      <c r="U29" s="37">
        <f t="shared" si="4"/>
        <v>1</v>
      </c>
      <c r="V29" s="37">
        <f t="shared" si="5"/>
        <v>20000</v>
      </c>
      <c r="W29" s="37">
        <f t="shared" si="6"/>
        <v>8000</v>
      </c>
      <c r="X29" s="37">
        <f t="shared" si="7"/>
        <v>28000</v>
      </c>
      <c r="Y29">
        <f t="shared" si="8"/>
        <v>65274.374174272489</v>
      </c>
      <c r="Z29">
        <f t="shared" si="9"/>
        <v>51176.910857713403</v>
      </c>
      <c r="AE29" s="40"/>
    </row>
    <row r="30" spans="1:31" ht="12.75" customHeight="1" x14ac:dyDescent="0.3">
      <c r="A30" s="7">
        <v>29</v>
      </c>
      <c r="B30" s="7" t="s">
        <v>86</v>
      </c>
      <c r="C30" s="37" t="str">
        <f>VLOOKUP(D30,[2]Payout!$B$2:$C$510,2,FALSE)</f>
        <v>BDQT1</v>
      </c>
      <c r="D30" s="37" t="s">
        <v>37</v>
      </c>
      <c r="E30" s="37" t="s">
        <v>140</v>
      </c>
      <c r="F30" t="s">
        <v>140</v>
      </c>
      <c r="G30" s="37" t="s">
        <v>136</v>
      </c>
      <c r="H30" s="37">
        <v>2015</v>
      </c>
      <c r="I30" s="37">
        <v>1.2876695268341951</v>
      </c>
      <c r="J30" s="37">
        <v>9.9226528824228808</v>
      </c>
      <c r="L30" s="37">
        <v>3000</v>
      </c>
      <c r="M30" s="37">
        <v>23752.568379081506</v>
      </c>
      <c r="N30" s="37">
        <f t="shared" si="0"/>
        <v>23752.568379081506</v>
      </c>
      <c r="O30" s="37">
        <v>8384.0120602687293</v>
      </c>
      <c r="P30" s="37">
        <f t="shared" si="1"/>
        <v>0</v>
      </c>
      <c r="Q30" s="37">
        <v>10500</v>
      </c>
      <c r="R30">
        <f t="shared" si="2"/>
        <v>42636.580439350233</v>
      </c>
      <c r="S30">
        <f t="shared" si="3"/>
        <v>34252.568379081509</v>
      </c>
      <c r="T30" s="37">
        <v>36000</v>
      </c>
      <c r="U30" s="37">
        <f t="shared" si="4"/>
        <v>1</v>
      </c>
      <c r="V30" s="37">
        <f t="shared" si="5"/>
        <v>20000</v>
      </c>
      <c r="W30" s="37">
        <f t="shared" si="6"/>
        <v>8000</v>
      </c>
      <c r="X30" s="37">
        <f t="shared" si="7"/>
        <v>28000</v>
      </c>
      <c r="Y30">
        <f t="shared" si="8"/>
        <v>78636.580439350233</v>
      </c>
      <c r="Z30">
        <f t="shared" si="9"/>
        <v>62252.568379081509</v>
      </c>
      <c r="AE30" s="40"/>
    </row>
    <row r="31" spans="1:31" ht="12.75" customHeight="1" x14ac:dyDescent="0.3">
      <c r="A31" s="7">
        <v>30</v>
      </c>
      <c r="B31" s="7" t="s">
        <v>81</v>
      </c>
      <c r="C31" s="37" t="str">
        <f>VLOOKUP(D31,[2]Payout!$B$2:$C$510,2,FALSE)</f>
        <v>AMDT1</v>
      </c>
      <c r="D31" s="37" t="s">
        <v>38</v>
      </c>
      <c r="E31" s="37" t="s">
        <v>131</v>
      </c>
      <c r="F31" t="s">
        <v>131</v>
      </c>
      <c r="G31" s="37" t="s">
        <v>76</v>
      </c>
      <c r="H31" s="37">
        <v>2013</v>
      </c>
      <c r="I31" s="37">
        <v>1.2979552817751512</v>
      </c>
      <c r="J31" s="37">
        <v>13.451738176403</v>
      </c>
      <c r="L31" s="37">
        <v>2900</v>
      </c>
      <c r="M31" s="37">
        <v>21664.323133455611</v>
      </c>
      <c r="N31" s="37">
        <f t="shared" si="0"/>
        <v>21664.323133455611</v>
      </c>
      <c r="O31" s="37">
        <v>7621.82914569885</v>
      </c>
      <c r="P31" s="37">
        <f t="shared" si="1"/>
        <v>0</v>
      </c>
      <c r="Q31" s="37">
        <v>7600</v>
      </c>
      <c r="R31">
        <f t="shared" si="2"/>
        <v>36886.152279154463</v>
      </c>
      <c r="S31">
        <f t="shared" si="3"/>
        <v>29264.323133455611</v>
      </c>
      <c r="T31" s="37">
        <v>36000</v>
      </c>
      <c r="U31" s="37">
        <f t="shared" si="4"/>
        <v>1</v>
      </c>
      <c r="V31" s="37">
        <f t="shared" si="5"/>
        <v>20000</v>
      </c>
      <c r="W31" s="37">
        <f t="shared" si="6"/>
        <v>8000</v>
      </c>
      <c r="X31" s="37">
        <f t="shared" si="7"/>
        <v>28000</v>
      </c>
      <c r="Y31">
        <f t="shared" si="8"/>
        <v>72886.152279154456</v>
      </c>
      <c r="Z31">
        <f t="shared" si="9"/>
        <v>57264.323133455611</v>
      </c>
      <c r="AE31" s="40"/>
    </row>
    <row r="32" spans="1:31" ht="12.75" customHeight="1" x14ac:dyDescent="0.3">
      <c r="A32" s="7">
        <v>31</v>
      </c>
      <c r="B32" s="7" t="s">
        <v>91</v>
      </c>
      <c r="C32" s="37" t="str">
        <f>VLOOKUP(D32,[2]Payout!$B$2:$C$510,2,FALSE)</f>
        <v>AKVB1</v>
      </c>
      <c r="D32" s="37" t="s">
        <v>39</v>
      </c>
      <c r="E32" s="37" t="s">
        <v>131</v>
      </c>
      <c r="F32" t="s">
        <v>131</v>
      </c>
      <c r="G32" s="37" t="s">
        <v>136</v>
      </c>
      <c r="H32" s="37">
        <v>2011</v>
      </c>
      <c r="I32" s="37">
        <v>1.2979552817751512</v>
      </c>
      <c r="J32" s="37">
        <v>12.3422611593508</v>
      </c>
      <c r="L32" s="37">
        <v>2400</v>
      </c>
      <c r="M32" s="37">
        <v>19100.862449123309</v>
      </c>
      <c r="N32" s="37">
        <f t="shared" si="0"/>
        <v>19100.862449123309</v>
      </c>
      <c r="O32" s="37">
        <v>7621.82914569885</v>
      </c>
      <c r="P32" s="37">
        <f t="shared" si="1"/>
        <v>0</v>
      </c>
      <c r="Q32" s="37">
        <v>6500</v>
      </c>
      <c r="R32">
        <f t="shared" si="2"/>
        <v>33222.691594822158</v>
      </c>
      <c r="S32">
        <f t="shared" si="3"/>
        <v>25600.862449123309</v>
      </c>
      <c r="T32" s="37">
        <v>36000</v>
      </c>
      <c r="U32" s="37">
        <f t="shared" si="4"/>
        <v>1</v>
      </c>
      <c r="V32" s="37">
        <f t="shared" si="5"/>
        <v>20000</v>
      </c>
      <c r="W32" s="37">
        <f t="shared" si="6"/>
        <v>8000</v>
      </c>
      <c r="X32" s="37">
        <f t="shared" si="7"/>
        <v>28000</v>
      </c>
      <c r="Y32">
        <f t="shared" si="8"/>
        <v>69222.691594822158</v>
      </c>
      <c r="Z32">
        <f t="shared" si="9"/>
        <v>53600.862449123306</v>
      </c>
      <c r="AE32" s="40"/>
    </row>
    <row r="33" spans="1:31" ht="12.75" customHeight="1" x14ac:dyDescent="0.3">
      <c r="A33" s="7">
        <v>32</v>
      </c>
      <c r="B33" s="7" t="s">
        <v>85</v>
      </c>
      <c r="C33" s="37" t="str">
        <f>VLOOKUP(D33,[2]Payout!$B$2:$C$510,2,FALSE)</f>
        <v>STVT1</v>
      </c>
      <c r="D33" s="37" t="s">
        <v>40</v>
      </c>
      <c r="E33" s="37" t="s">
        <v>126</v>
      </c>
      <c r="F33" t="s">
        <v>192</v>
      </c>
      <c r="G33" s="37" t="s">
        <v>127</v>
      </c>
      <c r="H33" s="37" t="s">
        <v>128</v>
      </c>
      <c r="I33" s="37">
        <v>2.4894079099475239</v>
      </c>
      <c r="J33" s="37">
        <v>13.0446429845825</v>
      </c>
      <c r="L33" s="37">
        <v>2900</v>
      </c>
      <c r="M33" s="37">
        <v>22100.936769178647</v>
      </c>
      <c r="N33" s="37">
        <f t="shared" si="0"/>
        <v>0</v>
      </c>
      <c r="O33" s="37">
        <v>11432.7437185483</v>
      </c>
      <c r="P33" s="37">
        <f t="shared" si="1"/>
        <v>0</v>
      </c>
      <c r="Q33" s="37">
        <v>18700</v>
      </c>
      <c r="R33">
        <f t="shared" si="2"/>
        <v>52233.680487726946</v>
      </c>
      <c r="S33">
        <f t="shared" si="3"/>
        <v>40000</v>
      </c>
      <c r="T33" s="37">
        <v>36000</v>
      </c>
      <c r="U33" s="37">
        <f t="shared" si="4"/>
        <v>1</v>
      </c>
      <c r="V33" s="37">
        <f t="shared" si="5"/>
        <v>0</v>
      </c>
      <c r="W33" s="37">
        <f t="shared" si="6"/>
        <v>8000</v>
      </c>
      <c r="X33" s="37">
        <f t="shared" si="7"/>
        <v>8000</v>
      </c>
      <c r="Y33">
        <f t="shared" si="8"/>
        <v>88233.680487726946</v>
      </c>
      <c r="Z33">
        <f t="shared" si="9"/>
        <v>48000</v>
      </c>
      <c r="AE33" s="40"/>
    </row>
    <row r="34" spans="1:31" ht="12.75" customHeight="1" x14ac:dyDescent="0.3">
      <c r="A34" s="7">
        <v>33</v>
      </c>
      <c r="B34" s="7" t="s">
        <v>85</v>
      </c>
      <c r="C34" s="37" t="str">
        <f>VLOOKUP(D34,[2]Payout!$B$2:$C$510,2,FALSE)</f>
        <v>STVT1</v>
      </c>
      <c r="D34" s="37" t="s">
        <v>40</v>
      </c>
      <c r="E34" s="37" t="s">
        <v>132</v>
      </c>
      <c r="F34" t="s">
        <v>132</v>
      </c>
      <c r="G34" s="37" t="s">
        <v>136</v>
      </c>
      <c r="H34" s="37">
        <v>2013</v>
      </c>
      <c r="I34" s="37">
        <v>0.81828712170003737</v>
      </c>
      <c r="J34" s="37">
        <v>17.2946479387608</v>
      </c>
      <c r="L34" s="37">
        <v>2900</v>
      </c>
      <c r="M34" s="37">
        <v>16669.829348340289</v>
      </c>
      <c r="N34" s="37">
        <f t="shared" si="0"/>
        <v>16669.829348340289</v>
      </c>
      <c r="O34" s="37">
        <v>6097.4633165590803</v>
      </c>
      <c r="P34" s="37">
        <f t="shared" si="1"/>
        <v>0</v>
      </c>
      <c r="Q34" s="37">
        <v>11500</v>
      </c>
      <c r="R34">
        <f t="shared" si="2"/>
        <v>34267.292664899367</v>
      </c>
      <c r="S34">
        <f t="shared" si="3"/>
        <v>28169.829348340289</v>
      </c>
      <c r="T34" s="37">
        <v>36000</v>
      </c>
      <c r="U34" s="37">
        <f t="shared" si="4"/>
        <v>1</v>
      </c>
      <c r="V34" s="37">
        <f t="shared" si="5"/>
        <v>20000</v>
      </c>
      <c r="W34" s="37">
        <f t="shared" si="6"/>
        <v>8000</v>
      </c>
      <c r="X34" s="37">
        <f t="shared" si="7"/>
        <v>28000</v>
      </c>
      <c r="Y34">
        <f t="shared" si="8"/>
        <v>70267.292664899374</v>
      </c>
      <c r="Z34">
        <f t="shared" si="9"/>
        <v>56169.829348340289</v>
      </c>
      <c r="AE34" s="40"/>
    </row>
    <row r="35" spans="1:31" ht="12.75" customHeight="1" x14ac:dyDescent="0.3">
      <c r="A35" s="7">
        <v>34</v>
      </c>
      <c r="B35" s="7" t="s">
        <v>86</v>
      </c>
      <c r="C35" s="37" t="str">
        <f>VLOOKUP(D35,[2]Payout!$B$2:$C$510,2,FALSE)</f>
        <v>BDQT1</v>
      </c>
      <c r="D35" s="37" t="s">
        <v>41</v>
      </c>
      <c r="E35" s="37" t="s">
        <v>131</v>
      </c>
      <c r="F35" t="s">
        <v>131</v>
      </c>
      <c r="G35" s="37" t="s">
        <v>136</v>
      </c>
      <c r="H35" s="37">
        <v>2015</v>
      </c>
      <c r="I35" s="37">
        <v>1.2979552817751512</v>
      </c>
      <c r="J35" s="37">
        <v>16.206961290646301</v>
      </c>
      <c r="L35" s="37">
        <v>3000</v>
      </c>
      <c r="M35" s="37">
        <v>14542.423275093841</v>
      </c>
      <c r="N35" s="37">
        <f t="shared" si="0"/>
        <v>14542.423275093841</v>
      </c>
      <c r="O35" s="37">
        <v>7621.82914569885</v>
      </c>
      <c r="P35" s="37">
        <f t="shared" si="1"/>
        <v>0</v>
      </c>
      <c r="Q35" s="37">
        <v>10200</v>
      </c>
      <c r="R35">
        <f t="shared" si="2"/>
        <v>32364.252420792691</v>
      </c>
      <c r="S35">
        <f t="shared" si="3"/>
        <v>24742.423275093839</v>
      </c>
      <c r="T35" s="37">
        <v>36000</v>
      </c>
      <c r="U35" s="37">
        <f t="shared" si="4"/>
        <v>1</v>
      </c>
      <c r="V35" s="37">
        <f t="shared" si="5"/>
        <v>20000</v>
      </c>
      <c r="W35" s="37">
        <f t="shared" si="6"/>
        <v>8000</v>
      </c>
      <c r="X35" s="37">
        <f t="shared" si="7"/>
        <v>28000</v>
      </c>
      <c r="Y35">
        <f t="shared" si="8"/>
        <v>68364.252420792691</v>
      </c>
      <c r="Z35">
        <f t="shared" si="9"/>
        <v>52742.423275093839</v>
      </c>
      <c r="AE35" s="40"/>
    </row>
    <row r="36" spans="1:31" ht="12.75" customHeight="1" x14ac:dyDescent="0.3">
      <c r="A36" s="7">
        <v>35</v>
      </c>
      <c r="B36" s="7" t="s">
        <v>85</v>
      </c>
      <c r="C36" s="37" t="str">
        <f>VLOOKUP(D36,[2]Payout!$B$2:$C$510,2,FALSE)</f>
        <v>STVT1</v>
      </c>
      <c r="D36" s="37" t="s">
        <v>42</v>
      </c>
      <c r="E36" s="37" t="s">
        <v>131</v>
      </c>
      <c r="F36" t="s">
        <v>131</v>
      </c>
      <c r="G36" s="37" t="s">
        <v>136</v>
      </c>
      <c r="H36" s="37">
        <v>2014</v>
      </c>
      <c r="I36" s="37">
        <v>1.2979552817751512</v>
      </c>
      <c r="J36" s="37">
        <v>6.5028597954101199</v>
      </c>
      <c r="L36" s="37">
        <v>2900</v>
      </c>
      <c r="M36" s="37">
        <v>44334.160484631109</v>
      </c>
      <c r="N36" s="37">
        <f t="shared" si="0"/>
        <v>44334.160484631109</v>
      </c>
      <c r="O36" s="37">
        <v>7621.82914569885</v>
      </c>
      <c r="P36" s="37">
        <f t="shared" si="1"/>
        <v>0</v>
      </c>
      <c r="Q36" s="37">
        <v>11200</v>
      </c>
      <c r="R36">
        <f t="shared" si="2"/>
        <v>63155.989630329961</v>
      </c>
      <c r="S36">
        <f t="shared" si="3"/>
        <v>55534.160484631109</v>
      </c>
      <c r="T36" s="37">
        <v>36000</v>
      </c>
      <c r="U36" s="37">
        <f t="shared" si="4"/>
        <v>1</v>
      </c>
      <c r="V36" s="37">
        <f t="shared" si="5"/>
        <v>20000</v>
      </c>
      <c r="W36" s="37">
        <f t="shared" si="6"/>
        <v>8000</v>
      </c>
      <c r="X36" s="37">
        <f t="shared" si="7"/>
        <v>28000</v>
      </c>
      <c r="Y36">
        <f t="shared" si="8"/>
        <v>99155.989630329961</v>
      </c>
      <c r="Z36">
        <f t="shared" si="9"/>
        <v>83534.160484631109</v>
      </c>
      <c r="AE36" s="40"/>
    </row>
    <row r="37" spans="1:31" ht="12.75" customHeight="1" x14ac:dyDescent="0.3">
      <c r="A37" s="7">
        <v>36</v>
      </c>
      <c r="B37" s="7" t="s">
        <v>82</v>
      </c>
      <c r="C37" s="37" t="str">
        <f>VLOOKUP(D37,[2]Payout!$B$2:$C$510,2,FALSE)</f>
        <v>GNCB1</v>
      </c>
      <c r="D37" s="37" t="s">
        <v>43</v>
      </c>
      <c r="E37" s="37" t="s">
        <v>132</v>
      </c>
      <c r="F37" t="s">
        <v>132</v>
      </c>
      <c r="G37" s="37" t="s">
        <v>76</v>
      </c>
      <c r="H37" s="37">
        <v>2012</v>
      </c>
      <c r="I37" s="37">
        <v>0.81828712170003737</v>
      </c>
      <c r="J37" s="37">
        <v>9.3641429387747799</v>
      </c>
      <c r="L37" s="37">
        <v>2700</v>
      </c>
      <c r="M37" s="37">
        <v>32700.275181934605</v>
      </c>
      <c r="N37" s="37">
        <f t="shared" si="0"/>
        <v>32700.275181934605</v>
      </c>
      <c r="O37" s="37">
        <v>6097.4633165590803</v>
      </c>
      <c r="P37" s="37">
        <f t="shared" si="1"/>
        <v>0</v>
      </c>
      <c r="Q37" s="37">
        <v>7800</v>
      </c>
      <c r="R37">
        <f t="shared" si="2"/>
        <v>46597.738498493687</v>
      </c>
      <c r="S37">
        <f t="shared" si="3"/>
        <v>40500.275181934601</v>
      </c>
      <c r="T37" s="37">
        <v>36000</v>
      </c>
      <c r="U37" s="37">
        <f t="shared" si="4"/>
        <v>1</v>
      </c>
      <c r="V37" s="37">
        <f t="shared" si="5"/>
        <v>20000</v>
      </c>
      <c r="W37" s="37">
        <f t="shared" si="6"/>
        <v>8000</v>
      </c>
      <c r="X37" s="37">
        <f t="shared" si="7"/>
        <v>28000</v>
      </c>
      <c r="Y37">
        <f t="shared" si="8"/>
        <v>82597.73849849368</v>
      </c>
      <c r="Z37">
        <f t="shared" si="9"/>
        <v>68500.275181934601</v>
      </c>
      <c r="AE37" s="40"/>
    </row>
    <row r="38" spans="1:31" ht="12.75" customHeight="1" x14ac:dyDescent="0.3">
      <c r="A38" s="7">
        <v>37</v>
      </c>
      <c r="B38" s="7" t="s">
        <v>83</v>
      </c>
      <c r="C38" s="37" t="str">
        <f>VLOOKUP(D38,[2]Payout!$B$2:$C$510,2,FALSE)</f>
        <v>AMDBP</v>
      </c>
      <c r="D38" s="37" t="s">
        <v>44</v>
      </c>
      <c r="E38" s="37" t="s">
        <v>130</v>
      </c>
      <c r="F38" t="s">
        <v>130</v>
      </c>
      <c r="G38" s="37" t="s">
        <v>76</v>
      </c>
      <c r="H38" s="39">
        <v>2015</v>
      </c>
      <c r="I38" s="37">
        <v>1.5529494662742389</v>
      </c>
      <c r="J38" s="37">
        <v>11.216814907083901</v>
      </c>
      <c r="L38" s="37">
        <v>2600</v>
      </c>
      <c r="M38" s="37">
        <v>18738.72065416308</v>
      </c>
      <c r="N38" s="37">
        <f t="shared" si="0"/>
        <v>18738.72065416308</v>
      </c>
      <c r="O38" s="37">
        <v>11432.7437185483</v>
      </c>
      <c r="P38" s="37">
        <f t="shared" si="1"/>
        <v>0</v>
      </c>
      <c r="Q38" s="37">
        <v>11200</v>
      </c>
      <c r="R38">
        <f t="shared" si="2"/>
        <v>41371.46437271138</v>
      </c>
      <c r="S38">
        <f t="shared" si="3"/>
        <v>29938.72065416308</v>
      </c>
      <c r="T38" s="37">
        <v>36000</v>
      </c>
      <c r="U38" s="37">
        <f t="shared" si="4"/>
        <v>1</v>
      </c>
      <c r="V38" s="37">
        <f t="shared" si="5"/>
        <v>20000</v>
      </c>
      <c r="W38" s="37">
        <f t="shared" si="6"/>
        <v>8000</v>
      </c>
      <c r="X38" s="37">
        <f t="shared" si="7"/>
        <v>28000</v>
      </c>
      <c r="Y38">
        <f t="shared" si="8"/>
        <v>77371.464372711373</v>
      </c>
      <c r="Z38">
        <f t="shared" si="9"/>
        <v>57938.72065416308</v>
      </c>
      <c r="AE38" s="40"/>
    </row>
    <row r="39" spans="1:31" ht="12.75" customHeight="1" x14ac:dyDescent="0.3">
      <c r="A39" s="7">
        <v>38</v>
      </c>
      <c r="B39" s="7" t="s">
        <v>81</v>
      </c>
      <c r="C39" s="37" t="str">
        <f>VLOOKUP(D39,[2]Payout!$B$2:$C$510,2,FALSE)</f>
        <v>AMDT1</v>
      </c>
      <c r="D39" s="37" t="s">
        <v>45</v>
      </c>
      <c r="E39" s="37" t="s">
        <v>129</v>
      </c>
      <c r="F39" t="s">
        <v>193</v>
      </c>
      <c r="G39" s="37" t="s">
        <v>127</v>
      </c>
      <c r="H39" s="37" t="s">
        <v>128</v>
      </c>
      <c r="I39" s="37">
        <v>4.7743248128964799</v>
      </c>
      <c r="J39" s="37">
        <v>6.5525461364709203</v>
      </c>
      <c r="L39" s="37">
        <v>2900</v>
      </c>
      <c r="M39" s="37">
        <v>44474.742564298889</v>
      </c>
      <c r="N39" s="37">
        <f t="shared" si="0"/>
        <v>0</v>
      </c>
      <c r="O39" s="37">
        <v>17530.207035107302</v>
      </c>
      <c r="P39" s="37">
        <f t="shared" si="1"/>
        <v>0</v>
      </c>
      <c r="Q39" s="37">
        <v>12500</v>
      </c>
      <c r="R39">
        <f t="shared" si="2"/>
        <v>74504.949599406187</v>
      </c>
      <c r="S39">
        <f t="shared" si="3"/>
        <v>80000</v>
      </c>
      <c r="T39" s="37">
        <v>36000</v>
      </c>
      <c r="U39" s="37">
        <f t="shared" si="4"/>
        <v>2</v>
      </c>
      <c r="V39" s="37">
        <f t="shared" si="5"/>
        <v>0</v>
      </c>
      <c r="W39" s="37">
        <f t="shared" si="6"/>
        <v>16000</v>
      </c>
      <c r="X39" s="37">
        <f t="shared" si="7"/>
        <v>16000</v>
      </c>
      <c r="Y39">
        <f t="shared" si="8"/>
        <v>110504.94959940619</v>
      </c>
      <c r="Z39">
        <f t="shared" si="9"/>
        <v>96000</v>
      </c>
      <c r="AE39" s="40"/>
    </row>
    <row r="40" spans="1:31" ht="12.75" customHeight="1" x14ac:dyDescent="0.3">
      <c r="A40" s="7">
        <v>39</v>
      </c>
      <c r="B40" s="7" t="s">
        <v>86</v>
      </c>
      <c r="C40" s="37" t="str">
        <f>VLOOKUP(D40,[2]Payout!$B$2:$C$510,2,FALSE)</f>
        <v>BDQT1</v>
      </c>
      <c r="D40" s="37" t="s">
        <v>46</v>
      </c>
      <c r="E40" s="37" t="s">
        <v>131</v>
      </c>
      <c r="F40" t="s">
        <v>131</v>
      </c>
      <c r="G40" s="37" t="s">
        <v>136</v>
      </c>
      <c r="H40" s="37">
        <v>2014</v>
      </c>
      <c r="I40" s="37">
        <v>1.2979552817751512</v>
      </c>
      <c r="J40" s="37">
        <v>16.206961290646301</v>
      </c>
      <c r="L40" s="37">
        <v>3000</v>
      </c>
      <c r="M40" s="37">
        <v>14542.423275093841</v>
      </c>
      <c r="N40" s="37">
        <f t="shared" si="0"/>
        <v>14542.423275093841</v>
      </c>
      <c r="O40" s="37">
        <v>7621.82914569885</v>
      </c>
      <c r="P40" s="37">
        <f t="shared" si="1"/>
        <v>0</v>
      </c>
      <c r="Q40" s="37">
        <v>10200</v>
      </c>
      <c r="R40">
        <f t="shared" si="2"/>
        <v>32364.252420792691</v>
      </c>
      <c r="S40">
        <f t="shared" si="3"/>
        <v>24742.423275093839</v>
      </c>
      <c r="T40" s="37">
        <v>36000</v>
      </c>
      <c r="U40" s="37">
        <f t="shared" si="4"/>
        <v>1</v>
      </c>
      <c r="V40" s="37">
        <f t="shared" si="5"/>
        <v>20000</v>
      </c>
      <c r="W40" s="37">
        <f t="shared" si="6"/>
        <v>8000</v>
      </c>
      <c r="X40" s="37">
        <f t="shared" si="7"/>
        <v>28000</v>
      </c>
      <c r="Y40">
        <f t="shared" si="8"/>
        <v>68364.252420792691</v>
      </c>
      <c r="Z40">
        <f t="shared" si="9"/>
        <v>52742.423275093839</v>
      </c>
      <c r="AE40" s="40"/>
    </row>
    <row r="41" spans="1:31" ht="12.75" customHeight="1" x14ac:dyDescent="0.3">
      <c r="A41" s="7">
        <v>40</v>
      </c>
      <c r="B41" s="7" t="s">
        <v>89</v>
      </c>
      <c r="C41" s="37" t="str">
        <f>VLOOKUP(D41,[2]Payout!$B$2:$C$510,2,FALSE)</f>
        <v>RAJB1</v>
      </c>
      <c r="D41" s="37" t="s">
        <v>47</v>
      </c>
      <c r="E41" s="37" t="s">
        <v>164</v>
      </c>
      <c r="F41" t="s">
        <v>164</v>
      </c>
      <c r="G41" s="37" t="s">
        <v>136</v>
      </c>
      <c r="H41" s="37">
        <v>2014</v>
      </c>
      <c r="I41" s="37">
        <v>1.4607038482017727</v>
      </c>
      <c r="J41" s="37">
        <v>13.840671454814601</v>
      </c>
      <c r="L41" s="37">
        <v>1800</v>
      </c>
      <c r="M41" s="37">
        <v>11794.903254198705</v>
      </c>
      <c r="N41" s="37">
        <f t="shared" si="0"/>
        <v>11794.903254198705</v>
      </c>
      <c r="O41" s="37">
        <v>9908.3778894085008</v>
      </c>
      <c r="P41" s="37">
        <f t="shared" si="1"/>
        <v>0</v>
      </c>
      <c r="Q41" s="37">
        <v>9300</v>
      </c>
      <c r="R41">
        <f t="shared" si="2"/>
        <v>31003.281143607208</v>
      </c>
      <c r="S41">
        <f t="shared" si="3"/>
        <v>21094.903254198704</v>
      </c>
      <c r="T41" s="37">
        <v>36000</v>
      </c>
      <c r="U41" s="37">
        <f t="shared" si="4"/>
        <v>1</v>
      </c>
      <c r="V41" s="37">
        <f t="shared" si="5"/>
        <v>20000</v>
      </c>
      <c r="W41" s="37">
        <f t="shared" si="6"/>
        <v>8000</v>
      </c>
      <c r="X41" s="37">
        <f t="shared" si="7"/>
        <v>28000</v>
      </c>
      <c r="Y41">
        <f t="shared" si="8"/>
        <v>67003.281143607208</v>
      </c>
      <c r="Z41">
        <f t="shared" si="9"/>
        <v>49094.903254198704</v>
      </c>
      <c r="AE41" s="40"/>
    </row>
    <row r="42" spans="1:31" ht="12.75" customHeight="1" x14ac:dyDescent="0.3">
      <c r="A42" s="7">
        <v>41</v>
      </c>
      <c r="B42" s="7" t="s">
        <v>89</v>
      </c>
      <c r="C42" s="37" t="str">
        <f>VLOOKUP(D42,[2]Payout!$B$2:$C$510,2,FALSE)</f>
        <v>RAJB1</v>
      </c>
      <c r="D42" s="37" t="s">
        <v>47</v>
      </c>
      <c r="E42" s="37" t="s">
        <v>132</v>
      </c>
      <c r="F42" t="s">
        <v>132</v>
      </c>
      <c r="G42" s="37" t="s">
        <v>136</v>
      </c>
      <c r="H42" s="37">
        <v>2020</v>
      </c>
      <c r="I42" s="37">
        <v>0.81828712170003737</v>
      </c>
      <c r="J42" s="37">
        <v>15.2521323624355</v>
      </c>
      <c r="L42" s="37">
        <v>1800</v>
      </c>
      <c r="M42" s="37">
        <v>10703.380806263851</v>
      </c>
      <c r="N42" s="37">
        <f t="shared" si="0"/>
        <v>10703.380806263851</v>
      </c>
      <c r="O42" s="37">
        <v>6097.4633165590803</v>
      </c>
      <c r="P42" s="37">
        <f t="shared" si="1"/>
        <v>0</v>
      </c>
      <c r="Q42" s="37">
        <v>6200</v>
      </c>
      <c r="R42">
        <f t="shared" si="2"/>
        <v>23000.844122822931</v>
      </c>
      <c r="S42">
        <f t="shared" si="3"/>
        <v>16903.380806263849</v>
      </c>
      <c r="T42" s="37">
        <v>36000</v>
      </c>
      <c r="U42" s="37">
        <f t="shared" si="4"/>
        <v>1</v>
      </c>
      <c r="V42" s="37">
        <f t="shared" si="5"/>
        <v>20000</v>
      </c>
      <c r="W42" s="37">
        <f t="shared" si="6"/>
        <v>8000</v>
      </c>
      <c r="X42" s="37">
        <f t="shared" si="7"/>
        <v>28000</v>
      </c>
      <c r="Y42">
        <f t="shared" si="8"/>
        <v>59000.844122822935</v>
      </c>
      <c r="Z42">
        <f t="shared" si="9"/>
        <v>44903.380806263849</v>
      </c>
      <c r="AE42" s="40"/>
    </row>
    <row r="43" spans="1:31" ht="12.75" customHeight="1" x14ac:dyDescent="0.3">
      <c r="A43" s="7">
        <v>42</v>
      </c>
      <c r="B43" s="7" t="s">
        <v>83</v>
      </c>
      <c r="C43" s="37" t="str">
        <f>VLOOKUP(D43,[2]Payout!$B$2:$C$510,2,FALSE)</f>
        <v>AMDBC</v>
      </c>
      <c r="D43" s="37" t="s">
        <v>48</v>
      </c>
      <c r="E43" s="37" t="s">
        <v>132</v>
      </c>
      <c r="F43" t="s">
        <v>132</v>
      </c>
      <c r="G43" s="37" t="s">
        <v>76</v>
      </c>
      <c r="H43" s="37">
        <v>2012</v>
      </c>
      <c r="I43" s="37">
        <v>0.81828712170003737</v>
      </c>
      <c r="J43" s="37">
        <v>7.7853868200690899</v>
      </c>
      <c r="L43" s="37">
        <v>2600</v>
      </c>
      <c r="M43" s="37">
        <v>26997.857143266792</v>
      </c>
      <c r="N43" s="37">
        <f t="shared" si="0"/>
        <v>26997.857143266792</v>
      </c>
      <c r="O43" s="37">
        <v>6097.4633165590803</v>
      </c>
      <c r="P43" s="37">
        <f t="shared" si="1"/>
        <v>0</v>
      </c>
      <c r="Q43" s="37">
        <v>6900</v>
      </c>
      <c r="R43">
        <f t="shared" si="2"/>
        <v>39995.320459825874</v>
      </c>
      <c r="S43">
        <f t="shared" si="3"/>
        <v>33897.857143266796</v>
      </c>
      <c r="T43" s="37">
        <v>36000</v>
      </c>
      <c r="U43" s="37">
        <f t="shared" si="4"/>
        <v>1</v>
      </c>
      <c r="V43" s="37">
        <f t="shared" si="5"/>
        <v>20000</v>
      </c>
      <c r="W43" s="37">
        <f t="shared" si="6"/>
        <v>8000</v>
      </c>
      <c r="X43" s="37">
        <f t="shared" si="7"/>
        <v>28000</v>
      </c>
      <c r="Y43">
        <f t="shared" si="8"/>
        <v>75995.320459825874</v>
      </c>
      <c r="Z43">
        <f t="shared" si="9"/>
        <v>61897.857143266796</v>
      </c>
      <c r="AE43" s="40"/>
    </row>
    <row r="44" spans="1:31" ht="12.75" customHeight="1" x14ac:dyDescent="0.3">
      <c r="A44" s="7">
        <v>43</v>
      </c>
      <c r="B44" s="7" t="s">
        <v>85</v>
      </c>
      <c r="C44" s="37" t="str">
        <f>VLOOKUP(D44,[2]Payout!$B$2:$C$510,2,FALSE)</f>
        <v>STVT1</v>
      </c>
      <c r="D44" s="37" t="s">
        <v>49</v>
      </c>
      <c r="E44" s="37" t="s">
        <v>132</v>
      </c>
      <c r="F44" t="s">
        <v>132</v>
      </c>
      <c r="G44" s="37" t="s">
        <v>136</v>
      </c>
      <c r="H44" s="37">
        <v>2019</v>
      </c>
      <c r="I44" s="37">
        <v>0.81828712170003737</v>
      </c>
      <c r="J44" s="37">
        <v>17.2946479387608</v>
      </c>
      <c r="L44" s="37">
        <v>2900</v>
      </c>
      <c r="M44" s="37">
        <v>16669.829348340289</v>
      </c>
      <c r="N44" s="37">
        <f t="shared" si="0"/>
        <v>16669.829348340289</v>
      </c>
      <c r="O44" s="37">
        <v>6097.4633165590803</v>
      </c>
      <c r="P44" s="37">
        <f t="shared" si="1"/>
        <v>0</v>
      </c>
      <c r="Q44" s="37">
        <v>11500</v>
      </c>
      <c r="R44">
        <f t="shared" si="2"/>
        <v>34267.292664899367</v>
      </c>
      <c r="S44">
        <f t="shared" si="3"/>
        <v>28169.829348340289</v>
      </c>
      <c r="T44" s="37">
        <v>36000</v>
      </c>
      <c r="U44" s="37">
        <f t="shared" si="4"/>
        <v>1</v>
      </c>
      <c r="V44" s="37">
        <f t="shared" si="5"/>
        <v>20000</v>
      </c>
      <c r="W44" s="37">
        <f t="shared" si="6"/>
        <v>8000</v>
      </c>
      <c r="X44" s="37">
        <f t="shared" si="7"/>
        <v>28000</v>
      </c>
      <c r="Y44">
        <f t="shared" si="8"/>
        <v>70267.292664899374</v>
      </c>
      <c r="Z44">
        <f t="shared" si="9"/>
        <v>56169.829348340289</v>
      </c>
      <c r="AE44" s="40"/>
    </row>
    <row r="45" spans="1:31" ht="12.75" customHeight="1" x14ac:dyDescent="0.3">
      <c r="A45" s="7">
        <v>44</v>
      </c>
      <c r="B45" s="7" t="s">
        <v>81</v>
      </c>
      <c r="C45" s="37" t="str">
        <f>VLOOKUP(D45,[2]Payout!$B$2:$C$510,2,FALSE)</f>
        <v>AMDT1</v>
      </c>
      <c r="D45" s="37" t="s">
        <v>50</v>
      </c>
      <c r="E45" s="37" t="s">
        <v>129</v>
      </c>
      <c r="F45" t="s">
        <v>193</v>
      </c>
      <c r="G45" s="37" t="s">
        <v>127</v>
      </c>
      <c r="H45" s="37" t="s">
        <v>128</v>
      </c>
      <c r="I45" s="37">
        <v>4.7743248128964799</v>
      </c>
      <c r="J45" s="37">
        <v>6.5525461364709203</v>
      </c>
      <c r="L45" s="37">
        <v>2900</v>
      </c>
      <c r="M45" s="37">
        <v>44474.742564298889</v>
      </c>
      <c r="N45" s="37">
        <f t="shared" si="0"/>
        <v>0</v>
      </c>
      <c r="O45" s="37">
        <v>17530.207035107302</v>
      </c>
      <c r="P45" s="37">
        <f t="shared" si="1"/>
        <v>0</v>
      </c>
      <c r="Q45" s="37">
        <v>12500</v>
      </c>
      <c r="R45">
        <f t="shared" si="2"/>
        <v>74504.949599406187</v>
      </c>
      <c r="S45">
        <f t="shared" si="3"/>
        <v>80000</v>
      </c>
      <c r="T45" s="37">
        <v>36000</v>
      </c>
      <c r="U45" s="37">
        <f t="shared" si="4"/>
        <v>2</v>
      </c>
      <c r="V45" s="37">
        <f t="shared" si="5"/>
        <v>0</v>
      </c>
      <c r="W45" s="37">
        <f t="shared" si="6"/>
        <v>16000</v>
      </c>
      <c r="X45" s="37">
        <f t="shared" si="7"/>
        <v>16000</v>
      </c>
      <c r="Y45">
        <f t="shared" si="8"/>
        <v>110504.94959940619</v>
      </c>
      <c r="Z45">
        <f t="shared" si="9"/>
        <v>96000</v>
      </c>
      <c r="AE45" s="40"/>
    </row>
    <row r="46" spans="1:31" ht="12.75" customHeight="1" x14ac:dyDescent="0.3">
      <c r="A46" s="7">
        <v>45</v>
      </c>
      <c r="B46" s="7" t="s">
        <v>82</v>
      </c>
      <c r="C46" s="37" t="str">
        <f>VLOOKUP(D46,[2]Payout!$B$2:$C$510,2,FALSE)</f>
        <v>GNCB1</v>
      </c>
      <c r="D46" s="37" t="s">
        <v>51</v>
      </c>
      <c r="E46" s="37" t="s">
        <v>132</v>
      </c>
      <c r="F46" t="s">
        <v>132</v>
      </c>
      <c r="G46" s="37" t="s">
        <v>136</v>
      </c>
      <c r="H46" s="37">
        <v>2020</v>
      </c>
      <c r="I46" s="37">
        <v>0.81828712170003737</v>
      </c>
      <c r="J46" s="37">
        <v>9.3641429387747799</v>
      </c>
      <c r="L46" s="37">
        <v>2700</v>
      </c>
      <c r="M46" s="37">
        <v>32700.275181934605</v>
      </c>
      <c r="N46" s="37">
        <f t="shared" si="0"/>
        <v>32700.275181934605</v>
      </c>
      <c r="O46" s="37">
        <v>6097.4633165590803</v>
      </c>
      <c r="P46" s="37">
        <f t="shared" si="1"/>
        <v>0</v>
      </c>
      <c r="Q46" s="37">
        <v>7800</v>
      </c>
      <c r="R46">
        <f t="shared" si="2"/>
        <v>46597.738498493687</v>
      </c>
      <c r="S46">
        <f t="shared" si="3"/>
        <v>40500.275181934601</v>
      </c>
      <c r="T46" s="37">
        <v>36000</v>
      </c>
      <c r="U46" s="37">
        <f t="shared" si="4"/>
        <v>1</v>
      </c>
      <c r="V46" s="37">
        <f t="shared" si="5"/>
        <v>20000</v>
      </c>
      <c r="W46" s="37">
        <f t="shared" si="6"/>
        <v>8000</v>
      </c>
      <c r="X46" s="37">
        <f t="shared" si="7"/>
        <v>28000</v>
      </c>
      <c r="Y46">
        <f t="shared" si="8"/>
        <v>82597.73849849368</v>
      </c>
      <c r="Z46">
        <f t="shared" si="9"/>
        <v>68500.275181934601</v>
      </c>
      <c r="AE46" s="40"/>
    </row>
    <row r="47" spans="1:31" ht="12.75" customHeight="1" x14ac:dyDescent="0.3">
      <c r="A47" s="7">
        <v>46</v>
      </c>
      <c r="B47" s="7" t="s">
        <v>86</v>
      </c>
      <c r="C47" s="37" t="str">
        <f>VLOOKUP(D47,[2]Payout!$B$2:$C$510,2,FALSE)</f>
        <v>BDQT1</v>
      </c>
      <c r="D47" s="37" t="s">
        <v>52</v>
      </c>
      <c r="E47" s="37" t="s">
        <v>140</v>
      </c>
      <c r="F47" t="s">
        <v>140</v>
      </c>
      <c r="G47" s="37" t="s">
        <v>136</v>
      </c>
      <c r="H47" s="37">
        <v>2014</v>
      </c>
      <c r="I47" s="37">
        <v>1.2876695268341951</v>
      </c>
      <c r="J47" s="37">
        <v>9.9226528824228808</v>
      </c>
      <c r="L47" s="37">
        <v>3000</v>
      </c>
      <c r="M47" s="37">
        <v>23752.568379081506</v>
      </c>
      <c r="N47" s="37">
        <f t="shared" si="0"/>
        <v>23752.568379081506</v>
      </c>
      <c r="O47" s="37">
        <v>8384.0120602687293</v>
      </c>
      <c r="P47" s="37">
        <f t="shared" si="1"/>
        <v>0</v>
      </c>
      <c r="Q47" s="37">
        <v>10500</v>
      </c>
      <c r="R47">
        <f t="shared" si="2"/>
        <v>42636.580439350233</v>
      </c>
      <c r="S47">
        <f t="shared" si="3"/>
        <v>34252.568379081509</v>
      </c>
      <c r="T47" s="37">
        <v>36000</v>
      </c>
      <c r="U47" s="37">
        <f t="shared" si="4"/>
        <v>1</v>
      </c>
      <c r="V47" s="37">
        <f t="shared" si="5"/>
        <v>20000</v>
      </c>
      <c r="W47" s="37">
        <f t="shared" si="6"/>
        <v>8000</v>
      </c>
      <c r="X47" s="37">
        <f t="shared" si="7"/>
        <v>28000</v>
      </c>
      <c r="Y47">
        <f t="shared" si="8"/>
        <v>78636.580439350233</v>
      </c>
      <c r="Z47">
        <f t="shared" si="9"/>
        <v>62252.568379081509</v>
      </c>
      <c r="AE47" s="40"/>
    </row>
    <row r="48" spans="1:31" ht="12.75" customHeight="1" x14ac:dyDescent="0.3">
      <c r="A48" s="7">
        <v>47</v>
      </c>
      <c r="B48" s="7" t="s">
        <v>86</v>
      </c>
      <c r="C48" s="37" t="str">
        <f>VLOOKUP(D48,[2]Payout!$B$2:$C$510,2,FALSE)</f>
        <v>BDQT1</v>
      </c>
      <c r="D48" s="37" t="s">
        <v>52</v>
      </c>
      <c r="E48" s="37" t="s">
        <v>131</v>
      </c>
      <c r="F48" t="s">
        <v>131</v>
      </c>
      <c r="G48" s="37" t="s">
        <v>136</v>
      </c>
      <c r="H48" s="37">
        <v>2018</v>
      </c>
      <c r="I48" s="37">
        <v>1.2979552817751512</v>
      </c>
      <c r="J48" s="37">
        <v>16.206961290646301</v>
      </c>
      <c r="L48" s="37">
        <v>3000</v>
      </c>
      <c r="M48" s="37">
        <v>14542.423275093841</v>
      </c>
      <c r="N48" s="37">
        <f t="shared" si="0"/>
        <v>14542.423275093841</v>
      </c>
      <c r="O48" s="37">
        <v>7621.82914569885</v>
      </c>
      <c r="P48" s="37">
        <f t="shared" si="1"/>
        <v>0</v>
      </c>
      <c r="Q48" s="37">
        <v>10200</v>
      </c>
      <c r="R48">
        <f t="shared" si="2"/>
        <v>32364.252420792691</v>
      </c>
      <c r="S48">
        <f t="shared" si="3"/>
        <v>24742.423275093839</v>
      </c>
      <c r="T48" s="37">
        <v>36000</v>
      </c>
      <c r="U48" s="37">
        <f t="shared" si="4"/>
        <v>1</v>
      </c>
      <c r="V48" s="37">
        <f t="shared" si="5"/>
        <v>20000</v>
      </c>
      <c r="W48" s="37">
        <f t="shared" si="6"/>
        <v>8000</v>
      </c>
      <c r="X48" s="37">
        <f t="shared" si="7"/>
        <v>28000</v>
      </c>
      <c r="Y48">
        <f t="shared" si="8"/>
        <v>68364.252420792691</v>
      </c>
      <c r="Z48">
        <f t="shared" si="9"/>
        <v>52742.423275093839</v>
      </c>
      <c r="AE48" s="40"/>
    </row>
    <row r="49" spans="1:31" ht="12.75" customHeight="1" x14ac:dyDescent="0.3">
      <c r="A49" s="7">
        <v>48</v>
      </c>
      <c r="B49" s="7" t="s">
        <v>92</v>
      </c>
      <c r="C49" s="37" t="str">
        <f>VLOOKUP(D49,[2]Payout!$B$2:$C$510,2,FALSE)</f>
        <v>JNDB1</v>
      </c>
      <c r="D49" s="37" t="s">
        <v>53</v>
      </c>
      <c r="E49" s="37" t="s">
        <v>132</v>
      </c>
      <c r="F49" t="s">
        <v>132</v>
      </c>
      <c r="G49" s="37" t="s">
        <v>136</v>
      </c>
      <c r="H49" s="37">
        <v>2015</v>
      </c>
      <c r="I49" s="37">
        <v>0.81828712170003737</v>
      </c>
      <c r="J49" s="37">
        <v>10.1734100421736</v>
      </c>
      <c r="L49" s="37">
        <v>1800</v>
      </c>
      <c r="M49" s="37">
        <v>14495.510692929522</v>
      </c>
      <c r="N49" s="37">
        <f t="shared" si="0"/>
        <v>14495.510692929522</v>
      </c>
      <c r="O49" s="37">
        <v>6097.4633165590803</v>
      </c>
      <c r="P49" s="37">
        <f t="shared" si="1"/>
        <v>0</v>
      </c>
      <c r="Q49" s="37">
        <v>9700</v>
      </c>
      <c r="R49">
        <f t="shared" si="2"/>
        <v>30292.9740094886</v>
      </c>
      <c r="S49">
        <f t="shared" si="3"/>
        <v>24195.510692929522</v>
      </c>
      <c r="T49" s="37">
        <v>36000</v>
      </c>
      <c r="U49" s="37">
        <f t="shared" si="4"/>
        <v>1</v>
      </c>
      <c r="V49" s="37">
        <f t="shared" si="5"/>
        <v>20000</v>
      </c>
      <c r="W49" s="37">
        <f t="shared" si="6"/>
        <v>8000</v>
      </c>
      <c r="X49" s="37">
        <f t="shared" si="7"/>
        <v>28000</v>
      </c>
      <c r="Y49">
        <f t="shared" si="8"/>
        <v>66292.974009488593</v>
      </c>
      <c r="Z49">
        <f t="shared" si="9"/>
        <v>52195.510692929522</v>
      </c>
      <c r="AE49" s="40"/>
    </row>
    <row r="50" spans="1:31" ht="12.75" customHeight="1" x14ac:dyDescent="0.3">
      <c r="A50" s="7">
        <v>49</v>
      </c>
      <c r="B50" s="7" t="s">
        <v>93</v>
      </c>
      <c r="C50" s="37" t="str">
        <f>VLOOKUP(D50,[2]Payout!$B$2:$C$510,2,FALSE)</f>
        <v>MSHB1</v>
      </c>
      <c r="D50" s="37" t="s">
        <v>54</v>
      </c>
      <c r="E50" s="37" t="s">
        <v>130</v>
      </c>
      <c r="F50" t="s">
        <v>130</v>
      </c>
      <c r="G50" s="37" t="s">
        <v>76</v>
      </c>
      <c r="H50" s="37">
        <v>2019</v>
      </c>
      <c r="I50" s="37">
        <v>1.5529494662742389</v>
      </c>
      <c r="J50" s="37">
        <v>8.6217992604575695</v>
      </c>
      <c r="L50" s="37">
        <v>2000</v>
      </c>
      <c r="M50" s="37">
        <v>23052.631423483548</v>
      </c>
      <c r="N50" s="37">
        <f t="shared" si="0"/>
        <v>23052.631423483548</v>
      </c>
      <c r="O50" s="37">
        <v>11432.7437185483</v>
      </c>
      <c r="P50" s="37">
        <f t="shared" si="1"/>
        <v>11432.7437185483</v>
      </c>
      <c r="Q50" s="37">
        <v>10200</v>
      </c>
      <c r="R50">
        <f t="shared" si="2"/>
        <v>44685.375142031844</v>
      </c>
      <c r="S50">
        <f t="shared" si="3"/>
        <v>44685.375142031844</v>
      </c>
      <c r="T50" s="37">
        <v>36000</v>
      </c>
      <c r="U50" s="37">
        <f t="shared" si="4"/>
        <v>1</v>
      </c>
      <c r="V50" s="37">
        <f t="shared" si="5"/>
        <v>20000</v>
      </c>
      <c r="W50" s="37">
        <f t="shared" si="6"/>
        <v>8000</v>
      </c>
      <c r="X50" s="37">
        <f t="shared" si="7"/>
        <v>28000</v>
      </c>
      <c r="Y50">
        <f t="shared" si="8"/>
        <v>80685.375142031844</v>
      </c>
      <c r="Z50">
        <f t="shared" si="9"/>
        <v>72685.375142031844</v>
      </c>
      <c r="AE50" s="40"/>
    </row>
    <row r="51" spans="1:31" ht="12.75" customHeight="1" x14ac:dyDescent="0.3">
      <c r="A51" s="7">
        <v>50</v>
      </c>
      <c r="B51" s="7" t="s">
        <v>93</v>
      </c>
      <c r="C51" s="37" t="str">
        <f>VLOOKUP(D51,[2]Payout!$B$2:$C$510,2,FALSE)</f>
        <v>MSHB1</v>
      </c>
      <c r="D51" s="37" t="s">
        <v>54</v>
      </c>
      <c r="E51" s="37" t="s">
        <v>130</v>
      </c>
      <c r="F51" t="s">
        <v>130</v>
      </c>
      <c r="G51" s="37" t="s">
        <v>136</v>
      </c>
      <c r="H51" s="37">
        <v>2018</v>
      </c>
      <c r="I51" s="37">
        <v>1.5529494662742389</v>
      </c>
      <c r="J51" s="37">
        <v>8.6217992604575695</v>
      </c>
      <c r="L51" s="37">
        <v>2000</v>
      </c>
      <c r="M51" s="37">
        <v>23052.631423483548</v>
      </c>
      <c r="N51" s="37">
        <f t="shared" si="0"/>
        <v>23052.631423483548</v>
      </c>
      <c r="O51" s="37">
        <v>11432.7437185483</v>
      </c>
      <c r="P51" s="37">
        <f t="shared" si="1"/>
        <v>0</v>
      </c>
      <c r="Q51" s="37">
        <v>10200</v>
      </c>
      <c r="R51">
        <f t="shared" si="2"/>
        <v>44685.375142031844</v>
      </c>
      <c r="S51">
        <f t="shared" si="3"/>
        <v>33252.631423483544</v>
      </c>
      <c r="T51" s="37">
        <v>36000</v>
      </c>
      <c r="U51" s="37">
        <f t="shared" si="4"/>
        <v>1</v>
      </c>
      <c r="V51" s="37">
        <f t="shared" si="5"/>
        <v>20000</v>
      </c>
      <c r="W51" s="37">
        <f t="shared" si="6"/>
        <v>8000</v>
      </c>
      <c r="X51" s="37">
        <f t="shared" si="7"/>
        <v>28000</v>
      </c>
      <c r="Y51">
        <f t="shared" si="8"/>
        <v>80685.375142031844</v>
      </c>
      <c r="Z51">
        <f t="shared" si="9"/>
        <v>61252.631423483544</v>
      </c>
      <c r="AE51" s="40"/>
    </row>
    <row r="52" spans="1:31" ht="12.75" customHeight="1" x14ac:dyDescent="0.3">
      <c r="A52" s="7">
        <v>51</v>
      </c>
      <c r="B52" s="7" t="s">
        <v>81</v>
      </c>
      <c r="C52" s="37" t="str">
        <f>VLOOKUP(D52,[2]Payout!$B$2:$C$510,2,FALSE)</f>
        <v>AMDT1</v>
      </c>
      <c r="D52" s="37" t="s">
        <v>55</v>
      </c>
      <c r="E52" s="37" t="s">
        <v>129</v>
      </c>
      <c r="F52" t="s">
        <v>193</v>
      </c>
      <c r="G52" s="37" t="s">
        <v>127</v>
      </c>
      <c r="H52" s="37" t="s">
        <v>128</v>
      </c>
      <c r="I52" s="37">
        <v>4.7743248128964799</v>
      </c>
      <c r="J52" s="37">
        <v>6.5525461364709203</v>
      </c>
      <c r="L52" s="37">
        <v>2900</v>
      </c>
      <c r="M52" s="37">
        <v>44474.742564298889</v>
      </c>
      <c r="N52" s="37">
        <f t="shared" si="0"/>
        <v>0</v>
      </c>
      <c r="O52" s="37">
        <v>17530.207035107302</v>
      </c>
      <c r="P52" s="37">
        <f t="shared" si="1"/>
        <v>0</v>
      </c>
      <c r="Q52" s="37">
        <v>12500</v>
      </c>
      <c r="R52">
        <f t="shared" si="2"/>
        <v>74504.949599406187</v>
      </c>
      <c r="S52">
        <f t="shared" si="3"/>
        <v>80000</v>
      </c>
      <c r="T52" s="37">
        <v>36000</v>
      </c>
      <c r="U52" s="37">
        <f t="shared" si="4"/>
        <v>2</v>
      </c>
      <c r="V52" s="37">
        <f t="shared" si="5"/>
        <v>0</v>
      </c>
      <c r="W52" s="37">
        <f t="shared" si="6"/>
        <v>16000</v>
      </c>
      <c r="X52" s="37">
        <f t="shared" si="7"/>
        <v>16000</v>
      </c>
      <c r="Y52">
        <f t="shared" si="8"/>
        <v>110504.94959940619</v>
      </c>
      <c r="Z52">
        <f t="shared" si="9"/>
        <v>96000</v>
      </c>
      <c r="AE52" s="40"/>
    </row>
    <row r="53" spans="1:31" ht="12.75" customHeight="1" x14ac:dyDescent="0.3">
      <c r="A53" s="7">
        <v>52</v>
      </c>
      <c r="B53" s="7" t="s">
        <v>83</v>
      </c>
      <c r="C53" s="37" t="str">
        <f>VLOOKUP(D53,[2]Payout!$B$2:$C$510,2,FALSE)</f>
        <v>AMDBP</v>
      </c>
      <c r="D53" s="37" t="s">
        <v>56</v>
      </c>
      <c r="E53" s="37" t="s">
        <v>130</v>
      </c>
      <c r="F53" t="s">
        <v>130</v>
      </c>
      <c r="G53" s="37" t="s">
        <v>76</v>
      </c>
      <c r="H53" s="37">
        <v>2011</v>
      </c>
      <c r="I53" s="37">
        <v>1.5529494662742389</v>
      </c>
      <c r="J53" s="37">
        <v>11.216814907083901</v>
      </c>
      <c r="L53" s="37">
        <v>2600</v>
      </c>
      <c r="M53" s="37">
        <v>18738.72065416308</v>
      </c>
      <c r="N53" s="37">
        <f t="shared" si="0"/>
        <v>18738.72065416308</v>
      </c>
      <c r="O53" s="37">
        <v>11432.7437185483</v>
      </c>
      <c r="P53" s="37">
        <f t="shared" si="1"/>
        <v>0</v>
      </c>
      <c r="Q53" s="37">
        <v>11200</v>
      </c>
      <c r="R53">
        <f t="shared" si="2"/>
        <v>41371.46437271138</v>
      </c>
      <c r="S53">
        <f t="shared" si="3"/>
        <v>29938.72065416308</v>
      </c>
      <c r="T53" s="37">
        <v>36000</v>
      </c>
      <c r="U53" s="37">
        <f t="shared" si="4"/>
        <v>1</v>
      </c>
      <c r="V53" s="37">
        <f t="shared" si="5"/>
        <v>20000</v>
      </c>
      <c r="W53" s="37">
        <f t="shared" si="6"/>
        <v>8000</v>
      </c>
      <c r="X53" s="37">
        <f t="shared" si="7"/>
        <v>28000</v>
      </c>
      <c r="Y53">
        <f t="shared" si="8"/>
        <v>77371.464372711373</v>
      </c>
      <c r="Z53">
        <f t="shared" si="9"/>
        <v>57938.72065416308</v>
      </c>
      <c r="AE53" s="40"/>
    </row>
    <row r="54" spans="1:31" ht="12.75" customHeight="1" x14ac:dyDescent="0.3">
      <c r="A54" s="7">
        <v>53</v>
      </c>
      <c r="B54" s="7" t="s">
        <v>86</v>
      </c>
      <c r="C54" s="37" t="str">
        <f>VLOOKUP(D54,[2]Payout!$B$2:$C$510,2,FALSE)</f>
        <v>BDQT1</v>
      </c>
      <c r="D54" s="37" t="s">
        <v>57</v>
      </c>
      <c r="E54" s="37" t="s">
        <v>131</v>
      </c>
      <c r="F54" t="s">
        <v>131</v>
      </c>
      <c r="G54" s="37" t="s">
        <v>136</v>
      </c>
      <c r="H54" s="37">
        <v>2015</v>
      </c>
      <c r="I54" s="37">
        <v>1.2979552817751512</v>
      </c>
      <c r="J54" s="37">
        <v>16.206961290646301</v>
      </c>
      <c r="L54" s="37">
        <v>3000</v>
      </c>
      <c r="M54" s="37">
        <v>14542.423275093841</v>
      </c>
      <c r="N54" s="37">
        <f t="shared" si="0"/>
        <v>14542.423275093841</v>
      </c>
      <c r="O54" s="37">
        <v>7621.82914569885</v>
      </c>
      <c r="P54" s="37">
        <f t="shared" si="1"/>
        <v>0</v>
      </c>
      <c r="Q54" s="37">
        <v>10200</v>
      </c>
      <c r="R54">
        <f t="shared" si="2"/>
        <v>32364.252420792691</v>
      </c>
      <c r="S54">
        <f t="shared" si="3"/>
        <v>24742.423275093839</v>
      </c>
      <c r="T54" s="37">
        <v>36000</v>
      </c>
      <c r="U54" s="37">
        <f t="shared" si="4"/>
        <v>1</v>
      </c>
      <c r="V54" s="37">
        <f t="shared" si="5"/>
        <v>20000</v>
      </c>
      <c r="W54" s="37">
        <f t="shared" si="6"/>
        <v>8000</v>
      </c>
      <c r="X54" s="37">
        <f t="shared" si="7"/>
        <v>28000</v>
      </c>
      <c r="Y54">
        <f t="shared" si="8"/>
        <v>68364.252420792691</v>
      </c>
      <c r="Z54">
        <f t="shared" si="9"/>
        <v>52742.423275093839</v>
      </c>
      <c r="AE54" s="40"/>
    </row>
    <row r="55" spans="1:31" ht="12.75" customHeight="1" x14ac:dyDescent="0.3">
      <c r="A55" s="7">
        <v>54</v>
      </c>
      <c r="B55" s="7" t="s">
        <v>85</v>
      </c>
      <c r="C55" s="37" t="str">
        <f>VLOOKUP(D55,[2]Payout!$B$2:$C$510,2,FALSE)</f>
        <v>STVT1</v>
      </c>
      <c r="D55" s="37" t="s">
        <v>58</v>
      </c>
      <c r="E55" s="37" t="s">
        <v>132</v>
      </c>
      <c r="F55" t="s">
        <v>132</v>
      </c>
      <c r="G55" s="37" t="s">
        <v>136</v>
      </c>
      <c r="H55" s="37">
        <v>2019</v>
      </c>
      <c r="I55" s="37">
        <v>0.81828712170003737</v>
      </c>
      <c r="J55" s="37">
        <v>17.2946479387608</v>
      </c>
      <c r="L55" s="37">
        <v>2900</v>
      </c>
      <c r="M55" s="37">
        <v>16669.829348340289</v>
      </c>
      <c r="N55" s="37">
        <f t="shared" si="0"/>
        <v>16669.829348340289</v>
      </c>
      <c r="O55" s="37">
        <v>6097.4633165590803</v>
      </c>
      <c r="P55" s="37">
        <f t="shared" si="1"/>
        <v>0</v>
      </c>
      <c r="Q55" s="37">
        <v>11500</v>
      </c>
      <c r="R55">
        <f t="shared" si="2"/>
        <v>34267.292664899367</v>
      </c>
      <c r="S55">
        <f t="shared" si="3"/>
        <v>28169.829348340289</v>
      </c>
      <c r="T55" s="37">
        <v>36000</v>
      </c>
      <c r="U55" s="37">
        <f t="shared" si="4"/>
        <v>1</v>
      </c>
      <c r="V55" s="37">
        <f t="shared" si="5"/>
        <v>20000</v>
      </c>
      <c r="W55" s="37">
        <f t="shared" si="6"/>
        <v>8000</v>
      </c>
      <c r="X55" s="37">
        <f t="shared" si="7"/>
        <v>28000</v>
      </c>
      <c r="Y55">
        <f t="shared" si="8"/>
        <v>70267.292664899374</v>
      </c>
      <c r="Z55">
        <f t="shared" si="9"/>
        <v>56169.829348340289</v>
      </c>
      <c r="AE55" s="40"/>
    </row>
    <row r="56" spans="1:31" ht="12.75" customHeight="1" x14ac:dyDescent="0.3">
      <c r="A56" s="7">
        <v>55</v>
      </c>
      <c r="B56" s="7" t="s">
        <v>83</v>
      </c>
      <c r="C56" s="37" t="str">
        <f>VLOOKUP(D56,[2]Payout!$B$2:$C$510,2,FALSE)</f>
        <v>AMDBP</v>
      </c>
      <c r="D56" s="37" t="s">
        <v>59</v>
      </c>
      <c r="E56" s="37" t="s">
        <v>129</v>
      </c>
      <c r="F56" t="s">
        <v>193</v>
      </c>
      <c r="G56" s="37" t="s">
        <v>127</v>
      </c>
      <c r="H56" s="37" t="s">
        <v>128</v>
      </c>
      <c r="I56" s="37">
        <v>4.7743248128964799</v>
      </c>
      <c r="J56" s="37">
        <v>4.6995094079618696</v>
      </c>
      <c r="L56" s="37">
        <v>2600</v>
      </c>
      <c r="M56" s="37">
        <v>44725.681539693775</v>
      </c>
      <c r="N56" s="37">
        <f t="shared" si="0"/>
        <v>0</v>
      </c>
      <c r="O56" s="37">
        <v>17530.207035107302</v>
      </c>
      <c r="P56" s="37">
        <f t="shared" si="1"/>
        <v>0</v>
      </c>
      <c r="Q56" s="37">
        <v>11200</v>
      </c>
      <c r="R56">
        <f t="shared" si="2"/>
        <v>73455.88857480108</v>
      </c>
      <c r="S56">
        <f t="shared" si="3"/>
        <v>80000</v>
      </c>
      <c r="T56" s="37">
        <v>36000</v>
      </c>
      <c r="U56" s="37">
        <f t="shared" si="4"/>
        <v>2</v>
      </c>
      <c r="V56" s="37">
        <f t="shared" si="5"/>
        <v>0</v>
      </c>
      <c r="W56" s="37">
        <f t="shared" si="6"/>
        <v>16000</v>
      </c>
      <c r="X56" s="37">
        <f t="shared" si="7"/>
        <v>16000</v>
      </c>
      <c r="Y56">
        <f t="shared" si="8"/>
        <v>109455.88857480108</v>
      </c>
      <c r="Z56">
        <f t="shared" si="9"/>
        <v>96000</v>
      </c>
      <c r="AE56" s="40"/>
    </row>
    <row r="57" spans="1:31" ht="12.75" customHeight="1" x14ac:dyDescent="0.3">
      <c r="A57" s="7">
        <v>56</v>
      </c>
      <c r="B57" s="7" t="s">
        <v>83</v>
      </c>
      <c r="C57" s="37" t="str">
        <f>VLOOKUP(D57,[2]Payout!$B$2:$C$510,2,FALSE)</f>
        <v>AMDBP</v>
      </c>
      <c r="D57" s="37" t="s">
        <v>59</v>
      </c>
      <c r="E57" s="37" t="s">
        <v>130</v>
      </c>
      <c r="F57" t="s">
        <v>130</v>
      </c>
      <c r="G57" s="37" t="s">
        <v>76</v>
      </c>
      <c r="H57" s="37">
        <v>2018</v>
      </c>
      <c r="I57" s="37">
        <v>1.5529494662742389</v>
      </c>
      <c r="J57" s="37">
        <v>11.216814907083901</v>
      </c>
      <c r="L57" s="37">
        <v>2600</v>
      </c>
      <c r="M57" s="37">
        <v>18738.72065416308</v>
      </c>
      <c r="N57" s="37">
        <f t="shared" si="0"/>
        <v>18738.72065416308</v>
      </c>
      <c r="O57" s="37">
        <v>11432.7437185483</v>
      </c>
      <c r="P57" s="37">
        <f t="shared" si="1"/>
        <v>11432.7437185483</v>
      </c>
      <c r="Q57" s="37">
        <v>11200</v>
      </c>
      <c r="R57">
        <f t="shared" si="2"/>
        <v>41371.46437271138</v>
      </c>
      <c r="S57">
        <f t="shared" si="3"/>
        <v>41371.46437271138</v>
      </c>
      <c r="T57" s="37">
        <v>36000</v>
      </c>
      <c r="U57" s="37">
        <f t="shared" si="4"/>
        <v>1</v>
      </c>
      <c r="V57" s="37">
        <f t="shared" si="5"/>
        <v>20000</v>
      </c>
      <c r="W57" s="37">
        <f t="shared" si="6"/>
        <v>8000</v>
      </c>
      <c r="X57" s="37">
        <f t="shared" si="7"/>
        <v>28000</v>
      </c>
      <c r="Y57">
        <f t="shared" si="8"/>
        <v>77371.464372711373</v>
      </c>
      <c r="Z57">
        <f t="shared" si="9"/>
        <v>69371.464372711373</v>
      </c>
      <c r="AE57" s="40"/>
    </row>
    <row r="58" spans="1:31" ht="12.75" customHeight="1" x14ac:dyDescent="0.3">
      <c r="A58" s="7">
        <v>57</v>
      </c>
      <c r="B58" s="7" t="s">
        <v>83</v>
      </c>
      <c r="C58" s="37" t="str">
        <f>VLOOKUP(D58,[2]Payout!$B$2:$C$510,2,FALSE)</f>
        <v>AMDBP</v>
      </c>
      <c r="D58" s="37" t="s">
        <v>59</v>
      </c>
      <c r="E58" s="37" t="s">
        <v>164</v>
      </c>
      <c r="F58" t="s">
        <v>164</v>
      </c>
      <c r="G58" s="37" t="s">
        <v>76</v>
      </c>
      <c r="H58" s="37">
        <v>2018</v>
      </c>
      <c r="I58" s="37">
        <v>1.4607038482017727</v>
      </c>
      <c r="J58" s="37">
        <v>8.0856008470429597</v>
      </c>
      <c r="L58" s="37">
        <v>2600</v>
      </c>
      <c r="M58" s="37">
        <v>25995.441173696694</v>
      </c>
      <c r="N58" s="37">
        <f t="shared" si="0"/>
        <v>25995.441173696694</v>
      </c>
      <c r="O58" s="37">
        <v>9908.3778894085008</v>
      </c>
      <c r="P58" s="37">
        <f t="shared" si="1"/>
        <v>9908.3778894085008</v>
      </c>
      <c r="Q58" s="37">
        <v>9800</v>
      </c>
      <c r="R58">
        <f t="shared" si="2"/>
        <v>45703.819063105198</v>
      </c>
      <c r="S58">
        <f t="shared" si="3"/>
        <v>45703.819063105198</v>
      </c>
      <c r="T58" s="37">
        <v>36000</v>
      </c>
      <c r="U58" s="37">
        <f t="shared" si="4"/>
        <v>1</v>
      </c>
      <c r="V58" s="37">
        <f t="shared" si="5"/>
        <v>20000</v>
      </c>
      <c r="W58" s="37">
        <f t="shared" si="6"/>
        <v>8000</v>
      </c>
      <c r="X58" s="37">
        <f t="shared" si="7"/>
        <v>28000</v>
      </c>
      <c r="Y58">
        <f t="shared" si="8"/>
        <v>81703.819063105198</v>
      </c>
      <c r="Z58">
        <f t="shared" si="9"/>
        <v>73703.819063105198</v>
      </c>
      <c r="AE58" s="40"/>
    </row>
    <row r="59" spans="1:31" ht="12.75" customHeight="1" x14ac:dyDescent="0.3">
      <c r="A59" s="7">
        <v>58</v>
      </c>
      <c r="B59" s="7" t="s">
        <v>83</v>
      </c>
      <c r="C59" s="37" t="str">
        <f>VLOOKUP(D59,[2]Payout!$B$2:$C$510,2,FALSE)</f>
        <v>AMDBP</v>
      </c>
      <c r="D59" s="37" t="s">
        <v>59</v>
      </c>
      <c r="E59" s="37" t="s">
        <v>132</v>
      </c>
      <c r="F59" t="s">
        <v>132</v>
      </c>
      <c r="G59" s="37" t="s">
        <v>76</v>
      </c>
      <c r="H59" s="37">
        <v>2014</v>
      </c>
      <c r="I59" s="37">
        <v>0.81828712170003737</v>
      </c>
      <c r="J59" s="37">
        <v>7.7853868200690899</v>
      </c>
      <c r="L59" s="37">
        <v>2600</v>
      </c>
      <c r="M59" s="37">
        <v>26997.857143266792</v>
      </c>
      <c r="N59" s="37">
        <f t="shared" si="0"/>
        <v>26997.857143266792</v>
      </c>
      <c r="O59" s="37">
        <v>6097.4633165590803</v>
      </c>
      <c r="P59" s="37">
        <f t="shared" si="1"/>
        <v>0</v>
      </c>
      <c r="Q59" s="37">
        <v>6900</v>
      </c>
      <c r="R59">
        <f t="shared" si="2"/>
        <v>39995.320459825874</v>
      </c>
      <c r="S59">
        <f t="shared" si="3"/>
        <v>33897.857143266796</v>
      </c>
      <c r="T59" s="37">
        <v>36000</v>
      </c>
      <c r="U59" s="37">
        <f t="shared" si="4"/>
        <v>1</v>
      </c>
      <c r="V59" s="37">
        <f t="shared" si="5"/>
        <v>20000</v>
      </c>
      <c r="W59" s="37">
        <f t="shared" si="6"/>
        <v>8000</v>
      </c>
      <c r="X59" s="37">
        <f t="shared" si="7"/>
        <v>28000</v>
      </c>
      <c r="Y59">
        <f t="shared" si="8"/>
        <v>75995.320459825874</v>
      </c>
      <c r="Z59">
        <f t="shared" si="9"/>
        <v>61897.857143266796</v>
      </c>
      <c r="AE59" s="40"/>
    </row>
    <row r="60" spans="1:31" ht="12.75" customHeight="1" x14ac:dyDescent="0.3">
      <c r="A60" s="7">
        <v>59</v>
      </c>
      <c r="B60" s="7" t="s">
        <v>87</v>
      </c>
      <c r="C60" s="37" t="str">
        <f>VLOOKUP(D60,[2]Payout!$B$2:$C$510,2,FALSE)</f>
        <v>AMDBL</v>
      </c>
      <c r="D60" s="37" t="s">
        <v>60</v>
      </c>
      <c r="E60" s="37" t="s">
        <v>130</v>
      </c>
      <c r="F60" t="s">
        <v>130</v>
      </c>
      <c r="G60" s="37" t="s">
        <v>76</v>
      </c>
      <c r="H60" s="37">
        <v>2019</v>
      </c>
      <c r="I60" s="37">
        <v>1.5529494662742389</v>
      </c>
      <c r="J60" s="37">
        <v>12.660297306770699</v>
      </c>
      <c r="L60" s="37">
        <v>1800</v>
      </c>
      <c r="M60" s="37">
        <v>13447.273572351241</v>
      </c>
      <c r="N60" s="37">
        <f t="shared" si="0"/>
        <v>13447.273572351241</v>
      </c>
      <c r="O60" s="37">
        <v>11432.7437185483</v>
      </c>
      <c r="P60" s="37">
        <f t="shared" si="1"/>
        <v>11432.7437185483</v>
      </c>
      <c r="Q60" s="37">
        <v>11800</v>
      </c>
      <c r="R60">
        <f t="shared" si="2"/>
        <v>36680.017290899545</v>
      </c>
      <c r="S60">
        <f t="shared" si="3"/>
        <v>36680.017290899545</v>
      </c>
      <c r="T60" s="37">
        <v>36000</v>
      </c>
      <c r="U60" s="37">
        <f t="shared" si="4"/>
        <v>1</v>
      </c>
      <c r="V60" s="37">
        <f t="shared" si="5"/>
        <v>20000</v>
      </c>
      <c r="W60" s="37">
        <f t="shared" si="6"/>
        <v>8000</v>
      </c>
      <c r="X60" s="37">
        <f t="shared" si="7"/>
        <v>28000</v>
      </c>
      <c r="Y60">
        <f t="shared" si="8"/>
        <v>72680.017290899545</v>
      </c>
      <c r="Z60">
        <f t="shared" si="9"/>
        <v>64680.017290899545</v>
      </c>
      <c r="AE60" s="40"/>
    </row>
    <row r="61" spans="1:31" ht="12.75" customHeight="1" x14ac:dyDescent="0.3">
      <c r="A61" s="7">
        <v>60</v>
      </c>
      <c r="B61" s="7" t="s">
        <v>80</v>
      </c>
      <c r="C61" s="37" t="str">
        <f>VLOOKUP(D61,[2]Payout!$B$2:$C$510,2,FALSE)</f>
        <v>VAPT1</v>
      </c>
      <c r="D61" s="37" t="s">
        <v>61</v>
      </c>
      <c r="E61" s="37" t="s">
        <v>162</v>
      </c>
      <c r="F61" t="s">
        <v>195</v>
      </c>
      <c r="G61" s="37" t="s">
        <v>127</v>
      </c>
      <c r="H61" s="37" t="s">
        <v>128</v>
      </c>
      <c r="I61" s="37">
        <v>6.9393806697539278</v>
      </c>
      <c r="J61" s="37">
        <v>7</v>
      </c>
      <c r="L61" s="37">
        <v>1600</v>
      </c>
      <c r="M61" s="37">
        <v>21097.142857142859</v>
      </c>
      <c r="N61" s="37">
        <f t="shared" si="0"/>
        <v>0</v>
      </c>
      <c r="O61" s="37">
        <v>19054.5728642471</v>
      </c>
      <c r="P61" s="37">
        <f t="shared" si="1"/>
        <v>0</v>
      </c>
      <c r="Q61" s="37">
        <v>11080</v>
      </c>
      <c r="R61">
        <f t="shared" si="2"/>
        <v>51231.715721389963</v>
      </c>
      <c r="S61">
        <f t="shared" si="3"/>
        <v>80000</v>
      </c>
      <c r="T61" s="37">
        <v>36000</v>
      </c>
      <c r="U61" s="37">
        <f t="shared" si="4"/>
        <v>2</v>
      </c>
      <c r="V61" s="37">
        <f t="shared" si="5"/>
        <v>0</v>
      </c>
      <c r="W61" s="37">
        <f t="shared" si="6"/>
        <v>16000</v>
      </c>
      <c r="X61" s="37">
        <f t="shared" si="7"/>
        <v>16000</v>
      </c>
      <c r="Y61">
        <f t="shared" si="8"/>
        <v>87231.715721389963</v>
      </c>
      <c r="Z61">
        <f t="shared" si="9"/>
        <v>96000</v>
      </c>
      <c r="AE61" s="40"/>
    </row>
    <row r="62" spans="1:31" ht="12.75" customHeight="1" x14ac:dyDescent="0.3">
      <c r="A62" s="7">
        <v>61</v>
      </c>
      <c r="B62" s="7" t="s">
        <v>88</v>
      </c>
      <c r="C62" s="37" t="str">
        <f>VLOOKUP(D62,[2]Payout!$B$2:$C$510,2,FALSE)</f>
        <v>AMDT1</v>
      </c>
      <c r="D62" s="37" t="s">
        <v>62</v>
      </c>
      <c r="E62" s="37" t="s">
        <v>131</v>
      </c>
      <c r="F62" t="s">
        <v>131</v>
      </c>
      <c r="G62" s="37" t="s">
        <v>76</v>
      </c>
      <c r="H62" s="37">
        <v>2010</v>
      </c>
      <c r="I62" s="37">
        <v>1.2979552817751512</v>
      </c>
      <c r="J62" s="37">
        <v>17.133678707427698</v>
      </c>
      <c r="L62" s="37">
        <v>3100</v>
      </c>
      <c r="M62" s="37">
        <v>16839.049434836252</v>
      </c>
      <c r="N62" s="37">
        <f t="shared" si="0"/>
        <v>16839.049434836252</v>
      </c>
      <c r="O62" s="37">
        <v>7621.82914569885</v>
      </c>
      <c r="P62" s="37">
        <f t="shared" si="1"/>
        <v>0</v>
      </c>
      <c r="Q62" s="37">
        <v>11700</v>
      </c>
      <c r="R62">
        <f t="shared" si="2"/>
        <v>36160.8785805351</v>
      </c>
      <c r="S62">
        <f t="shared" si="3"/>
        <v>28539.049434836252</v>
      </c>
      <c r="T62" s="37">
        <v>36000</v>
      </c>
      <c r="U62" s="37">
        <f t="shared" si="4"/>
        <v>1</v>
      </c>
      <c r="V62" s="37">
        <f t="shared" si="5"/>
        <v>20000</v>
      </c>
      <c r="W62" s="37">
        <f t="shared" si="6"/>
        <v>8000</v>
      </c>
      <c r="X62" s="37">
        <f t="shared" si="7"/>
        <v>28000</v>
      </c>
      <c r="Y62">
        <f t="shared" si="8"/>
        <v>72160.878580535093</v>
      </c>
      <c r="Z62">
        <f t="shared" si="9"/>
        <v>56539.049434836255</v>
      </c>
      <c r="AE62" s="40"/>
    </row>
    <row r="63" spans="1:31" ht="12.75" customHeight="1" x14ac:dyDescent="0.3">
      <c r="A63" s="7">
        <v>62</v>
      </c>
      <c r="B63" s="7" t="s">
        <v>88</v>
      </c>
      <c r="C63" s="37" t="str">
        <f>VLOOKUP(D63,[2]Payout!$B$2:$C$510,2,FALSE)</f>
        <v>AMDBC</v>
      </c>
      <c r="D63" s="37" t="s">
        <v>63</v>
      </c>
      <c r="E63" s="37" t="s">
        <v>131</v>
      </c>
      <c r="F63" t="s">
        <v>131</v>
      </c>
      <c r="G63" s="37" t="s">
        <v>76</v>
      </c>
      <c r="H63" s="37">
        <v>2015</v>
      </c>
      <c r="I63" s="37">
        <v>1.2979552817751512</v>
      </c>
      <c r="J63" s="37">
        <v>17.133678707427698</v>
      </c>
      <c r="L63" s="37">
        <v>3100</v>
      </c>
      <c r="M63" s="37">
        <v>16839.049434836252</v>
      </c>
      <c r="N63" s="37">
        <f t="shared" si="0"/>
        <v>16839.049434836252</v>
      </c>
      <c r="O63" s="37">
        <v>7621.82914569885</v>
      </c>
      <c r="P63" s="37">
        <f t="shared" si="1"/>
        <v>0</v>
      </c>
      <c r="Q63" s="37">
        <v>11700</v>
      </c>
      <c r="R63">
        <f t="shared" si="2"/>
        <v>36160.8785805351</v>
      </c>
      <c r="S63">
        <f t="shared" si="3"/>
        <v>28539.049434836252</v>
      </c>
      <c r="T63" s="37">
        <v>36000</v>
      </c>
      <c r="U63" s="37">
        <f t="shared" si="4"/>
        <v>1</v>
      </c>
      <c r="V63" s="37">
        <f t="shared" si="5"/>
        <v>20000</v>
      </c>
      <c r="W63" s="37">
        <f t="shared" si="6"/>
        <v>8000</v>
      </c>
      <c r="X63" s="37">
        <f t="shared" si="7"/>
        <v>28000</v>
      </c>
      <c r="Y63">
        <f t="shared" si="8"/>
        <v>72160.878580535093</v>
      </c>
      <c r="Z63">
        <f t="shared" si="9"/>
        <v>56539.049434836255</v>
      </c>
      <c r="AE63" s="40"/>
    </row>
    <row r="64" spans="1:31" ht="12.75" customHeight="1" x14ac:dyDescent="0.3">
      <c r="A64" s="7">
        <v>63</v>
      </c>
      <c r="B64" s="7" t="s">
        <v>86</v>
      </c>
      <c r="C64" s="37" t="str">
        <f>VLOOKUP(D64,[2]Payout!$B$2:$C$510,2,FALSE)</f>
        <v>BDQT1</v>
      </c>
      <c r="D64" s="37" t="s">
        <v>64</v>
      </c>
      <c r="E64" s="37" t="s">
        <v>126</v>
      </c>
      <c r="F64" t="s">
        <v>192</v>
      </c>
      <c r="G64" s="37" t="s">
        <v>76</v>
      </c>
      <c r="H64" s="37">
        <v>2015</v>
      </c>
      <c r="I64" s="37">
        <v>2.4894079099475239</v>
      </c>
      <c r="J64" s="37">
        <v>12.59788543576</v>
      </c>
      <c r="L64" s="37">
        <v>3000</v>
      </c>
      <c r="M64" s="37">
        <v>18708.57552193807</v>
      </c>
      <c r="N64" s="37">
        <f t="shared" si="0"/>
        <v>18708.57552193807</v>
      </c>
      <c r="O64" s="37">
        <v>11432.7437185483</v>
      </c>
      <c r="P64" s="37">
        <f t="shared" si="1"/>
        <v>0</v>
      </c>
      <c r="Q64" s="37">
        <v>15100</v>
      </c>
      <c r="R64">
        <f t="shared" si="2"/>
        <v>45241.319240486366</v>
      </c>
      <c r="S64">
        <f t="shared" si="3"/>
        <v>33808.575521938066</v>
      </c>
      <c r="T64" s="37">
        <v>36000</v>
      </c>
      <c r="U64" s="37">
        <f t="shared" si="4"/>
        <v>1</v>
      </c>
      <c r="V64" s="37">
        <f t="shared" si="5"/>
        <v>20000</v>
      </c>
      <c r="W64" s="37">
        <f t="shared" si="6"/>
        <v>8000</v>
      </c>
      <c r="X64" s="37">
        <f t="shared" si="7"/>
        <v>28000</v>
      </c>
      <c r="Y64">
        <f t="shared" si="8"/>
        <v>81241.319240486366</v>
      </c>
      <c r="Z64">
        <f t="shared" si="9"/>
        <v>61808.575521938066</v>
      </c>
      <c r="AE64" s="40"/>
    </row>
    <row r="65" spans="14:26" ht="12.75" customHeight="1" x14ac:dyDescent="0.3">
      <c r="N65" s="59">
        <f>SUM(N2:N64)</f>
        <v>1047044.7016748019</v>
      </c>
      <c r="O65" s="59">
        <f t="shared" ref="O65:P65" si="10">SUM(O2:O64)</f>
        <v>644806.74572612299</v>
      </c>
      <c r="P65" s="59">
        <f t="shared" si="10"/>
        <v>160820.59497424585</v>
      </c>
      <c r="Q65" s="59">
        <f>SUM(Q2:Q64)</f>
        <v>689200</v>
      </c>
      <c r="R65" s="59">
        <f t="shared" ref="R65" si="11">SUM(R2:R64)</f>
        <v>2770824.8015013533</v>
      </c>
      <c r="S65" s="59">
        <f t="shared" ref="S65" si="12">SUM(S2:S64)</f>
        <v>2501405.2966490467</v>
      </c>
      <c r="T65" s="37">
        <f t="shared" ref="T65" si="13">SUM(T2:T64)</f>
        <v>2268000</v>
      </c>
      <c r="U65" s="37"/>
      <c r="V65" s="37"/>
      <c r="W65" s="37"/>
      <c r="X65" s="59">
        <f t="shared" ref="X65" si="14">SUM(X2:X64)</f>
        <v>1632000</v>
      </c>
      <c r="Y65" s="59">
        <f t="shared" ref="Y65" si="15">SUM(Y2:Y64)</f>
        <v>5038824.8015013533</v>
      </c>
      <c r="Z65" s="59">
        <f t="shared" ref="Z65" si="16">SUM(Z2:Z64)</f>
        <v>4133405.2966490467</v>
      </c>
    </row>
    <row r="66" spans="14:26" ht="12.75" customHeight="1" x14ac:dyDescent="0.3"/>
    <row r="67" spans="14:26" ht="12.75" customHeight="1" x14ac:dyDescent="0.3"/>
    <row r="68" spans="14:26" ht="12.75" customHeight="1" x14ac:dyDescent="0.3"/>
    <row r="69" spans="14:26" ht="12.75" customHeight="1" x14ac:dyDescent="0.3"/>
    <row r="70" spans="14:26" ht="12.75" customHeight="1" x14ac:dyDescent="0.3"/>
    <row r="71" spans="14:26" ht="12.75" customHeight="1" x14ac:dyDescent="0.3"/>
    <row r="72" spans="14:26" ht="12.75" customHeight="1" x14ac:dyDescent="0.3"/>
    <row r="73" spans="14:26" ht="12.75" customHeight="1" x14ac:dyDescent="0.3"/>
    <row r="74" spans="14:26" ht="12.75" customHeight="1" x14ac:dyDescent="0.3"/>
    <row r="75" spans="14:26" ht="12.75" customHeight="1" x14ac:dyDescent="0.3"/>
    <row r="76" spans="14:26" ht="12.75" customHeight="1" x14ac:dyDescent="0.3"/>
    <row r="77" spans="14:26" ht="12.75" customHeight="1" x14ac:dyDescent="0.3"/>
    <row r="78" spans="14:26" ht="12.75" customHeight="1" x14ac:dyDescent="0.3"/>
    <row r="79" spans="14:26" ht="12.75" customHeight="1" x14ac:dyDescent="0.3"/>
    <row r="80" spans="14:26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B549-1898-42EB-A726-27133091E6FE}">
  <dimension ref="A1:F64"/>
  <sheetViews>
    <sheetView workbookViewId="0">
      <selection activeCell="D11" sqref="D11"/>
    </sheetView>
  </sheetViews>
  <sheetFormatPr defaultRowHeight="14.4" x14ac:dyDescent="0.3"/>
  <cols>
    <col min="1" max="1" width="8" bestFit="1" customWidth="1"/>
    <col min="2" max="2" width="30.77734375" bestFit="1" customWidth="1"/>
    <col min="3" max="3" width="7.21875" bestFit="1" customWidth="1"/>
    <col min="4" max="4" width="10.6640625" bestFit="1" customWidth="1"/>
    <col min="5" max="5" width="11.6640625" bestFit="1" customWidth="1"/>
    <col min="6" max="6" width="15.6640625" bestFit="1" customWidth="1"/>
  </cols>
  <sheetData>
    <row r="1" spans="1:6" x14ac:dyDescent="0.3">
      <c r="A1" s="36" t="s">
        <v>207</v>
      </c>
      <c r="B1" s="36" t="s">
        <v>208</v>
      </c>
      <c r="C1" s="36" t="s">
        <v>209</v>
      </c>
      <c r="D1" s="36" t="s">
        <v>210</v>
      </c>
      <c r="E1" s="36" t="s">
        <v>211</v>
      </c>
      <c r="F1" s="36" t="s">
        <v>212</v>
      </c>
    </row>
    <row r="2" spans="1:6" x14ac:dyDescent="0.3">
      <c r="A2" s="37" t="s">
        <v>213</v>
      </c>
      <c r="B2" s="37" t="s">
        <v>13</v>
      </c>
      <c r="C2" s="37" t="s">
        <v>166</v>
      </c>
      <c r="D2" s="37" t="s">
        <v>214</v>
      </c>
      <c r="E2" s="38">
        <v>81737.72</v>
      </c>
      <c r="F2" s="38">
        <v>67307.695444082405</v>
      </c>
    </row>
    <row r="3" spans="1:6" x14ac:dyDescent="0.3">
      <c r="A3" s="37" t="s">
        <v>215</v>
      </c>
      <c r="B3" s="37" t="s">
        <v>14</v>
      </c>
      <c r="C3" s="37" t="s">
        <v>166</v>
      </c>
      <c r="D3" s="37" t="s">
        <v>214</v>
      </c>
      <c r="E3" s="38">
        <v>182068.2471119999</v>
      </c>
      <c r="F3" s="38">
        <v>151594.20238356592</v>
      </c>
    </row>
    <row r="4" spans="1:6" x14ac:dyDescent="0.3">
      <c r="A4" s="37" t="s">
        <v>216</v>
      </c>
      <c r="B4" s="37" t="s">
        <v>217</v>
      </c>
      <c r="C4" s="37" t="s">
        <v>172</v>
      </c>
      <c r="D4" s="37" t="s">
        <v>214</v>
      </c>
      <c r="E4" s="38">
        <v>12390.439999999999</v>
      </c>
      <c r="F4" s="38">
        <v>2808.151979744011</v>
      </c>
    </row>
    <row r="5" spans="1:6" x14ac:dyDescent="0.3">
      <c r="A5" s="37" t="s">
        <v>218</v>
      </c>
      <c r="B5" s="37" t="s">
        <v>99</v>
      </c>
      <c r="C5" s="37" t="s">
        <v>167</v>
      </c>
      <c r="D5" s="37" t="s">
        <v>214</v>
      </c>
      <c r="E5" s="38">
        <v>146345.40696000005</v>
      </c>
      <c r="F5" s="38">
        <v>27180.821150192936</v>
      </c>
    </row>
    <row r="6" spans="1:6" x14ac:dyDescent="0.3">
      <c r="A6" s="37" t="s">
        <v>219</v>
      </c>
      <c r="B6" s="37" t="s">
        <v>17</v>
      </c>
      <c r="C6" s="37" t="s">
        <v>168</v>
      </c>
      <c r="D6" s="37" t="s">
        <v>214</v>
      </c>
      <c r="E6" s="38">
        <v>128071</v>
      </c>
      <c r="F6" s="38">
        <v>23560.66190357352</v>
      </c>
    </row>
    <row r="7" spans="1:6" x14ac:dyDescent="0.3">
      <c r="A7" s="37" t="s">
        <v>220</v>
      </c>
      <c r="B7" s="37" t="s">
        <v>221</v>
      </c>
      <c r="C7" s="37" t="s">
        <v>175</v>
      </c>
      <c r="D7" s="37" t="s">
        <v>214</v>
      </c>
      <c r="E7" s="38">
        <v>150504.42976000003</v>
      </c>
      <c r="F7" s="38">
        <v>80845.758690981223</v>
      </c>
    </row>
    <row r="8" spans="1:6" x14ac:dyDescent="0.3">
      <c r="A8" s="37" t="s">
        <v>222</v>
      </c>
      <c r="B8" s="37" t="s">
        <v>18</v>
      </c>
      <c r="C8" s="37" t="s">
        <v>169</v>
      </c>
      <c r="D8" s="37" t="s">
        <v>214</v>
      </c>
      <c r="E8" s="38">
        <v>22979.535200000002</v>
      </c>
      <c r="F8" s="38">
        <v>14574.070793404973</v>
      </c>
    </row>
    <row r="9" spans="1:6" x14ac:dyDescent="0.3">
      <c r="A9" s="37" t="s">
        <v>223</v>
      </c>
      <c r="B9" s="37" t="s">
        <v>19</v>
      </c>
      <c r="C9" s="37" t="s">
        <v>169</v>
      </c>
      <c r="D9" s="37" t="s">
        <v>214</v>
      </c>
      <c r="E9" s="38">
        <v>36620.83728</v>
      </c>
      <c r="F9" s="38">
        <v>11610.612907422201</v>
      </c>
    </row>
    <row r="10" spans="1:6" x14ac:dyDescent="0.3">
      <c r="A10" s="37" t="s">
        <v>224</v>
      </c>
      <c r="B10" s="37" t="s">
        <v>225</v>
      </c>
      <c r="C10" s="37" t="s">
        <v>170</v>
      </c>
      <c r="D10" s="37" t="s">
        <v>214</v>
      </c>
      <c r="E10" s="38">
        <v>38389.785944000003</v>
      </c>
      <c r="F10" s="38">
        <v>19840.254595257782</v>
      </c>
    </row>
    <row r="11" spans="1:6" x14ac:dyDescent="0.3">
      <c r="A11" s="37" t="s">
        <v>226</v>
      </c>
      <c r="B11" s="37" t="s">
        <v>21</v>
      </c>
      <c r="C11" s="37" t="s">
        <v>171</v>
      </c>
      <c r="D11" s="37" t="s">
        <v>214</v>
      </c>
      <c r="E11" s="38">
        <v>121180</v>
      </c>
      <c r="F11" s="38">
        <v>73367.308383054638</v>
      </c>
    </row>
    <row r="12" spans="1:6" x14ac:dyDescent="0.3">
      <c r="A12" s="37" t="s">
        <v>227</v>
      </c>
      <c r="B12" s="37" t="s">
        <v>23</v>
      </c>
      <c r="C12" s="37" t="s">
        <v>172</v>
      </c>
      <c r="D12" s="37" t="s">
        <v>214</v>
      </c>
      <c r="E12" s="38">
        <v>74255.524200000014</v>
      </c>
      <c r="F12" s="38">
        <v>44310.062860390266</v>
      </c>
    </row>
    <row r="13" spans="1:6" x14ac:dyDescent="0.3">
      <c r="A13" s="37" t="s">
        <v>228</v>
      </c>
      <c r="B13" s="37" t="s">
        <v>25</v>
      </c>
      <c r="C13" s="37" t="s">
        <v>170</v>
      </c>
      <c r="D13" s="37" t="s">
        <v>214</v>
      </c>
      <c r="E13" s="38">
        <v>136284</v>
      </c>
      <c r="F13" s="38">
        <v>61680.103608114805</v>
      </c>
    </row>
    <row r="14" spans="1:6" x14ac:dyDescent="0.3">
      <c r="A14" s="37" t="s">
        <v>229</v>
      </c>
      <c r="B14" s="37" t="s">
        <v>26</v>
      </c>
      <c r="C14" s="37" t="s">
        <v>173</v>
      </c>
      <c r="D14" s="37" t="s">
        <v>214</v>
      </c>
      <c r="E14" s="38">
        <v>104066.15040000004</v>
      </c>
      <c r="F14" s="38">
        <v>91629.307316704435</v>
      </c>
    </row>
    <row r="15" spans="1:6" x14ac:dyDescent="0.3">
      <c r="A15" s="37" t="s">
        <v>230</v>
      </c>
      <c r="B15" s="37" t="s">
        <v>27</v>
      </c>
      <c r="C15" s="37" t="s">
        <v>174</v>
      </c>
      <c r="D15" s="37" t="s">
        <v>214</v>
      </c>
      <c r="E15" s="38">
        <v>812.4</v>
      </c>
      <c r="F15" s="38">
        <v>744.30830420710652</v>
      </c>
    </row>
    <row r="16" spans="1:6" x14ac:dyDescent="0.3">
      <c r="A16" s="37" t="s">
        <v>231</v>
      </c>
      <c r="B16" s="37" t="s">
        <v>28</v>
      </c>
      <c r="C16" s="37" t="s">
        <v>166</v>
      </c>
      <c r="D16" s="37" t="s">
        <v>214</v>
      </c>
      <c r="E16" s="38">
        <v>30083.262999999999</v>
      </c>
      <c r="F16" s="38">
        <v>6448.8527245637169</v>
      </c>
    </row>
    <row r="17" spans="1:6" x14ac:dyDescent="0.3">
      <c r="A17" s="37" t="s">
        <v>232</v>
      </c>
      <c r="B17" s="37" t="s">
        <v>29</v>
      </c>
      <c r="C17" s="37" t="s">
        <v>175</v>
      </c>
      <c r="D17" s="37" t="s">
        <v>214</v>
      </c>
      <c r="E17" s="38">
        <v>28283.360000000001</v>
      </c>
      <c r="F17" s="38">
        <v>6489.8369612275828</v>
      </c>
    </row>
    <row r="18" spans="1:6" x14ac:dyDescent="0.3">
      <c r="A18" s="37" t="s">
        <v>233</v>
      </c>
      <c r="B18" s="37" t="s">
        <v>234</v>
      </c>
      <c r="C18" s="37" t="s">
        <v>170</v>
      </c>
      <c r="D18" s="37" t="s">
        <v>214</v>
      </c>
      <c r="E18" s="38">
        <v>48446.298000000003</v>
      </c>
      <c r="F18" s="38">
        <v>24236.884972116812</v>
      </c>
    </row>
    <row r="19" spans="1:6" x14ac:dyDescent="0.3">
      <c r="A19" s="37" t="s">
        <v>235</v>
      </c>
      <c r="B19" s="37" t="s">
        <v>30</v>
      </c>
      <c r="C19" s="37" t="s">
        <v>168</v>
      </c>
      <c r="D19" s="37" t="s">
        <v>214</v>
      </c>
      <c r="E19" s="38">
        <v>58899.704799999992</v>
      </c>
      <c r="F19" s="38">
        <v>17011.759078401352</v>
      </c>
    </row>
    <row r="20" spans="1:6" x14ac:dyDescent="0.3">
      <c r="A20" s="37" t="s">
        <v>236</v>
      </c>
      <c r="B20" s="37" t="s">
        <v>31</v>
      </c>
      <c r="C20" s="37" t="s">
        <v>176</v>
      </c>
      <c r="D20" s="37" t="s">
        <v>214</v>
      </c>
      <c r="E20" s="38">
        <v>19176.379000000001</v>
      </c>
      <c r="F20" s="38">
        <v>5958.8762529929299</v>
      </c>
    </row>
    <row r="21" spans="1:6" x14ac:dyDescent="0.3">
      <c r="A21" s="37" t="s">
        <v>237</v>
      </c>
      <c r="B21" s="37" t="s">
        <v>32</v>
      </c>
      <c r="C21" s="37" t="s">
        <v>167</v>
      </c>
      <c r="D21" s="37" t="s">
        <v>214</v>
      </c>
      <c r="E21" s="38">
        <v>151837.35529599997</v>
      </c>
      <c r="F21" s="38">
        <v>32793.876250880952</v>
      </c>
    </row>
    <row r="22" spans="1:6" x14ac:dyDescent="0.3">
      <c r="A22" s="37" t="s">
        <v>238</v>
      </c>
      <c r="B22" s="37" t="s">
        <v>33</v>
      </c>
      <c r="C22" s="37" t="s">
        <v>167</v>
      </c>
      <c r="D22" s="37" t="s">
        <v>214</v>
      </c>
      <c r="E22" s="38">
        <v>44740.833599999998</v>
      </c>
      <c r="F22" s="38">
        <v>7103.2057058461787</v>
      </c>
    </row>
    <row r="23" spans="1:6" x14ac:dyDescent="0.3">
      <c r="A23" s="37" t="s">
        <v>239</v>
      </c>
      <c r="B23" s="37" t="s">
        <v>34</v>
      </c>
      <c r="C23" s="37" t="s">
        <v>171</v>
      </c>
      <c r="D23" s="37" t="s">
        <v>214</v>
      </c>
      <c r="E23" s="38">
        <v>265372.02880000015</v>
      </c>
      <c r="F23" s="38">
        <v>171703.4978070069</v>
      </c>
    </row>
    <row r="24" spans="1:6" x14ac:dyDescent="0.3">
      <c r="A24" s="37" t="s">
        <v>240</v>
      </c>
      <c r="B24" s="37" t="s">
        <v>35</v>
      </c>
      <c r="C24" s="37" t="s">
        <v>175</v>
      </c>
      <c r="D24" s="37" t="s">
        <v>214</v>
      </c>
      <c r="E24" s="38">
        <v>78553.013183999996</v>
      </c>
      <c r="F24" s="38">
        <v>11737.89370301184</v>
      </c>
    </row>
    <row r="25" spans="1:6" x14ac:dyDescent="0.3">
      <c r="A25" s="37" t="s">
        <v>241</v>
      </c>
      <c r="B25" s="37" t="s">
        <v>36</v>
      </c>
      <c r="C25" s="37" t="s">
        <v>170</v>
      </c>
      <c r="D25" s="37" t="s">
        <v>214</v>
      </c>
      <c r="E25" s="38">
        <v>187014.09524600004</v>
      </c>
      <c r="F25" s="38">
        <v>92225.256194979564</v>
      </c>
    </row>
    <row r="26" spans="1:6" x14ac:dyDescent="0.3">
      <c r="A26" s="37" t="s">
        <v>242</v>
      </c>
      <c r="B26" s="37" t="s">
        <v>243</v>
      </c>
      <c r="C26" s="37" t="s">
        <v>170</v>
      </c>
      <c r="D26" s="37" t="s">
        <v>214</v>
      </c>
      <c r="E26" s="38">
        <v>133389.65563999995</v>
      </c>
      <c r="F26" s="38">
        <v>101355.83394335127</v>
      </c>
    </row>
    <row r="27" spans="1:6" x14ac:dyDescent="0.3">
      <c r="A27" s="37" t="s">
        <v>244</v>
      </c>
      <c r="B27" s="37" t="s">
        <v>37</v>
      </c>
      <c r="C27" s="37" t="s">
        <v>170</v>
      </c>
      <c r="D27" s="37" t="s">
        <v>214</v>
      </c>
      <c r="E27" s="38">
        <v>178534</v>
      </c>
      <c r="F27" s="38">
        <v>79369.259316286232</v>
      </c>
    </row>
    <row r="28" spans="1:6" x14ac:dyDescent="0.3">
      <c r="A28" s="37" t="s">
        <v>245</v>
      </c>
      <c r="B28" s="37" t="s">
        <v>112</v>
      </c>
      <c r="C28" s="37" t="s">
        <v>170</v>
      </c>
      <c r="D28" s="37" t="s">
        <v>214</v>
      </c>
      <c r="E28" s="38">
        <v>124096</v>
      </c>
      <c r="F28" s="38">
        <v>66505.479668462925</v>
      </c>
    </row>
    <row r="29" spans="1:6" x14ac:dyDescent="0.3">
      <c r="A29" s="37" t="s">
        <v>246</v>
      </c>
      <c r="B29" s="37" t="s">
        <v>38</v>
      </c>
      <c r="C29" s="37" t="s">
        <v>167</v>
      </c>
      <c r="D29" s="37" t="s">
        <v>214</v>
      </c>
      <c r="E29" s="38">
        <v>152761</v>
      </c>
      <c r="F29" s="38">
        <v>86832.960867592148</v>
      </c>
    </row>
    <row r="30" spans="1:6" x14ac:dyDescent="0.3">
      <c r="A30" s="37" t="s">
        <v>247</v>
      </c>
      <c r="B30" s="37" t="s">
        <v>39</v>
      </c>
      <c r="C30" s="37" t="s">
        <v>177</v>
      </c>
      <c r="D30" s="37" t="s">
        <v>214</v>
      </c>
      <c r="E30" s="38">
        <v>63350.243199999997</v>
      </c>
      <c r="F30" s="38">
        <v>23340.920231854023</v>
      </c>
    </row>
    <row r="31" spans="1:6" x14ac:dyDescent="0.3">
      <c r="A31" s="37" t="s">
        <v>248</v>
      </c>
      <c r="B31" s="37" t="s">
        <v>40</v>
      </c>
      <c r="C31" s="37" t="s">
        <v>172</v>
      </c>
      <c r="D31" s="37" t="s">
        <v>214</v>
      </c>
      <c r="E31" s="38">
        <v>75287.279999999955</v>
      </c>
      <c r="F31" s="38">
        <v>32247.584676247403</v>
      </c>
    </row>
    <row r="32" spans="1:6" x14ac:dyDescent="0.3">
      <c r="A32" s="37" t="s">
        <v>249</v>
      </c>
      <c r="B32" s="37" t="s">
        <v>250</v>
      </c>
      <c r="C32" s="37" t="s">
        <v>179</v>
      </c>
      <c r="D32" s="37" t="s">
        <v>214</v>
      </c>
      <c r="E32" s="38">
        <v>22777.536320000003</v>
      </c>
      <c r="F32" s="38">
        <v>11314.962301134417</v>
      </c>
    </row>
    <row r="33" spans="1:6" x14ac:dyDescent="0.3">
      <c r="A33" s="37" t="s">
        <v>251</v>
      </c>
      <c r="B33" s="37" t="s">
        <v>41</v>
      </c>
      <c r="C33" s="37" t="s">
        <v>170</v>
      </c>
      <c r="D33" s="37" t="s">
        <v>214</v>
      </c>
      <c r="E33" s="38">
        <v>28498</v>
      </c>
      <c r="F33" s="38">
        <v>26302.187589666148</v>
      </c>
    </row>
    <row r="34" spans="1:6" x14ac:dyDescent="0.3">
      <c r="A34" s="37" t="s">
        <v>252</v>
      </c>
      <c r="B34" s="37" t="s">
        <v>42</v>
      </c>
      <c r="C34" s="37" t="s">
        <v>172</v>
      </c>
      <c r="D34" s="37" t="s">
        <v>214</v>
      </c>
      <c r="E34" s="38">
        <v>22724</v>
      </c>
      <c r="F34" s="38">
        <v>4466.0790200396841</v>
      </c>
    </row>
    <row r="35" spans="1:6" x14ac:dyDescent="0.3">
      <c r="A35" s="37" t="s">
        <v>253</v>
      </c>
      <c r="B35" s="37" t="s">
        <v>43</v>
      </c>
      <c r="C35" s="37" t="s">
        <v>168</v>
      </c>
      <c r="D35" s="37" t="s">
        <v>214</v>
      </c>
      <c r="E35" s="38">
        <v>25674</v>
      </c>
      <c r="F35" s="38">
        <v>4075.4628127403316</v>
      </c>
    </row>
    <row r="36" spans="1:6" x14ac:dyDescent="0.3">
      <c r="A36" s="37" t="s">
        <v>254</v>
      </c>
      <c r="B36" s="37" t="s">
        <v>44</v>
      </c>
      <c r="C36" s="37" t="s">
        <v>169</v>
      </c>
      <c r="D36" s="37" t="s">
        <v>214</v>
      </c>
      <c r="E36" s="38">
        <v>85524.036800000002</v>
      </c>
      <c r="F36" s="38">
        <v>57868.480364122479</v>
      </c>
    </row>
    <row r="37" spans="1:6" x14ac:dyDescent="0.3">
      <c r="A37" s="37" t="s">
        <v>255</v>
      </c>
      <c r="B37" s="37" t="s">
        <v>45</v>
      </c>
      <c r="C37" s="37" t="s">
        <v>167</v>
      </c>
      <c r="D37" s="37" t="s">
        <v>214</v>
      </c>
      <c r="E37" s="38">
        <v>129959.92400000003</v>
      </c>
      <c r="F37" s="38">
        <v>75155.343453675232</v>
      </c>
    </row>
    <row r="38" spans="1:6" x14ac:dyDescent="0.3">
      <c r="A38" s="37" t="s">
        <v>256</v>
      </c>
      <c r="B38" s="37" t="s">
        <v>46</v>
      </c>
      <c r="C38" s="37" t="s">
        <v>170</v>
      </c>
      <c r="D38" s="37" t="s">
        <v>214</v>
      </c>
      <c r="E38" s="38">
        <v>21399</v>
      </c>
      <c r="F38" s="38">
        <v>17570.84919894964</v>
      </c>
    </row>
    <row r="39" spans="1:6" x14ac:dyDescent="0.3">
      <c r="A39" s="37" t="s">
        <v>257</v>
      </c>
      <c r="B39" s="37" t="s">
        <v>258</v>
      </c>
      <c r="C39" s="37" t="s">
        <v>170</v>
      </c>
      <c r="D39" s="37" t="s">
        <v>214</v>
      </c>
      <c r="E39" s="38">
        <v>14871.614399999999</v>
      </c>
      <c r="F39" s="38">
        <v>5924.0584813249043</v>
      </c>
    </row>
    <row r="40" spans="1:6" x14ac:dyDescent="0.3">
      <c r="A40" s="37" t="s">
        <v>259</v>
      </c>
      <c r="B40" s="37" t="s">
        <v>47</v>
      </c>
      <c r="C40" s="37" t="s">
        <v>175</v>
      </c>
      <c r="D40" s="37" t="s">
        <v>214</v>
      </c>
      <c r="E40" s="38">
        <v>24587</v>
      </c>
      <c r="F40" s="38">
        <v>6656.7476169818319</v>
      </c>
    </row>
    <row r="41" spans="1:6" x14ac:dyDescent="0.3">
      <c r="A41" s="37" t="s">
        <v>260</v>
      </c>
      <c r="B41" s="37" t="s">
        <v>48</v>
      </c>
      <c r="C41" s="37" t="s">
        <v>174</v>
      </c>
      <c r="D41" s="37" t="s">
        <v>214</v>
      </c>
      <c r="E41" s="38">
        <v>69132.501231999981</v>
      </c>
      <c r="F41" s="38">
        <v>52203.104997488474</v>
      </c>
    </row>
    <row r="42" spans="1:6" x14ac:dyDescent="0.3">
      <c r="A42" s="37" t="s">
        <v>261</v>
      </c>
      <c r="B42" s="37" t="s">
        <v>49</v>
      </c>
      <c r="C42" s="37" t="s">
        <v>172</v>
      </c>
      <c r="D42" s="37" t="s">
        <v>214</v>
      </c>
      <c r="E42" s="38">
        <v>251545.7062500001</v>
      </c>
      <c r="F42" s="38">
        <v>19214.75062867544</v>
      </c>
    </row>
    <row r="43" spans="1:6" x14ac:dyDescent="0.3">
      <c r="A43" s="37" t="s">
        <v>262</v>
      </c>
      <c r="B43" s="37" t="s">
        <v>50</v>
      </c>
      <c r="C43" s="37" t="s">
        <v>167</v>
      </c>
      <c r="D43" s="37" t="s">
        <v>214</v>
      </c>
      <c r="E43" s="38">
        <v>26171</v>
      </c>
      <c r="F43" s="38">
        <v>13791.290165725788</v>
      </c>
    </row>
    <row r="44" spans="1:6" x14ac:dyDescent="0.3">
      <c r="A44" s="37" t="s">
        <v>263</v>
      </c>
      <c r="B44" s="37" t="s">
        <v>51</v>
      </c>
      <c r="C44" s="37" t="s">
        <v>168</v>
      </c>
      <c r="D44" s="37" t="s">
        <v>214</v>
      </c>
      <c r="E44" s="38">
        <v>24867.994599999998</v>
      </c>
      <c r="F44" s="38">
        <v>12643.490413589292</v>
      </c>
    </row>
    <row r="45" spans="1:6" x14ac:dyDescent="0.3">
      <c r="A45" s="37" t="s">
        <v>264</v>
      </c>
      <c r="B45" s="37" t="s">
        <v>52</v>
      </c>
      <c r="C45" s="37" t="s">
        <v>170</v>
      </c>
      <c r="D45" s="37" t="s">
        <v>214</v>
      </c>
      <c r="E45" s="38">
        <v>156737</v>
      </c>
      <c r="F45" s="38">
        <v>123213.64071313376</v>
      </c>
    </row>
    <row r="46" spans="1:6" x14ac:dyDescent="0.3">
      <c r="A46" s="37" t="s">
        <v>265</v>
      </c>
      <c r="B46" s="37" t="s">
        <v>114</v>
      </c>
      <c r="C46" s="37" t="s">
        <v>170</v>
      </c>
      <c r="D46" s="37" t="s">
        <v>214</v>
      </c>
      <c r="E46" s="38">
        <v>97661</v>
      </c>
      <c r="F46" s="38">
        <v>43395.029752507151</v>
      </c>
    </row>
    <row r="47" spans="1:6" x14ac:dyDescent="0.3">
      <c r="A47" s="37" t="s">
        <v>266</v>
      </c>
      <c r="B47" s="37" t="s">
        <v>267</v>
      </c>
      <c r="C47" s="37" t="s">
        <v>268</v>
      </c>
      <c r="D47" s="37" t="s">
        <v>214</v>
      </c>
      <c r="E47" s="38">
        <v>21903.388799999997</v>
      </c>
      <c r="F47" s="38">
        <v>8266.6418969461647</v>
      </c>
    </row>
    <row r="48" spans="1:6" x14ac:dyDescent="0.3">
      <c r="A48" s="37" t="s">
        <v>269</v>
      </c>
      <c r="B48" s="37" t="s">
        <v>53</v>
      </c>
      <c r="C48" s="37" t="s">
        <v>178</v>
      </c>
      <c r="D48" s="37" t="s">
        <v>214</v>
      </c>
      <c r="E48" s="38">
        <v>18188.14</v>
      </c>
      <c r="F48" s="38">
        <v>5989.241978045161</v>
      </c>
    </row>
    <row r="49" spans="1:6" x14ac:dyDescent="0.3">
      <c r="A49" s="37" t="s">
        <v>270</v>
      </c>
      <c r="B49" s="37" t="s">
        <v>54</v>
      </c>
      <c r="C49" s="37" t="s">
        <v>179</v>
      </c>
      <c r="D49" s="37" t="s">
        <v>214</v>
      </c>
      <c r="E49" s="38">
        <v>11082.454</v>
      </c>
      <c r="F49" s="38">
        <v>1041.6164535348087</v>
      </c>
    </row>
    <row r="50" spans="1:6" x14ac:dyDescent="0.3">
      <c r="A50" s="37" t="s">
        <v>271</v>
      </c>
      <c r="B50" s="37" t="s">
        <v>272</v>
      </c>
      <c r="C50" s="37" t="s">
        <v>169</v>
      </c>
      <c r="D50" s="37" t="s">
        <v>214</v>
      </c>
      <c r="E50" s="38">
        <v>18423.816000000003</v>
      </c>
      <c r="F50" s="38">
        <v>14115.360143831762</v>
      </c>
    </row>
    <row r="51" spans="1:6" x14ac:dyDescent="0.3">
      <c r="A51" s="37" t="s">
        <v>273</v>
      </c>
      <c r="B51" s="37" t="s">
        <v>55</v>
      </c>
      <c r="C51" s="37" t="s">
        <v>167</v>
      </c>
      <c r="D51" s="37" t="s">
        <v>214</v>
      </c>
      <c r="E51" s="38">
        <v>61786.355999999992</v>
      </c>
      <c r="F51" s="38">
        <v>39833.290219168477</v>
      </c>
    </row>
    <row r="52" spans="1:6" x14ac:dyDescent="0.3">
      <c r="A52" s="37" t="s">
        <v>274</v>
      </c>
      <c r="B52" s="37" t="s">
        <v>56</v>
      </c>
      <c r="C52" s="37" t="s">
        <v>169</v>
      </c>
      <c r="D52" s="37" t="s">
        <v>214</v>
      </c>
      <c r="E52" s="38">
        <v>43101.428800000009</v>
      </c>
      <c r="F52" s="38">
        <v>14793.643655087924</v>
      </c>
    </row>
    <row r="53" spans="1:6" x14ac:dyDescent="0.3">
      <c r="A53" s="37" t="s">
        <v>275</v>
      </c>
      <c r="B53" s="37" t="s">
        <v>57</v>
      </c>
      <c r="C53" s="37" t="s">
        <v>170</v>
      </c>
      <c r="D53" s="37" t="s">
        <v>214</v>
      </c>
      <c r="E53" s="38">
        <v>44237</v>
      </c>
      <c r="F53" s="38">
        <v>31992.051864244233</v>
      </c>
    </row>
    <row r="54" spans="1:6" x14ac:dyDescent="0.3">
      <c r="A54" s="37" t="s">
        <v>276</v>
      </c>
      <c r="B54" s="37" t="s">
        <v>277</v>
      </c>
      <c r="C54" s="37" t="s">
        <v>172</v>
      </c>
      <c r="D54" s="37" t="s">
        <v>214</v>
      </c>
      <c r="E54" s="38">
        <v>36371.480000000003</v>
      </c>
      <c r="F54" s="38">
        <v>12662.191234540689</v>
      </c>
    </row>
    <row r="55" spans="1:6" x14ac:dyDescent="0.3">
      <c r="A55" s="37" t="s">
        <v>278</v>
      </c>
      <c r="B55" s="37" t="s">
        <v>58</v>
      </c>
      <c r="C55" s="37" t="s">
        <v>172</v>
      </c>
      <c r="D55" s="37" t="s">
        <v>214</v>
      </c>
      <c r="E55" s="38">
        <v>47018.001600000003</v>
      </c>
      <c r="F55" s="38">
        <v>36462.95362853499</v>
      </c>
    </row>
    <row r="56" spans="1:6" x14ac:dyDescent="0.3">
      <c r="A56" s="37" t="s">
        <v>279</v>
      </c>
      <c r="B56" s="37" t="s">
        <v>280</v>
      </c>
      <c r="C56" s="37" t="s">
        <v>167</v>
      </c>
      <c r="D56" s="37" t="s">
        <v>214</v>
      </c>
      <c r="E56" s="38">
        <v>110594.489</v>
      </c>
      <c r="F56" s="38">
        <v>78240.964178053095</v>
      </c>
    </row>
    <row r="57" spans="1:6" x14ac:dyDescent="0.3">
      <c r="A57" s="37" t="s">
        <v>281</v>
      </c>
      <c r="B57" s="37" t="s">
        <v>59</v>
      </c>
      <c r="C57" s="37" t="s">
        <v>169</v>
      </c>
      <c r="D57" s="37" t="s">
        <v>214</v>
      </c>
      <c r="E57" s="38">
        <v>101924.88160000001</v>
      </c>
      <c r="F57" s="38">
        <v>68251.613256207391</v>
      </c>
    </row>
    <row r="58" spans="1:6" x14ac:dyDescent="0.3">
      <c r="A58" s="37" t="s">
        <v>282</v>
      </c>
      <c r="B58" s="37" t="s">
        <v>60</v>
      </c>
      <c r="C58" s="37" t="s">
        <v>173</v>
      </c>
      <c r="D58" s="37" t="s">
        <v>214</v>
      </c>
      <c r="E58" s="38">
        <v>60525.494399999996</v>
      </c>
      <c r="F58" s="38">
        <v>5138.849705816694</v>
      </c>
    </row>
    <row r="59" spans="1:6" x14ac:dyDescent="0.3">
      <c r="A59" s="37" t="s">
        <v>283</v>
      </c>
      <c r="B59" s="37" t="s">
        <v>284</v>
      </c>
      <c r="C59" s="37" t="s">
        <v>169</v>
      </c>
      <c r="D59" s="37" t="s">
        <v>214</v>
      </c>
      <c r="E59" s="38">
        <v>4817.9873200000002</v>
      </c>
      <c r="F59" s="38">
        <v>692.78872385898842</v>
      </c>
    </row>
    <row r="60" spans="1:6" x14ac:dyDescent="0.3">
      <c r="A60" s="37" t="s">
        <v>285</v>
      </c>
      <c r="B60" s="37" t="s">
        <v>286</v>
      </c>
      <c r="C60" s="37" t="s">
        <v>175</v>
      </c>
      <c r="D60" s="37" t="s">
        <v>214</v>
      </c>
      <c r="E60" s="38">
        <v>60588.147255999997</v>
      </c>
      <c r="F60" s="38">
        <v>8188.8772327977358</v>
      </c>
    </row>
    <row r="61" spans="1:6" x14ac:dyDescent="0.3">
      <c r="A61" s="37" t="s">
        <v>287</v>
      </c>
      <c r="B61" s="37" t="s">
        <v>61</v>
      </c>
      <c r="C61" s="37" t="s">
        <v>166</v>
      </c>
      <c r="D61" s="37" t="s">
        <v>214</v>
      </c>
      <c r="E61" s="38">
        <v>60882.838983999995</v>
      </c>
      <c r="F61" s="38">
        <v>60573.277525875877</v>
      </c>
    </row>
    <row r="62" spans="1:6" x14ac:dyDescent="0.3">
      <c r="A62" s="37" t="s">
        <v>288</v>
      </c>
      <c r="B62" s="37" t="s">
        <v>62</v>
      </c>
      <c r="C62" s="37" t="s">
        <v>167</v>
      </c>
      <c r="D62" s="37" t="s">
        <v>214</v>
      </c>
      <c r="E62" s="38">
        <v>27397.922015999997</v>
      </c>
      <c r="F62" s="38">
        <v>9412.3100994900014</v>
      </c>
    </row>
    <row r="63" spans="1:6" x14ac:dyDescent="0.3">
      <c r="A63" s="37" t="s">
        <v>289</v>
      </c>
      <c r="B63" s="37" t="s">
        <v>63</v>
      </c>
      <c r="C63" s="37" t="s">
        <v>174</v>
      </c>
      <c r="D63" s="37" t="s">
        <v>214</v>
      </c>
      <c r="E63" s="38">
        <v>26452</v>
      </c>
      <c r="F63" s="38">
        <v>10107.177123675472</v>
      </c>
    </row>
    <row r="64" spans="1:6" x14ac:dyDescent="0.3">
      <c r="A64" s="37" t="s">
        <v>290</v>
      </c>
      <c r="B64" s="37" t="s">
        <v>64</v>
      </c>
      <c r="C64" s="37" t="s">
        <v>170</v>
      </c>
      <c r="D64" s="37" t="s">
        <v>214</v>
      </c>
      <c r="E64" s="38">
        <v>35094</v>
      </c>
      <c r="F64" s="38">
        <v>5041.5172774335551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0"/>
  <sheetViews>
    <sheetView showGridLines="0" workbookViewId="0"/>
  </sheetViews>
  <sheetFormatPr defaultColWidth="14.44140625" defaultRowHeight="15" customHeight="1" x14ac:dyDescent="0.3"/>
  <cols>
    <col min="1" max="1" width="7.5546875" customWidth="1"/>
    <col min="2" max="2" width="32.88671875" customWidth="1"/>
    <col min="3" max="3" width="17.33203125" customWidth="1"/>
    <col min="4" max="4" width="11.33203125" customWidth="1"/>
    <col min="5" max="5" width="15.109375" customWidth="1"/>
    <col min="6" max="6" width="12" customWidth="1"/>
    <col min="7" max="8" width="11.109375" customWidth="1"/>
    <col min="9" max="9" width="12.5546875" hidden="1" customWidth="1"/>
    <col min="10" max="10" width="11.33203125" hidden="1" customWidth="1"/>
    <col min="11" max="11" width="15" hidden="1" customWidth="1"/>
    <col min="12" max="12" width="18" hidden="1" customWidth="1"/>
    <col min="13" max="13" width="11.109375" hidden="1" customWidth="1"/>
    <col min="14" max="14" width="17.5546875" hidden="1" customWidth="1"/>
    <col min="15" max="15" width="15" hidden="1" customWidth="1"/>
    <col min="16" max="19" width="12.5546875" hidden="1" customWidth="1"/>
    <col min="20" max="20" width="6.109375" hidden="1" customWidth="1"/>
    <col min="21" max="21" width="10.44140625" customWidth="1"/>
    <col min="22" max="22" width="8.5546875" customWidth="1"/>
    <col min="23" max="23" width="6.88671875" customWidth="1"/>
    <col min="24" max="24" width="10.88671875" customWidth="1"/>
    <col min="25" max="25" width="10.5546875" customWidth="1"/>
    <col min="26" max="26" width="12.6640625" customWidth="1"/>
    <col min="27" max="27" width="13" customWidth="1"/>
    <col min="28" max="31" width="17.5546875" customWidth="1"/>
    <col min="32" max="32" width="14.88671875" customWidth="1"/>
    <col min="33" max="33" width="19.5546875" customWidth="1"/>
    <col min="34" max="34" width="22.6640625" customWidth="1"/>
    <col min="35" max="35" width="11.33203125" customWidth="1"/>
    <col min="36" max="36" width="14.5546875" customWidth="1"/>
    <col min="37" max="37" width="12.5546875" customWidth="1"/>
    <col min="38" max="38" width="12.6640625" customWidth="1"/>
    <col min="39" max="39" width="12.5546875" customWidth="1"/>
  </cols>
  <sheetData>
    <row r="1" spans="1:39" ht="15.75" customHeight="1" x14ac:dyDescent="0.3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"/>
      <c r="AG1" s="9"/>
      <c r="AH1" s="9"/>
      <c r="AI1" s="2"/>
      <c r="AJ1" s="11"/>
      <c r="AK1" s="2"/>
      <c r="AL1" s="2"/>
      <c r="AM1" s="12"/>
    </row>
    <row r="2" spans="1:39" ht="15.75" customHeight="1" x14ac:dyDescent="0.3">
      <c r="A2" s="9">
        <v>1022</v>
      </c>
      <c r="B2" s="9" t="s">
        <v>34</v>
      </c>
      <c r="C2" s="9" t="s">
        <v>84</v>
      </c>
      <c r="D2" s="12">
        <v>4</v>
      </c>
      <c r="E2" s="12">
        <v>66343</v>
      </c>
      <c r="F2" s="13"/>
      <c r="G2" s="13"/>
      <c r="H2" s="13"/>
      <c r="I2" s="14"/>
      <c r="J2" s="2"/>
      <c r="K2" s="2"/>
      <c r="L2" s="2"/>
      <c r="M2" s="14"/>
      <c r="N2" s="2"/>
      <c r="O2" s="15"/>
      <c r="P2" s="2"/>
      <c r="Q2" s="2"/>
      <c r="R2" s="2"/>
      <c r="S2" s="2"/>
      <c r="T2" s="12"/>
      <c r="U2" s="12"/>
      <c r="V2" s="12"/>
      <c r="W2" s="12"/>
      <c r="X2" s="12"/>
      <c r="Y2" s="2"/>
      <c r="Z2" s="2"/>
      <c r="AA2" s="2"/>
      <c r="AB2" s="2"/>
      <c r="AC2" s="2"/>
      <c r="AD2" s="2"/>
      <c r="AE2" s="2"/>
      <c r="AF2" s="10"/>
      <c r="AG2" s="9"/>
      <c r="AH2" s="9"/>
      <c r="AI2" s="2"/>
      <c r="AJ2" s="11"/>
      <c r="AK2" s="2"/>
      <c r="AL2" s="2"/>
      <c r="AM2" s="12"/>
    </row>
    <row r="3" spans="1:39" ht="15.75" customHeight="1" x14ac:dyDescent="0.3">
      <c r="A3" s="9">
        <v>1057</v>
      </c>
      <c r="B3" s="9" t="s">
        <v>26</v>
      </c>
      <c r="C3" s="9" t="s">
        <v>87</v>
      </c>
      <c r="D3" s="12">
        <v>3</v>
      </c>
      <c r="E3" s="12">
        <v>34688.666666666664</v>
      </c>
      <c r="F3" s="13"/>
      <c r="G3" s="13"/>
      <c r="H3" s="13"/>
      <c r="I3" s="14"/>
      <c r="J3" s="2"/>
      <c r="K3" s="2"/>
      <c r="L3" s="2"/>
      <c r="M3" s="14"/>
      <c r="N3" s="2"/>
      <c r="O3" s="15"/>
      <c r="P3" s="2"/>
      <c r="Q3" s="2"/>
      <c r="R3" s="2"/>
      <c r="S3" s="16"/>
      <c r="T3" s="12"/>
      <c r="U3" s="12"/>
      <c r="V3" s="12"/>
      <c r="W3" s="12"/>
      <c r="X3" s="12"/>
      <c r="Y3" s="2"/>
      <c r="Z3" s="2"/>
      <c r="AA3" s="2"/>
      <c r="AB3" s="2"/>
      <c r="AC3" s="2"/>
      <c r="AD3" s="2"/>
      <c r="AE3" s="2"/>
      <c r="AF3" s="10"/>
      <c r="AG3" s="9"/>
      <c r="AH3" s="9"/>
      <c r="AI3" s="2"/>
      <c r="AJ3" s="11"/>
      <c r="AK3" s="2"/>
      <c r="AL3" s="2"/>
      <c r="AM3" s="12"/>
    </row>
    <row r="4" spans="1:39" ht="15.75" customHeight="1" x14ac:dyDescent="0.3">
      <c r="A4" s="9">
        <v>1061</v>
      </c>
      <c r="B4" s="9" t="s">
        <v>99</v>
      </c>
      <c r="C4" s="9" t="s">
        <v>81</v>
      </c>
      <c r="D4" s="12">
        <v>5</v>
      </c>
      <c r="E4" s="12">
        <v>29269</v>
      </c>
      <c r="F4" s="13"/>
      <c r="G4" s="13"/>
      <c r="H4" s="13"/>
      <c r="I4" s="14"/>
      <c r="J4" s="2"/>
      <c r="K4" s="2"/>
      <c r="L4" s="2"/>
      <c r="M4" s="14"/>
      <c r="N4" s="2"/>
      <c r="O4" s="15"/>
      <c r="P4" s="2"/>
      <c r="Q4" s="2"/>
      <c r="R4" s="2"/>
      <c r="S4" s="2"/>
      <c r="T4" s="12"/>
      <c r="U4" s="12"/>
      <c r="V4" s="12"/>
      <c r="W4" s="12"/>
      <c r="X4" s="12"/>
      <c r="Y4" s="2"/>
      <c r="Z4" s="2"/>
      <c r="AA4" s="2"/>
      <c r="AB4" s="2"/>
      <c r="AC4" s="2"/>
      <c r="AD4" s="2"/>
      <c r="AE4" s="2"/>
      <c r="AF4" s="10"/>
      <c r="AG4" s="9"/>
      <c r="AH4" s="9"/>
      <c r="AI4" s="2"/>
      <c r="AJ4" s="11"/>
      <c r="AK4" s="2"/>
      <c r="AL4" s="2"/>
      <c r="AM4" s="12"/>
    </row>
    <row r="5" spans="1:39" ht="15.75" customHeight="1" x14ac:dyDescent="0.3">
      <c r="A5" s="9">
        <v>1070</v>
      </c>
      <c r="B5" s="9" t="s">
        <v>14</v>
      </c>
      <c r="C5" s="9" t="s">
        <v>80</v>
      </c>
      <c r="D5" s="12">
        <v>5</v>
      </c>
      <c r="E5" s="12">
        <v>36413.599999999999</v>
      </c>
      <c r="F5" s="13"/>
      <c r="G5" s="13"/>
      <c r="H5" s="13"/>
      <c r="I5" s="14"/>
      <c r="J5" s="2"/>
      <c r="K5" s="2"/>
      <c r="L5" s="2"/>
      <c r="M5" s="14"/>
      <c r="N5" s="2"/>
      <c r="O5" s="15"/>
      <c r="P5" s="2"/>
      <c r="Q5" s="2"/>
      <c r="R5" s="2"/>
      <c r="S5" s="2"/>
      <c r="T5" s="12"/>
      <c r="U5" s="12"/>
      <c r="V5" s="12"/>
      <c r="W5" s="12"/>
      <c r="X5" s="12"/>
      <c r="Y5" s="2"/>
      <c r="Z5" s="2"/>
      <c r="AA5" s="2"/>
      <c r="AB5" s="2"/>
      <c r="AC5" s="2"/>
      <c r="AD5" s="2"/>
      <c r="AE5" s="2"/>
      <c r="AF5" s="10"/>
      <c r="AG5" s="9"/>
      <c r="AH5" s="9"/>
      <c r="AI5" s="2"/>
      <c r="AJ5" s="11"/>
      <c r="AK5" s="2"/>
      <c r="AL5" s="2"/>
      <c r="AM5" s="12"/>
    </row>
    <row r="6" spans="1:39" ht="15.75" customHeight="1" x14ac:dyDescent="0.3">
      <c r="A6" s="9">
        <v>1107</v>
      </c>
      <c r="B6" s="9" t="s">
        <v>23</v>
      </c>
      <c r="C6" s="9" t="s">
        <v>85</v>
      </c>
      <c r="D6" s="12">
        <v>5</v>
      </c>
      <c r="E6" s="12">
        <v>14851.2</v>
      </c>
      <c r="F6" s="13"/>
      <c r="G6" s="13"/>
      <c r="H6" s="13"/>
      <c r="I6" s="14"/>
      <c r="J6" s="69" t="s">
        <v>100</v>
      </c>
      <c r="K6" s="70"/>
      <c r="L6" s="70"/>
      <c r="M6" s="70"/>
      <c r="N6" s="70"/>
      <c r="O6" s="71"/>
      <c r="P6" s="2"/>
      <c r="Q6" s="2"/>
      <c r="R6" s="2"/>
      <c r="S6" s="18"/>
      <c r="T6" s="12"/>
      <c r="U6" s="12"/>
      <c r="V6" s="12"/>
      <c r="W6" s="12"/>
      <c r="X6" s="12"/>
      <c r="Y6" s="2"/>
      <c r="Z6" s="2"/>
      <c r="AA6" s="2"/>
      <c r="AB6" s="2"/>
      <c r="AC6" s="2"/>
      <c r="AD6" s="2"/>
      <c r="AE6" s="2"/>
      <c r="AF6" s="10"/>
      <c r="AG6" s="9"/>
      <c r="AH6" s="9"/>
      <c r="AI6" s="2"/>
      <c r="AJ6" s="11"/>
      <c r="AK6" s="2"/>
      <c r="AL6" s="2"/>
      <c r="AM6" s="12"/>
    </row>
    <row r="7" spans="1:39" ht="15.75" customHeight="1" x14ac:dyDescent="0.3">
      <c r="A7" s="9">
        <v>1104</v>
      </c>
      <c r="B7" s="9" t="s">
        <v>62</v>
      </c>
      <c r="C7" s="9" t="s">
        <v>88</v>
      </c>
      <c r="D7" s="12">
        <v>5</v>
      </c>
      <c r="E7" s="12">
        <v>5479.6</v>
      </c>
      <c r="F7" s="13"/>
      <c r="G7" s="13"/>
      <c r="H7" s="13"/>
      <c r="I7" s="14"/>
      <c r="J7" s="72"/>
      <c r="K7" s="73"/>
      <c r="L7" s="73"/>
      <c r="M7" s="73"/>
      <c r="N7" s="73"/>
      <c r="O7" s="74"/>
      <c r="P7" s="2"/>
      <c r="Q7" s="2"/>
      <c r="R7" s="2"/>
      <c r="S7" s="2"/>
      <c r="T7" s="12"/>
      <c r="U7" s="12"/>
      <c r="V7" s="12"/>
      <c r="W7" s="12"/>
      <c r="X7" s="12"/>
      <c r="Y7" s="2"/>
      <c r="Z7" s="2"/>
      <c r="AA7" s="2"/>
      <c r="AB7" s="2"/>
      <c r="AC7" s="2"/>
      <c r="AD7" s="2"/>
      <c r="AE7" s="2"/>
      <c r="AF7" s="10"/>
      <c r="AG7" s="9"/>
      <c r="AH7" s="9"/>
      <c r="AI7" s="2"/>
      <c r="AJ7" s="11"/>
      <c r="AK7" s="2"/>
      <c r="AL7" s="2"/>
      <c r="AM7" s="12"/>
    </row>
    <row r="8" spans="1:39" ht="15.75" customHeight="1" x14ac:dyDescent="0.3">
      <c r="A8" s="9">
        <v>1105</v>
      </c>
      <c r="B8" s="9" t="s">
        <v>61</v>
      </c>
      <c r="C8" s="9" t="s">
        <v>80</v>
      </c>
      <c r="D8" s="12">
        <v>5</v>
      </c>
      <c r="E8" s="12">
        <v>12176.6</v>
      </c>
      <c r="F8" s="13"/>
      <c r="G8" s="13"/>
      <c r="H8" s="13"/>
      <c r="I8" s="14"/>
      <c r="J8" s="72"/>
      <c r="K8" s="73"/>
      <c r="L8" s="73"/>
      <c r="M8" s="73"/>
      <c r="N8" s="73"/>
      <c r="O8" s="74"/>
      <c r="P8" s="2"/>
      <c r="Q8" s="2"/>
      <c r="R8" s="2"/>
      <c r="S8" s="2"/>
      <c r="T8" s="12"/>
      <c r="U8" s="12"/>
      <c r="V8" s="12"/>
      <c r="W8" s="12"/>
      <c r="X8" s="12"/>
      <c r="Y8" s="2"/>
      <c r="Z8" s="2"/>
      <c r="AA8" s="2"/>
      <c r="AB8" s="2"/>
      <c r="AC8" s="2"/>
      <c r="AD8" s="2"/>
      <c r="AE8" s="2"/>
      <c r="AF8" s="10"/>
      <c r="AG8" s="9"/>
      <c r="AH8" s="9"/>
      <c r="AI8" s="2"/>
      <c r="AJ8" s="11"/>
      <c r="AK8" s="2"/>
      <c r="AL8" s="2"/>
      <c r="AM8" s="12"/>
    </row>
    <row r="9" spans="1:39" ht="15.75" customHeight="1" x14ac:dyDescent="0.3">
      <c r="A9" s="9">
        <v>1143</v>
      </c>
      <c r="B9" s="9" t="s">
        <v>32</v>
      </c>
      <c r="C9" s="9" t="s">
        <v>81</v>
      </c>
      <c r="D9" s="12">
        <v>5</v>
      </c>
      <c r="E9" s="12">
        <v>30367.4</v>
      </c>
      <c r="F9" s="13"/>
      <c r="G9" s="13"/>
      <c r="H9" s="13"/>
      <c r="I9" s="14"/>
      <c r="J9" s="72"/>
      <c r="K9" s="73"/>
      <c r="L9" s="73"/>
      <c r="M9" s="73"/>
      <c r="N9" s="73"/>
      <c r="O9" s="74"/>
      <c r="P9" s="2"/>
      <c r="Q9" s="2"/>
      <c r="R9" s="2"/>
      <c r="S9" s="2"/>
      <c r="T9" s="12"/>
      <c r="U9" s="12"/>
      <c r="V9" s="12"/>
      <c r="W9" s="12"/>
      <c r="X9" s="1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3">
      <c r="A10" s="9">
        <v>1146</v>
      </c>
      <c r="B10" s="9" t="s">
        <v>40</v>
      </c>
      <c r="C10" s="9" t="s">
        <v>85</v>
      </c>
      <c r="D10" s="12">
        <v>5</v>
      </c>
      <c r="E10" s="12">
        <v>15057.4</v>
      </c>
      <c r="F10" s="13"/>
      <c r="G10" s="13"/>
      <c r="H10" s="13"/>
      <c r="I10" s="14"/>
      <c r="J10" s="72"/>
      <c r="K10" s="73"/>
      <c r="L10" s="73"/>
      <c r="M10" s="73"/>
      <c r="N10" s="73"/>
      <c r="O10" s="74"/>
      <c r="P10" s="2"/>
      <c r="Q10" s="2"/>
      <c r="R10" s="2"/>
      <c r="S10" s="2"/>
      <c r="T10" s="12"/>
      <c r="U10" s="12"/>
      <c r="V10" s="12"/>
      <c r="W10" s="12"/>
      <c r="X10" s="1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3">
      <c r="A11" s="9">
        <v>1203</v>
      </c>
      <c r="B11" s="9" t="s">
        <v>101</v>
      </c>
      <c r="C11" s="9" t="s">
        <v>86</v>
      </c>
      <c r="D11" s="12">
        <v>5</v>
      </c>
      <c r="E11" s="12">
        <v>7678</v>
      </c>
      <c r="F11" s="13"/>
      <c r="G11" s="13"/>
      <c r="H11" s="13"/>
      <c r="I11" s="14"/>
      <c r="J11" s="72"/>
      <c r="K11" s="73"/>
      <c r="L11" s="73"/>
      <c r="M11" s="73"/>
      <c r="N11" s="73"/>
      <c r="O11" s="74"/>
      <c r="P11" s="2"/>
      <c r="Q11" s="2"/>
      <c r="R11" s="2"/>
      <c r="S11" s="2"/>
      <c r="T11" s="12"/>
      <c r="U11" s="12"/>
      <c r="V11" s="12"/>
      <c r="W11" s="12"/>
      <c r="X11" s="1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9"/>
      <c r="AL11" s="2"/>
      <c r="AM11" s="2"/>
    </row>
    <row r="12" spans="1:39" ht="15.75" customHeight="1" x14ac:dyDescent="0.3">
      <c r="A12" s="9">
        <v>1229</v>
      </c>
      <c r="B12" s="9" t="s">
        <v>49</v>
      </c>
      <c r="C12" s="9" t="s">
        <v>85</v>
      </c>
      <c r="D12" s="12">
        <v>14</v>
      </c>
      <c r="E12" s="12">
        <v>17967.571428571428</v>
      </c>
      <c r="F12" s="13"/>
      <c r="G12" s="13"/>
      <c r="H12" s="13"/>
      <c r="I12" s="14"/>
      <c r="J12" s="72"/>
      <c r="K12" s="73"/>
      <c r="L12" s="73"/>
      <c r="M12" s="73"/>
      <c r="N12" s="73"/>
      <c r="O12" s="74"/>
      <c r="P12" s="2"/>
      <c r="Q12" s="2"/>
      <c r="R12" s="2"/>
      <c r="S12" s="2"/>
      <c r="T12" s="12"/>
      <c r="U12" s="12"/>
      <c r="V12" s="12"/>
      <c r="W12" s="12"/>
      <c r="X12" s="1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9"/>
      <c r="AL12" s="2"/>
      <c r="AM12" s="2"/>
    </row>
    <row r="13" spans="1:39" ht="15.75" customHeight="1" x14ac:dyDescent="0.3">
      <c r="A13" s="9">
        <v>1217</v>
      </c>
      <c r="B13" s="9" t="s">
        <v>35</v>
      </c>
      <c r="C13" s="9" t="s">
        <v>89</v>
      </c>
      <c r="D13" s="12">
        <v>7</v>
      </c>
      <c r="E13" s="12">
        <v>11221.857142857143</v>
      </c>
      <c r="F13" s="13"/>
      <c r="G13" s="13"/>
      <c r="H13" s="13"/>
      <c r="I13" s="14"/>
      <c r="J13" s="75"/>
      <c r="K13" s="76"/>
      <c r="L13" s="76"/>
      <c r="M13" s="76"/>
      <c r="N13" s="76"/>
      <c r="O13" s="77"/>
      <c r="P13" s="2"/>
      <c r="Q13" s="2"/>
      <c r="R13" s="2"/>
      <c r="S13" s="2"/>
      <c r="T13" s="12"/>
      <c r="U13" s="12"/>
      <c r="V13" s="12"/>
      <c r="W13" s="12"/>
      <c r="X13" s="1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9"/>
      <c r="AL13" s="2"/>
      <c r="AM13" s="2"/>
    </row>
    <row r="14" spans="1:39" ht="15.75" customHeight="1" x14ac:dyDescent="0.3">
      <c r="A14" s="9">
        <v>1223</v>
      </c>
      <c r="B14" s="9" t="s">
        <v>36</v>
      </c>
      <c r="C14" s="9" t="s">
        <v>86</v>
      </c>
      <c r="D14" s="12">
        <v>5</v>
      </c>
      <c r="E14" s="12">
        <v>37402.800000000003</v>
      </c>
      <c r="F14" s="13"/>
      <c r="G14" s="13"/>
      <c r="H14" s="13"/>
      <c r="I14" s="14"/>
      <c r="J14" s="2"/>
      <c r="K14" s="2"/>
      <c r="L14" s="2"/>
      <c r="M14" s="14"/>
      <c r="N14" s="2"/>
      <c r="O14" s="15"/>
      <c r="P14" s="2"/>
      <c r="Q14" s="2"/>
      <c r="R14" s="2"/>
      <c r="S14" s="2"/>
      <c r="T14" s="12"/>
      <c r="U14" s="12"/>
      <c r="V14" s="12"/>
      <c r="W14" s="12"/>
      <c r="X14" s="1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2"/>
      <c r="AM14" s="2"/>
    </row>
    <row r="15" spans="1:39" ht="15.75" customHeight="1" x14ac:dyDescent="0.3">
      <c r="A15" s="9">
        <v>1209</v>
      </c>
      <c r="B15" s="9" t="s">
        <v>31</v>
      </c>
      <c r="C15" s="9" t="s">
        <v>90</v>
      </c>
      <c r="D15" s="12">
        <v>7</v>
      </c>
      <c r="E15" s="12">
        <v>2739.4285714285716</v>
      </c>
      <c r="F15" s="13"/>
      <c r="G15" s="13"/>
      <c r="H15" s="13"/>
      <c r="I15" s="14"/>
      <c r="J15" s="2"/>
      <c r="K15" s="2"/>
      <c r="L15" s="2"/>
      <c r="M15" s="14"/>
      <c r="N15" s="2"/>
      <c r="O15" s="15"/>
      <c r="P15" s="2"/>
      <c r="Q15" s="2"/>
      <c r="R15" s="2"/>
      <c r="S15" s="2"/>
      <c r="T15" s="12"/>
      <c r="U15" s="12"/>
      <c r="V15" s="12"/>
      <c r="W15" s="12"/>
      <c r="X15" s="1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9"/>
      <c r="AL15" s="2"/>
      <c r="AM15" s="2"/>
    </row>
    <row r="16" spans="1:39" ht="15.75" customHeight="1" x14ac:dyDescent="0.3">
      <c r="A16" s="9">
        <v>1237</v>
      </c>
      <c r="B16" s="9" t="s">
        <v>55</v>
      </c>
      <c r="C16" s="9" t="s">
        <v>81</v>
      </c>
      <c r="D16" s="12">
        <v>5</v>
      </c>
      <c r="E16" s="12">
        <v>12357.2</v>
      </c>
      <c r="F16" s="13"/>
      <c r="G16" s="13"/>
      <c r="H16" s="13"/>
      <c r="I16" s="14"/>
      <c r="J16" s="69" t="s">
        <v>102</v>
      </c>
      <c r="K16" s="70"/>
      <c r="L16" s="70"/>
      <c r="M16" s="70"/>
      <c r="N16" s="70"/>
      <c r="O16" s="71"/>
      <c r="P16" s="2"/>
      <c r="Q16" s="2"/>
      <c r="R16" s="2"/>
      <c r="S16" s="2"/>
      <c r="T16" s="12"/>
      <c r="U16" s="12"/>
      <c r="V16" s="12"/>
      <c r="W16" s="12"/>
      <c r="X16" s="1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9"/>
      <c r="AL16" s="2"/>
      <c r="AM16" s="2"/>
    </row>
    <row r="17" spans="1:39" ht="15.75" customHeight="1" x14ac:dyDescent="0.3">
      <c r="A17" s="9">
        <v>1240</v>
      </c>
      <c r="B17" s="9" t="s">
        <v>54</v>
      </c>
      <c r="C17" s="9" t="s">
        <v>93</v>
      </c>
      <c r="D17" s="12">
        <v>7</v>
      </c>
      <c r="E17" s="12">
        <v>1583.1428571428571</v>
      </c>
      <c r="F17" s="13"/>
      <c r="G17" s="13"/>
      <c r="H17" s="13"/>
      <c r="I17" s="14"/>
      <c r="J17" s="72"/>
      <c r="K17" s="73"/>
      <c r="L17" s="73"/>
      <c r="M17" s="73"/>
      <c r="N17" s="73"/>
      <c r="O17" s="74"/>
      <c r="P17" s="2"/>
      <c r="Q17" s="2"/>
      <c r="R17" s="2"/>
      <c r="S17" s="2"/>
      <c r="T17" s="12"/>
      <c r="U17" s="12"/>
      <c r="V17" s="12"/>
      <c r="W17" s="12"/>
      <c r="X17" s="1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2"/>
      <c r="AM17" s="2"/>
    </row>
    <row r="18" spans="1:39" ht="15.75" customHeight="1" x14ac:dyDescent="0.3">
      <c r="A18" s="9">
        <v>1259</v>
      </c>
      <c r="B18" s="9" t="s">
        <v>33</v>
      </c>
      <c r="C18" s="9" t="s">
        <v>81</v>
      </c>
      <c r="D18" s="12">
        <v>5</v>
      </c>
      <c r="E18" s="12">
        <v>8948.2000000000007</v>
      </c>
      <c r="F18" s="13"/>
      <c r="G18" s="13"/>
      <c r="H18" s="13"/>
      <c r="I18" s="14"/>
      <c r="J18" s="72"/>
      <c r="K18" s="73"/>
      <c r="L18" s="73"/>
      <c r="M18" s="73"/>
      <c r="N18" s="73"/>
      <c r="O18" s="74"/>
      <c r="P18" s="2"/>
      <c r="Q18" s="2"/>
      <c r="R18" s="2"/>
      <c r="S18" s="2"/>
      <c r="T18" s="12"/>
      <c r="U18" s="12"/>
      <c r="V18" s="12"/>
      <c r="W18" s="12"/>
      <c r="X18" s="1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2"/>
      <c r="AM18" s="2"/>
    </row>
    <row r="19" spans="1:39" ht="15.75" customHeight="1" x14ac:dyDescent="0.3">
      <c r="A19" s="9">
        <v>1275</v>
      </c>
      <c r="B19" s="9" t="s">
        <v>27</v>
      </c>
      <c r="C19" s="9" t="s">
        <v>88</v>
      </c>
      <c r="D19" s="12">
        <v>5</v>
      </c>
      <c r="E19" s="12">
        <v>162.47999999999999</v>
      </c>
      <c r="F19" s="19"/>
      <c r="G19" s="13"/>
      <c r="H19" s="13"/>
      <c r="I19" s="14"/>
      <c r="J19" s="72"/>
      <c r="K19" s="73"/>
      <c r="L19" s="73"/>
      <c r="M19" s="73"/>
      <c r="N19" s="73"/>
      <c r="O19" s="74"/>
      <c r="P19" s="2"/>
      <c r="Q19" s="2"/>
      <c r="R19" s="2"/>
      <c r="S19" s="2"/>
      <c r="T19" s="12"/>
      <c r="U19" s="12"/>
      <c r="V19" s="12"/>
      <c r="W19" s="12"/>
      <c r="X19" s="1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2"/>
      <c r="AM19" s="2"/>
    </row>
    <row r="20" spans="1:39" ht="15.75" customHeight="1" x14ac:dyDescent="0.3">
      <c r="A20" s="9">
        <v>1289</v>
      </c>
      <c r="B20" s="9" t="s">
        <v>45</v>
      </c>
      <c r="C20" s="9" t="s">
        <v>81</v>
      </c>
      <c r="D20" s="12">
        <v>5</v>
      </c>
      <c r="E20" s="12">
        <v>25992</v>
      </c>
      <c r="F20" s="13"/>
      <c r="G20" s="13"/>
      <c r="H20" s="13"/>
      <c r="I20" s="14"/>
      <c r="J20" s="75"/>
      <c r="K20" s="76"/>
      <c r="L20" s="76"/>
      <c r="M20" s="76"/>
      <c r="N20" s="76"/>
      <c r="O20" s="77"/>
      <c r="P20" s="2"/>
      <c r="Q20" s="2"/>
      <c r="R20" s="2"/>
      <c r="S20" s="2"/>
      <c r="T20" s="12"/>
      <c r="U20" s="12"/>
      <c r="V20" s="12"/>
      <c r="W20" s="12"/>
      <c r="X20" s="1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3">
      <c r="A21" s="9">
        <v>1299</v>
      </c>
      <c r="B21" s="9" t="s">
        <v>58</v>
      </c>
      <c r="C21" s="9" t="s">
        <v>85</v>
      </c>
      <c r="D21" s="12">
        <v>5</v>
      </c>
      <c r="E21" s="12">
        <v>9403.6</v>
      </c>
      <c r="F21" s="13"/>
      <c r="G21" s="13"/>
      <c r="H21" s="13"/>
      <c r="I21" s="14"/>
      <c r="J21" s="20"/>
      <c r="K21" s="20"/>
      <c r="L21" s="20"/>
      <c r="M21" s="20"/>
      <c r="N21" s="20"/>
      <c r="O21" s="20"/>
      <c r="P21" s="2"/>
      <c r="Q21" s="2"/>
      <c r="R21" s="2"/>
      <c r="S21" s="2"/>
      <c r="T21" s="12"/>
      <c r="U21" s="12"/>
      <c r="V21" s="12"/>
      <c r="W21" s="12"/>
      <c r="X21" s="1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3">
      <c r="A22" s="9">
        <v>1302</v>
      </c>
      <c r="B22" s="9" t="s">
        <v>48</v>
      </c>
      <c r="C22" s="9" t="s">
        <v>83</v>
      </c>
      <c r="D22" s="12">
        <v>9</v>
      </c>
      <c r="E22" s="12">
        <v>7681.4444444444443</v>
      </c>
      <c r="F22" s="13"/>
      <c r="G22" s="13"/>
      <c r="H22" s="13"/>
      <c r="I22" s="14"/>
      <c r="J22" s="2"/>
      <c r="K22" s="2"/>
      <c r="L22" s="2"/>
      <c r="M22" s="2"/>
      <c r="N22" s="12"/>
      <c r="O22" s="12"/>
      <c r="P22" s="12"/>
      <c r="Q22" s="12"/>
      <c r="R22" s="1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3">
      <c r="A23" s="9">
        <v>1296</v>
      </c>
      <c r="B23" s="9" t="s">
        <v>18</v>
      </c>
      <c r="C23" s="9" t="s">
        <v>83</v>
      </c>
      <c r="D23" s="12">
        <v>9</v>
      </c>
      <c r="E23" s="12">
        <v>2553.3333333333335</v>
      </c>
      <c r="F23" s="13"/>
      <c r="G23" s="13"/>
      <c r="H23" s="13"/>
      <c r="I23" s="14"/>
      <c r="J23" s="2"/>
      <c r="K23" s="2"/>
      <c r="L23" s="2"/>
      <c r="M23" s="2"/>
      <c r="N23" s="12"/>
      <c r="O23" s="12"/>
      <c r="P23" s="12"/>
      <c r="Q23" s="12"/>
      <c r="R23" s="1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3">
      <c r="A24" s="9">
        <v>1298</v>
      </c>
      <c r="B24" s="9" t="s">
        <v>39</v>
      </c>
      <c r="C24" s="9" t="s">
        <v>91</v>
      </c>
      <c r="D24" s="12">
        <v>4</v>
      </c>
      <c r="E24" s="12">
        <v>15837.5</v>
      </c>
      <c r="F24" s="13"/>
      <c r="G24" s="13"/>
      <c r="H24" s="13"/>
      <c r="I24" s="14"/>
      <c r="J24" s="2"/>
      <c r="K24" s="2"/>
      <c r="L24" s="2"/>
      <c r="M24" s="14"/>
      <c r="N24" s="2"/>
      <c r="O24" s="15"/>
      <c r="P24" s="2"/>
      <c r="Q24" s="2"/>
      <c r="R24" s="2"/>
      <c r="S24" s="2"/>
      <c r="T24" s="12"/>
      <c r="U24" s="12"/>
      <c r="V24" s="12"/>
      <c r="W24" s="12"/>
      <c r="X24" s="1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3">
      <c r="A25" s="9">
        <v>1324</v>
      </c>
      <c r="B25" s="9" t="s">
        <v>19</v>
      </c>
      <c r="C25" s="9" t="s">
        <v>83</v>
      </c>
      <c r="D25" s="12">
        <v>9</v>
      </c>
      <c r="E25" s="12">
        <v>4069</v>
      </c>
      <c r="F25" s="13"/>
      <c r="G25" s="13"/>
      <c r="H25" s="13"/>
      <c r="I25" s="14"/>
      <c r="J25" s="2"/>
      <c r="K25" s="2"/>
      <c r="L25" s="2"/>
      <c r="M25" s="14"/>
      <c r="N25" s="2"/>
      <c r="O25" s="15"/>
      <c r="P25" s="2"/>
      <c r="Q25" s="2"/>
      <c r="R25" s="2"/>
      <c r="S25" s="2"/>
      <c r="T25" s="12"/>
      <c r="U25" s="12"/>
      <c r="V25" s="12"/>
      <c r="W25" s="12"/>
      <c r="X25" s="1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3">
      <c r="A26" s="9">
        <v>1331</v>
      </c>
      <c r="B26" s="9" t="s">
        <v>60</v>
      </c>
      <c r="C26" s="9" t="s">
        <v>87</v>
      </c>
      <c r="D26" s="12">
        <v>3</v>
      </c>
      <c r="E26" s="12">
        <v>20175</v>
      </c>
      <c r="F26" s="13"/>
      <c r="G26" s="13"/>
      <c r="H26" s="13"/>
      <c r="I26" s="14"/>
      <c r="J26" s="69" t="s">
        <v>103</v>
      </c>
      <c r="K26" s="70"/>
      <c r="L26" s="70"/>
      <c r="M26" s="70"/>
      <c r="N26" s="70"/>
      <c r="O26" s="71"/>
      <c r="P26" s="2"/>
      <c r="Q26" s="63" t="s">
        <v>104</v>
      </c>
      <c r="R26" s="2"/>
      <c r="S26" s="65" t="s">
        <v>105</v>
      </c>
      <c r="T26" s="12"/>
      <c r="U26" s="12"/>
      <c r="V26" s="12"/>
      <c r="W26" s="12"/>
      <c r="X26" s="1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3">
      <c r="A27" s="9">
        <v>1330</v>
      </c>
      <c r="B27" s="9" t="s">
        <v>59</v>
      </c>
      <c r="C27" s="9" t="s">
        <v>83</v>
      </c>
      <c r="D27" s="12">
        <v>9</v>
      </c>
      <c r="E27" s="12">
        <v>11325</v>
      </c>
      <c r="F27" s="13"/>
      <c r="G27" s="13"/>
      <c r="H27" s="13"/>
      <c r="I27" s="14"/>
      <c r="J27" s="75"/>
      <c r="K27" s="76"/>
      <c r="L27" s="76"/>
      <c r="M27" s="76"/>
      <c r="N27" s="76"/>
      <c r="O27" s="77"/>
      <c r="P27" s="2"/>
      <c r="Q27" s="64"/>
      <c r="R27" s="2"/>
      <c r="S27" s="64"/>
      <c r="T27" s="12"/>
      <c r="U27" s="12"/>
      <c r="V27" s="12"/>
      <c r="W27" s="12"/>
      <c r="X27" s="1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3">
      <c r="A28" s="9">
        <v>1332</v>
      </c>
      <c r="B28" s="9" t="s">
        <v>13</v>
      </c>
      <c r="C28" s="9" t="s">
        <v>80</v>
      </c>
      <c r="D28" s="12">
        <v>5</v>
      </c>
      <c r="E28" s="12">
        <v>16347.6</v>
      </c>
      <c r="F28" s="13"/>
      <c r="G28" s="13"/>
      <c r="H28" s="13"/>
      <c r="I28" s="14"/>
      <c r="J28" s="20"/>
      <c r="K28" s="20"/>
      <c r="L28" s="20"/>
      <c r="M28" s="20"/>
      <c r="N28" s="20"/>
      <c r="O28" s="20"/>
      <c r="P28" s="2"/>
      <c r="Q28" s="2"/>
      <c r="R28" s="2"/>
      <c r="S28" s="2"/>
      <c r="T28" s="12"/>
      <c r="U28" s="12"/>
      <c r="V28" s="12"/>
      <c r="W28" s="12"/>
      <c r="X28" s="1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3">
      <c r="A29" s="9">
        <v>1335</v>
      </c>
      <c r="B29" s="9" t="s">
        <v>44</v>
      </c>
      <c r="C29" s="9" t="s">
        <v>83</v>
      </c>
      <c r="D29" s="12">
        <v>9</v>
      </c>
      <c r="E29" s="12">
        <v>9502.6666666666661</v>
      </c>
      <c r="F29" s="13"/>
      <c r="G29" s="13"/>
      <c r="H29" s="13"/>
      <c r="I29" s="14"/>
      <c r="J29" s="14"/>
      <c r="K29" s="66" t="s">
        <v>106</v>
      </c>
      <c r="L29" s="67"/>
      <c r="M29" s="67"/>
      <c r="N29" s="67"/>
      <c r="O29" s="68"/>
      <c r="P29" s="2"/>
      <c r="Q29" s="2"/>
      <c r="R29" s="2"/>
      <c r="S29" s="2"/>
      <c r="T29" s="12"/>
      <c r="U29" s="12"/>
      <c r="V29" s="12"/>
      <c r="W29" s="12"/>
      <c r="X29" s="1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3">
      <c r="A30" s="9">
        <v>1339</v>
      </c>
      <c r="B30" s="9" t="s">
        <v>28</v>
      </c>
      <c r="C30" s="9" t="s">
        <v>80</v>
      </c>
      <c r="D30" s="12">
        <v>5</v>
      </c>
      <c r="E30" s="12">
        <v>6016.6</v>
      </c>
      <c r="F30" s="13"/>
      <c r="G30" s="13"/>
      <c r="H30" s="13"/>
      <c r="I30" s="14"/>
      <c r="J30" s="2"/>
      <c r="K30" s="2"/>
      <c r="L30" s="2"/>
      <c r="M30" s="2"/>
      <c r="N30" s="2"/>
      <c r="O30" s="2"/>
      <c r="P30" s="2"/>
      <c r="Q30" s="2"/>
      <c r="R30" s="2"/>
      <c r="S30" s="2"/>
      <c r="T30" s="12"/>
      <c r="U30" s="12"/>
      <c r="V30" s="12"/>
      <c r="W30" s="12"/>
      <c r="X30" s="1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3">
      <c r="A31" s="9">
        <v>1338</v>
      </c>
      <c r="B31" s="9" t="s">
        <v>56</v>
      </c>
      <c r="C31" s="9" t="s">
        <v>83</v>
      </c>
      <c r="D31" s="12">
        <v>9</v>
      </c>
      <c r="E31" s="12">
        <v>4789</v>
      </c>
      <c r="F31" s="13"/>
      <c r="G31" s="13"/>
      <c r="H31" s="13"/>
      <c r="I31" s="14"/>
      <c r="J31" s="14"/>
      <c r="K31" s="66" t="s">
        <v>107</v>
      </c>
      <c r="L31" s="67"/>
      <c r="M31" s="67"/>
      <c r="N31" s="67"/>
      <c r="O31" s="68"/>
      <c r="P31" s="2"/>
      <c r="Q31" s="2"/>
      <c r="R31" s="2"/>
      <c r="S31" s="2"/>
      <c r="T31" s="12"/>
      <c r="U31" s="12"/>
      <c r="V31" s="12"/>
      <c r="W31" s="12"/>
      <c r="X31" s="1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3">
      <c r="A32" s="9">
        <v>1344</v>
      </c>
      <c r="B32" s="9" t="s">
        <v>53</v>
      </c>
      <c r="C32" s="9" t="s">
        <v>92</v>
      </c>
      <c r="D32" s="12">
        <v>6</v>
      </c>
      <c r="E32" s="12">
        <v>3031.3333333333335</v>
      </c>
      <c r="F32" s="13"/>
      <c r="G32" s="13"/>
      <c r="H32" s="13"/>
      <c r="I32" s="14"/>
      <c r="J32" s="20"/>
      <c r="K32" s="20"/>
      <c r="L32" s="20"/>
      <c r="M32" s="20"/>
      <c r="N32" s="20"/>
      <c r="O32" s="20"/>
      <c r="P32" s="2"/>
      <c r="Q32" s="2"/>
      <c r="R32" s="2"/>
      <c r="S32" s="2"/>
      <c r="T32" s="12"/>
      <c r="U32" s="12"/>
      <c r="V32" s="12"/>
      <c r="W32" s="12"/>
      <c r="X32" s="1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3">
      <c r="A33" s="9">
        <v>1357</v>
      </c>
      <c r="B33" s="9" t="s">
        <v>51</v>
      </c>
      <c r="C33" s="9" t="s">
        <v>82</v>
      </c>
      <c r="D33" s="12">
        <v>19</v>
      </c>
      <c r="E33" s="12">
        <v>1308.8421052631579</v>
      </c>
      <c r="F33" s="13"/>
      <c r="G33" s="13"/>
      <c r="H33" s="13"/>
      <c r="I33" s="14"/>
      <c r="J33" s="20"/>
      <c r="K33" s="78" t="s">
        <v>108</v>
      </c>
      <c r="L33" s="67"/>
      <c r="M33" s="67"/>
      <c r="N33" s="67"/>
      <c r="O33" s="68"/>
      <c r="P33" s="2"/>
      <c r="Q33" s="2"/>
      <c r="R33" s="2"/>
      <c r="S33" s="2"/>
      <c r="T33" s="12"/>
      <c r="U33" s="12"/>
      <c r="V33" s="12"/>
      <c r="W33" s="12"/>
      <c r="X33" s="1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3">
      <c r="A34" s="9">
        <v>1377</v>
      </c>
      <c r="B34" s="9" t="s">
        <v>30</v>
      </c>
      <c r="C34" s="9" t="s">
        <v>82</v>
      </c>
      <c r="D34" s="12">
        <v>19</v>
      </c>
      <c r="E34" s="12">
        <v>3100</v>
      </c>
      <c r="F34" s="13"/>
      <c r="G34" s="13"/>
      <c r="H34" s="13"/>
      <c r="I34" s="14"/>
      <c r="J34" s="20"/>
      <c r="K34" s="20"/>
      <c r="L34" s="20"/>
      <c r="M34" s="20"/>
      <c r="N34" s="20"/>
      <c r="O34" s="20"/>
      <c r="P34" s="2"/>
      <c r="Q34" s="2"/>
      <c r="R34" s="2"/>
      <c r="S34" s="2"/>
      <c r="T34" s="12"/>
      <c r="U34" s="12"/>
      <c r="V34" s="12"/>
      <c r="W34" s="12"/>
      <c r="X34" s="1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3">
      <c r="A35" s="9">
        <v>1334</v>
      </c>
      <c r="B35" s="9" t="s">
        <v>29</v>
      </c>
      <c r="C35" s="9" t="s">
        <v>89</v>
      </c>
      <c r="D35" s="12">
        <v>7</v>
      </c>
      <c r="E35" s="12">
        <v>4040.4285714285716</v>
      </c>
      <c r="F35" s="13"/>
      <c r="G35" s="13"/>
      <c r="H35" s="13"/>
      <c r="I35" s="14"/>
      <c r="J35" s="20"/>
      <c r="K35" s="78" t="s">
        <v>109</v>
      </c>
      <c r="L35" s="67"/>
      <c r="M35" s="67"/>
      <c r="N35" s="67"/>
      <c r="O35" s="68"/>
      <c r="P35" s="2"/>
      <c r="Q35" s="2"/>
      <c r="R35" s="2"/>
      <c r="S35" s="2"/>
      <c r="T35" s="12"/>
      <c r="U35" s="12"/>
      <c r="V35" s="12"/>
      <c r="W35" s="12"/>
      <c r="X35" s="1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3">
      <c r="A36" s="9">
        <v>1363</v>
      </c>
      <c r="B36" s="9" t="s">
        <v>17</v>
      </c>
      <c r="C36" s="9" t="s">
        <v>82</v>
      </c>
      <c r="D36" s="12">
        <v>19</v>
      </c>
      <c r="E36" s="12">
        <v>6740.5789473684208</v>
      </c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2"/>
      <c r="Q36" s="2"/>
      <c r="R36" s="2"/>
      <c r="S36" s="2"/>
      <c r="T36" s="12"/>
      <c r="U36" s="12"/>
      <c r="V36" s="12"/>
      <c r="W36" s="12"/>
      <c r="X36" s="1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3">
      <c r="A37" s="9">
        <v>1336</v>
      </c>
      <c r="B37" s="9" t="s">
        <v>21</v>
      </c>
      <c r="C37" s="9" t="s">
        <v>84</v>
      </c>
      <c r="D37" s="12">
        <v>8.5</v>
      </c>
      <c r="E37" s="12">
        <v>14256.470588235294</v>
      </c>
      <c r="F37" s="13"/>
      <c r="G37" s="13"/>
      <c r="H37" s="13"/>
      <c r="I37" s="14"/>
      <c r="J37" s="2"/>
      <c r="K37" s="78" t="s">
        <v>110</v>
      </c>
      <c r="L37" s="67"/>
      <c r="M37" s="67"/>
      <c r="N37" s="67"/>
      <c r="O37" s="68"/>
      <c r="P37" s="2"/>
      <c r="Q37" s="2"/>
      <c r="R37" s="2"/>
      <c r="S37" s="2"/>
      <c r="T37" s="12"/>
      <c r="U37" s="12"/>
      <c r="V37" s="12"/>
      <c r="W37" s="12"/>
      <c r="X37" s="1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3">
      <c r="A38" s="9">
        <v>1318</v>
      </c>
      <c r="B38" s="9" t="s">
        <v>25</v>
      </c>
      <c r="C38" s="9" t="s">
        <v>86</v>
      </c>
      <c r="D38" s="12">
        <v>10</v>
      </c>
      <c r="E38" s="12">
        <v>13628.4</v>
      </c>
      <c r="F38" s="13"/>
      <c r="G38" s="13"/>
      <c r="H38" s="13"/>
      <c r="I38" s="14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2"/>
      <c r="V38" s="12"/>
      <c r="W38" s="12"/>
      <c r="X38" s="1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3">
      <c r="A39" s="9">
        <v>1075</v>
      </c>
      <c r="B39" s="9" t="s">
        <v>37</v>
      </c>
      <c r="C39" s="9" t="s">
        <v>86</v>
      </c>
      <c r="D39" s="12">
        <v>10</v>
      </c>
      <c r="E39" s="12">
        <v>17853.400000000001</v>
      </c>
      <c r="F39" s="13"/>
      <c r="G39" s="13"/>
      <c r="H39" s="13"/>
      <c r="I39" s="14"/>
      <c r="J39" s="69" t="s">
        <v>111</v>
      </c>
      <c r="K39" s="70"/>
      <c r="L39" s="70"/>
      <c r="M39" s="70"/>
      <c r="N39" s="70"/>
      <c r="O39" s="71"/>
      <c r="P39" s="2"/>
      <c r="Q39" s="2"/>
      <c r="R39" s="2"/>
      <c r="S39" s="2"/>
      <c r="T39" s="12"/>
      <c r="U39" s="12"/>
      <c r="V39" s="12"/>
      <c r="W39" s="12"/>
      <c r="X39" s="1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8" customHeight="1" x14ac:dyDescent="0.3">
      <c r="A40" s="9">
        <v>1074</v>
      </c>
      <c r="B40" s="9" t="s">
        <v>112</v>
      </c>
      <c r="C40" s="9" t="s">
        <v>86</v>
      </c>
      <c r="D40" s="12">
        <v>5</v>
      </c>
      <c r="E40" s="12">
        <v>24819.200000000001</v>
      </c>
      <c r="F40" s="13"/>
      <c r="G40" s="13"/>
      <c r="H40" s="13"/>
      <c r="I40" s="14"/>
      <c r="J40" s="72"/>
      <c r="K40" s="73"/>
      <c r="L40" s="73"/>
      <c r="M40" s="73"/>
      <c r="N40" s="73"/>
      <c r="O40" s="74"/>
      <c r="P40" s="2"/>
      <c r="Q40" s="2"/>
      <c r="R40" s="2"/>
      <c r="S40" s="2"/>
      <c r="T40" s="12"/>
      <c r="U40" s="12"/>
      <c r="V40" s="12"/>
      <c r="W40" s="12"/>
      <c r="X40" s="1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3">
      <c r="A41" s="9">
        <v>1319</v>
      </c>
      <c r="B41" s="9" t="s">
        <v>38</v>
      </c>
      <c r="C41" s="9" t="s">
        <v>81</v>
      </c>
      <c r="D41" s="12">
        <v>5</v>
      </c>
      <c r="E41" s="12">
        <v>30552.2</v>
      </c>
      <c r="F41" s="13"/>
      <c r="G41" s="13"/>
      <c r="H41" s="13"/>
      <c r="I41" s="14"/>
      <c r="J41" s="75"/>
      <c r="K41" s="76"/>
      <c r="L41" s="76"/>
      <c r="M41" s="76"/>
      <c r="N41" s="76"/>
      <c r="O41" s="77"/>
      <c r="P41" s="2"/>
      <c r="Q41" s="2"/>
      <c r="R41" s="2"/>
      <c r="S41" s="2"/>
      <c r="T41" s="12"/>
      <c r="U41" s="12"/>
      <c r="V41" s="12"/>
      <c r="W41" s="12"/>
      <c r="X41" s="1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20.25" customHeight="1" x14ac:dyDescent="0.3">
      <c r="A42" s="9">
        <v>1342</v>
      </c>
      <c r="B42" s="9" t="s">
        <v>41</v>
      </c>
      <c r="C42" s="9" t="s">
        <v>86</v>
      </c>
      <c r="D42" s="12">
        <v>5</v>
      </c>
      <c r="E42" s="12">
        <v>5699.6</v>
      </c>
      <c r="F42" s="13"/>
      <c r="G42" s="13"/>
      <c r="H42" s="13"/>
      <c r="I42" s="14"/>
      <c r="J42" s="2"/>
      <c r="K42" s="2"/>
      <c r="L42" s="2"/>
      <c r="M42" s="2"/>
      <c r="N42" s="2"/>
      <c r="O42" s="2"/>
      <c r="P42" s="2"/>
      <c r="Q42" s="2"/>
      <c r="R42" s="2"/>
      <c r="S42" s="2"/>
      <c r="T42" s="12"/>
      <c r="U42" s="12"/>
      <c r="V42" s="12"/>
      <c r="W42" s="12"/>
      <c r="X42" s="1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3">
      <c r="A43" s="9">
        <v>1317</v>
      </c>
      <c r="B43" s="9" t="s">
        <v>42</v>
      </c>
      <c r="C43" s="9" t="s">
        <v>85</v>
      </c>
      <c r="D43" s="12">
        <v>5</v>
      </c>
      <c r="E43" s="12">
        <v>4544.8</v>
      </c>
      <c r="F43" s="13"/>
      <c r="G43" s="13"/>
      <c r="H43" s="13"/>
      <c r="I43" s="14"/>
      <c r="J43" s="2"/>
      <c r="K43" s="2"/>
      <c r="L43" s="2"/>
      <c r="M43" s="2"/>
      <c r="N43" s="2"/>
      <c r="O43" s="2"/>
      <c r="P43" s="2"/>
      <c r="Q43" s="2"/>
      <c r="R43" s="2"/>
      <c r="S43" s="2"/>
      <c r="T43" s="12"/>
      <c r="U43" s="12"/>
      <c r="V43" s="12"/>
      <c r="W43" s="12"/>
      <c r="X43" s="1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3">
      <c r="A44" s="9">
        <v>1364</v>
      </c>
      <c r="B44" s="9" t="s">
        <v>43</v>
      </c>
      <c r="C44" s="9" t="s">
        <v>82</v>
      </c>
      <c r="D44" s="12">
        <v>19</v>
      </c>
      <c r="E44" s="12">
        <v>1351.2631578947369</v>
      </c>
      <c r="F44" s="13"/>
      <c r="G44" s="13"/>
      <c r="H44" s="13"/>
      <c r="I44" s="14"/>
      <c r="J44" s="2"/>
      <c r="K44" s="2"/>
      <c r="L44" s="2"/>
      <c r="M44" s="2"/>
      <c r="N44" s="2"/>
      <c r="O44" s="2"/>
      <c r="P44" s="2"/>
      <c r="Q44" s="2"/>
      <c r="R44" s="2"/>
      <c r="S44" s="2"/>
      <c r="T44" s="12"/>
      <c r="U44" s="12"/>
      <c r="V44" s="12"/>
      <c r="W44" s="12"/>
      <c r="X44" s="1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3">
      <c r="A45" s="9">
        <v>1327</v>
      </c>
      <c r="B45" s="9" t="s">
        <v>46</v>
      </c>
      <c r="C45" s="9" t="s">
        <v>86</v>
      </c>
      <c r="D45" s="12">
        <v>5</v>
      </c>
      <c r="E45" s="12">
        <v>4279.8</v>
      </c>
      <c r="F45" s="13"/>
      <c r="G45" s="13"/>
      <c r="H45" s="13"/>
      <c r="I45" s="14"/>
      <c r="J45" s="2"/>
      <c r="K45" s="2"/>
      <c r="L45" s="2"/>
      <c r="M45" s="2"/>
      <c r="N45" s="2"/>
      <c r="O45" s="2"/>
      <c r="P45" s="2"/>
      <c r="Q45" s="2"/>
      <c r="R45" s="2"/>
      <c r="S45" s="2"/>
      <c r="T45" s="12"/>
      <c r="U45" s="12"/>
      <c r="V45" s="12"/>
      <c r="W45" s="12"/>
      <c r="X45" s="1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3">
      <c r="A46" s="9">
        <v>1042</v>
      </c>
      <c r="B46" s="9" t="s">
        <v>47</v>
      </c>
      <c r="C46" s="9" t="s">
        <v>89</v>
      </c>
      <c r="D46" s="12">
        <v>7</v>
      </c>
      <c r="E46" s="12">
        <v>3512.4285714285716</v>
      </c>
      <c r="F46" s="13"/>
      <c r="G46" s="13"/>
      <c r="H46" s="13"/>
      <c r="I46" s="14"/>
      <c r="J46" s="69" t="s">
        <v>113</v>
      </c>
      <c r="K46" s="70"/>
      <c r="L46" s="70"/>
      <c r="M46" s="70"/>
      <c r="N46" s="70"/>
      <c r="O46" s="71"/>
      <c r="P46" s="2"/>
      <c r="Q46" s="2"/>
      <c r="R46" s="2"/>
      <c r="S46" s="2"/>
      <c r="T46" s="12"/>
      <c r="U46" s="12"/>
      <c r="V46" s="12"/>
      <c r="W46" s="12"/>
      <c r="X46" s="1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3">
      <c r="A47" s="9">
        <v>1031</v>
      </c>
      <c r="B47" s="9" t="s">
        <v>50</v>
      </c>
      <c r="C47" s="9" t="s">
        <v>81</v>
      </c>
      <c r="D47" s="12">
        <v>5</v>
      </c>
      <c r="E47" s="12">
        <v>5234.2</v>
      </c>
      <c r="F47" s="13"/>
      <c r="G47" s="13"/>
      <c r="H47" s="13"/>
      <c r="I47" s="14"/>
      <c r="J47" s="75"/>
      <c r="K47" s="76"/>
      <c r="L47" s="76"/>
      <c r="M47" s="76"/>
      <c r="N47" s="76"/>
      <c r="O47" s="77"/>
      <c r="P47" s="2"/>
      <c r="Q47" s="2"/>
      <c r="R47" s="2"/>
      <c r="S47" s="2"/>
      <c r="T47" s="12"/>
      <c r="U47" s="12"/>
      <c r="V47" s="12"/>
      <c r="W47" s="12"/>
      <c r="X47" s="1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3">
      <c r="A48" s="9">
        <v>1328</v>
      </c>
      <c r="B48" s="9" t="s">
        <v>52</v>
      </c>
      <c r="C48" s="9" t="s">
        <v>86</v>
      </c>
      <c r="D48" s="12">
        <v>8</v>
      </c>
      <c r="E48" s="12">
        <v>19592.125</v>
      </c>
      <c r="F48" s="13"/>
      <c r="G48" s="13"/>
      <c r="H48" s="13"/>
      <c r="I48" s="14"/>
      <c r="J48" s="2"/>
      <c r="K48" s="2"/>
      <c r="L48" s="2"/>
      <c r="M48" s="2"/>
      <c r="N48" s="2"/>
      <c r="O48" s="2"/>
      <c r="P48" s="2"/>
      <c r="Q48" s="2"/>
      <c r="R48" s="2"/>
      <c r="S48" s="2"/>
      <c r="T48" s="12"/>
      <c r="U48" s="12"/>
      <c r="V48" s="12"/>
      <c r="W48" s="12"/>
      <c r="X48" s="1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3">
      <c r="A49" s="9">
        <v>1329</v>
      </c>
      <c r="B49" s="9" t="s">
        <v>114</v>
      </c>
      <c r="C49" s="9" t="s">
        <v>86</v>
      </c>
      <c r="D49" s="12">
        <v>5</v>
      </c>
      <c r="E49" s="12">
        <v>19532.2</v>
      </c>
      <c r="F49" s="13"/>
      <c r="G49" s="13"/>
      <c r="H49" s="13"/>
      <c r="I49" s="14"/>
      <c r="J49" s="2"/>
      <c r="K49" s="66" t="s">
        <v>115</v>
      </c>
      <c r="L49" s="67"/>
      <c r="M49" s="67"/>
      <c r="N49" s="67"/>
      <c r="O49" s="68"/>
      <c r="P49" s="2"/>
      <c r="Q49" s="2"/>
      <c r="R49" s="2"/>
      <c r="S49" s="2"/>
      <c r="T49" s="12"/>
      <c r="U49" s="12"/>
      <c r="V49" s="12"/>
      <c r="W49" s="12"/>
      <c r="X49" s="1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3">
      <c r="A50" s="9">
        <v>1367</v>
      </c>
      <c r="B50" s="9" t="s">
        <v>57</v>
      </c>
      <c r="C50" s="9" t="s">
        <v>86</v>
      </c>
      <c r="D50" s="12">
        <v>5</v>
      </c>
      <c r="E50" s="12">
        <v>8847.4</v>
      </c>
      <c r="F50" s="13"/>
      <c r="G50" s="13"/>
      <c r="H50" s="13"/>
      <c r="I50" s="14"/>
      <c r="J50" s="2"/>
      <c r="K50" s="2"/>
      <c r="L50" s="2"/>
      <c r="M50" s="2"/>
      <c r="N50" s="2"/>
      <c r="O50" s="2"/>
      <c r="P50" s="2"/>
      <c r="Q50" s="2"/>
      <c r="R50" s="2"/>
      <c r="S50" s="2"/>
      <c r="T50" s="12"/>
      <c r="U50" s="12"/>
      <c r="V50" s="12"/>
      <c r="W50" s="12"/>
      <c r="X50" s="1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3">
      <c r="A51" s="9">
        <v>1171</v>
      </c>
      <c r="B51" s="9" t="s">
        <v>63</v>
      </c>
      <c r="C51" s="9" t="s">
        <v>88</v>
      </c>
      <c r="D51" s="12">
        <v>5</v>
      </c>
      <c r="E51" s="12">
        <v>5290.4</v>
      </c>
      <c r="F51" s="13"/>
      <c r="G51" s="13"/>
      <c r="H51" s="13"/>
      <c r="I51" s="14"/>
      <c r="J51" s="2"/>
      <c r="K51" s="66" t="s">
        <v>116</v>
      </c>
      <c r="L51" s="67"/>
      <c r="M51" s="67"/>
      <c r="N51" s="67"/>
      <c r="O51" s="68"/>
      <c r="P51" s="2"/>
      <c r="Q51" s="2"/>
      <c r="R51" s="2"/>
      <c r="S51" s="2"/>
      <c r="T51" s="12"/>
      <c r="U51" s="12"/>
      <c r="V51" s="12"/>
      <c r="W51" s="12"/>
      <c r="X51" s="1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3">
      <c r="A52" s="9">
        <v>1151</v>
      </c>
      <c r="B52" s="9" t="s">
        <v>64</v>
      </c>
      <c r="C52" s="9" t="s">
        <v>86</v>
      </c>
      <c r="D52" s="12">
        <v>5</v>
      </c>
      <c r="E52" s="12">
        <v>7018.8</v>
      </c>
      <c r="F52" s="13"/>
      <c r="G52" s="13"/>
      <c r="H52" s="13"/>
      <c r="I52" s="14"/>
      <c r="J52" s="2"/>
      <c r="K52" s="2"/>
      <c r="L52" s="2"/>
      <c r="M52" s="2"/>
      <c r="N52" s="2"/>
      <c r="O52" s="2"/>
      <c r="P52" s="2"/>
      <c r="Q52" s="2"/>
      <c r="R52" s="2"/>
      <c r="S52" s="2"/>
      <c r="T52" s="12"/>
      <c r="U52" s="12"/>
      <c r="V52" s="12"/>
      <c r="W52" s="12"/>
      <c r="X52" s="1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3">
      <c r="A55" s="2"/>
      <c r="B55" s="8"/>
      <c r="C55" s="8"/>
      <c r="D55" s="8"/>
      <c r="E55" s="8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3">
      <c r="A56" s="2"/>
      <c r="B56" s="2"/>
      <c r="C56" s="2"/>
      <c r="D56" s="12"/>
      <c r="E56" s="12"/>
      <c r="F56" s="14"/>
      <c r="G56" s="21"/>
      <c r="H56" s="21"/>
      <c r="I56" s="2"/>
      <c r="J56" s="17" t="s">
        <v>117</v>
      </c>
      <c r="K56" s="22"/>
      <c r="L56" s="22"/>
      <c r="M56" s="22"/>
      <c r="N56" s="22"/>
      <c r="O56" s="23"/>
      <c r="P56" s="2"/>
      <c r="Q56" s="2"/>
      <c r="R56" s="1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3">
      <c r="A57" s="2"/>
      <c r="B57" s="2"/>
      <c r="C57" s="2"/>
      <c r="D57" s="12"/>
      <c r="E57" s="12"/>
      <c r="F57" s="14"/>
      <c r="G57" s="21"/>
      <c r="H57" s="21"/>
      <c r="I57" s="2"/>
      <c r="J57" s="24"/>
      <c r="K57" s="25"/>
      <c r="L57" s="25"/>
      <c r="M57" s="25"/>
      <c r="N57" s="25"/>
      <c r="O57" s="26"/>
      <c r="P57" s="2"/>
      <c r="Q57" s="2"/>
      <c r="R57" s="1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3">
      <c r="A58" s="2"/>
      <c r="B58" s="2"/>
      <c r="C58" s="2"/>
      <c r="D58" s="12"/>
      <c r="E58" s="12"/>
      <c r="F58" s="14"/>
      <c r="G58" s="21"/>
      <c r="H58" s="21"/>
      <c r="I58" s="2"/>
      <c r="J58" s="2"/>
      <c r="K58" s="2"/>
      <c r="L58" s="2"/>
      <c r="M58" s="14"/>
      <c r="N58" s="2"/>
      <c r="O58" s="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3">
      <c r="A59" s="2"/>
      <c r="B59" s="2"/>
      <c r="C59" s="2"/>
      <c r="D59" s="12"/>
      <c r="E59" s="12"/>
      <c r="F59" s="14"/>
      <c r="G59" s="21"/>
      <c r="H59" s="2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3">
      <c r="A60" s="2"/>
      <c r="B60" s="2"/>
      <c r="C60" s="2"/>
      <c r="D60" s="12"/>
      <c r="E60" s="12"/>
      <c r="F60" s="14"/>
      <c r="G60" s="21"/>
      <c r="H60" s="21"/>
      <c r="I60" s="2"/>
      <c r="J60" s="17" t="s">
        <v>118</v>
      </c>
      <c r="K60" s="22"/>
      <c r="L60" s="22"/>
      <c r="M60" s="22"/>
      <c r="N60" s="22"/>
      <c r="O60" s="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3">
      <c r="A61" s="2"/>
      <c r="B61" s="2"/>
      <c r="C61" s="2"/>
      <c r="D61" s="12"/>
      <c r="E61" s="12"/>
      <c r="F61" s="14"/>
      <c r="G61" s="21"/>
      <c r="H61" s="21"/>
      <c r="I61" s="2"/>
      <c r="J61" s="24"/>
      <c r="K61" s="25"/>
      <c r="L61" s="25"/>
      <c r="M61" s="25"/>
      <c r="N61" s="25"/>
      <c r="O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3">
      <c r="A62" s="2"/>
      <c r="B62" s="2"/>
      <c r="C62" s="2"/>
      <c r="D62" s="12"/>
      <c r="E62" s="12"/>
      <c r="F62" s="14"/>
      <c r="G62" s="21"/>
      <c r="H62" s="21"/>
      <c r="I62" s="2"/>
      <c r="J62" s="2"/>
      <c r="K62" s="2"/>
      <c r="L62" s="2"/>
      <c r="M62" s="14"/>
      <c r="N62" s="2"/>
      <c r="O62" s="1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3">
      <c r="A63" s="2"/>
      <c r="B63" s="2"/>
      <c r="C63" s="2"/>
      <c r="D63" s="12"/>
      <c r="E63" s="12"/>
      <c r="F63" s="14"/>
      <c r="G63" s="21"/>
      <c r="H63" s="2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3">
      <c r="A64" s="2"/>
      <c r="B64" s="2"/>
      <c r="C64" s="2"/>
      <c r="D64" s="12"/>
      <c r="E64" s="12"/>
      <c r="F64" s="14"/>
      <c r="G64" s="21"/>
      <c r="H64" s="21"/>
      <c r="I64" s="2"/>
      <c r="J64" s="17" t="s">
        <v>119</v>
      </c>
      <c r="K64" s="22"/>
      <c r="L64" s="22"/>
      <c r="M64" s="22"/>
      <c r="N64" s="22"/>
      <c r="O64" s="2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3">
      <c r="A65" s="2"/>
      <c r="B65" s="2"/>
      <c r="C65" s="2"/>
      <c r="D65" s="12"/>
      <c r="E65" s="12"/>
      <c r="F65" s="14"/>
      <c r="G65" s="21"/>
      <c r="H65" s="21"/>
      <c r="I65" s="2"/>
      <c r="J65" s="24"/>
      <c r="K65" s="25"/>
      <c r="L65" s="25"/>
      <c r="M65" s="25"/>
      <c r="N65" s="25"/>
      <c r="O65" s="2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3">
      <c r="A66" s="2"/>
      <c r="B66" s="2"/>
      <c r="C66" s="2"/>
      <c r="D66" s="12"/>
      <c r="E66" s="12"/>
      <c r="F66" s="14"/>
      <c r="G66" s="21"/>
      <c r="H66" s="21"/>
      <c r="I66" s="2"/>
      <c r="J66" s="2"/>
      <c r="K66" s="2"/>
      <c r="L66" s="2"/>
      <c r="M66" s="14"/>
      <c r="N66" s="2"/>
      <c r="O66" s="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3">
      <c r="A67" s="2"/>
      <c r="B67" s="2"/>
      <c r="C67" s="2"/>
      <c r="D67" s="12"/>
      <c r="E67" s="12"/>
      <c r="F67" s="14"/>
      <c r="G67" s="21"/>
      <c r="H67" s="21"/>
      <c r="I67" s="2"/>
      <c r="J67" s="2"/>
      <c r="K67" s="2"/>
      <c r="L67" s="2"/>
      <c r="M67" s="14"/>
      <c r="N67" s="2"/>
      <c r="O67" s="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3">
      <c r="A68" s="2"/>
      <c r="B68" s="2"/>
      <c r="C68" s="2"/>
      <c r="D68" s="12"/>
      <c r="E68" s="12"/>
      <c r="F68" s="14"/>
      <c r="G68" s="21"/>
      <c r="H68" s="21"/>
      <c r="I68" s="2"/>
      <c r="J68" s="17" t="s">
        <v>120</v>
      </c>
      <c r="K68" s="22"/>
      <c r="L68" s="22"/>
      <c r="M68" s="22"/>
      <c r="N68" s="22"/>
      <c r="O68" s="2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3">
      <c r="A69" s="2"/>
      <c r="B69" s="2"/>
      <c r="C69" s="2"/>
      <c r="D69" s="12"/>
      <c r="E69" s="12"/>
      <c r="F69" s="14"/>
      <c r="G69" s="21"/>
      <c r="H69" s="21"/>
      <c r="I69" s="2"/>
      <c r="J69" s="24"/>
      <c r="K69" s="25"/>
      <c r="L69" s="25"/>
      <c r="M69" s="25"/>
      <c r="N69" s="25"/>
      <c r="O69" s="2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14">
    <mergeCell ref="K51:O51"/>
    <mergeCell ref="J6:O13"/>
    <mergeCell ref="J16:O20"/>
    <mergeCell ref="J26:O27"/>
    <mergeCell ref="K33:O33"/>
    <mergeCell ref="K35:O35"/>
    <mergeCell ref="K37:O37"/>
    <mergeCell ref="J39:O41"/>
    <mergeCell ref="J46:O47"/>
    <mergeCell ref="Q26:Q27"/>
    <mergeCell ref="S26:S27"/>
    <mergeCell ref="K29:O29"/>
    <mergeCell ref="K31:O31"/>
    <mergeCell ref="K49:O49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21.6640625" customWidth="1"/>
    <col min="2" max="2" width="32.5546875" customWidth="1"/>
    <col min="3" max="5" width="21.6640625" customWidth="1"/>
    <col min="6" max="6" width="9.109375" customWidth="1"/>
    <col min="7" max="26" width="8.6640625" customWidth="1"/>
  </cols>
  <sheetData>
    <row r="1" spans="1:26" ht="14.4" x14ac:dyDescent="0.3">
      <c r="A1" s="1" t="s">
        <v>66</v>
      </c>
      <c r="B1" s="1" t="s">
        <v>0</v>
      </c>
      <c r="C1" s="1" t="s">
        <v>121</v>
      </c>
      <c r="D1" s="1" t="s">
        <v>122</v>
      </c>
      <c r="E1" s="1" t="s">
        <v>71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80</v>
      </c>
      <c r="B2" s="2" t="s">
        <v>13</v>
      </c>
      <c r="C2" s="2" t="s">
        <v>123</v>
      </c>
      <c r="D2" s="2" t="s">
        <v>124</v>
      </c>
      <c r="E2" s="2" t="s">
        <v>125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80</v>
      </c>
      <c r="B3" s="2" t="s">
        <v>14</v>
      </c>
      <c r="C3" s="2" t="s">
        <v>126</v>
      </c>
      <c r="D3" s="2" t="s">
        <v>127</v>
      </c>
      <c r="E3" s="2" t="s">
        <v>128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81</v>
      </c>
      <c r="B4" s="2" t="s">
        <v>16</v>
      </c>
      <c r="C4" s="2" t="s">
        <v>129</v>
      </c>
      <c r="D4" s="2" t="s">
        <v>76</v>
      </c>
      <c r="E4" s="2">
        <v>2014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 t="s">
        <v>82</v>
      </c>
      <c r="B5" s="2" t="s">
        <v>17</v>
      </c>
      <c r="C5" s="2" t="s">
        <v>130</v>
      </c>
      <c r="D5" s="2" t="s">
        <v>76</v>
      </c>
      <c r="E5" s="2">
        <v>2019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 t="s">
        <v>83</v>
      </c>
      <c r="B6" s="2" t="s">
        <v>18</v>
      </c>
      <c r="C6" s="2" t="s">
        <v>131</v>
      </c>
      <c r="D6" s="2" t="s">
        <v>76</v>
      </c>
      <c r="E6" s="2">
        <v>2016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 t="s">
        <v>83</v>
      </c>
      <c r="B7" s="2" t="s">
        <v>19</v>
      </c>
      <c r="C7" s="2" t="s">
        <v>132</v>
      </c>
      <c r="D7" s="2" t="s">
        <v>76</v>
      </c>
      <c r="E7" s="2">
        <v>2012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 t="s">
        <v>84</v>
      </c>
      <c r="B8" s="2" t="s">
        <v>21</v>
      </c>
      <c r="C8" s="2" t="s">
        <v>132</v>
      </c>
      <c r="D8" s="2" t="s">
        <v>76</v>
      </c>
      <c r="E8" s="2">
        <v>2019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 t="s">
        <v>85</v>
      </c>
      <c r="B9" s="2" t="s">
        <v>23</v>
      </c>
      <c r="C9" s="2" t="s">
        <v>133</v>
      </c>
      <c r="D9" s="2" t="s">
        <v>134</v>
      </c>
      <c r="E9" s="2" t="s">
        <v>135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 t="s">
        <v>86</v>
      </c>
      <c r="B10" s="2" t="s">
        <v>25</v>
      </c>
      <c r="C10" s="2" t="s">
        <v>132</v>
      </c>
      <c r="D10" s="2" t="s">
        <v>136</v>
      </c>
      <c r="E10" s="2">
        <v>2016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 t="s">
        <v>87</v>
      </c>
      <c r="B11" s="2" t="s">
        <v>26</v>
      </c>
      <c r="C11" s="2" t="s">
        <v>137</v>
      </c>
      <c r="D11" s="2" t="s">
        <v>138</v>
      </c>
      <c r="E11" s="2" t="s">
        <v>139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 t="s">
        <v>88</v>
      </c>
      <c r="B12" s="2" t="s">
        <v>27</v>
      </c>
      <c r="C12" s="2" t="s">
        <v>132</v>
      </c>
      <c r="D12" s="2" t="s">
        <v>76</v>
      </c>
      <c r="E12" s="2">
        <v>2020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 t="s">
        <v>80</v>
      </c>
      <c r="B13" s="2" t="s">
        <v>28</v>
      </c>
      <c r="C13" s="2" t="s">
        <v>132</v>
      </c>
      <c r="D13" s="2" t="s">
        <v>76</v>
      </c>
      <c r="E13" s="2">
        <v>2010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 t="s">
        <v>89</v>
      </c>
      <c r="B14" s="2" t="s">
        <v>29</v>
      </c>
      <c r="C14" s="2" t="s">
        <v>140</v>
      </c>
      <c r="D14" s="2" t="s">
        <v>136</v>
      </c>
      <c r="E14" s="2">
        <v>2019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 t="s">
        <v>82</v>
      </c>
      <c r="B15" s="2" t="s">
        <v>30</v>
      </c>
      <c r="C15" s="2" t="s">
        <v>130</v>
      </c>
      <c r="D15" s="2" t="s">
        <v>76</v>
      </c>
      <c r="E15" s="2">
        <v>2019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 t="s">
        <v>90</v>
      </c>
      <c r="B16" s="2" t="s">
        <v>31</v>
      </c>
      <c r="C16" s="2" t="s">
        <v>130</v>
      </c>
      <c r="D16" s="2" t="s">
        <v>136</v>
      </c>
      <c r="E16" s="2">
        <v>2020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 t="s">
        <v>81</v>
      </c>
      <c r="B17" s="2" t="s">
        <v>32</v>
      </c>
      <c r="C17" s="2" t="s">
        <v>129</v>
      </c>
      <c r="D17" s="2" t="s">
        <v>136</v>
      </c>
      <c r="E17" s="2">
        <v>2012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 t="s">
        <v>81</v>
      </c>
      <c r="B18" s="2" t="s">
        <v>33</v>
      </c>
      <c r="C18" s="2" t="s">
        <v>141</v>
      </c>
      <c r="D18" s="2" t="s">
        <v>127</v>
      </c>
      <c r="E18" s="2" t="s">
        <v>128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 t="s">
        <v>84</v>
      </c>
      <c r="B19" s="2" t="s">
        <v>34</v>
      </c>
      <c r="C19" s="2" t="s">
        <v>123</v>
      </c>
      <c r="D19" s="2" t="s">
        <v>142</v>
      </c>
      <c r="E19" s="2" t="s">
        <v>143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 t="s">
        <v>89</v>
      </c>
      <c r="B20" s="2" t="s">
        <v>35</v>
      </c>
      <c r="C20" s="2" t="s">
        <v>130</v>
      </c>
      <c r="D20" s="2" t="s">
        <v>136</v>
      </c>
      <c r="E20" s="2">
        <v>2013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86</v>
      </c>
      <c r="B21" s="2" t="s">
        <v>36</v>
      </c>
      <c r="C21" s="2" t="s">
        <v>144</v>
      </c>
      <c r="D21" s="2" t="s">
        <v>145</v>
      </c>
      <c r="E21" s="2" t="s">
        <v>146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86</v>
      </c>
      <c r="B22" s="2" t="s">
        <v>37</v>
      </c>
      <c r="C22" s="2" t="s">
        <v>147</v>
      </c>
      <c r="D22" s="2" t="s">
        <v>142</v>
      </c>
      <c r="E22" s="2" t="s">
        <v>148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81</v>
      </c>
      <c r="B23" s="2" t="s">
        <v>38</v>
      </c>
      <c r="C23" s="2" t="s">
        <v>131</v>
      </c>
      <c r="D23" s="2" t="s">
        <v>76</v>
      </c>
      <c r="E23" s="2">
        <v>2013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91</v>
      </c>
      <c r="B24" s="2" t="s">
        <v>39</v>
      </c>
      <c r="C24" s="2" t="s">
        <v>131</v>
      </c>
      <c r="D24" s="2" t="s">
        <v>136</v>
      </c>
      <c r="E24" s="2">
        <v>2011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85</v>
      </c>
      <c r="B25" s="2" t="s">
        <v>40</v>
      </c>
      <c r="C25" s="2" t="s">
        <v>123</v>
      </c>
      <c r="D25" s="2" t="s">
        <v>149</v>
      </c>
      <c r="E25" s="2" t="s">
        <v>150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86</v>
      </c>
      <c r="B26" s="2" t="s">
        <v>41</v>
      </c>
      <c r="C26" s="2" t="s">
        <v>131</v>
      </c>
      <c r="D26" s="2" t="s">
        <v>136</v>
      </c>
      <c r="E26" s="2">
        <v>2015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 t="s">
        <v>85</v>
      </c>
      <c r="B27" s="2" t="s">
        <v>42</v>
      </c>
      <c r="C27" s="2" t="s">
        <v>131</v>
      </c>
      <c r="D27" s="2" t="s">
        <v>136</v>
      </c>
      <c r="E27" s="2">
        <v>2014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 t="s">
        <v>82</v>
      </c>
      <c r="B28" s="2" t="s">
        <v>43</v>
      </c>
      <c r="C28" s="2" t="s">
        <v>132</v>
      </c>
      <c r="D28" s="2" t="s">
        <v>76</v>
      </c>
      <c r="E28" s="2">
        <v>2012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 t="s">
        <v>83</v>
      </c>
      <c r="B29" s="2" t="s">
        <v>44</v>
      </c>
      <c r="C29" s="2" t="s">
        <v>130</v>
      </c>
      <c r="D29" s="2" t="s">
        <v>76</v>
      </c>
      <c r="E29" s="2" t="s">
        <v>151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 t="s">
        <v>81</v>
      </c>
      <c r="B30" s="2" t="s">
        <v>45</v>
      </c>
      <c r="C30" s="2" t="s">
        <v>129</v>
      </c>
      <c r="D30" s="2" t="s">
        <v>127</v>
      </c>
      <c r="E30" s="2" t="s">
        <v>128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 t="s">
        <v>86</v>
      </c>
      <c r="B31" s="2" t="s">
        <v>46</v>
      </c>
      <c r="C31" s="2" t="s">
        <v>131</v>
      </c>
      <c r="D31" s="2" t="s">
        <v>136</v>
      </c>
      <c r="E31" s="2">
        <v>2014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 t="s">
        <v>89</v>
      </c>
      <c r="B32" s="2" t="s">
        <v>47</v>
      </c>
      <c r="C32" s="2" t="s">
        <v>152</v>
      </c>
      <c r="D32" s="2" t="s">
        <v>153</v>
      </c>
      <c r="E32" s="2" t="s">
        <v>154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 t="s">
        <v>83</v>
      </c>
      <c r="B33" s="2" t="s">
        <v>48</v>
      </c>
      <c r="C33" s="2" t="s">
        <v>132</v>
      </c>
      <c r="D33" s="2" t="s">
        <v>76</v>
      </c>
      <c r="E33" s="2">
        <v>2012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 t="s">
        <v>85</v>
      </c>
      <c r="B34" s="2" t="s">
        <v>49</v>
      </c>
      <c r="C34" s="2" t="s">
        <v>132</v>
      </c>
      <c r="D34" s="2" t="s">
        <v>136</v>
      </c>
      <c r="E34" s="2">
        <v>2019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 t="s">
        <v>81</v>
      </c>
      <c r="B35" s="2" t="s">
        <v>50</v>
      </c>
      <c r="C35" s="2" t="s">
        <v>129</v>
      </c>
      <c r="D35" s="2" t="s">
        <v>127</v>
      </c>
      <c r="E35" s="2" t="s">
        <v>128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 t="s">
        <v>82</v>
      </c>
      <c r="B36" s="2" t="s">
        <v>51</v>
      </c>
      <c r="C36" s="2" t="s">
        <v>132</v>
      </c>
      <c r="D36" s="2" t="s">
        <v>136</v>
      </c>
      <c r="E36" s="2">
        <v>2020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 t="s">
        <v>86</v>
      </c>
      <c r="B37" s="2" t="s">
        <v>52</v>
      </c>
      <c r="C37" s="2" t="s">
        <v>155</v>
      </c>
      <c r="D37" s="2" t="s">
        <v>153</v>
      </c>
      <c r="E37" s="2" t="s">
        <v>156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 t="s">
        <v>92</v>
      </c>
      <c r="B38" s="2" t="s">
        <v>53</v>
      </c>
      <c r="C38" s="2" t="s">
        <v>132</v>
      </c>
      <c r="D38" s="2" t="s">
        <v>136</v>
      </c>
      <c r="E38" s="2">
        <v>2015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 t="s">
        <v>93</v>
      </c>
      <c r="B39" s="2" t="s">
        <v>54</v>
      </c>
      <c r="C39" s="2" t="s">
        <v>157</v>
      </c>
      <c r="D39" s="2" t="s">
        <v>142</v>
      </c>
      <c r="E39" s="2" t="s">
        <v>158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 t="s">
        <v>81</v>
      </c>
      <c r="B40" s="2" t="s">
        <v>55</v>
      </c>
      <c r="C40" s="2" t="s">
        <v>129</v>
      </c>
      <c r="D40" s="2" t="s">
        <v>127</v>
      </c>
      <c r="E40" s="2" t="s">
        <v>128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 t="s">
        <v>83</v>
      </c>
      <c r="B41" s="2" t="s">
        <v>56</v>
      </c>
      <c r="C41" s="2" t="s">
        <v>130</v>
      </c>
      <c r="D41" s="2" t="s">
        <v>76</v>
      </c>
      <c r="E41" s="2">
        <v>2011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 t="s">
        <v>86</v>
      </c>
      <c r="B42" s="2" t="s">
        <v>57</v>
      </c>
      <c r="C42" s="2" t="s">
        <v>131</v>
      </c>
      <c r="D42" s="2" t="s">
        <v>136</v>
      </c>
      <c r="E42" s="2">
        <v>2015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 t="s">
        <v>85</v>
      </c>
      <c r="B43" s="2" t="s">
        <v>58</v>
      </c>
      <c r="C43" s="2" t="s">
        <v>132</v>
      </c>
      <c r="D43" s="2" t="s">
        <v>136</v>
      </c>
      <c r="E43" s="2">
        <v>2019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 t="s">
        <v>83</v>
      </c>
      <c r="B44" s="2" t="s">
        <v>59</v>
      </c>
      <c r="C44" s="2" t="s">
        <v>159</v>
      </c>
      <c r="D44" s="2" t="s">
        <v>160</v>
      </c>
      <c r="E44" s="2" t="s">
        <v>161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 t="s">
        <v>87</v>
      </c>
      <c r="B45" s="2" t="s">
        <v>60</v>
      </c>
      <c r="C45" s="2" t="s">
        <v>130</v>
      </c>
      <c r="D45" s="2" t="s">
        <v>76</v>
      </c>
      <c r="E45" s="2">
        <v>2019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 t="s">
        <v>80</v>
      </c>
      <c r="B46" s="2" t="s">
        <v>61</v>
      </c>
      <c r="C46" s="2" t="s">
        <v>162</v>
      </c>
      <c r="D46" s="2" t="s">
        <v>127</v>
      </c>
      <c r="E46" s="2" t="s">
        <v>128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 t="s">
        <v>88</v>
      </c>
      <c r="B47" s="2" t="s">
        <v>62</v>
      </c>
      <c r="C47" s="2" t="s">
        <v>131</v>
      </c>
      <c r="D47" s="2" t="s">
        <v>76</v>
      </c>
      <c r="E47" s="2">
        <v>2010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 t="s">
        <v>88</v>
      </c>
      <c r="B48" s="2" t="s">
        <v>63</v>
      </c>
      <c r="C48" s="2" t="s">
        <v>131</v>
      </c>
      <c r="D48" s="2" t="s">
        <v>76</v>
      </c>
      <c r="E48" s="2">
        <v>2015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 t="s">
        <v>86</v>
      </c>
      <c r="B49" s="2" t="s">
        <v>64</v>
      </c>
      <c r="C49" s="2" t="s">
        <v>126</v>
      </c>
      <c r="D49" s="2" t="s">
        <v>76</v>
      </c>
      <c r="E49" s="2">
        <v>2015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X1000"/>
  <sheetViews>
    <sheetView topLeftCell="A4" workbookViewId="0">
      <selection activeCell="Q8" sqref="Q8:R17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12" customWidth="1"/>
    <col min="6" max="6" width="14.88671875" customWidth="1"/>
    <col min="7" max="26" width="8.6640625" customWidth="1"/>
  </cols>
  <sheetData>
    <row r="1" spans="2:24" ht="12.75" customHeight="1" x14ac:dyDescent="0.3"/>
    <row r="2" spans="2:24" ht="12.75" customHeight="1" x14ac:dyDescent="0.3"/>
    <row r="3" spans="2:24" ht="12.75" customHeight="1" x14ac:dyDescent="0.3"/>
    <row r="4" spans="2:24" ht="12.75" customHeight="1" x14ac:dyDescent="0.3"/>
    <row r="5" spans="2:24" ht="12.75" customHeight="1" x14ac:dyDescent="0.3">
      <c r="D5" s="7" t="s">
        <v>126</v>
      </c>
      <c r="E5" s="7" t="s">
        <v>132</v>
      </c>
      <c r="F5" s="7" t="s">
        <v>129</v>
      </c>
      <c r="G5" s="7" t="s">
        <v>130</v>
      </c>
      <c r="H5" s="7" t="s">
        <v>131</v>
      </c>
      <c r="I5" s="7" t="s">
        <v>163</v>
      </c>
      <c r="J5" s="7" t="s">
        <v>141</v>
      </c>
      <c r="K5" s="7" t="s">
        <v>140</v>
      </c>
      <c r="L5" s="7" t="s">
        <v>164</v>
      </c>
      <c r="M5" s="7" t="s">
        <v>162</v>
      </c>
    </row>
    <row r="6" spans="2:24" ht="12.75" customHeight="1" x14ac:dyDescent="0.3">
      <c r="B6" s="79" t="s">
        <v>165</v>
      </c>
      <c r="C6" s="7" t="s">
        <v>166</v>
      </c>
      <c r="D6" s="27">
        <v>2.5</v>
      </c>
      <c r="E6" s="27">
        <v>0.75</v>
      </c>
      <c r="F6" s="27">
        <v>4.5</v>
      </c>
      <c r="G6" s="27">
        <v>1.5</v>
      </c>
      <c r="H6" s="27">
        <v>1.25</v>
      </c>
      <c r="I6" s="27">
        <v>6.8</v>
      </c>
      <c r="J6" s="27">
        <v>6.5</v>
      </c>
      <c r="K6" s="27">
        <v>1.2</v>
      </c>
      <c r="L6" s="27">
        <v>1.5</v>
      </c>
      <c r="M6" s="27">
        <v>6.5</v>
      </c>
      <c r="O6">
        <v>2.4894079099475239</v>
      </c>
      <c r="P6">
        <v>0.81828712170003737</v>
      </c>
      <c r="Q6">
        <v>4.7743248128964799</v>
      </c>
      <c r="R6">
        <v>1.5529494662742389</v>
      </c>
      <c r="S6">
        <v>1.2979552817751512</v>
      </c>
      <c r="T6">
        <v>7.1962493719879745</v>
      </c>
      <c r="U6">
        <v>6.851440040621382</v>
      </c>
      <c r="V6">
        <v>1.2876695268341951</v>
      </c>
      <c r="W6">
        <v>1.4607038482017727</v>
      </c>
      <c r="X6">
        <v>6.9393806697539278</v>
      </c>
    </row>
    <row r="7" spans="2:24" ht="12.75" customHeight="1" x14ac:dyDescent="0.3">
      <c r="B7" s="80"/>
      <c r="C7" s="7" t="s">
        <v>167</v>
      </c>
      <c r="D7" s="27">
        <v>1.3716279178867452</v>
      </c>
      <c r="E7" s="27">
        <v>0.87164452163370731</v>
      </c>
      <c r="F7" s="27">
        <v>6.5900268382448797</v>
      </c>
      <c r="G7" s="27">
        <v>1.7560710813108671</v>
      </c>
      <c r="H7" s="27">
        <v>1.4794834103460122</v>
      </c>
      <c r="I7" s="27">
        <v>6.1632258630205721</v>
      </c>
      <c r="J7" s="27">
        <v>6.3444422201305457</v>
      </c>
      <c r="K7" s="27">
        <v>1.2553873551357686</v>
      </c>
      <c r="L7" s="27">
        <v>2.0151745545610398</v>
      </c>
      <c r="M7" s="27">
        <v>8.3168758162833143</v>
      </c>
      <c r="O7" t="s">
        <v>126</v>
      </c>
      <c r="P7" t="s">
        <v>132</v>
      </c>
      <c r="Q7" t="s">
        <v>129</v>
      </c>
      <c r="R7" t="s">
        <v>130</v>
      </c>
      <c r="S7" t="s">
        <v>131</v>
      </c>
      <c r="T7" t="s">
        <v>163</v>
      </c>
      <c r="U7" t="s">
        <v>141</v>
      </c>
      <c r="V7" t="s">
        <v>140</v>
      </c>
      <c r="W7" t="s">
        <v>164</v>
      </c>
      <c r="X7" t="s">
        <v>162</v>
      </c>
    </row>
    <row r="8" spans="2:24" ht="12.75" customHeight="1" x14ac:dyDescent="0.3">
      <c r="B8" s="80"/>
      <c r="C8" s="7" t="s">
        <v>168</v>
      </c>
      <c r="D8" s="27">
        <v>2.0894319729541331</v>
      </c>
      <c r="E8" s="27">
        <v>0.9429848152367003</v>
      </c>
      <c r="F8" s="27">
        <v>4.9355733512841624</v>
      </c>
      <c r="G8" s="27">
        <v>1.3894248629666022</v>
      </c>
      <c r="H8" s="27">
        <v>0.98274794067505944</v>
      </c>
      <c r="I8" s="27">
        <v>9.069599658896939</v>
      </c>
      <c r="J8" s="27">
        <v>9.061548312391233</v>
      </c>
      <c r="K8" s="27">
        <v>1.6608369539392234</v>
      </c>
      <c r="L8" s="27">
        <v>0.92312014901072148</v>
      </c>
      <c r="M8" s="27">
        <v>3.6366487426933163</v>
      </c>
      <c r="Q8" t="s">
        <v>126</v>
      </c>
      <c r="R8">
        <v>2.4894079099475239</v>
      </c>
    </row>
    <row r="9" spans="2:24" ht="12.75" customHeight="1" x14ac:dyDescent="0.3">
      <c r="B9" s="80"/>
      <c r="C9" s="7" t="s">
        <v>169</v>
      </c>
      <c r="D9" s="27">
        <v>3.2059714540845863</v>
      </c>
      <c r="E9" s="27">
        <v>0.75264980525332092</v>
      </c>
      <c r="F9" s="27">
        <v>2.6680743558814162</v>
      </c>
      <c r="G9" s="27">
        <v>1.4849540362195355</v>
      </c>
      <c r="H9" s="27">
        <v>1.5806763812306639</v>
      </c>
      <c r="I9" s="27">
        <v>7.0261544636506956</v>
      </c>
      <c r="J9" s="27">
        <v>8.020308897431061</v>
      </c>
      <c r="K9" s="27">
        <v>1.547136301399902</v>
      </c>
      <c r="L9" s="27">
        <v>1.2007936330416782</v>
      </c>
      <c r="M9" s="27">
        <v>9.1768169395911947</v>
      </c>
      <c r="Q9" t="s">
        <v>132</v>
      </c>
      <c r="R9">
        <v>0.81828712170003737</v>
      </c>
    </row>
    <row r="10" spans="2:24" ht="12.75" customHeight="1" x14ac:dyDescent="0.3">
      <c r="B10" s="80"/>
      <c r="C10" s="7" t="s">
        <v>170</v>
      </c>
      <c r="D10" s="27">
        <v>2.7317924077831095</v>
      </c>
      <c r="E10" s="27">
        <v>0.79022382032227789</v>
      </c>
      <c r="F10" s="27">
        <v>2.8878294364616104</v>
      </c>
      <c r="G10" s="27">
        <v>1.9500664008531057</v>
      </c>
      <c r="H10" s="27">
        <v>0.97146367060579686</v>
      </c>
      <c r="I10" s="27">
        <v>4.7806684737339911</v>
      </c>
      <c r="J10" s="27">
        <v>7.0555893958151774</v>
      </c>
      <c r="K10" s="27">
        <v>1.6651510049498304</v>
      </c>
      <c r="L10" s="27">
        <v>0.83978761210922248</v>
      </c>
      <c r="M10" s="27">
        <v>6.3812061973109184</v>
      </c>
      <c r="Q10" t="s">
        <v>129</v>
      </c>
      <c r="R10">
        <v>4.7743248128964799</v>
      </c>
    </row>
    <row r="11" spans="2:24" ht="12.75" customHeight="1" x14ac:dyDescent="0.3">
      <c r="B11" s="80"/>
      <c r="C11" s="7" t="s">
        <v>171</v>
      </c>
      <c r="D11" s="27">
        <v>3.0291773948414247</v>
      </c>
      <c r="E11" s="27">
        <v>0.78423707313208679</v>
      </c>
      <c r="F11" s="27">
        <v>6.6757292172846023</v>
      </c>
      <c r="G11" s="27">
        <v>1.4540544655013614</v>
      </c>
      <c r="H11" s="27">
        <v>1.255498666050832</v>
      </c>
      <c r="I11" s="27">
        <v>6.4148815692349324</v>
      </c>
      <c r="J11" s="27">
        <v>4.0107442824939792</v>
      </c>
      <c r="K11" s="27">
        <v>1.1330291042239415</v>
      </c>
      <c r="L11" s="27">
        <v>2.1684213935763577</v>
      </c>
      <c r="M11" s="27">
        <v>4.2079741306292213</v>
      </c>
      <c r="Q11" t="s">
        <v>130</v>
      </c>
      <c r="R11">
        <v>1.5529494662742389</v>
      </c>
    </row>
    <row r="12" spans="2:24" ht="12.75" customHeight="1" x14ac:dyDescent="0.3">
      <c r="B12" s="80"/>
      <c r="C12" s="7" t="s">
        <v>172</v>
      </c>
      <c r="D12" s="27">
        <v>2.042136553081618</v>
      </c>
      <c r="E12" s="27">
        <v>1.0764283836997799</v>
      </c>
      <c r="F12" s="27">
        <v>5.1635046388777424</v>
      </c>
      <c r="G12" s="27">
        <v>1.2956987206952588</v>
      </c>
      <c r="H12" s="27">
        <v>1.2307641755925045</v>
      </c>
      <c r="I12" s="27">
        <v>8.2407106661901022</v>
      </c>
      <c r="J12" s="27">
        <v>6.5338534098204377</v>
      </c>
      <c r="K12" s="27">
        <v>0.92367017907162885</v>
      </c>
      <c r="L12" s="27">
        <v>0.85302327747358231</v>
      </c>
      <c r="M12" s="27">
        <v>9.4574050799191856</v>
      </c>
      <c r="Q12" t="s">
        <v>131</v>
      </c>
      <c r="R12">
        <v>1.2979552817751512</v>
      </c>
    </row>
    <row r="13" spans="2:24" ht="12.75" customHeight="1" x14ac:dyDescent="0.3">
      <c r="B13" s="80"/>
      <c r="C13" s="7" t="s">
        <v>173</v>
      </c>
      <c r="D13" s="27">
        <v>2.4855141620694923</v>
      </c>
      <c r="E13" s="27">
        <v>0.82950150505402065</v>
      </c>
      <c r="F13" s="27">
        <v>4.1716886166186011</v>
      </c>
      <c r="G13" s="27">
        <v>0.76558845019723076</v>
      </c>
      <c r="H13" s="27">
        <v>1.7575650132846743</v>
      </c>
      <c r="I13" s="27">
        <v>6.1360596965497951</v>
      </c>
      <c r="J13" s="27">
        <v>8.6536756158497194</v>
      </c>
      <c r="K13" s="27">
        <v>1.1205580597561495</v>
      </c>
      <c r="L13" s="27">
        <v>1.7346249156634048</v>
      </c>
      <c r="M13" s="27">
        <v>5.4411169503480732</v>
      </c>
      <c r="Q13" t="s">
        <v>163</v>
      </c>
      <c r="R13">
        <v>7.1962493719879745</v>
      </c>
    </row>
    <row r="14" spans="2:24" ht="12.75" customHeight="1" x14ac:dyDescent="0.3">
      <c r="B14" s="80"/>
      <c r="C14" s="7" t="s">
        <v>174</v>
      </c>
      <c r="D14" s="27">
        <v>2.0129103980635716</v>
      </c>
      <c r="E14" s="27">
        <v>1.0426350561035722</v>
      </c>
      <c r="F14" s="27">
        <v>5.3300030951287276</v>
      </c>
      <c r="G14" s="27">
        <v>1.6899264933411371</v>
      </c>
      <c r="H14" s="27">
        <v>1.8308787786446832</v>
      </c>
      <c r="I14" s="27">
        <v>8.8007216306478302</v>
      </c>
      <c r="J14" s="27">
        <v>4.4660826723883362</v>
      </c>
      <c r="K14" s="27">
        <v>0.68840450123681141</v>
      </c>
      <c r="L14" s="27">
        <v>1.225391233329689</v>
      </c>
      <c r="M14" s="27">
        <v>9.1517289846133512</v>
      </c>
      <c r="Q14" t="s">
        <v>141</v>
      </c>
      <c r="R14">
        <v>6.851440040621382</v>
      </c>
    </row>
    <row r="15" spans="2:24" ht="12.75" customHeight="1" x14ac:dyDescent="0.3">
      <c r="B15" s="80"/>
      <c r="C15" s="7" t="s">
        <v>175</v>
      </c>
      <c r="D15" s="27">
        <v>2.6626445587303422</v>
      </c>
      <c r="E15" s="27">
        <v>0.44282249549748876</v>
      </c>
      <c r="F15" s="27">
        <v>5.8262320774465675</v>
      </c>
      <c r="G15" s="27">
        <v>1.3434882381767432</v>
      </c>
      <c r="H15" s="27">
        <v>1.5525544279710768</v>
      </c>
      <c r="I15" s="27">
        <v>5.2185025659118063</v>
      </c>
      <c r="J15" s="27">
        <v>9.4243364400375302</v>
      </c>
      <c r="K15" s="27">
        <v>1.1466290648202664</v>
      </c>
      <c r="L15" s="27">
        <v>1.6537934308679081</v>
      </c>
      <c r="M15" s="27">
        <v>7.8069757401788316</v>
      </c>
      <c r="Q15" t="s">
        <v>140</v>
      </c>
      <c r="R15">
        <v>1.2876695268341951</v>
      </c>
    </row>
    <row r="16" spans="2:24" ht="12.75" customHeight="1" x14ac:dyDescent="0.3">
      <c r="B16" s="80"/>
      <c r="C16" s="7" t="s">
        <v>176</v>
      </c>
      <c r="D16" s="27">
        <v>2.613130034073432</v>
      </c>
      <c r="E16" s="27">
        <v>0.45292759460279902</v>
      </c>
      <c r="F16" s="27">
        <v>4.6254337117602384</v>
      </c>
      <c r="G16" s="27">
        <v>2.1170956821339351</v>
      </c>
      <c r="H16" s="27">
        <v>0.78073997010027973</v>
      </c>
      <c r="I16" s="27">
        <v>10.187370059062724</v>
      </c>
      <c r="J16" s="27">
        <v>5.8687448366557167</v>
      </c>
      <c r="K16" s="27">
        <v>1.4699018296884461</v>
      </c>
      <c r="L16" s="27">
        <v>0.88725614182146595</v>
      </c>
      <c r="M16" s="27">
        <v>8.9037175849455874</v>
      </c>
      <c r="Q16" t="s">
        <v>164</v>
      </c>
      <c r="R16">
        <v>1.4607038482017727</v>
      </c>
    </row>
    <row r="17" spans="2:18" ht="12.75" customHeight="1" x14ac:dyDescent="0.3">
      <c r="B17" s="80"/>
      <c r="C17" s="7" t="s">
        <v>177</v>
      </c>
      <c r="D17" s="27">
        <v>3.3408901233443706</v>
      </c>
      <c r="E17" s="27">
        <v>0.77022019432012823</v>
      </c>
      <c r="F17" s="27">
        <v>3.0816786589016365</v>
      </c>
      <c r="G17" s="27">
        <v>1.2440500295028665</v>
      </c>
      <c r="H17" s="27">
        <v>1.4205369964896497</v>
      </c>
      <c r="I17" s="27">
        <v>3.7420134153041862</v>
      </c>
      <c r="J17" s="27">
        <v>5.6191996273943161</v>
      </c>
      <c r="K17" s="27">
        <v>1.4187282288468177</v>
      </c>
      <c r="L17" s="27">
        <v>1.8257713460890383</v>
      </c>
      <c r="M17" s="27">
        <v>3.8054634216814738</v>
      </c>
      <c r="Q17" t="s">
        <v>162</v>
      </c>
      <c r="R17">
        <v>6.9393806697539278</v>
      </c>
    </row>
    <row r="18" spans="2:18" ht="12.75" customHeight="1" x14ac:dyDescent="0.3">
      <c r="B18" s="80"/>
      <c r="C18" s="7" t="s">
        <v>178</v>
      </c>
      <c r="D18" s="27">
        <v>3.2441979846420277</v>
      </c>
      <c r="E18" s="27">
        <v>1.020976097530419</v>
      </c>
      <c r="F18" s="27">
        <v>5.6018862439359944</v>
      </c>
      <c r="G18" s="27">
        <v>1.9605528224914877</v>
      </c>
      <c r="H18" s="27">
        <v>0.76225294046677505</v>
      </c>
      <c r="I18" s="27">
        <v>9.2078807414803201</v>
      </c>
      <c r="J18" s="27">
        <v>6.7713742213883412</v>
      </c>
      <c r="K18" s="27">
        <v>1.7484065208862694</v>
      </c>
      <c r="L18" s="27">
        <v>1.492156181046097</v>
      </c>
      <c r="M18" s="27">
        <v>6.6002157408820405</v>
      </c>
    </row>
    <row r="19" spans="2:18" ht="12.75" customHeight="1" x14ac:dyDescent="0.3">
      <c r="B19" s="81"/>
      <c r="C19" s="7" t="s">
        <v>179</v>
      </c>
      <c r="D19" s="27">
        <v>1.5222857777104877</v>
      </c>
      <c r="E19" s="27">
        <v>0.9287683414142236</v>
      </c>
      <c r="F19" s="27">
        <v>4.7828871387245444</v>
      </c>
      <c r="G19" s="27">
        <v>1.7903212444492185</v>
      </c>
      <c r="H19" s="27">
        <v>1.3162115733941109</v>
      </c>
      <c r="I19" s="27">
        <v>8.959702404147734</v>
      </c>
      <c r="J19" s="27">
        <v>7.5902606369029275</v>
      </c>
      <c r="K19" s="27">
        <v>1.0495342717236757</v>
      </c>
      <c r="L19" s="27">
        <v>2.1305400062346123</v>
      </c>
      <c r="M19" s="27">
        <v>7.7651840474784732</v>
      </c>
    </row>
    <row r="20" spans="2:18" ht="12.75" customHeight="1" x14ac:dyDescent="0.3">
      <c r="D20" s="40">
        <f t="shared" ref="D20:M20" si="0">AVERAGE(D6:D19)</f>
        <v>2.4894079099475239</v>
      </c>
      <c r="E20" s="40">
        <f t="shared" si="0"/>
        <v>0.81828712170003737</v>
      </c>
      <c r="F20" s="40">
        <f t="shared" si="0"/>
        <v>4.7743248128964799</v>
      </c>
      <c r="G20" s="40">
        <f t="shared" si="0"/>
        <v>1.5529494662742389</v>
      </c>
      <c r="H20" s="40">
        <f t="shared" si="0"/>
        <v>1.2979552817751512</v>
      </c>
      <c r="I20" s="40">
        <f t="shared" si="0"/>
        <v>7.1962493719879745</v>
      </c>
      <c r="J20" s="40">
        <f t="shared" si="0"/>
        <v>6.851440040621382</v>
      </c>
      <c r="K20" s="40">
        <f t="shared" si="0"/>
        <v>1.2876695268341951</v>
      </c>
      <c r="L20" s="40">
        <f t="shared" si="0"/>
        <v>1.4607038482017727</v>
      </c>
      <c r="M20" s="40">
        <f t="shared" si="0"/>
        <v>6.9393806697539278</v>
      </c>
    </row>
    <row r="21" spans="2:18" ht="12.75" customHeight="1" x14ac:dyDescent="0.3"/>
    <row r="22" spans="2:18" ht="12.75" customHeight="1" x14ac:dyDescent="0.3"/>
    <row r="23" spans="2:18" ht="12.75" customHeight="1" x14ac:dyDescent="0.3"/>
    <row r="24" spans="2:18" ht="12.75" customHeight="1" x14ac:dyDescent="0.3">
      <c r="D24" s="7" t="s">
        <v>126</v>
      </c>
      <c r="E24" s="7" t="s">
        <v>132</v>
      </c>
      <c r="F24" s="7" t="s">
        <v>129</v>
      </c>
      <c r="G24" s="7" t="s">
        <v>130</v>
      </c>
      <c r="H24" s="7" t="s">
        <v>131</v>
      </c>
      <c r="I24" s="7" t="s">
        <v>163</v>
      </c>
      <c r="J24" s="7" t="s">
        <v>141</v>
      </c>
      <c r="K24" s="7" t="s">
        <v>140</v>
      </c>
      <c r="L24" s="7" t="s">
        <v>164</v>
      </c>
      <c r="M24" s="7" t="s">
        <v>162</v>
      </c>
    </row>
    <row r="25" spans="2:18" ht="12.75" customHeight="1" x14ac:dyDescent="0.3">
      <c r="B25" s="79" t="s">
        <v>72</v>
      </c>
      <c r="C25" s="7" t="s">
        <v>166</v>
      </c>
      <c r="D25" s="27">
        <v>9</v>
      </c>
      <c r="E25" s="27">
        <v>14</v>
      </c>
      <c r="F25" s="27">
        <v>7</v>
      </c>
      <c r="G25" s="27">
        <v>12</v>
      </c>
      <c r="H25" s="27">
        <v>12</v>
      </c>
      <c r="I25" s="27">
        <v>5</v>
      </c>
      <c r="J25" s="27">
        <v>7</v>
      </c>
      <c r="K25" s="27">
        <v>15</v>
      </c>
      <c r="L25" s="27">
        <v>11</v>
      </c>
      <c r="M25" s="27">
        <v>7</v>
      </c>
    </row>
    <row r="26" spans="2:18" ht="12.75" customHeight="1" x14ac:dyDescent="0.3">
      <c r="B26" s="80"/>
      <c r="C26" s="7" t="s">
        <v>167</v>
      </c>
      <c r="D26" s="27">
        <v>10.654492757487054</v>
      </c>
      <c r="E26" s="27">
        <v>16.258602321977552</v>
      </c>
      <c r="F26" s="27">
        <v>6.5525461364709248</v>
      </c>
      <c r="G26" s="27">
        <v>17.993106857630693</v>
      </c>
      <c r="H26" s="27">
        <v>13.451738176402987</v>
      </c>
      <c r="I26" s="27">
        <v>5.6254865708170776</v>
      </c>
      <c r="J26" s="27">
        <v>6.9433969910850388</v>
      </c>
      <c r="K26" s="27">
        <v>19.727271829608707</v>
      </c>
      <c r="L26" s="27">
        <v>13.190684957906097</v>
      </c>
      <c r="M26" s="27">
        <v>6.4723728273148859</v>
      </c>
    </row>
    <row r="27" spans="2:18" ht="12.75" customHeight="1" x14ac:dyDescent="0.3">
      <c r="B27" s="80"/>
      <c r="C27" s="7" t="s">
        <v>168</v>
      </c>
      <c r="D27" s="27">
        <v>5.2860571752912939</v>
      </c>
      <c r="E27" s="27">
        <v>9.3641429387747763</v>
      </c>
      <c r="F27" s="27">
        <v>4.0027222860453167</v>
      </c>
      <c r="G27" s="27">
        <v>16.829787347508621</v>
      </c>
      <c r="H27" s="27">
        <v>10.825923490413658</v>
      </c>
      <c r="I27" s="27">
        <v>6.5482696853456179</v>
      </c>
      <c r="J27" s="27">
        <v>9.0542198135611471</v>
      </c>
      <c r="K27" s="27">
        <v>8.8911677945264511</v>
      </c>
      <c r="L27" s="27">
        <v>13.103715688180497</v>
      </c>
      <c r="M27" s="27">
        <v>5.0293330326925316</v>
      </c>
    </row>
    <row r="28" spans="2:18" ht="12.75" customHeight="1" x14ac:dyDescent="0.3">
      <c r="B28" s="80"/>
      <c r="C28" s="7" t="s">
        <v>169</v>
      </c>
      <c r="D28" s="27">
        <v>6.5643039231879792</v>
      </c>
      <c r="E28" s="27">
        <v>7.7853868200690899</v>
      </c>
      <c r="F28" s="27">
        <v>4.6995094079618678</v>
      </c>
      <c r="G28" s="27">
        <v>11.216814907083885</v>
      </c>
      <c r="H28" s="27">
        <v>15.340744990271009</v>
      </c>
      <c r="I28" s="27">
        <v>6.8437968681211503</v>
      </c>
      <c r="J28" s="27">
        <v>9.6136236006675535</v>
      </c>
      <c r="K28" s="27">
        <v>8.2634915425886728</v>
      </c>
      <c r="L28" s="27">
        <v>8.0856008470429561</v>
      </c>
      <c r="M28" s="27">
        <v>7.3902863487235058</v>
      </c>
    </row>
    <row r="29" spans="2:18" ht="12.75" customHeight="1" x14ac:dyDescent="0.3">
      <c r="B29" s="80"/>
      <c r="C29" s="7" t="s">
        <v>170</v>
      </c>
      <c r="D29" s="27">
        <v>12.597885435760045</v>
      </c>
      <c r="E29" s="27">
        <v>18.889971546597494</v>
      </c>
      <c r="F29" s="27">
        <v>6.3406780217955294</v>
      </c>
      <c r="G29" s="27">
        <v>7.8844367035453136</v>
      </c>
      <c r="H29" s="27">
        <v>16.206961290646341</v>
      </c>
      <c r="I29" s="27">
        <v>2.8057560647840889</v>
      </c>
      <c r="J29" s="27">
        <v>6.9913101718991655</v>
      </c>
      <c r="K29" s="27">
        <v>9.9226528824228826</v>
      </c>
      <c r="L29" s="27">
        <v>15.384025214500658</v>
      </c>
      <c r="M29" s="27">
        <v>9.0730417887051704</v>
      </c>
    </row>
    <row r="30" spans="2:18" ht="12.75" customHeight="1" x14ac:dyDescent="0.3">
      <c r="B30" s="80"/>
      <c r="C30" s="7" t="s">
        <v>171</v>
      </c>
      <c r="D30" s="27">
        <v>8.5572888357740542</v>
      </c>
      <c r="E30" s="27">
        <v>17.527489465012966</v>
      </c>
      <c r="F30" s="27">
        <v>8.8486362537342718</v>
      </c>
      <c r="G30" s="27">
        <v>11.470515915679254</v>
      </c>
      <c r="H30" s="27">
        <v>8.5913304450859602</v>
      </c>
      <c r="I30" s="27">
        <v>4.0225901389000622</v>
      </c>
      <c r="J30" s="27">
        <v>6.994169495781124</v>
      </c>
      <c r="K30" s="27">
        <v>14.607759197359787</v>
      </c>
      <c r="L30" s="27">
        <v>9.1992908703905929</v>
      </c>
      <c r="M30" s="27">
        <v>6.2066335027689687</v>
      </c>
    </row>
    <row r="31" spans="2:18" ht="12.75" customHeight="1" x14ac:dyDescent="0.3">
      <c r="B31" s="80"/>
      <c r="C31" s="7" t="s">
        <v>172</v>
      </c>
      <c r="D31" s="27">
        <v>13.044642984582476</v>
      </c>
      <c r="E31" s="27">
        <v>17.294647938760768</v>
      </c>
      <c r="F31" s="27">
        <v>7.7766332599738792</v>
      </c>
      <c r="G31" s="27">
        <v>10.993520457852068</v>
      </c>
      <c r="H31" s="27">
        <v>6.5028597954101208</v>
      </c>
      <c r="I31" s="27">
        <v>6.653749290515103</v>
      </c>
      <c r="J31" s="27">
        <v>5.9120870818290419</v>
      </c>
      <c r="K31" s="27">
        <v>9.9883862678539934</v>
      </c>
      <c r="L31" s="27">
        <v>15.950618522132626</v>
      </c>
      <c r="M31" s="27">
        <v>9.0992399082661102</v>
      </c>
    </row>
    <row r="32" spans="2:18" ht="12.75" customHeight="1" x14ac:dyDescent="0.3">
      <c r="B32" s="80"/>
      <c r="C32" s="7" t="s">
        <v>173</v>
      </c>
      <c r="D32" s="27">
        <v>9.095012736983012</v>
      </c>
      <c r="E32" s="27">
        <v>11.877483960310325</v>
      </c>
      <c r="F32" s="27">
        <v>4.7678225888124217</v>
      </c>
      <c r="G32" s="27">
        <v>12.660297306770655</v>
      </c>
      <c r="H32" s="27">
        <v>13.450349126762511</v>
      </c>
      <c r="I32" s="27">
        <v>6.9975104484458805</v>
      </c>
      <c r="J32" s="27">
        <v>3.5462174548919334</v>
      </c>
      <c r="K32" s="27">
        <v>14.772994987503026</v>
      </c>
      <c r="L32" s="27">
        <v>12.695068641582363</v>
      </c>
      <c r="M32" s="27">
        <v>4.2327868051101323</v>
      </c>
    </row>
    <row r="33" spans="2:13" ht="12.75" customHeight="1" x14ac:dyDescent="0.3">
      <c r="B33" s="80"/>
      <c r="C33" s="7" t="s">
        <v>174</v>
      </c>
      <c r="D33" s="27">
        <v>8.2263731614000832</v>
      </c>
      <c r="E33" s="27">
        <v>17.157710528177709</v>
      </c>
      <c r="F33" s="27">
        <v>8.8032810791224669</v>
      </c>
      <c r="G33" s="27">
        <v>16.94684534491298</v>
      </c>
      <c r="H33" s="27">
        <v>17.133678707427691</v>
      </c>
      <c r="I33" s="27">
        <v>5.7911383939256282</v>
      </c>
      <c r="J33" s="27">
        <v>6.2456335873807207</v>
      </c>
      <c r="K33" s="27">
        <v>19.007492702321208</v>
      </c>
      <c r="L33" s="27">
        <v>5.6009805031080173</v>
      </c>
      <c r="M33" s="27">
        <v>10.034716982431769</v>
      </c>
    </row>
    <row r="34" spans="2:13" ht="12.75" customHeight="1" x14ac:dyDescent="0.3">
      <c r="B34" s="80"/>
      <c r="C34" s="7" t="s">
        <v>175</v>
      </c>
      <c r="D34" s="27">
        <v>6.5026760227365354</v>
      </c>
      <c r="E34" s="27">
        <v>15.252132362435546</v>
      </c>
      <c r="F34" s="27">
        <v>8.1037665544709014</v>
      </c>
      <c r="G34" s="27">
        <v>9.8850325042295175</v>
      </c>
      <c r="H34" s="27">
        <v>15.809273684182674</v>
      </c>
      <c r="I34" s="27">
        <v>7.2151534677710956</v>
      </c>
      <c r="J34" s="27">
        <v>5.6071584887690609</v>
      </c>
      <c r="K34" s="27">
        <v>17.582051377297987</v>
      </c>
      <c r="L34" s="27">
        <v>13.840671454814565</v>
      </c>
      <c r="M34" s="27">
        <v>8.8687809718665012</v>
      </c>
    </row>
    <row r="35" spans="2:13" ht="12.75" customHeight="1" x14ac:dyDescent="0.3">
      <c r="B35" s="80"/>
      <c r="C35" s="7" t="s">
        <v>176</v>
      </c>
      <c r="D35" s="27">
        <v>6.5961908280535031</v>
      </c>
      <c r="E35" s="27">
        <v>16.063164089373629</v>
      </c>
      <c r="F35" s="27">
        <v>9.4413110792155983</v>
      </c>
      <c r="G35" s="27">
        <v>9.8332980589745791</v>
      </c>
      <c r="H35" s="27">
        <v>12.445383828353986</v>
      </c>
      <c r="I35" s="27">
        <v>7.4260551665578394</v>
      </c>
      <c r="J35" s="27">
        <v>8.0659641603692069</v>
      </c>
      <c r="K35" s="27">
        <v>22.078620079578279</v>
      </c>
      <c r="L35" s="27">
        <v>8.6712780635579705</v>
      </c>
      <c r="M35" s="27">
        <v>6.2331476963493078</v>
      </c>
    </row>
    <row r="36" spans="2:13" ht="12.75" customHeight="1" x14ac:dyDescent="0.3">
      <c r="B36" s="80"/>
      <c r="C36" s="7" t="s">
        <v>177</v>
      </c>
      <c r="D36" s="27">
        <v>11.882619935789156</v>
      </c>
      <c r="E36" s="27">
        <v>7.7547010800667442</v>
      </c>
      <c r="F36" s="27">
        <v>7.3075336265779267</v>
      </c>
      <c r="G36" s="27">
        <v>10.682038910356107</v>
      </c>
      <c r="H36" s="27">
        <v>12.342261159350826</v>
      </c>
      <c r="I36" s="27">
        <v>6.201983476391729</v>
      </c>
      <c r="J36" s="27">
        <v>9.0635584124837791</v>
      </c>
      <c r="K36" s="27">
        <v>7.9600123928705093</v>
      </c>
      <c r="L36" s="27">
        <v>9.0929087151551791</v>
      </c>
      <c r="M36" s="27">
        <v>10.421273741355064</v>
      </c>
    </row>
    <row r="37" spans="2:13" ht="12.75" customHeight="1" x14ac:dyDescent="0.3">
      <c r="B37" s="80"/>
      <c r="C37" s="7" t="s">
        <v>178</v>
      </c>
      <c r="D37" s="27">
        <v>9.7355167126903943</v>
      </c>
      <c r="E37" s="27">
        <v>10.173410042173559</v>
      </c>
      <c r="F37" s="27">
        <v>9.6221836408867674</v>
      </c>
      <c r="G37" s="27">
        <v>12.515256849225601</v>
      </c>
      <c r="H37" s="27">
        <v>10.600117423782359</v>
      </c>
      <c r="I37" s="27">
        <v>6.8346750563166569</v>
      </c>
      <c r="J37" s="27">
        <v>8.8926129273594867</v>
      </c>
      <c r="K37" s="27">
        <v>20.557655903160384</v>
      </c>
      <c r="L37" s="27">
        <v>13.686632682309099</v>
      </c>
      <c r="M37" s="27">
        <v>5.9341751044979203</v>
      </c>
    </row>
    <row r="38" spans="2:13" ht="12.75" customHeight="1" x14ac:dyDescent="0.3">
      <c r="B38" s="81"/>
      <c r="C38" s="7" t="s">
        <v>179</v>
      </c>
      <c r="D38" s="27">
        <v>9.5396895510436295</v>
      </c>
      <c r="E38" s="27">
        <v>15.121239176229034</v>
      </c>
      <c r="F38" s="27">
        <v>7.6975781451138134</v>
      </c>
      <c r="G38" s="27">
        <v>8.6217992604575731</v>
      </c>
      <c r="H38" s="27">
        <v>16.13123977077149</v>
      </c>
      <c r="I38" s="27">
        <v>7.4640669757528144</v>
      </c>
      <c r="J38" s="27">
        <v>8.0027294517711969</v>
      </c>
      <c r="K38" s="27">
        <v>21.282522450645846</v>
      </c>
      <c r="L38" s="27">
        <v>14.975739041824566</v>
      </c>
      <c r="M38" s="27">
        <v>7.5150284266945455</v>
      </c>
    </row>
    <row r="39" spans="2:13" ht="12.75" customHeight="1" x14ac:dyDescent="0.3"/>
    <row r="40" spans="2:13" ht="12.75" customHeight="1" x14ac:dyDescent="0.3"/>
    <row r="41" spans="2:13" ht="12.75" customHeight="1" x14ac:dyDescent="0.3"/>
    <row r="42" spans="2:13" ht="12.75" customHeight="1" x14ac:dyDescent="0.3">
      <c r="D42" s="7" t="s">
        <v>180</v>
      </c>
      <c r="E42" s="7" t="s">
        <v>181</v>
      </c>
    </row>
    <row r="43" spans="2:13" ht="12.75" customHeight="1" x14ac:dyDescent="0.3">
      <c r="B43" s="82" t="s">
        <v>182</v>
      </c>
      <c r="C43" s="7" t="s">
        <v>166</v>
      </c>
      <c r="D43" s="7">
        <v>1600</v>
      </c>
      <c r="E43" s="7">
        <v>92.3</v>
      </c>
    </row>
    <row r="44" spans="2:13" ht="12.75" customHeight="1" x14ac:dyDescent="0.3">
      <c r="B44" s="80"/>
      <c r="C44" s="7" t="s">
        <v>167</v>
      </c>
      <c r="D44" s="5">
        <v>2900</v>
      </c>
      <c r="E44" s="28">
        <v>100.490621572495</v>
      </c>
      <c r="F44" s="5"/>
    </row>
    <row r="45" spans="2:13" ht="12.75" customHeight="1" x14ac:dyDescent="0.3">
      <c r="B45" s="80"/>
      <c r="C45" s="7" t="s">
        <v>168</v>
      </c>
      <c r="D45" s="5">
        <v>2700</v>
      </c>
      <c r="E45" s="28">
        <v>113.411129978113</v>
      </c>
      <c r="F45" s="5"/>
    </row>
    <row r="46" spans="2:13" ht="12.75" customHeight="1" x14ac:dyDescent="0.3">
      <c r="B46" s="80"/>
      <c r="C46" s="7" t="s">
        <v>169</v>
      </c>
      <c r="D46" s="5">
        <v>2600</v>
      </c>
      <c r="E46" s="28">
        <v>80.841831220499003</v>
      </c>
      <c r="F46" s="5"/>
    </row>
    <row r="47" spans="2:13" ht="12.75" customHeight="1" x14ac:dyDescent="0.3">
      <c r="B47" s="80"/>
      <c r="C47" s="7" t="s">
        <v>170</v>
      </c>
      <c r="D47" s="5">
        <v>3000</v>
      </c>
      <c r="E47" s="28">
        <v>78.562830363879911</v>
      </c>
      <c r="F47" s="5"/>
    </row>
    <row r="48" spans="2:13" ht="12.75" customHeight="1" x14ac:dyDescent="0.3">
      <c r="B48" s="80"/>
      <c r="C48" s="7" t="s">
        <v>171</v>
      </c>
      <c r="D48" s="5">
        <v>1900</v>
      </c>
      <c r="E48" s="28">
        <v>100.23638952450855</v>
      </c>
      <c r="F48" s="5"/>
    </row>
    <row r="49" spans="2:13" ht="12.75" customHeight="1" x14ac:dyDescent="0.3">
      <c r="B49" s="80"/>
      <c r="C49" s="7" t="s">
        <v>172</v>
      </c>
      <c r="D49" s="5">
        <v>2900</v>
      </c>
      <c r="E49" s="28">
        <v>99.413389578885443</v>
      </c>
      <c r="F49" s="5"/>
    </row>
    <row r="50" spans="2:13" ht="12.75" customHeight="1" x14ac:dyDescent="0.3">
      <c r="B50" s="80"/>
      <c r="C50" s="7" t="s">
        <v>173</v>
      </c>
      <c r="D50" s="5">
        <v>1800</v>
      </c>
      <c r="E50" s="28">
        <v>94.581378550804004</v>
      </c>
      <c r="F50" s="5"/>
    </row>
    <row r="51" spans="2:13" ht="12.75" customHeight="1" x14ac:dyDescent="0.3">
      <c r="B51" s="80"/>
      <c r="C51" s="7" t="s">
        <v>174</v>
      </c>
      <c r="D51" s="5">
        <v>3100</v>
      </c>
      <c r="E51" s="28">
        <v>93.069310566121402</v>
      </c>
      <c r="F51" s="5"/>
    </row>
    <row r="52" spans="2:13" ht="12.75" customHeight="1" x14ac:dyDescent="0.3">
      <c r="B52" s="80"/>
      <c r="C52" s="7" t="s">
        <v>175</v>
      </c>
      <c r="D52" s="5">
        <v>1800</v>
      </c>
      <c r="E52" s="28">
        <v>90.694100434826595</v>
      </c>
      <c r="F52" s="5"/>
    </row>
    <row r="53" spans="2:13" ht="12.75" customHeight="1" x14ac:dyDescent="0.3">
      <c r="B53" s="80"/>
      <c r="C53" s="7" t="s">
        <v>176</v>
      </c>
      <c r="D53" s="5">
        <v>2500</v>
      </c>
      <c r="E53" s="28">
        <v>96.102793427526507</v>
      </c>
      <c r="F53" s="5"/>
    </row>
    <row r="54" spans="2:13" ht="12.75" customHeight="1" x14ac:dyDescent="0.3">
      <c r="B54" s="80"/>
      <c r="C54" s="7" t="s">
        <v>177</v>
      </c>
      <c r="D54" s="5">
        <v>2400</v>
      </c>
      <c r="E54" s="28">
        <v>98.228263631632004</v>
      </c>
      <c r="F54" s="5"/>
    </row>
    <row r="55" spans="2:13" ht="12.75" customHeight="1" x14ac:dyDescent="0.3">
      <c r="B55" s="80"/>
      <c r="C55" s="7" t="s">
        <v>178</v>
      </c>
      <c r="D55" s="5">
        <v>1800</v>
      </c>
      <c r="E55" s="28">
        <v>81.927096694379998</v>
      </c>
      <c r="F55" s="5"/>
    </row>
    <row r="56" spans="2:13" ht="12.75" customHeight="1" x14ac:dyDescent="0.3">
      <c r="B56" s="81"/>
      <c r="C56" s="7" t="s">
        <v>179</v>
      </c>
      <c r="D56" s="5">
        <v>2000</v>
      </c>
      <c r="E56" s="28">
        <v>99.377580279295699</v>
      </c>
      <c r="F56" s="5"/>
    </row>
    <row r="57" spans="2:13" ht="12.75" customHeight="1" x14ac:dyDescent="0.3"/>
    <row r="58" spans="2:13" ht="12.75" customHeight="1" x14ac:dyDescent="0.3"/>
    <row r="59" spans="2:13" ht="12.75" customHeight="1" x14ac:dyDescent="0.3"/>
    <row r="60" spans="2:13" ht="12.75" customHeight="1" x14ac:dyDescent="0.3">
      <c r="D60" s="7" t="s">
        <v>126</v>
      </c>
      <c r="E60" s="7" t="s">
        <v>132</v>
      </c>
      <c r="F60" s="7" t="s">
        <v>129</v>
      </c>
      <c r="G60" s="7" t="s">
        <v>130</v>
      </c>
      <c r="H60" s="7" t="s">
        <v>131</v>
      </c>
      <c r="I60" s="7" t="s">
        <v>163</v>
      </c>
      <c r="J60" s="7" t="s">
        <v>141</v>
      </c>
      <c r="K60" s="7" t="s">
        <v>140</v>
      </c>
      <c r="L60" s="7" t="s">
        <v>164</v>
      </c>
      <c r="M60" s="7" t="s">
        <v>162</v>
      </c>
    </row>
    <row r="61" spans="2:13" ht="12.75" customHeight="1" x14ac:dyDescent="0.3">
      <c r="B61" s="82" t="s">
        <v>183</v>
      </c>
      <c r="C61" s="7" t="s">
        <v>166</v>
      </c>
      <c r="D61" s="29">
        <v>9580</v>
      </c>
      <c r="E61" s="29">
        <v>5880</v>
      </c>
      <c r="F61" s="29">
        <v>10080</v>
      </c>
      <c r="G61" s="29">
        <v>6080</v>
      </c>
      <c r="H61" s="29">
        <v>5880</v>
      </c>
      <c r="I61" s="29">
        <v>11080</v>
      </c>
      <c r="J61" s="29">
        <v>11080</v>
      </c>
      <c r="K61" s="29">
        <v>6580</v>
      </c>
      <c r="L61" s="29">
        <v>6180</v>
      </c>
      <c r="M61" s="29">
        <v>11080</v>
      </c>
    </row>
    <row r="62" spans="2:13" ht="12.75" customHeight="1" x14ac:dyDescent="0.3">
      <c r="B62" s="80"/>
      <c r="C62" s="7" t="s">
        <v>167</v>
      </c>
      <c r="D62" s="29">
        <v>14000</v>
      </c>
      <c r="E62" s="29">
        <v>10400</v>
      </c>
      <c r="F62" s="29">
        <v>12500</v>
      </c>
      <c r="G62" s="29">
        <v>6500</v>
      </c>
      <c r="H62" s="29">
        <v>7600</v>
      </c>
      <c r="I62" s="29">
        <v>21400</v>
      </c>
      <c r="J62" s="29">
        <v>11400</v>
      </c>
      <c r="K62" s="29">
        <v>8400</v>
      </c>
      <c r="L62" s="29">
        <v>10400</v>
      </c>
      <c r="M62" s="29">
        <v>20100</v>
      </c>
    </row>
    <row r="63" spans="2:13" ht="12.75" customHeight="1" x14ac:dyDescent="0.3">
      <c r="B63" s="80"/>
      <c r="C63" s="7" t="s">
        <v>168</v>
      </c>
      <c r="D63" s="29">
        <v>18700</v>
      </c>
      <c r="E63" s="29">
        <v>7800</v>
      </c>
      <c r="F63" s="29">
        <v>19000</v>
      </c>
      <c r="G63" s="29">
        <v>8200</v>
      </c>
      <c r="H63" s="29">
        <v>8300</v>
      </c>
      <c r="I63" s="29">
        <v>13000</v>
      </c>
      <c r="J63" s="29">
        <v>12700</v>
      </c>
      <c r="K63" s="29">
        <v>7300</v>
      </c>
      <c r="L63" s="29">
        <v>7700</v>
      </c>
      <c r="M63" s="29">
        <v>17800</v>
      </c>
    </row>
    <row r="64" spans="2:13" ht="12.75" customHeight="1" x14ac:dyDescent="0.3">
      <c r="B64" s="80"/>
      <c r="C64" s="7" t="s">
        <v>169</v>
      </c>
      <c r="D64" s="29">
        <v>18500</v>
      </c>
      <c r="E64" s="29">
        <v>6900</v>
      </c>
      <c r="F64" s="29">
        <v>11200</v>
      </c>
      <c r="G64" s="29">
        <v>11200</v>
      </c>
      <c r="H64" s="29">
        <v>11400</v>
      </c>
      <c r="I64" s="29">
        <v>14500</v>
      </c>
      <c r="J64" s="29">
        <v>20300</v>
      </c>
      <c r="K64" s="29">
        <v>12200</v>
      </c>
      <c r="L64" s="29">
        <v>9800</v>
      </c>
      <c r="M64" s="29">
        <v>20700</v>
      </c>
    </row>
    <row r="65" spans="2:13" ht="12.75" customHeight="1" x14ac:dyDescent="0.3">
      <c r="B65" s="80"/>
      <c r="C65" s="7" t="s">
        <v>170</v>
      </c>
      <c r="D65" s="29">
        <v>15100</v>
      </c>
      <c r="E65" s="29">
        <v>10700</v>
      </c>
      <c r="F65" s="29">
        <v>10900</v>
      </c>
      <c r="G65" s="29">
        <v>9000</v>
      </c>
      <c r="H65" s="29">
        <v>10200</v>
      </c>
      <c r="I65" s="29">
        <v>17200</v>
      </c>
      <c r="J65" s="29">
        <v>21800</v>
      </c>
      <c r="K65" s="29">
        <v>10500</v>
      </c>
      <c r="L65" s="29">
        <v>10500</v>
      </c>
      <c r="M65" s="29">
        <v>17000</v>
      </c>
    </row>
    <row r="66" spans="2:13" ht="12.75" customHeight="1" x14ac:dyDescent="0.3">
      <c r="B66" s="80"/>
      <c r="C66" s="7" t="s">
        <v>171</v>
      </c>
      <c r="D66" s="29">
        <v>11900</v>
      </c>
      <c r="E66" s="29">
        <v>10700</v>
      </c>
      <c r="F66" s="29">
        <v>19600</v>
      </c>
      <c r="G66" s="29">
        <v>8000</v>
      </c>
      <c r="H66" s="29">
        <v>7900</v>
      </c>
      <c r="I66" s="29">
        <v>13600</v>
      </c>
      <c r="J66" s="29">
        <v>15300</v>
      </c>
      <c r="K66" s="29">
        <v>7900</v>
      </c>
      <c r="L66" s="29">
        <v>10800</v>
      </c>
      <c r="M66" s="29">
        <v>12000</v>
      </c>
    </row>
    <row r="67" spans="2:13" ht="12.75" customHeight="1" x14ac:dyDescent="0.3">
      <c r="B67" s="80"/>
      <c r="C67" s="7" t="s">
        <v>172</v>
      </c>
      <c r="D67" s="29">
        <v>18700</v>
      </c>
      <c r="E67" s="29">
        <v>11500</v>
      </c>
      <c r="F67" s="29">
        <v>15600</v>
      </c>
      <c r="G67" s="29">
        <v>10500</v>
      </c>
      <c r="H67" s="29">
        <v>11200</v>
      </c>
      <c r="I67" s="29">
        <v>22100</v>
      </c>
      <c r="J67" s="29">
        <v>19700</v>
      </c>
      <c r="K67" s="29">
        <v>9100</v>
      </c>
      <c r="L67" s="29">
        <v>10700</v>
      </c>
      <c r="M67" s="29">
        <v>16000</v>
      </c>
    </row>
    <row r="68" spans="2:13" ht="12.75" customHeight="1" x14ac:dyDescent="0.3">
      <c r="B68" s="80"/>
      <c r="C68" s="7" t="s">
        <v>173</v>
      </c>
      <c r="D68" s="29">
        <v>12000</v>
      </c>
      <c r="E68" s="29">
        <v>8800</v>
      </c>
      <c r="F68" s="29">
        <v>13500</v>
      </c>
      <c r="G68" s="29">
        <v>11800</v>
      </c>
      <c r="H68" s="29">
        <v>7700</v>
      </c>
      <c r="I68" s="29">
        <v>13300</v>
      </c>
      <c r="J68" s="29">
        <v>19000</v>
      </c>
      <c r="K68" s="29">
        <v>7900</v>
      </c>
      <c r="L68" s="29">
        <v>7800</v>
      </c>
      <c r="M68" s="29">
        <v>13400</v>
      </c>
    </row>
    <row r="69" spans="2:13" ht="12.75" customHeight="1" x14ac:dyDescent="0.3">
      <c r="B69" s="80"/>
      <c r="C69" s="7" t="s">
        <v>174</v>
      </c>
      <c r="D69" s="29">
        <v>10100</v>
      </c>
      <c r="E69" s="29">
        <v>11800</v>
      </c>
      <c r="F69" s="29">
        <v>12800</v>
      </c>
      <c r="G69" s="29">
        <v>7600</v>
      </c>
      <c r="H69" s="29">
        <v>11700</v>
      </c>
      <c r="I69" s="29">
        <v>12400</v>
      </c>
      <c r="J69" s="29">
        <v>16400</v>
      </c>
      <c r="K69" s="29">
        <v>7200</v>
      </c>
      <c r="L69" s="29">
        <v>6800</v>
      </c>
      <c r="M69" s="29">
        <v>20400</v>
      </c>
    </row>
    <row r="70" spans="2:13" ht="12.75" customHeight="1" x14ac:dyDescent="0.3">
      <c r="B70" s="80"/>
      <c r="C70" s="7" t="s">
        <v>175</v>
      </c>
      <c r="D70" s="29">
        <v>13400</v>
      </c>
      <c r="E70" s="29">
        <v>6200</v>
      </c>
      <c r="F70" s="29">
        <v>13700</v>
      </c>
      <c r="G70" s="29">
        <v>8600</v>
      </c>
      <c r="H70" s="29">
        <v>7600</v>
      </c>
      <c r="I70" s="29">
        <v>15300</v>
      </c>
      <c r="J70" s="29">
        <v>14000</v>
      </c>
      <c r="K70" s="29">
        <v>9900</v>
      </c>
      <c r="L70" s="29">
        <v>9300</v>
      </c>
      <c r="M70" s="29">
        <v>20300</v>
      </c>
    </row>
    <row r="71" spans="2:13" ht="12.75" customHeight="1" x14ac:dyDescent="0.3">
      <c r="B71" s="80"/>
      <c r="C71" s="7" t="s">
        <v>176</v>
      </c>
      <c r="D71" s="29">
        <v>17200</v>
      </c>
      <c r="E71" s="29">
        <v>9700</v>
      </c>
      <c r="F71" s="29">
        <v>19500</v>
      </c>
      <c r="G71" s="29">
        <v>10200</v>
      </c>
      <c r="H71" s="29">
        <v>9300</v>
      </c>
      <c r="I71" s="29">
        <v>16700</v>
      </c>
      <c r="J71" s="29">
        <v>21400</v>
      </c>
      <c r="K71" s="29">
        <v>6800</v>
      </c>
      <c r="L71" s="29">
        <v>6400</v>
      </c>
      <c r="M71" s="29">
        <v>19900</v>
      </c>
    </row>
    <row r="72" spans="2:13" ht="12.75" customHeight="1" x14ac:dyDescent="0.3">
      <c r="B72" s="80"/>
      <c r="C72" s="7" t="s">
        <v>177</v>
      </c>
      <c r="D72" s="29">
        <v>13500</v>
      </c>
      <c r="E72" s="29">
        <v>11000</v>
      </c>
      <c r="F72" s="29">
        <v>10500</v>
      </c>
      <c r="G72" s="29">
        <v>8200</v>
      </c>
      <c r="H72" s="29">
        <v>6500</v>
      </c>
      <c r="I72" s="29">
        <v>17500</v>
      </c>
      <c r="J72" s="29">
        <v>16200</v>
      </c>
      <c r="K72" s="29">
        <v>7300</v>
      </c>
      <c r="L72" s="29">
        <v>11500</v>
      </c>
      <c r="M72" s="29">
        <v>19400</v>
      </c>
    </row>
    <row r="73" spans="2:13" ht="12.75" customHeight="1" x14ac:dyDescent="0.3">
      <c r="B73" s="80"/>
      <c r="C73" s="7" t="s">
        <v>178</v>
      </c>
      <c r="D73" s="29">
        <v>13900</v>
      </c>
      <c r="E73" s="29">
        <v>9700</v>
      </c>
      <c r="F73" s="29">
        <v>12000</v>
      </c>
      <c r="G73" s="29">
        <v>6300</v>
      </c>
      <c r="H73" s="29">
        <v>10900</v>
      </c>
      <c r="I73" s="29">
        <v>16100</v>
      </c>
      <c r="J73" s="29">
        <v>13000</v>
      </c>
      <c r="K73" s="29">
        <v>11300</v>
      </c>
      <c r="L73" s="29">
        <v>7500</v>
      </c>
      <c r="M73" s="29">
        <v>18400</v>
      </c>
    </row>
    <row r="74" spans="2:13" ht="12.75" customHeight="1" x14ac:dyDescent="0.3">
      <c r="B74" s="81"/>
      <c r="C74" s="7" t="s">
        <v>179</v>
      </c>
      <c r="D74" s="29">
        <v>14800</v>
      </c>
      <c r="E74" s="29">
        <v>6400</v>
      </c>
      <c r="F74" s="29">
        <v>13900</v>
      </c>
      <c r="G74" s="29">
        <v>10200</v>
      </c>
      <c r="H74" s="29">
        <v>11500</v>
      </c>
      <c r="I74" s="29">
        <v>21300</v>
      </c>
      <c r="J74" s="29">
        <v>18900</v>
      </c>
      <c r="K74" s="29">
        <v>9800</v>
      </c>
      <c r="L74" s="29">
        <v>11900</v>
      </c>
      <c r="M74" s="29">
        <v>13700</v>
      </c>
    </row>
    <row r="75" spans="2:13" ht="12.75" customHeight="1" x14ac:dyDescent="0.3"/>
    <row r="76" spans="2:13" ht="12.75" customHeight="1" x14ac:dyDescent="0.3"/>
    <row r="77" spans="2:13" ht="12.75" customHeight="1" x14ac:dyDescent="0.3"/>
    <row r="78" spans="2:13" ht="12.75" customHeight="1" x14ac:dyDescent="0.3"/>
    <row r="79" spans="2:13" ht="12.75" customHeight="1" x14ac:dyDescent="0.3"/>
    <row r="80" spans="2:13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4">
    <mergeCell ref="B6:B19"/>
    <mergeCell ref="B25:B38"/>
    <mergeCell ref="B43:B56"/>
    <mergeCell ref="B61:B74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17.33203125" customWidth="1"/>
    <col min="2" max="2" width="18.88671875" customWidth="1"/>
    <col min="3" max="3" width="22" customWidth="1"/>
    <col min="4" max="4" width="12.33203125" customWidth="1"/>
    <col min="5" max="5" width="12" customWidth="1"/>
    <col min="6" max="6" width="8.33203125" customWidth="1"/>
    <col min="7" max="8" width="10.109375" customWidth="1"/>
    <col min="9" max="18" width="8.33203125" customWidth="1"/>
    <col min="19" max="26" width="12.6640625" customWidth="1"/>
  </cols>
  <sheetData>
    <row r="1" spans="1:26" ht="15" customHeight="1" x14ac:dyDescent="0.3">
      <c r="A1" s="2" t="s">
        <v>184</v>
      </c>
      <c r="B1" s="4">
        <v>0.2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3">
      <c r="A2" s="2" t="s">
        <v>185</v>
      </c>
      <c r="B2" s="2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3">
      <c r="A3" s="2" t="s">
        <v>186</v>
      </c>
      <c r="B3" s="2">
        <f>B2*12</f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 t="s">
        <v>187</v>
      </c>
      <c r="B4" s="4">
        <v>0.11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" t="s">
        <v>68</v>
      </c>
      <c r="B6" s="1" t="s">
        <v>188</v>
      </c>
      <c r="C6" s="1" t="s">
        <v>189</v>
      </c>
      <c r="D6" s="1" t="s">
        <v>190</v>
      </c>
      <c r="E6" s="1" t="s">
        <v>76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 t="s">
        <v>132</v>
      </c>
      <c r="B7" s="31">
        <v>400000</v>
      </c>
      <c r="C7" s="31"/>
      <c r="D7" s="31"/>
      <c r="E7" s="31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 t="s">
        <v>164</v>
      </c>
      <c r="B8" s="31">
        <v>650000</v>
      </c>
      <c r="C8" s="31"/>
      <c r="D8" s="31"/>
      <c r="E8" s="31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 t="s">
        <v>191</v>
      </c>
      <c r="B9" s="31">
        <v>600000</v>
      </c>
      <c r="C9" s="31"/>
      <c r="D9" s="31"/>
      <c r="E9" s="31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 t="s">
        <v>192</v>
      </c>
      <c r="B10" s="31">
        <v>750000</v>
      </c>
      <c r="C10" s="31"/>
      <c r="D10" s="31"/>
      <c r="E10" s="31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 t="s">
        <v>193</v>
      </c>
      <c r="B11" s="31">
        <v>1150000</v>
      </c>
      <c r="C11" s="31"/>
      <c r="D11" s="31"/>
      <c r="E11" s="31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 t="s">
        <v>194</v>
      </c>
      <c r="B12" s="31">
        <v>1150000</v>
      </c>
      <c r="C12" s="31"/>
      <c r="D12" s="31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 t="s">
        <v>163</v>
      </c>
      <c r="B13" s="31">
        <v>1400000</v>
      </c>
      <c r="C13" s="31"/>
      <c r="D13" s="31"/>
      <c r="E13" s="31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 t="s">
        <v>195</v>
      </c>
      <c r="B14" s="31">
        <v>1250000</v>
      </c>
      <c r="C14" s="31"/>
      <c r="D14" s="31"/>
      <c r="E14" s="31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 t="s">
        <v>196</v>
      </c>
      <c r="B15" s="31">
        <v>1450000</v>
      </c>
      <c r="C15" s="31"/>
      <c r="D15" s="31"/>
      <c r="E15" s="31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 t="s">
        <v>197</v>
      </c>
      <c r="B16" s="31">
        <v>250000</v>
      </c>
      <c r="C16" s="31"/>
      <c r="D16" s="31"/>
      <c r="E16" s="3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 t="s">
        <v>198</v>
      </c>
      <c r="B17" s="31">
        <v>1200000</v>
      </c>
      <c r="C17" s="31"/>
      <c r="D17" s="31"/>
      <c r="E17" s="31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 t="s">
        <v>199</v>
      </c>
      <c r="B18" s="31">
        <v>1400000</v>
      </c>
      <c r="C18" s="31"/>
      <c r="D18" s="31"/>
      <c r="E18" s="3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 t="s">
        <v>130</v>
      </c>
      <c r="B19" s="31">
        <v>750000</v>
      </c>
      <c r="C19" s="31"/>
      <c r="D19" s="31"/>
      <c r="E19" s="31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200</v>
      </c>
      <c r="B20" s="31">
        <v>300000</v>
      </c>
      <c r="C20" s="31"/>
      <c r="D20" s="31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201</v>
      </c>
      <c r="B21" s="31">
        <v>450000</v>
      </c>
      <c r="C21" s="31"/>
      <c r="D21" s="31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 t="s">
        <v>140</v>
      </c>
      <c r="B22" s="31">
        <v>550000</v>
      </c>
      <c r="C22" s="31"/>
      <c r="D22" s="31"/>
      <c r="E22" s="31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 t="s">
        <v>202</v>
      </c>
      <c r="B23" s="31">
        <v>700000</v>
      </c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203</v>
      </c>
      <c r="B24" s="31">
        <v>1200000</v>
      </c>
      <c r="C24" s="31"/>
      <c r="D24" s="31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131</v>
      </c>
      <c r="B25" s="31">
        <v>500000</v>
      </c>
      <c r="C25" s="31"/>
      <c r="D25" s="31"/>
      <c r="E25" s="31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204</v>
      </c>
      <c r="B26" s="31">
        <v>2000000</v>
      </c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defaultColWidth="14.44140625" defaultRowHeight="15" customHeight="1" x14ac:dyDescent="0.3"/>
  <cols>
    <col min="1" max="2" width="10.109375" customWidth="1"/>
    <col min="3" max="26" width="8.6640625" customWidth="1"/>
  </cols>
  <sheetData>
    <row r="1" spans="1:2" ht="14.4" x14ac:dyDescent="0.3">
      <c r="A1" s="2" t="s">
        <v>205</v>
      </c>
      <c r="B1" s="2" t="s">
        <v>206</v>
      </c>
    </row>
    <row r="2" spans="1:2" ht="14.4" x14ac:dyDescent="0.3">
      <c r="A2" s="2" t="s">
        <v>126</v>
      </c>
      <c r="B2" s="2" t="s">
        <v>192</v>
      </c>
    </row>
    <row r="3" spans="1:2" ht="14.4" x14ac:dyDescent="0.3">
      <c r="A3" s="2" t="s">
        <v>132</v>
      </c>
      <c r="B3" s="2" t="s">
        <v>132</v>
      </c>
    </row>
    <row r="4" spans="1:2" ht="14.4" x14ac:dyDescent="0.3">
      <c r="A4" s="2" t="s">
        <v>129</v>
      </c>
      <c r="B4" s="2" t="s">
        <v>193</v>
      </c>
    </row>
    <row r="5" spans="1:2" ht="14.4" x14ac:dyDescent="0.3">
      <c r="A5" s="2" t="s">
        <v>130</v>
      </c>
      <c r="B5" s="2" t="s">
        <v>130</v>
      </c>
    </row>
    <row r="6" spans="1:2" ht="14.4" x14ac:dyDescent="0.3">
      <c r="A6" s="2" t="s">
        <v>131</v>
      </c>
      <c r="B6" s="2" t="s">
        <v>131</v>
      </c>
    </row>
    <row r="7" spans="1:2" ht="14.4" x14ac:dyDescent="0.3">
      <c r="A7" s="2" t="s">
        <v>163</v>
      </c>
      <c r="B7" s="2" t="s">
        <v>163</v>
      </c>
    </row>
    <row r="8" spans="1:2" ht="14.4" x14ac:dyDescent="0.3">
      <c r="A8" s="2" t="s">
        <v>141</v>
      </c>
      <c r="B8" s="2" t="s">
        <v>194</v>
      </c>
    </row>
    <row r="9" spans="1:2" ht="14.4" x14ac:dyDescent="0.3">
      <c r="A9" s="2" t="s">
        <v>140</v>
      </c>
      <c r="B9" s="2" t="s">
        <v>140</v>
      </c>
    </row>
    <row r="10" spans="1:2" ht="14.4" x14ac:dyDescent="0.3">
      <c r="A10" s="2" t="s">
        <v>164</v>
      </c>
      <c r="B10" s="2" t="s">
        <v>164</v>
      </c>
    </row>
    <row r="11" spans="1:2" ht="14.4" x14ac:dyDescent="0.3">
      <c r="A11" s="2" t="s">
        <v>162</v>
      </c>
      <c r="B11" s="2" t="s">
        <v>195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w / k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H s P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D + R W K I p H u A 4 A A A A R A A A A E w A c A E Z v c m 1 1 b G F z L 1 N l Y 3 R p b 2 4 x L m 0 g o h g A K K A U A A A A A A A A A A A A A A A A A A A A A A A A A A A A K 0 5 N L s n M z 1 M I h t C G 1 g B Q S w E C L Q A U A A I A C A B 7 D + R W B A C o x K U A A A D 2 A A A A E g A A A A A A A A A A A A A A A A A A A A A A Q 2 9 u Z m l n L 1 B h Y 2 t h Z 2 U u e G 1 s U E s B A i 0 A F A A C A A g A e w / k V g / K 6 a u k A A A A 6 Q A A A B M A A A A A A A A A A A A A A A A A 8 Q A A A F t D b 2 5 0 Z W 5 0 X 1 R 5 c G V z X S 5 4 b W x Q S w E C L Q A U A A I A C A B 7 D +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U x h J 4 2 o d E y C Y I c d s s E 3 g A A A A A A C A A A A A A A Q Z g A A A A E A A C A A A A A 1 i s + 7 o Y j D n j W k B 4 S N r S W w n 5 6 y D p t d 6 T J F d q t L m 3 o F L Q A A A A A O g A A A A A I A A C A A A A B l d U s 4 U q b A H Z 8 E J x E A b k d J c l d V l x H 0 v w H 6 Z 3 s J U H a x k F A A A A B z e v 4 e a n E w a R q i N g Q b b 1 0 / P R 2 6 x Q y G d j v G B 2 P d r 7 0 T D i A B s 5 U u W n e I q P a 9 2 h S R O Q C T z h a H A t B x j h 5 4 9 M N f q r J t l 4 0 F Q e s W x p j e d I J f C f f h 6 k A A A A B O F Q l 7 n x 4 / c G g I S i d P h i g X t 6 9 b d h A p v s 0 + q W r 4 r 9 v O Y 7 f Y Q 4 v k k e j w B h 1 i u h U r n v f J 4 G u e p E t 2 A e Q A D x G Q + p f 6 < / D a t a M a s h u p > 
</file>

<file path=customXml/itemProps1.xml><?xml version="1.0" encoding="utf-8"?>
<ds:datastoreItem xmlns:ds="http://schemas.openxmlformats.org/officeDocument/2006/customXml" ds:itemID="{BBE6ACAD-35E3-4B59-B27B-A8C5393A3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profit_analysis</vt:lpstr>
      <vt:lpstr>Sheet2</vt:lpstr>
      <vt:lpstr>cost_base_improved</vt:lpstr>
      <vt:lpstr>Sheet1</vt:lpstr>
      <vt:lpstr>payouts_table_AMD</vt:lpstr>
      <vt:lpstr>partner_vehicles_form_AMD</vt:lpstr>
      <vt:lpstr>AMD_OU_Data</vt:lpstr>
      <vt:lpstr>AMD_EMI_Data</vt:lpstr>
      <vt:lpstr>Vehicle mapping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HP</cp:lastModifiedBy>
  <dcterms:created xsi:type="dcterms:W3CDTF">2023-03-20T10:52:34Z</dcterms:created>
  <dcterms:modified xsi:type="dcterms:W3CDTF">2023-07-29T17:51:57Z</dcterms:modified>
</cp:coreProperties>
</file>