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The University of Texas at Dallas\UTD MIS PhD YXL180111\2020 Summer\Research\BPR\BPRH\"/>
    </mc:Choice>
  </mc:AlternateContent>
  <xr:revisionPtr revIDLastSave="86214" documentId="11_C6DE35B66380080D137F7BCE8AF8D9537155F92F" xr6:coauthVersionLast="44" xr6:coauthVersionMax="44" xr10:uidLastSave="{473831BD-79C4-4759-8F86-F7939AEBDCBB}"/>
  <bookViews>
    <workbookView xWindow="-108" yWindow="-108" windowWidth="23256" windowHeight="12720" firstSheet="1" activeTab="5" xr2:uid="{00000000-000D-0000-FFFF-FFFF00000000}"/>
  </bookViews>
  <sheets>
    <sheet name="Sheet1" sheetId="1" r:id="rId1"/>
    <sheet name="BPR" sheetId="2" r:id="rId2"/>
    <sheet name="BPRH" sheetId="3" r:id="rId3"/>
    <sheet name="BPRH w. Reg" sheetId="4" r:id="rId4"/>
    <sheet name="BPRH w. D" sheetId="5" r:id="rId5"/>
    <sheet name="Iteration1" sheetId="6" r:id="rId6"/>
    <sheet name="obj_t" sheetId="10" r:id="rId7"/>
    <sheet name="obj_t+1" sheetId="11" r:id="rId8"/>
  </sheets>
  <definedNames>
    <definedName name="solver_adj" localSheetId="1" hidden="1">BPR!$C$9:$D$12,BPR!$C$15:$F$16</definedName>
    <definedName name="solver_adj" localSheetId="2" hidden="1">BPRH!$C$10:$D$13,BPRH!$C$16:$F$17,BPRH!$I$16:$L$16</definedName>
    <definedName name="solver_adj" localSheetId="4" hidden="1">'BPRH w. D'!#REF!,'BPRH w. D'!#REF!</definedName>
    <definedName name="solver_adj" localSheetId="3" hidden="1">'BPRH w. Reg'!$C$10:$D$13,'BPRH w. Reg'!$C$16:$F$17,'BPRH w. Reg'!$I$16:$L$16</definedName>
    <definedName name="solver_adj" localSheetId="6" hidden="1">obj_t!$C$10:$D$13,obj_t!$C$16:$F$17,obj_t!$I$16:$L$16</definedName>
    <definedName name="solver_adj" localSheetId="7" hidden="1">'obj_t+1'!$C$10:$D$13,'obj_t+1'!$C$16:$F$17,'obj_t+1'!$I$16:$L$16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cvg" localSheetId="6" hidden="1">0.0001</definedName>
    <definedName name="solver_cvg" localSheetId="7" hidden="1">0.0001</definedName>
    <definedName name="solver_drv" localSheetId="1" hidden="1">1</definedName>
    <definedName name="solver_drv" localSheetId="2" hidden="1">2</definedName>
    <definedName name="solver_drv" localSheetId="4" hidden="1">2</definedName>
    <definedName name="solver_drv" localSheetId="3" hidden="1">2</definedName>
    <definedName name="solver_drv" localSheetId="6" hidden="1">2</definedName>
    <definedName name="solver_drv" localSheetId="7" hidden="1">2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ng" localSheetId="3" hidden="1">1</definedName>
    <definedName name="solver_eng" localSheetId="6" hidden="1">1</definedName>
    <definedName name="solver_eng" localSheetId="7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3" hidden="1">1</definedName>
    <definedName name="solver_est" localSheetId="6" hidden="1">1</definedName>
    <definedName name="solver_est" localSheetId="7" hidden="1">1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3" hidden="1">2147483647</definedName>
    <definedName name="solver_itr" localSheetId="6" hidden="1">2147483647</definedName>
    <definedName name="solver_itr" localSheetId="7" hidden="1">2147483647</definedName>
    <definedName name="solver_lhs1" localSheetId="2" hidden="1">BPRH!$C$16:$F$17</definedName>
    <definedName name="solver_lhs1" localSheetId="4" hidden="1">'BPRH w. D'!#REF!</definedName>
    <definedName name="solver_lhs1" localSheetId="3" hidden="1">'BPRH w. Reg'!$C$16:$F$17</definedName>
    <definedName name="solver_lhs1" localSheetId="6" hidden="1">obj_t!$C$16:$F$17</definedName>
    <definedName name="solver_lhs1" localSheetId="7" hidden="1">'obj_t+1'!$C$16:$F$17</definedName>
    <definedName name="solver_lhs2" localSheetId="2" hidden="1">BPRH!$C$16:$F$17</definedName>
    <definedName name="solver_lhs2" localSheetId="4" hidden="1">'BPRH w. D'!#REF!</definedName>
    <definedName name="solver_lhs2" localSheetId="3" hidden="1">'BPRH w. Reg'!$C$16:$F$17</definedName>
    <definedName name="solver_lhs2" localSheetId="6" hidden="1">obj_t!$C$16:$F$17</definedName>
    <definedName name="solver_lhs2" localSheetId="7" hidden="1">'obj_t+1'!$C$16:$F$17</definedName>
    <definedName name="solver_lhs3" localSheetId="2" hidden="1">BPRH!$C$16:$F$17</definedName>
    <definedName name="solver_lhs3" localSheetId="4" hidden="1">'BPRH w. D'!#REF!</definedName>
    <definedName name="solver_lhs3" localSheetId="3" hidden="1">'BPRH w. Reg'!$C$16:$F$17</definedName>
    <definedName name="solver_lhs3" localSheetId="6" hidden="1">obj_t!$C$16:$F$17</definedName>
    <definedName name="solver_lhs3" localSheetId="7" hidden="1">'obj_t+1'!$C$16:$F$17</definedName>
    <definedName name="solver_lhs4" localSheetId="2" hidden="1">BPRH!$C$16:$F$17</definedName>
    <definedName name="solver_lhs4" localSheetId="4" hidden="1">'BPRH w. D'!#REF!</definedName>
    <definedName name="solver_lhs4" localSheetId="3" hidden="1">'BPRH w. Reg'!$C$16:$F$17</definedName>
    <definedName name="solver_lhs4" localSheetId="6" hidden="1">obj_t!$C$16:$F$17</definedName>
    <definedName name="solver_lhs4" localSheetId="7" hidden="1">'obj_t+1'!$C$16:$F$17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6" hidden="1">2147483647</definedName>
    <definedName name="solver_mip" localSheetId="7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3" hidden="1">30</definedName>
    <definedName name="solver_mni" localSheetId="6" hidden="1">30</definedName>
    <definedName name="solver_mni" localSheetId="7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3" hidden="1">0.075</definedName>
    <definedName name="solver_mrt" localSheetId="6" hidden="1">0.075</definedName>
    <definedName name="solver_mrt" localSheetId="7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3" hidden="1">2</definedName>
    <definedName name="solver_msl" localSheetId="6" hidden="1">2</definedName>
    <definedName name="solver_msl" localSheetId="7" hidden="1">2</definedName>
    <definedName name="solver_neg" localSheetId="1" hidden="1">2</definedName>
    <definedName name="solver_neg" localSheetId="2" hidden="1">2</definedName>
    <definedName name="solver_neg" localSheetId="4" hidden="1">2</definedName>
    <definedName name="solver_neg" localSheetId="3" hidden="1">2</definedName>
    <definedName name="solver_neg" localSheetId="6" hidden="1">2</definedName>
    <definedName name="solver_neg" localSheetId="7" hidden="1">2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3" hidden="1">2147483647</definedName>
    <definedName name="solver_nod" localSheetId="6" hidden="1">2147483647</definedName>
    <definedName name="solver_nod" localSheetId="7" hidden="1">2147483647</definedName>
    <definedName name="solver_num" localSheetId="1" hidden="1">0</definedName>
    <definedName name="solver_num" localSheetId="2" hidden="1">0</definedName>
    <definedName name="solver_num" localSheetId="4" hidden="1">0</definedName>
    <definedName name="solver_num" localSheetId="3" hidden="1">0</definedName>
    <definedName name="solver_num" localSheetId="6" hidden="1">0</definedName>
    <definedName name="solver_num" localSheetId="7" hidden="1">0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3" hidden="1">1</definedName>
    <definedName name="solver_nwt" localSheetId="6" hidden="1">1</definedName>
    <definedName name="solver_nwt" localSheetId="7" hidden="1">1</definedName>
    <definedName name="solver_opt" localSheetId="1" hidden="1">BPR!$H$9</definedName>
    <definedName name="solver_opt" localSheetId="2" hidden="1">BPRH!$H$10</definedName>
    <definedName name="solver_opt" localSheetId="4" hidden="1">'BPRH w. D'!$M$10</definedName>
    <definedName name="solver_opt" localSheetId="3" hidden="1">'BPRH w. Reg'!$L$10</definedName>
    <definedName name="solver_opt" localSheetId="6" hidden="1">obj_t!$L$10</definedName>
    <definedName name="solver_opt" localSheetId="7" hidden="1">'obj_t+1'!$L$10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pre" localSheetId="6" hidden="1">0.000001</definedName>
    <definedName name="solver_pre" localSheetId="7" hidden="1">0.000001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bv" localSheetId="6" hidden="1">1</definedName>
    <definedName name="solver_rbv" localSheetId="7" hidden="1">1</definedName>
    <definedName name="solver_rel1" localSheetId="2" hidden="1">3</definedName>
    <definedName name="solver_rel1" localSheetId="4" hidden="1">3</definedName>
    <definedName name="solver_rel1" localSheetId="3" hidden="1">3</definedName>
    <definedName name="solver_rel1" localSheetId="6" hidden="1">3</definedName>
    <definedName name="solver_rel1" localSheetId="7" hidden="1">3</definedName>
    <definedName name="solver_rel2" localSheetId="2" hidden="1">3</definedName>
    <definedName name="solver_rel2" localSheetId="4" hidden="1">3</definedName>
    <definedName name="solver_rel2" localSheetId="3" hidden="1">3</definedName>
    <definedName name="solver_rel2" localSheetId="6" hidden="1">3</definedName>
    <definedName name="solver_rel2" localSheetId="7" hidden="1">3</definedName>
    <definedName name="solver_rel3" localSheetId="2" hidden="1">3</definedName>
    <definedName name="solver_rel3" localSheetId="4" hidden="1">3</definedName>
    <definedName name="solver_rel3" localSheetId="3" hidden="1">3</definedName>
    <definedName name="solver_rel3" localSheetId="6" hidden="1">3</definedName>
    <definedName name="solver_rel3" localSheetId="7" hidden="1">3</definedName>
    <definedName name="solver_rel4" localSheetId="2" hidden="1">3</definedName>
    <definedName name="solver_rel4" localSheetId="4" hidden="1">3</definedName>
    <definedName name="solver_rel4" localSheetId="3" hidden="1">3</definedName>
    <definedName name="solver_rel4" localSheetId="6" hidden="1">3</definedName>
    <definedName name="solver_rel4" localSheetId="7" hidden="1">3</definedName>
    <definedName name="solver_rhs1" localSheetId="2" hidden="1">0</definedName>
    <definedName name="solver_rhs1" localSheetId="4" hidden="1">0</definedName>
    <definedName name="solver_rhs1" localSheetId="3" hidden="1">0</definedName>
    <definedName name="solver_rhs1" localSheetId="6" hidden="1">0</definedName>
    <definedName name="solver_rhs1" localSheetId="7" hidden="1">0</definedName>
    <definedName name="solver_rhs2" localSheetId="2" hidden="1">0</definedName>
    <definedName name="solver_rhs2" localSheetId="4" hidden="1">0</definedName>
    <definedName name="solver_rhs2" localSheetId="3" hidden="1">0</definedName>
    <definedName name="solver_rhs2" localSheetId="6" hidden="1">0</definedName>
    <definedName name="solver_rhs2" localSheetId="7" hidden="1">0</definedName>
    <definedName name="solver_rhs3" localSheetId="2" hidden="1">0</definedName>
    <definedName name="solver_rhs3" localSheetId="4" hidden="1">0</definedName>
    <definedName name="solver_rhs3" localSheetId="3" hidden="1">0</definedName>
    <definedName name="solver_rhs3" localSheetId="6" hidden="1">0</definedName>
    <definedName name="solver_rhs3" localSheetId="7" hidden="1">0</definedName>
    <definedName name="solver_rhs4" localSheetId="2" hidden="1">0</definedName>
    <definedName name="solver_rhs4" localSheetId="4" hidden="1">0</definedName>
    <definedName name="solver_rhs4" localSheetId="3" hidden="1">0</definedName>
    <definedName name="solver_rhs4" localSheetId="6" hidden="1">0</definedName>
    <definedName name="solver_rhs4" localSheetId="7" hidden="1">0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3" hidden="1">2</definedName>
    <definedName name="solver_rlx" localSheetId="6" hidden="1">2</definedName>
    <definedName name="solver_rlx" localSheetId="7" hidden="1">2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3" hidden="1">0</definedName>
    <definedName name="solver_rsd" localSheetId="6" hidden="1">0</definedName>
    <definedName name="solver_rsd" localSheetId="7" hidden="1">0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3" hidden="1">1</definedName>
    <definedName name="solver_scl" localSheetId="6" hidden="1">1</definedName>
    <definedName name="solver_scl" localSheetId="7" hidden="1">1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3" hidden="1">2</definedName>
    <definedName name="solver_sho" localSheetId="6" hidden="1">2</definedName>
    <definedName name="solver_sho" localSheetId="7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3" hidden="1">100</definedName>
    <definedName name="solver_ssz" localSheetId="6" hidden="1">100</definedName>
    <definedName name="solver_ssz" localSheetId="7" hidden="1">100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3" hidden="1">2147483647</definedName>
    <definedName name="solver_tim" localSheetId="6" hidden="1">2147483647</definedName>
    <definedName name="solver_tim" localSheetId="7" hidden="1">2147483647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3" hidden="1">0.01</definedName>
    <definedName name="solver_tol" localSheetId="6" hidden="1">0.01</definedName>
    <definedName name="solver_tol" localSheetId="7" hidden="1">0.01</definedName>
    <definedName name="solver_typ" localSheetId="1" hidden="1">1</definedName>
    <definedName name="solver_typ" localSheetId="2" hidden="1">1</definedName>
    <definedName name="solver_typ" localSheetId="4" hidden="1">1</definedName>
    <definedName name="solver_typ" localSheetId="3" hidden="1">1</definedName>
    <definedName name="solver_typ" localSheetId="6" hidden="1">1</definedName>
    <definedName name="solver_typ" localSheetId="7" hidden="1">1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al" localSheetId="6" hidden="1">0</definedName>
    <definedName name="solver_val" localSheetId="7" hidden="1">0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3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1" i="6" l="1"/>
  <c r="M30" i="6"/>
  <c r="B30" i="6"/>
  <c r="N57" i="11"/>
  <c r="J57" i="11"/>
  <c r="F57" i="11"/>
  <c r="B57" i="11"/>
  <c r="O56" i="11"/>
  <c r="N56" i="11"/>
  <c r="P54" i="11" s="1"/>
  <c r="K56" i="11"/>
  <c r="J56" i="11"/>
  <c r="L54" i="11" s="1"/>
  <c r="G56" i="11"/>
  <c r="H54" i="11" s="1"/>
  <c r="F56" i="11"/>
  <c r="C56" i="11"/>
  <c r="B56" i="11"/>
  <c r="D54" i="11"/>
  <c r="P53" i="11"/>
  <c r="L53" i="11"/>
  <c r="H53" i="11"/>
  <c r="D53" i="11"/>
  <c r="P52" i="11"/>
  <c r="L52" i="11"/>
  <c r="H52" i="11"/>
  <c r="D52" i="11"/>
  <c r="F48" i="11"/>
  <c r="N47" i="11"/>
  <c r="N48" i="11" s="1"/>
  <c r="N29" i="11" s="1"/>
  <c r="J47" i="11"/>
  <c r="J48" i="11" s="1"/>
  <c r="J29" i="11" s="1"/>
  <c r="B47" i="11"/>
  <c r="B48" i="11" s="1"/>
  <c r="B29" i="11" s="1"/>
  <c r="F29" i="11"/>
  <c r="N4" i="11" a="1"/>
  <c r="P7" i="11" s="1"/>
  <c r="K7" i="11" s="1"/>
  <c r="N21" i="11" s="1"/>
  <c r="J57" i="10"/>
  <c r="H53" i="10"/>
  <c r="N57" i="10"/>
  <c r="F57" i="10"/>
  <c r="B57" i="10"/>
  <c r="O56" i="10"/>
  <c r="N56" i="10"/>
  <c r="K56" i="10"/>
  <c r="G56" i="10"/>
  <c r="F56" i="10"/>
  <c r="C56" i="10"/>
  <c r="B56" i="10"/>
  <c r="P53" i="10"/>
  <c r="L53" i="10"/>
  <c r="P52" i="10"/>
  <c r="F48" i="10"/>
  <c r="N47" i="10"/>
  <c r="N48" i="10" s="1"/>
  <c r="N29" i="10" s="1"/>
  <c r="J47" i="10"/>
  <c r="J48" i="10" s="1"/>
  <c r="J29" i="10" s="1"/>
  <c r="B47" i="10"/>
  <c r="B48" i="10" s="1"/>
  <c r="B29" i="10" s="1"/>
  <c r="F29" i="10"/>
  <c r="I6" i="6"/>
  <c r="I4" i="5" a="1"/>
  <c r="L4" i="5" s="1"/>
  <c r="N28" i="6"/>
  <c r="M28" i="6"/>
  <c r="Q27" i="6"/>
  <c r="P27" i="6"/>
  <c r="N27" i="6"/>
  <c r="M27" i="6"/>
  <c r="K10" i="11" l="1"/>
  <c r="N4" i="11"/>
  <c r="I4" i="11" s="1"/>
  <c r="B21" i="11" s="1"/>
  <c r="N6" i="11"/>
  <c r="I6" i="11" s="1"/>
  <c r="Q7" i="11"/>
  <c r="L7" i="11" s="1"/>
  <c r="N24" i="11" s="1"/>
  <c r="O6" i="11"/>
  <c r="J6" i="11" s="1"/>
  <c r="J25" i="11" s="1"/>
  <c r="P6" i="11"/>
  <c r="K6" i="11" s="1"/>
  <c r="J27" i="11" s="1"/>
  <c r="Q4" i="11"/>
  <c r="L4" i="11" s="1"/>
  <c r="B24" i="11" s="1"/>
  <c r="Q6" i="11"/>
  <c r="L6" i="11" s="1"/>
  <c r="J22" i="11" s="1"/>
  <c r="N5" i="11"/>
  <c r="I5" i="11" s="1"/>
  <c r="F23" i="11" s="1"/>
  <c r="N7" i="11"/>
  <c r="I7" i="11" s="1"/>
  <c r="N27" i="11" s="1"/>
  <c r="O5" i="11"/>
  <c r="J5" i="11" s="1"/>
  <c r="F21" i="11" s="1"/>
  <c r="O7" i="11"/>
  <c r="J7" i="11" s="1"/>
  <c r="Q5" i="11"/>
  <c r="L5" i="11" s="1"/>
  <c r="F26" i="11" s="1"/>
  <c r="O4" i="11"/>
  <c r="J4" i="11" s="1"/>
  <c r="B27" i="11" s="1"/>
  <c r="P4" i="11"/>
  <c r="K4" i="11" s="1"/>
  <c r="P5" i="11"/>
  <c r="K5" i="11" s="1"/>
  <c r="D52" i="10"/>
  <c r="D54" i="10"/>
  <c r="J56" i="10"/>
  <c r="L54" i="10" s="1"/>
  <c r="H52" i="10"/>
  <c r="H54" i="10"/>
  <c r="P54" i="10"/>
  <c r="N4" i="10" a="1"/>
  <c r="P7" i="10" s="1"/>
  <c r="K7" i="10" s="1"/>
  <c r="N21" i="10" s="1"/>
  <c r="L52" i="10"/>
  <c r="D53" i="10"/>
  <c r="K7" i="5"/>
  <c r="K5" i="5"/>
  <c r="L6" i="5"/>
  <c r="K4" i="5"/>
  <c r="J4" i="5"/>
  <c r="I4" i="5"/>
  <c r="L5" i="5"/>
  <c r="J7" i="5"/>
  <c r="J5" i="5"/>
  <c r="K6" i="5"/>
  <c r="J6" i="5"/>
  <c r="I6" i="5"/>
  <c r="L7" i="5"/>
  <c r="I7" i="5"/>
  <c r="I5" i="5"/>
  <c r="A24" i="6"/>
  <c r="A23" i="6"/>
  <c r="A22" i="6"/>
  <c r="E10" i="6"/>
  <c r="C15" i="6"/>
  <c r="D15" i="6"/>
  <c r="E15" i="6"/>
  <c r="B15" i="6"/>
  <c r="A17" i="6"/>
  <c r="A18" i="6"/>
  <c r="A19" i="6"/>
  <c r="A16" i="6"/>
  <c r="C10" i="6"/>
  <c r="D10" i="6"/>
  <c r="B10" i="6"/>
  <c r="A12" i="6"/>
  <c r="A13" i="6"/>
  <c r="A11" i="6"/>
  <c r="J3" i="6"/>
  <c r="D6" i="6"/>
  <c r="D7" i="6"/>
  <c r="D8" i="6"/>
  <c r="D5" i="6"/>
  <c r="C4" i="6"/>
  <c r="D4" i="6"/>
  <c r="B4" i="6"/>
  <c r="A6" i="6"/>
  <c r="A7" i="6"/>
  <c r="A8" i="6"/>
  <c r="A5" i="6"/>
  <c r="F50" i="5"/>
  <c r="F31" i="5" s="1"/>
  <c r="B50" i="5"/>
  <c r="B31" i="5" s="1"/>
  <c r="N49" i="5"/>
  <c r="N50" i="5" s="1"/>
  <c r="N31" i="5" s="1"/>
  <c r="J49" i="5"/>
  <c r="J50" i="5" s="1"/>
  <c r="J31" i="5" s="1"/>
  <c r="B49" i="5"/>
  <c r="C38" i="11" l="1"/>
  <c r="D38" i="11" s="1"/>
  <c r="K37" i="11"/>
  <c r="L37" i="11" s="1"/>
  <c r="J43" i="11" s="1"/>
  <c r="O38" i="11"/>
  <c r="P38" i="11" s="1"/>
  <c r="J23" i="11"/>
  <c r="K34" i="11" s="1"/>
  <c r="L34" i="11" s="1"/>
  <c r="J21" i="11"/>
  <c r="K32" i="11" s="1"/>
  <c r="L32" i="11" s="1"/>
  <c r="G32" i="11"/>
  <c r="H32" i="11" s="1"/>
  <c r="F42" i="11" s="1"/>
  <c r="C33" i="11"/>
  <c r="D33" i="11" s="1"/>
  <c r="G38" i="11"/>
  <c r="H38" i="11" s="1"/>
  <c r="O33" i="11"/>
  <c r="P33" i="11" s="1"/>
  <c r="N25" i="11"/>
  <c r="N23" i="11"/>
  <c r="F25" i="11"/>
  <c r="G37" i="11" s="1"/>
  <c r="H37" i="11" s="1"/>
  <c r="F27" i="11"/>
  <c r="G39" i="11" s="1"/>
  <c r="H39" i="11" s="1"/>
  <c r="K33" i="11"/>
  <c r="L33" i="11" s="1"/>
  <c r="B25" i="11"/>
  <c r="C39" i="11" s="1"/>
  <c r="D39" i="11" s="1"/>
  <c r="B23" i="11"/>
  <c r="C37" i="11" s="1"/>
  <c r="D37" i="11" s="1"/>
  <c r="K10" i="10"/>
  <c r="Q5" i="10"/>
  <c r="L5" i="10" s="1"/>
  <c r="F26" i="10" s="1"/>
  <c r="P6" i="10"/>
  <c r="K6" i="10" s="1"/>
  <c r="J27" i="10" s="1"/>
  <c r="O6" i="10"/>
  <c r="J6" i="10" s="1"/>
  <c r="J25" i="10" s="1"/>
  <c r="K37" i="10" s="1"/>
  <c r="L37" i="10" s="1"/>
  <c r="J43" i="10" s="1"/>
  <c r="P4" i="10"/>
  <c r="K4" i="10" s="1"/>
  <c r="B23" i="10" s="1"/>
  <c r="O5" i="10"/>
  <c r="J5" i="10" s="1"/>
  <c r="F21" i="10" s="1"/>
  <c r="G32" i="10" s="1"/>
  <c r="H32" i="10" s="1"/>
  <c r="F42" i="10" s="1"/>
  <c r="N7" i="10"/>
  <c r="I7" i="10" s="1"/>
  <c r="N27" i="10" s="1"/>
  <c r="O4" i="10"/>
  <c r="J4" i="10" s="1"/>
  <c r="B27" i="10" s="1"/>
  <c r="N6" i="10"/>
  <c r="I6" i="10" s="1"/>
  <c r="O7" i="10"/>
  <c r="J7" i="10" s="1"/>
  <c r="N5" i="10"/>
  <c r="I5" i="10" s="1"/>
  <c r="F23" i="10" s="1"/>
  <c r="Q7" i="10"/>
  <c r="L7" i="10" s="1"/>
  <c r="N24" i="10" s="1"/>
  <c r="N4" i="10"/>
  <c r="I4" i="10" s="1"/>
  <c r="B21" i="10" s="1"/>
  <c r="Q6" i="10"/>
  <c r="L6" i="10" s="1"/>
  <c r="J22" i="10" s="1"/>
  <c r="K33" i="10" s="1"/>
  <c r="L33" i="10" s="1"/>
  <c r="P5" i="10"/>
  <c r="K5" i="10" s="1"/>
  <c r="F27" i="10" s="1"/>
  <c r="G39" i="10" s="1"/>
  <c r="H39" i="10" s="1"/>
  <c r="Q4" i="10"/>
  <c r="L4" i="10" s="1"/>
  <c r="B24" i="10" s="1"/>
  <c r="G38" i="10"/>
  <c r="H38" i="10" s="1"/>
  <c r="C27" i="6"/>
  <c r="N8" i="6"/>
  <c r="N7" i="6"/>
  <c r="N6" i="6"/>
  <c r="P53" i="4"/>
  <c r="P52" i="4"/>
  <c r="O56" i="4"/>
  <c r="N57" i="4"/>
  <c r="N56" i="4"/>
  <c r="K56" i="4"/>
  <c r="J57" i="4"/>
  <c r="J56" i="4"/>
  <c r="L53" i="4"/>
  <c r="L52" i="4"/>
  <c r="H53" i="4"/>
  <c r="H52" i="4"/>
  <c r="G56" i="4"/>
  <c r="B57" i="4"/>
  <c r="B56" i="4"/>
  <c r="F57" i="4"/>
  <c r="F56" i="4"/>
  <c r="C56" i="4"/>
  <c r="D53" i="4"/>
  <c r="D52" i="4"/>
  <c r="J48" i="4"/>
  <c r="F48" i="4"/>
  <c r="B48" i="4"/>
  <c r="B29" i="4" s="1"/>
  <c r="N47" i="4"/>
  <c r="N48" i="4" s="1"/>
  <c r="N29" i="4" s="1"/>
  <c r="J47" i="4"/>
  <c r="B47" i="4"/>
  <c r="J29" i="4"/>
  <c r="F29" i="4"/>
  <c r="N4" i="4" a="1"/>
  <c r="P7" i="4" s="1"/>
  <c r="K7" i="4" s="1"/>
  <c r="N21" i="4" s="1"/>
  <c r="C32" i="11" l="1"/>
  <c r="D32" i="11" s="1"/>
  <c r="F43" i="11"/>
  <c r="C34" i="11"/>
  <c r="D34" i="11" s="1"/>
  <c r="O39" i="11"/>
  <c r="P39" i="11" s="1"/>
  <c r="O34" i="11"/>
  <c r="P34" i="11" s="1"/>
  <c r="J42" i="11"/>
  <c r="O37" i="11"/>
  <c r="P37" i="11" s="1"/>
  <c r="O32" i="11"/>
  <c r="P32" i="11" s="1"/>
  <c r="N42" i="11" s="1"/>
  <c r="B43" i="11"/>
  <c r="N25" i="10"/>
  <c r="N23" i="10"/>
  <c r="O38" i="10"/>
  <c r="P38" i="10" s="1"/>
  <c r="F25" i="10"/>
  <c r="G37" i="10" s="1"/>
  <c r="H37" i="10" s="1"/>
  <c r="F43" i="10" s="1"/>
  <c r="O33" i="10"/>
  <c r="P33" i="10" s="1"/>
  <c r="J23" i="10"/>
  <c r="K34" i="10" s="1"/>
  <c r="L34" i="10" s="1"/>
  <c r="C38" i="10"/>
  <c r="D38" i="10" s="1"/>
  <c r="C37" i="10"/>
  <c r="D37" i="10" s="1"/>
  <c r="C32" i="10"/>
  <c r="D32" i="10" s="1"/>
  <c r="J21" i="10"/>
  <c r="K32" i="10" s="1"/>
  <c r="L32" i="10" s="1"/>
  <c r="C33" i="10"/>
  <c r="D33" i="10" s="1"/>
  <c r="B25" i="10"/>
  <c r="C39" i="10" s="1"/>
  <c r="D39" i="10" s="1"/>
  <c r="O39" i="10"/>
  <c r="P39" i="10" s="1"/>
  <c r="O34" i="10"/>
  <c r="P34" i="10" s="1"/>
  <c r="O37" i="10"/>
  <c r="P37" i="10" s="1"/>
  <c r="O32" i="10"/>
  <c r="P32" i="10" s="1"/>
  <c r="I19" i="6"/>
  <c r="D27" i="6"/>
  <c r="C28" i="6"/>
  <c r="J19" i="6" s="1"/>
  <c r="A28" i="6"/>
  <c r="J11" i="6" s="1"/>
  <c r="A27" i="6"/>
  <c r="I11" i="6" s="1"/>
  <c r="E27" i="6"/>
  <c r="B28" i="6"/>
  <c r="B27" i="6"/>
  <c r="O58" i="5"/>
  <c r="J59" i="5"/>
  <c r="F58" i="5"/>
  <c r="N59" i="5"/>
  <c r="D54" i="5"/>
  <c r="J58" i="5"/>
  <c r="N58" i="5"/>
  <c r="B58" i="5"/>
  <c r="B59" i="5"/>
  <c r="F59" i="5"/>
  <c r="D55" i="5"/>
  <c r="G58" i="5"/>
  <c r="C58" i="5"/>
  <c r="K58" i="5"/>
  <c r="M6" i="6"/>
  <c r="H55" i="5"/>
  <c r="H54" i="5"/>
  <c r="B23" i="5"/>
  <c r="L55" i="5"/>
  <c r="M7" i="6"/>
  <c r="L54" i="5"/>
  <c r="M8" i="6"/>
  <c r="P54" i="5"/>
  <c r="P55" i="5"/>
  <c r="H54" i="4"/>
  <c r="P54" i="4"/>
  <c r="L54" i="4"/>
  <c r="D54" i="4"/>
  <c r="N6" i="4"/>
  <c r="I6" i="4" s="1"/>
  <c r="Q7" i="4"/>
  <c r="L7" i="4" s="1"/>
  <c r="N24" i="4" s="1"/>
  <c r="N4" i="4"/>
  <c r="I4" i="4" s="1"/>
  <c r="B21" i="4" s="1"/>
  <c r="O4" i="4"/>
  <c r="J4" i="4" s="1"/>
  <c r="B27" i="4" s="1"/>
  <c r="O5" i="4"/>
  <c r="J5" i="4" s="1"/>
  <c r="F21" i="4" s="1"/>
  <c r="O7" i="4"/>
  <c r="J7" i="4" s="1"/>
  <c r="Q5" i="4"/>
  <c r="L5" i="4" s="1"/>
  <c r="F26" i="4" s="1"/>
  <c r="O6" i="4"/>
  <c r="J6" i="4" s="1"/>
  <c r="J25" i="4" s="1"/>
  <c r="P4" i="4"/>
  <c r="K4" i="4" s="1"/>
  <c r="P6" i="4"/>
  <c r="K6" i="4" s="1"/>
  <c r="J27" i="4" s="1"/>
  <c r="Q4" i="4"/>
  <c r="L4" i="4" s="1"/>
  <c r="B24" i="4" s="1"/>
  <c r="Q6" i="4"/>
  <c r="L6" i="4" s="1"/>
  <c r="J22" i="4" s="1"/>
  <c r="N5" i="4"/>
  <c r="I5" i="4" s="1"/>
  <c r="F23" i="4" s="1"/>
  <c r="N7" i="4"/>
  <c r="I7" i="4" s="1"/>
  <c r="N27" i="4" s="1"/>
  <c r="P5" i="4"/>
  <c r="K5" i="4" s="1"/>
  <c r="J10" i="3"/>
  <c r="N4" i="3" a="1"/>
  <c r="O4" i="3" s="1"/>
  <c r="J4" i="3" s="1"/>
  <c r="N29" i="3"/>
  <c r="J29" i="3"/>
  <c r="F29" i="3"/>
  <c r="B29" i="3"/>
  <c r="N48" i="3"/>
  <c r="N47" i="3"/>
  <c r="J48" i="3"/>
  <c r="J47" i="3"/>
  <c r="F48" i="3"/>
  <c r="B48" i="3"/>
  <c r="B47" i="3"/>
  <c r="G10" i="3"/>
  <c r="F10" i="3"/>
  <c r="B42" i="11" l="1"/>
  <c r="N43" i="11"/>
  <c r="J10" i="11" s="1"/>
  <c r="L10" i="11" s="1"/>
  <c r="J42" i="10"/>
  <c r="B43" i="10"/>
  <c r="C34" i="10"/>
  <c r="D34" i="10" s="1"/>
  <c r="B42" i="10" s="1"/>
  <c r="N43" i="10"/>
  <c r="N42" i="10"/>
  <c r="J10" i="10" s="1"/>
  <c r="L10" i="10" s="1"/>
  <c r="J27" i="6"/>
  <c r="J35" i="6"/>
  <c r="I27" i="6"/>
  <c r="I35" i="6"/>
  <c r="I23" i="6"/>
  <c r="I31" i="6"/>
  <c r="I7" i="6"/>
  <c r="F27" i="6"/>
  <c r="I15" i="6" s="1"/>
  <c r="I3" i="6"/>
  <c r="B16" i="6" a="1"/>
  <c r="B16" i="6" s="1"/>
  <c r="B22" i="6" s="1"/>
  <c r="P56" i="5"/>
  <c r="H56" i="5"/>
  <c r="L56" i="5"/>
  <c r="D56" i="5"/>
  <c r="N26" i="5"/>
  <c r="N23" i="5"/>
  <c r="N25" i="5"/>
  <c r="F25" i="5"/>
  <c r="F23" i="5"/>
  <c r="J29" i="5"/>
  <c r="J24" i="5"/>
  <c r="B29" i="5"/>
  <c r="J27" i="5"/>
  <c r="F28" i="5"/>
  <c r="N29" i="5"/>
  <c r="B26" i="5"/>
  <c r="C35" i="5" s="1"/>
  <c r="D35" i="5" s="1"/>
  <c r="K10" i="4"/>
  <c r="K33" i="4"/>
  <c r="L33" i="4" s="1"/>
  <c r="C38" i="4"/>
  <c r="D38" i="4" s="1"/>
  <c r="G32" i="4"/>
  <c r="H32" i="4" s="1"/>
  <c r="F42" i="4" s="1"/>
  <c r="G38" i="4"/>
  <c r="H38" i="4" s="1"/>
  <c r="C33" i="4"/>
  <c r="D33" i="4" s="1"/>
  <c r="B25" i="4"/>
  <c r="C39" i="4" s="1"/>
  <c r="D39" i="4" s="1"/>
  <c r="B23" i="4"/>
  <c r="C37" i="4" s="1"/>
  <c r="D37" i="4" s="1"/>
  <c r="J21" i="4"/>
  <c r="K32" i="4" s="1"/>
  <c r="L32" i="4" s="1"/>
  <c r="J23" i="4"/>
  <c r="K34" i="4" s="1"/>
  <c r="L34" i="4" s="1"/>
  <c r="O38" i="4"/>
  <c r="P38" i="4" s="1"/>
  <c r="K37" i="4"/>
  <c r="L37" i="4" s="1"/>
  <c r="J43" i="4" s="1"/>
  <c r="O33" i="4"/>
  <c r="P33" i="4" s="1"/>
  <c r="F25" i="4"/>
  <c r="G37" i="4" s="1"/>
  <c r="H37" i="4" s="1"/>
  <c r="F27" i="4"/>
  <c r="G39" i="4" s="1"/>
  <c r="H39" i="4" s="1"/>
  <c r="N25" i="4"/>
  <c r="N23" i="4"/>
  <c r="P7" i="3"/>
  <c r="K7" i="3" s="1"/>
  <c r="P5" i="3"/>
  <c r="K5" i="3" s="1"/>
  <c r="O7" i="3"/>
  <c r="J7" i="3" s="1"/>
  <c r="O5" i="3"/>
  <c r="J5" i="3" s="1"/>
  <c r="N7" i="3"/>
  <c r="I7" i="3" s="1"/>
  <c r="N5" i="3"/>
  <c r="I5" i="3" s="1"/>
  <c r="Q6" i="3"/>
  <c r="L6" i="3" s="1"/>
  <c r="Q4" i="3"/>
  <c r="L4" i="3" s="1"/>
  <c r="P4" i="3"/>
  <c r="K4" i="3" s="1"/>
  <c r="N6" i="3"/>
  <c r="I6" i="3" s="1"/>
  <c r="N4" i="3"/>
  <c r="I4" i="3" s="1"/>
  <c r="Q7" i="3"/>
  <c r="L7" i="3" s="1"/>
  <c r="Q5" i="3"/>
  <c r="L5" i="3" s="1"/>
  <c r="P6" i="3"/>
  <c r="K6" i="3" s="1"/>
  <c r="O6" i="3"/>
  <c r="J6" i="3" s="1"/>
  <c r="G9" i="2"/>
  <c r="Q42" i="11" l="1"/>
  <c r="Q42" i="10"/>
  <c r="D19" i="6"/>
  <c r="D17" i="6"/>
  <c r="D16" i="6"/>
  <c r="E17" i="6"/>
  <c r="E16" i="6"/>
  <c r="D18" i="6"/>
  <c r="C19" i="6"/>
  <c r="E18" i="6"/>
  <c r="C17" i="6"/>
  <c r="C18" i="6"/>
  <c r="C16" i="6"/>
  <c r="B24" i="6" s="1"/>
  <c r="E19" i="6"/>
  <c r="B18" i="6"/>
  <c r="B17" i="6"/>
  <c r="B19" i="6"/>
  <c r="O40" i="5"/>
  <c r="P40" i="5" s="1"/>
  <c r="K35" i="5"/>
  <c r="L35" i="5" s="1"/>
  <c r="K39" i="5"/>
  <c r="L39" i="5" s="1"/>
  <c r="J45" i="5" s="1"/>
  <c r="G40" i="5"/>
  <c r="H40" i="5" s="1"/>
  <c r="O34" i="5"/>
  <c r="P34" i="5" s="1"/>
  <c r="N27" i="5"/>
  <c r="O41" i="5" s="1"/>
  <c r="P41" i="5" s="1"/>
  <c r="O39" i="5"/>
  <c r="P39" i="5" s="1"/>
  <c r="G34" i="5"/>
  <c r="H34" i="5" s="1"/>
  <c r="F44" i="5" s="1"/>
  <c r="C40" i="5"/>
  <c r="D40" i="5" s="1"/>
  <c r="F27" i="5"/>
  <c r="G39" i="5" s="1"/>
  <c r="H39" i="5" s="1"/>
  <c r="F29" i="5"/>
  <c r="G41" i="5" s="1"/>
  <c r="H41" i="5" s="1"/>
  <c r="B25" i="5"/>
  <c r="B27" i="5"/>
  <c r="J23" i="5"/>
  <c r="K34" i="5" s="1"/>
  <c r="L34" i="5" s="1"/>
  <c r="J25" i="5"/>
  <c r="K36" i="5" s="1"/>
  <c r="L36" i="5" s="1"/>
  <c r="O35" i="5"/>
  <c r="P35" i="5" s="1"/>
  <c r="B43" i="4"/>
  <c r="F43" i="4"/>
  <c r="C34" i="4"/>
  <c r="D34" i="4" s="1"/>
  <c r="C32" i="4"/>
  <c r="D32" i="4" s="1"/>
  <c r="O39" i="4"/>
  <c r="P39" i="4" s="1"/>
  <c r="O34" i="4"/>
  <c r="P34" i="4" s="1"/>
  <c r="O37" i="4"/>
  <c r="P37" i="4" s="1"/>
  <c r="O32" i="4"/>
  <c r="P32" i="4" s="1"/>
  <c r="J42" i="4"/>
  <c r="B21" i="3"/>
  <c r="B23" i="6" l="1"/>
  <c r="E22" i="6" s="1"/>
  <c r="I14" i="6" s="1"/>
  <c r="I16" i="6" s="1"/>
  <c r="N13" i="6" s="1"/>
  <c r="O36" i="5"/>
  <c r="P36" i="5" s="1"/>
  <c r="N44" i="5" s="1"/>
  <c r="N45" i="5"/>
  <c r="J44" i="5"/>
  <c r="F45" i="5"/>
  <c r="C41" i="5"/>
  <c r="D41" i="5" s="1"/>
  <c r="C36" i="5"/>
  <c r="D36" i="5" s="1"/>
  <c r="C39" i="5"/>
  <c r="D39" i="5" s="1"/>
  <c r="C34" i="5"/>
  <c r="D34" i="5" s="1"/>
  <c r="N43" i="4"/>
  <c r="N42" i="4"/>
  <c r="B42" i="4"/>
  <c r="N24" i="3"/>
  <c r="F26" i="3"/>
  <c r="B27" i="3"/>
  <c r="N21" i="3"/>
  <c r="F21" i="3"/>
  <c r="N27" i="3"/>
  <c r="F23" i="3"/>
  <c r="B24" i="3"/>
  <c r="J27" i="3"/>
  <c r="J25" i="3"/>
  <c r="I3" i="2" a="1"/>
  <c r="D22" i="6" l="1"/>
  <c r="J2" i="6" s="1"/>
  <c r="J4" i="6" s="1"/>
  <c r="N5" i="6" s="1"/>
  <c r="I18" i="6"/>
  <c r="I20" i="6" s="1"/>
  <c r="N11" i="6" s="1"/>
  <c r="J18" i="6"/>
  <c r="J20" i="6" s="1"/>
  <c r="N12" i="6" s="1"/>
  <c r="B44" i="5"/>
  <c r="B45" i="5"/>
  <c r="Q42" i="4"/>
  <c r="J10" i="4"/>
  <c r="L10" i="4" s="1"/>
  <c r="G32" i="3"/>
  <c r="C38" i="3"/>
  <c r="D38" i="3" s="1"/>
  <c r="O38" i="3"/>
  <c r="P38" i="3" s="1"/>
  <c r="N25" i="3"/>
  <c r="O39" i="3" s="1"/>
  <c r="P39" i="3" s="1"/>
  <c r="N23" i="3"/>
  <c r="O37" i="3" s="1"/>
  <c r="P37" i="3" s="1"/>
  <c r="J22" i="3"/>
  <c r="K33" i="3" s="1"/>
  <c r="L33" i="3" s="1"/>
  <c r="B25" i="3"/>
  <c r="B23" i="3"/>
  <c r="G38" i="3"/>
  <c r="H38" i="3" s="1"/>
  <c r="F27" i="3"/>
  <c r="G39" i="3" s="1"/>
  <c r="H39" i="3" s="1"/>
  <c r="F25" i="3"/>
  <c r="G37" i="3" s="1"/>
  <c r="H37" i="3" s="1"/>
  <c r="J23" i="3"/>
  <c r="K34" i="3" s="1"/>
  <c r="L34" i="3" s="1"/>
  <c r="J21" i="3"/>
  <c r="K32" i="3" s="1"/>
  <c r="L32" i="3" s="1"/>
  <c r="C33" i="3"/>
  <c r="D33" i="3" s="1"/>
  <c r="K37" i="3"/>
  <c r="I3" i="2"/>
  <c r="I5" i="2"/>
  <c r="J3" i="2"/>
  <c r="F19" i="2" s="1"/>
  <c r="J5" i="2"/>
  <c r="K3" i="2"/>
  <c r="F20" i="2" s="1"/>
  <c r="K5" i="2"/>
  <c r="L3" i="2"/>
  <c r="F21" i="2" s="1"/>
  <c r="L5" i="2"/>
  <c r="I4" i="2"/>
  <c r="F22" i="2" s="1"/>
  <c r="I6" i="2"/>
  <c r="F29" i="2" s="1"/>
  <c r="J4" i="2"/>
  <c r="J6" i="2"/>
  <c r="F30" i="2" s="1"/>
  <c r="K4" i="2"/>
  <c r="F23" i="2" s="1"/>
  <c r="L4" i="2"/>
  <c r="F24" i="2" s="1"/>
  <c r="L6" i="2"/>
  <c r="F31" i="2" s="1"/>
  <c r="K6" i="2"/>
  <c r="I2" i="6" l="1"/>
  <c r="I4" i="6" s="1"/>
  <c r="M5" i="6" s="1"/>
  <c r="J10" i="6"/>
  <c r="J12" i="6" s="1"/>
  <c r="M12" i="6" s="1"/>
  <c r="L28" i="6" s="1"/>
  <c r="I22" i="6"/>
  <c r="J34" i="6" s="1"/>
  <c r="J36" i="6" s="1"/>
  <c r="P12" i="6" s="1"/>
  <c r="I30" i="6"/>
  <c r="I32" i="6" s="1"/>
  <c r="P13" i="6" s="1"/>
  <c r="Q44" i="5"/>
  <c r="E21" i="2"/>
  <c r="G21" i="2" s="1"/>
  <c r="H21" i="2" s="1"/>
  <c r="I21" i="2" s="1"/>
  <c r="E20" i="2"/>
  <c r="G20" i="2" s="1"/>
  <c r="H20" i="2" s="1"/>
  <c r="I20" i="2" s="1"/>
  <c r="E19" i="2"/>
  <c r="G19" i="2" s="1"/>
  <c r="H19" i="2" s="1"/>
  <c r="I19" i="2" s="1"/>
  <c r="E28" i="2"/>
  <c r="E27" i="2"/>
  <c r="F26" i="2"/>
  <c r="F28" i="2"/>
  <c r="E29" i="2"/>
  <c r="G29" i="2" s="1"/>
  <c r="H29" i="2" s="1"/>
  <c r="I29" i="2" s="1"/>
  <c r="E31" i="2"/>
  <c r="G31" i="2" s="1"/>
  <c r="H31" i="2" s="1"/>
  <c r="I31" i="2" s="1"/>
  <c r="E30" i="2"/>
  <c r="G30" i="2" s="1"/>
  <c r="H30" i="2" s="1"/>
  <c r="I30" i="2" s="1"/>
  <c r="F25" i="2"/>
  <c r="F27" i="2"/>
  <c r="E22" i="2"/>
  <c r="G22" i="2" s="1"/>
  <c r="H22" i="2" s="1"/>
  <c r="I22" i="2" s="1"/>
  <c r="E24" i="2"/>
  <c r="G24" i="2" s="1"/>
  <c r="H24" i="2" s="1"/>
  <c r="I24" i="2" s="1"/>
  <c r="E23" i="2"/>
  <c r="G23" i="2" s="1"/>
  <c r="H23" i="2" s="1"/>
  <c r="I23" i="2" s="1"/>
  <c r="E25" i="2"/>
  <c r="E26" i="2"/>
  <c r="L37" i="3"/>
  <c r="J43" i="3" s="1"/>
  <c r="H32" i="3"/>
  <c r="F42" i="3" s="1"/>
  <c r="N43" i="3"/>
  <c r="F43" i="3"/>
  <c r="O33" i="3"/>
  <c r="P33" i="3" s="1"/>
  <c r="O32" i="3"/>
  <c r="P32" i="3" s="1"/>
  <c r="O34" i="3"/>
  <c r="P34" i="3" s="1"/>
  <c r="C37" i="3"/>
  <c r="D37" i="3" s="1"/>
  <c r="C32" i="3"/>
  <c r="D32" i="3" s="1"/>
  <c r="J42" i="3"/>
  <c r="C39" i="3"/>
  <c r="D39" i="3" s="1"/>
  <c r="C34" i="3"/>
  <c r="D34" i="3" s="1"/>
  <c r="I34" i="6" l="1"/>
  <c r="I36" i="6" s="1"/>
  <c r="P11" i="6" s="1"/>
  <c r="I8" i="6"/>
  <c r="M13" i="6" s="1"/>
  <c r="O27" i="6" s="1"/>
  <c r="I10" i="6"/>
  <c r="I12" i="6" s="1"/>
  <c r="M11" i="6" s="1"/>
  <c r="L27" i="6" s="1"/>
  <c r="I24" i="6"/>
  <c r="O13" i="6" s="1"/>
  <c r="J26" i="6"/>
  <c r="J28" i="6" s="1"/>
  <c r="O12" i="6" s="1"/>
  <c r="I26" i="6"/>
  <c r="I28" i="6" s="1"/>
  <c r="O11" i="6" s="1"/>
  <c r="M16" i="6" s="1" a="1"/>
  <c r="N16" i="6" s="1"/>
  <c r="M24" i="6" s="1"/>
  <c r="G26" i="2"/>
  <c r="H26" i="2" s="1"/>
  <c r="I26" i="2" s="1"/>
  <c r="G28" i="2"/>
  <c r="H28" i="2" s="1"/>
  <c r="I28" i="2" s="1"/>
  <c r="G25" i="2"/>
  <c r="H25" i="2" s="1"/>
  <c r="I25" i="2" s="1"/>
  <c r="G27" i="2"/>
  <c r="H27" i="2" s="1"/>
  <c r="I27" i="2" s="1"/>
  <c r="B42" i="3"/>
  <c r="B43" i="3"/>
  <c r="N42" i="3"/>
  <c r="N19" i="6" l="1"/>
  <c r="P16" i="6"/>
  <c r="P17" i="6"/>
  <c r="O19" i="6"/>
  <c r="M19" i="6"/>
  <c r="M17" i="6"/>
  <c r="N18" i="6"/>
  <c r="M16" i="6"/>
  <c r="M22" i="6" s="1"/>
  <c r="M18" i="6"/>
  <c r="P18" i="6"/>
  <c r="O18" i="6"/>
  <c r="O16" i="6"/>
  <c r="M23" i="6" s="1"/>
  <c r="N17" i="6"/>
  <c r="P19" i="6"/>
  <c r="O17" i="6"/>
  <c r="H9" i="2"/>
  <c r="I9" i="2" s="1"/>
  <c r="P42" i="3"/>
  <c r="H10" i="3" s="1"/>
  <c r="O22" i="6" l="1"/>
  <c r="P22" i="6"/>
</calcChain>
</file>

<file path=xl/sharedStrings.xml><?xml version="1.0" encoding="utf-8"?>
<sst xmlns="http://schemas.openxmlformats.org/spreadsheetml/2006/main" count="1474" uniqueCount="160">
  <si>
    <t>User 1</t>
  </si>
  <si>
    <t>User 2</t>
  </si>
  <si>
    <t>User 3</t>
  </si>
  <si>
    <t>Item 1</t>
  </si>
  <si>
    <t>Item 2</t>
  </si>
  <si>
    <t>Item 3</t>
  </si>
  <si>
    <t>Item 4</t>
  </si>
  <si>
    <t>P</t>
  </si>
  <si>
    <t>V</t>
  </si>
  <si>
    <t>*</t>
  </si>
  <si>
    <t>-</t>
  </si>
  <si>
    <t>+</t>
  </si>
  <si>
    <t>?</t>
  </si>
  <si>
    <t>BPR</t>
  </si>
  <si>
    <t>BPRH</t>
  </si>
  <si>
    <t>L1</t>
  </si>
  <si>
    <t>L2</t>
  </si>
  <si>
    <t>"++"</t>
  </si>
  <si>
    <t>"--"</t>
  </si>
  <si>
    <t xml:space="preserve">Version 1: Simplified to BPR </t>
  </si>
  <si>
    <t>Version 2: More aligned towards BPRH, may not be exactly what they are doing</t>
  </si>
  <si>
    <t>Matrix Y</t>
  </si>
  <si>
    <t>Matrix X</t>
  </si>
  <si>
    <t>Goal is to find best X and Y</t>
  </si>
  <si>
    <t>User 4</t>
  </si>
  <si>
    <t>P</t>
    <phoneticPr fontId="4" type="noConversion"/>
  </si>
  <si>
    <t>V</t>
    <phoneticPr fontId="4" type="noConversion"/>
  </si>
  <si>
    <t>User Matrix</t>
    <phoneticPr fontId="4" type="noConversion"/>
  </si>
  <si>
    <t>d1</t>
    <phoneticPr fontId="4" type="noConversion"/>
  </si>
  <si>
    <t>d2</t>
    <phoneticPr fontId="4" type="noConversion"/>
  </si>
  <si>
    <t>Item Matrix</t>
    <phoneticPr fontId="4" type="noConversion"/>
  </si>
  <si>
    <t>Truth</t>
    <phoneticPr fontId="4" type="noConversion"/>
  </si>
  <si>
    <t>Approx</t>
    <phoneticPr fontId="4" type="noConversion"/>
  </si>
  <si>
    <t>User 1</t>
    <phoneticPr fontId="4" type="noConversion"/>
  </si>
  <si>
    <t>Purchased Set</t>
    <phoneticPr fontId="4" type="noConversion"/>
  </si>
  <si>
    <t>{1}</t>
    <phoneticPr fontId="4" type="noConversion"/>
  </si>
  <si>
    <t>Auxiliary Set</t>
    <phoneticPr fontId="4" type="noConversion"/>
  </si>
  <si>
    <t>{3}</t>
    <phoneticPr fontId="4" type="noConversion"/>
  </si>
  <si>
    <t>{4}</t>
    <phoneticPr fontId="4" type="noConversion"/>
  </si>
  <si>
    <t>{3,4}</t>
    <phoneticPr fontId="4" type="noConversion"/>
  </si>
  <si>
    <t>Null Act Set</t>
    <phoneticPr fontId="4" type="noConversion"/>
  </si>
  <si>
    <t>{2}</t>
    <phoneticPr fontId="4" type="noConversion"/>
  </si>
  <si>
    <t>AVG Pref</t>
    <phoneticPr fontId="4" type="noConversion"/>
  </si>
  <si>
    <t>User 2</t>
    <phoneticPr fontId="4" type="noConversion"/>
  </si>
  <si>
    <t>User 3</t>
    <phoneticPr fontId="4" type="noConversion"/>
  </si>
  <si>
    <t>{1,4}</t>
    <phoneticPr fontId="4" type="noConversion"/>
  </si>
  <si>
    <t>User 4</t>
    <phoneticPr fontId="4" type="noConversion"/>
  </si>
  <si>
    <t>{2,4}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</si>
  <si>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</si>
  <si>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</si>
  <si>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</si>
  <si>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x^</t>
    <phoneticPr fontId="4" type="noConversion"/>
  </si>
  <si>
    <t>alpha</t>
    <phoneticPr fontId="4" type="noConversion"/>
  </si>
  <si>
    <t>I,J</t>
    <phoneticPr fontId="4" type="noConversion"/>
  </si>
  <si>
    <t>J,K</t>
    <phoneticPr fontId="4" type="noConversion"/>
  </si>
  <si>
    <t>sigma</t>
    <phoneticPr fontId="4" type="noConversion"/>
  </si>
  <si>
    <t>u1 Loss</t>
    <phoneticPr fontId="4" type="noConversion"/>
  </si>
  <si>
    <t>u2 Loss</t>
    <phoneticPr fontId="4" type="noConversion"/>
  </si>
  <si>
    <t>u3 Loss</t>
    <phoneticPr fontId="4" type="noConversion"/>
  </si>
  <si>
    <t>u4 Loss</t>
    <phoneticPr fontId="4" type="noConversion"/>
  </si>
  <si>
    <t>sum of loss</t>
    <phoneticPr fontId="4" type="noConversion"/>
  </si>
  <si>
    <t>u</t>
    <phoneticPr fontId="4" type="noConversion"/>
  </si>
  <si>
    <t>i</t>
    <phoneticPr fontId="4" type="noConversion"/>
  </si>
  <si>
    <t>j</t>
    <phoneticPr fontId="4" type="noConversion"/>
  </si>
  <si>
    <t>D_S</t>
    <phoneticPr fontId="4" type="noConversion"/>
  </si>
  <si>
    <t>x_ui</t>
    <phoneticPr fontId="4" type="noConversion"/>
  </si>
  <si>
    <t>x_uj</t>
    <phoneticPr fontId="4" type="noConversion"/>
  </si>
  <si>
    <t>x_uij</t>
    <phoneticPr fontId="4" type="noConversion"/>
  </si>
  <si>
    <t>ln_sigma</t>
    <phoneticPr fontId="4" type="noConversion"/>
  </si>
  <si>
    <t>Regularization</t>
    <phoneticPr fontId="4" type="noConversion"/>
  </si>
  <si>
    <t>lambda</t>
    <phoneticPr fontId="4" type="noConversion"/>
  </si>
  <si>
    <t>loss</t>
    <phoneticPr fontId="4" type="noConversion"/>
  </si>
  <si>
    <t>BPR_OPT</t>
    <phoneticPr fontId="4" type="noConversion"/>
  </si>
  <si>
    <t>Reg1</t>
    <phoneticPr fontId="4" type="noConversion"/>
  </si>
  <si>
    <t>Reg2</t>
    <phoneticPr fontId="4" type="noConversion"/>
  </si>
  <si>
    <t>lambda1</t>
    <phoneticPr fontId="4" type="noConversion"/>
  </si>
  <si>
    <t>lambda2</t>
    <phoneticPr fontId="4" type="noConversion"/>
  </si>
  <si>
    <t>LOSS</t>
    <phoneticPr fontId="4" type="noConversion"/>
  </si>
  <si>
    <t>Cuat</t>
    <phoneticPr fontId="4" type="noConversion"/>
  </si>
  <si>
    <t>Cuta</t>
    <phoneticPr fontId="4" type="noConversion"/>
  </si>
  <si>
    <t>Cu</t>
    <phoneticPr fontId="4" type="noConversion"/>
  </si>
  <si>
    <t>omega</t>
    <phoneticPr fontId="4" type="noConversion"/>
  </si>
  <si>
    <t>Bias</t>
    <phoneticPr fontId="4" type="noConversion"/>
  </si>
  <si>
    <t>Reg3</t>
    <phoneticPr fontId="4" type="noConversion"/>
  </si>
  <si>
    <t>lambda3</t>
    <phoneticPr fontId="4" type="noConversion"/>
  </si>
  <si>
    <t>u1 Reg</t>
    <phoneticPr fontId="4" type="noConversion"/>
  </si>
  <si>
    <t>u4 Reg</t>
    <phoneticPr fontId="4" type="noConversion"/>
  </si>
  <si>
    <t>u2 Reg</t>
    <phoneticPr fontId="4" type="noConversion"/>
  </si>
  <si>
    <t>u3 Reg</t>
    <phoneticPr fontId="4" type="noConversion"/>
  </si>
  <si>
    <t>lambda_1</t>
    <phoneticPr fontId="4" type="noConversion"/>
  </si>
  <si>
    <t>lambda_2</t>
    <phoneticPr fontId="4" type="noConversion"/>
  </si>
  <si>
    <t>lambda_3</t>
    <phoneticPr fontId="4" type="noConversion"/>
  </si>
  <si>
    <t>lambda_4</t>
    <phoneticPr fontId="4" type="noConversion"/>
  </si>
  <si>
    <t>lambda_v</t>
    <phoneticPr fontId="4" type="noConversion"/>
  </si>
  <si>
    <t>lambda_b</t>
    <phoneticPr fontId="4" type="noConversion"/>
  </si>
  <si>
    <t>sum of pipi</t>
    <phoneticPr fontId="4" type="noConversion"/>
  </si>
  <si>
    <t>sum of Reg</t>
    <phoneticPr fontId="4" type="noConversion"/>
  </si>
  <si>
    <t>OBJ</t>
    <phoneticPr fontId="4" type="noConversion"/>
  </si>
  <si>
    <t>bias</t>
  </si>
  <si>
    <t>bias</t>
    <phoneticPr fontId="4" type="noConversion"/>
  </si>
  <si>
    <t>d3</t>
  </si>
  <si>
    <t>d3</t>
    <phoneticPr fontId="4" type="noConversion"/>
  </si>
  <si>
    <t>Estimation</t>
    <phoneticPr fontId="4" type="noConversion"/>
  </si>
  <si>
    <t>sum_I,J</t>
    <phoneticPr fontId="4" type="noConversion"/>
  </si>
  <si>
    <t>sum_J,K</t>
    <phoneticPr fontId="4" type="noConversion"/>
  </si>
  <si>
    <t>V^bar</t>
    <phoneticPr fontId="4" type="noConversion"/>
  </si>
  <si>
    <t>Sampled User</t>
    <phoneticPr fontId="4" type="noConversion"/>
  </si>
  <si>
    <t>Sampled I</t>
    <phoneticPr fontId="4" type="noConversion"/>
  </si>
  <si>
    <t>Sampled J</t>
    <phoneticPr fontId="4" type="noConversion"/>
  </si>
  <si>
    <t>Sampled K</t>
    <phoneticPr fontId="4" type="noConversion"/>
  </si>
  <si>
    <t>Original U</t>
    <phoneticPr fontId="4" type="noConversion"/>
  </si>
  <si>
    <t>Orginal V</t>
    <phoneticPr fontId="4" type="noConversion"/>
  </si>
  <si>
    <t>Estimated Pref</t>
  </si>
  <si>
    <t>Estimated Pref</t>
    <phoneticPr fontId="4" type="noConversion"/>
  </si>
  <si>
    <t>Item-set</t>
    <phoneticPr fontId="4" type="noConversion"/>
  </si>
  <si>
    <t>r^_uIJ</t>
    <phoneticPr fontId="4" type="noConversion"/>
  </si>
  <si>
    <t>r^_uJK</t>
    <phoneticPr fontId="4" type="noConversion"/>
  </si>
  <si>
    <t>V_bar_I</t>
    <phoneticPr fontId="4" type="noConversion"/>
  </si>
  <si>
    <t>V_bar_J</t>
    <phoneticPr fontId="4" type="noConversion"/>
  </si>
  <si>
    <t>V_bar_K</t>
    <phoneticPr fontId="4" type="noConversion"/>
  </si>
  <si>
    <t>b_I</t>
    <phoneticPr fontId="4" type="noConversion"/>
  </si>
  <si>
    <t>b_J</t>
    <phoneticPr fontId="4" type="noConversion"/>
  </si>
  <si>
    <t>b_K</t>
    <phoneticPr fontId="4" type="noConversion"/>
  </si>
  <si>
    <t>d f / d U_u</t>
    <phoneticPr fontId="4" type="noConversion"/>
  </si>
  <si>
    <t>d R / d U_u</t>
    <phoneticPr fontId="4" type="noConversion"/>
  </si>
  <si>
    <t>NABLA U_u</t>
    <phoneticPr fontId="4" type="noConversion"/>
  </si>
  <si>
    <t>d1</t>
  </si>
  <si>
    <t>d2</t>
  </si>
  <si>
    <t>Updated U</t>
    <phoneticPr fontId="4" type="noConversion"/>
  </si>
  <si>
    <t>Updated V</t>
    <phoneticPr fontId="4" type="noConversion"/>
  </si>
  <si>
    <t>gamma</t>
    <phoneticPr fontId="4" type="noConversion"/>
  </si>
  <si>
    <t>d f / d b_1</t>
    <phoneticPr fontId="4" type="noConversion"/>
  </si>
  <si>
    <t>d R / d b_1</t>
    <phoneticPr fontId="4" type="noConversion"/>
  </si>
  <si>
    <t>NABLA b_1</t>
    <phoneticPr fontId="4" type="noConversion"/>
  </si>
  <si>
    <t>d f / d V_1</t>
    <phoneticPr fontId="4" type="noConversion"/>
  </si>
  <si>
    <t>d R / d V1</t>
    <phoneticPr fontId="4" type="noConversion"/>
  </si>
  <si>
    <t>NABLA V_1</t>
    <phoneticPr fontId="4" type="noConversion"/>
  </si>
  <si>
    <t>d f / d V_2</t>
    <phoneticPr fontId="4" type="noConversion"/>
  </si>
  <si>
    <t>d R / d V2</t>
    <phoneticPr fontId="4" type="noConversion"/>
  </si>
  <si>
    <t>NABLA V_2</t>
    <phoneticPr fontId="4" type="noConversion"/>
  </si>
  <si>
    <t>d f / d V_3</t>
    <phoneticPr fontId="4" type="noConversion"/>
  </si>
  <si>
    <t>d R / d V3</t>
    <phoneticPr fontId="4" type="noConversion"/>
  </si>
  <si>
    <t>NABLA V_3</t>
    <phoneticPr fontId="4" type="noConversion"/>
  </si>
  <si>
    <t>d f / d V_4</t>
    <phoneticPr fontId="4" type="noConversion"/>
  </si>
  <si>
    <t>d R / d V4</t>
    <phoneticPr fontId="4" type="noConversion"/>
  </si>
  <si>
    <t>NABLA V_4</t>
    <phoneticPr fontId="4" type="noConversion"/>
  </si>
  <si>
    <t>d f / d b_2</t>
    <phoneticPr fontId="4" type="noConversion"/>
  </si>
  <si>
    <t>d R / d b_2</t>
    <phoneticPr fontId="4" type="noConversion"/>
  </si>
  <si>
    <t>NABLA b_2</t>
    <phoneticPr fontId="4" type="noConversion"/>
  </si>
  <si>
    <t>d f / d b_3</t>
    <phoneticPr fontId="4" type="noConversion"/>
  </si>
  <si>
    <t>d R / d b_3</t>
    <phoneticPr fontId="4" type="noConversion"/>
  </si>
  <si>
    <t>NABLA b_3</t>
    <phoneticPr fontId="4" type="noConversion"/>
  </si>
  <si>
    <t>d f / d b_4</t>
    <phoneticPr fontId="4" type="noConversion"/>
  </si>
  <si>
    <t>d R / d b_4</t>
    <phoneticPr fontId="4" type="noConversion"/>
  </si>
  <si>
    <t>NABLA b_4</t>
    <phoneticPr fontId="4" type="noConversion"/>
  </si>
  <si>
    <t>Sampled I</t>
  </si>
  <si>
    <t>Sampled J</t>
  </si>
  <si>
    <t>Sampled K</t>
  </si>
  <si>
    <t>lambda_u</t>
    <phoneticPr fontId="4" type="noConversion"/>
  </si>
  <si>
    <t>Diff of OBJ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</si>
</sst>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F13" sqref="A1:F13"/>
    </sheetView>
  </sheetViews>
  <sheetFormatPr defaultRowHeight="13.8" x14ac:dyDescent="0.25"/>
  <cols>
    <col min="3" max="5" width="5.77734375" bestFit="1" customWidth="1"/>
    <col min="6" max="6" width="7.44140625" bestFit="1" customWidth="1"/>
    <col min="7" max="7" width="4.21875" customWidth="1"/>
    <col min="8" max="8" width="8.109375" customWidth="1"/>
    <col min="9" max="12" width="5.77734375" bestFit="1" customWidth="1"/>
    <col min="13" max="13" width="4.77734375" customWidth="1"/>
    <col min="15" max="18" width="5.77734375" bestFit="1" customWidth="1"/>
  </cols>
  <sheetData>
    <row r="1" spans="1:18" x14ac:dyDescent="0.25">
      <c r="A1" s="5" t="s">
        <v>13</v>
      </c>
    </row>
    <row r="2" spans="1:18" x14ac:dyDescent="0.25">
      <c r="B2" s="2"/>
      <c r="C2" s="2" t="s">
        <v>3</v>
      </c>
      <c r="D2" s="2" t="s">
        <v>4</v>
      </c>
      <c r="E2" s="2" t="s">
        <v>5</v>
      </c>
      <c r="F2" s="2" t="s">
        <v>6</v>
      </c>
      <c r="G2" s="2"/>
      <c r="H2" s="6" t="s">
        <v>0</v>
      </c>
      <c r="I2" s="2" t="s">
        <v>3</v>
      </c>
      <c r="J2" s="2" t="s">
        <v>4</v>
      </c>
      <c r="K2" s="2" t="s">
        <v>5</v>
      </c>
      <c r="L2" s="2" t="s">
        <v>6</v>
      </c>
      <c r="M2" s="2"/>
      <c r="N2" s="2"/>
      <c r="O2" s="2"/>
      <c r="P2" s="2"/>
      <c r="Q2" s="2"/>
      <c r="R2" s="2"/>
    </row>
    <row r="3" spans="1:18" x14ac:dyDescent="0.25">
      <c r="B3" s="2" t="s">
        <v>0</v>
      </c>
      <c r="C3" s="2" t="s">
        <v>7</v>
      </c>
      <c r="D3" s="2"/>
      <c r="E3" s="2"/>
      <c r="F3" s="2"/>
      <c r="G3" s="2"/>
      <c r="H3" s="2" t="s">
        <v>3</v>
      </c>
      <c r="I3" s="2" t="s">
        <v>9</v>
      </c>
      <c r="J3" s="2" t="s">
        <v>10</v>
      </c>
      <c r="K3" s="2" t="s">
        <v>10</v>
      </c>
      <c r="L3" s="2" t="s">
        <v>10</v>
      </c>
      <c r="M3" s="2"/>
      <c r="N3" s="2"/>
      <c r="O3" s="2"/>
      <c r="P3" s="2"/>
      <c r="Q3" s="2"/>
      <c r="R3" s="2"/>
    </row>
    <row r="4" spans="1:18" x14ac:dyDescent="0.25">
      <c r="B4" s="2" t="s">
        <v>1</v>
      </c>
      <c r="C4" s="2"/>
      <c r="D4" s="2" t="s">
        <v>7</v>
      </c>
      <c r="E4" s="2"/>
      <c r="F4" s="2"/>
      <c r="G4" s="2"/>
      <c r="H4" s="2" t="s">
        <v>4</v>
      </c>
      <c r="I4" s="2" t="s">
        <v>11</v>
      </c>
      <c r="J4" s="2" t="s">
        <v>9</v>
      </c>
      <c r="K4" s="2" t="s">
        <v>12</v>
      </c>
      <c r="L4" s="2" t="s">
        <v>12</v>
      </c>
      <c r="M4" s="2"/>
      <c r="N4" s="2"/>
      <c r="O4" s="2"/>
      <c r="P4" s="2"/>
      <c r="Q4" s="2"/>
      <c r="R4" s="2"/>
    </row>
    <row r="5" spans="1:18" x14ac:dyDescent="0.25">
      <c r="B5" s="2" t="s">
        <v>2</v>
      </c>
      <c r="C5" s="2" t="s">
        <v>7</v>
      </c>
      <c r="D5" s="2"/>
      <c r="E5" s="2"/>
      <c r="F5" s="2" t="s">
        <v>7</v>
      </c>
      <c r="G5" s="2"/>
      <c r="H5" s="2" t="s">
        <v>5</v>
      </c>
      <c r="I5" s="2" t="s">
        <v>11</v>
      </c>
      <c r="J5" s="2" t="s">
        <v>12</v>
      </c>
      <c r="K5" s="2" t="s">
        <v>9</v>
      </c>
      <c r="L5" s="2" t="s">
        <v>12</v>
      </c>
      <c r="M5" s="2"/>
      <c r="N5" s="2"/>
      <c r="O5" s="2"/>
      <c r="P5" s="2"/>
      <c r="Q5" s="2"/>
      <c r="R5" s="2"/>
    </row>
    <row r="6" spans="1:18" x14ac:dyDescent="0.25">
      <c r="B6" s="2"/>
      <c r="C6" s="2"/>
      <c r="D6" s="2"/>
      <c r="E6" s="2"/>
      <c r="F6" s="2"/>
      <c r="G6" s="2"/>
      <c r="H6" s="2" t="s">
        <v>6</v>
      </c>
      <c r="I6" s="2" t="s">
        <v>11</v>
      </c>
      <c r="J6" s="2" t="s">
        <v>12</v>
      </c>
      <c r="K6" s="2" t="s">
        <v>12</v>
      </c>
      <c r="L6" s="2" t="s">
        <v>9</v>
      </c>
      <c r="M6" s="2"/>
      <c r="N6" s="2"/>
      <c r="O6" s="2"/>
      <c r="P6" s="2"/>
      <c r="Q6" s="2"/>
      <c r="R6" s="2"/>
    </row>
    <row r="7" spans="1:18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5" t="s">
        <v>14</v>
      </c>
      <c r="B8" s="2"/>
      <c r="C8" s="2"/>
      <c r="D8" s="2"/>
      <c r="E8" s="2"/>
      <c r="F8" s="8"/>
      <c r="G8" s="2"/>
      <c r="H8" s="7" t="s">
        <v>19</v>
      </c>
      <c r="I8" s="7"/>
      <c r="J8" s="2"/>
      <c r="K8" s="2"/>
      <c r="L8" s="2"/>
      <c r="M8" s="2"/>
      <c r="N8" s="7" t="s">
        <v>20</v>
      </c>
      <c r="O8" s="2"/>
      <c r="P8" s="2"/>
      <c r="Q8" s="2"/>
      <c r="R8" s="2"/>
    </row>
    <row r="9" spans="1:18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B10" s="2"/>
      <c r="C10" s="2" t="s">
        <v>3</v>
      </c>
      <c r="D10" s="2" t="s">
        <v>4</v>
      </c>
      <c r="E10" s="2" t="s">
        <v>5</v>
      </c>
      <c r="F10" s="2" t="s">
        <v>6</v>
      </c>
      <c r="G10" s="2"/>
      <c r="H10" s="6" t="s">
        <v>0</v>
      </c>
      <c r="I10" s="2" t="s">
        <v>3</v>
      </c>
      <c r="J10" s="2" t="s">
        <v>4</v>
      </c>
      <c r="K10" s="2" t="s">
        <v>5</v>
      </c>
      <c r="L10" s="2" t="s">
        <v>6</v>
      </c>
      <c r="M10" s="2"/>
      <c r="N10" s="6" t="s">
        <v>0</v>
      </c>
      <c r="O10" s="2" t="s">
        <v>3</v>
      </c>
      <c r="P10" s="2" t="s">
        <v>4</v>
      </c>
      <c r="Q10" s="2" t="s">
        <v>5</v>
      </c>
      <c r="R10" s="2" t="s">
        <v>6</v>
      </c>
    </row>
    <row r="11" spans="1:18" x14ac:dyDescent="0.25">
      <c r="B11" s="2" t="s">
        <v>0</v>
      </c>
      <c r="C11" s="2" t="s">
        <v>7</v>
      </c>
      <c r="D11" s="2"/>
      <c r="E11" s="2" t="s">
        <v>8</v>
      </c>
      <c r="F11" s="2" t="s">
        <v>8</v>
      </c>
      <c r="G11" s="2"/>
      <c r="H11" s="2" t="s">
        <v>3</v>
      </c>
      <c r="I11" s="2" t="s">
        <v>9</v>
      </c>
      <c r="J11" s="2" t="s">
        <v>10</v>
      </c>
      <c r="K11" s="2" t="s">
        <v>10</v>
      </c>
      <c r="L11" s="2" t="s">
        <v>10</v>
      </c>
      <c r="M11" s="2"/>
      <c r="N11" s="2" t="s">
        <v>3</v>
      </c>
      <c r="O11" s="2" t="s">
        <v>9</v>
      </c>
      <c r="P11" s="2" t="s">
        <v>18</v>
      </c>
      <c r="Q11" s="2" t="s">
        <v>10</v>
      </c>
      <c r="R11" s="2" t="s">
        <v>10</v>
      </c>
    </row>
    <row r="12" spans="1:18" x14ac:dyDescent="0.25">
      <c r="B12" s="2" t="s">
        <v>1</v>
      </c>
      <c r="C12" s="2" t="s">
        <v>8</v>
      </c>
      <c r="D12" s="2" t="s">
        <v>7</v>
      </c>
      <c r="E12" s="2"/>
      <c r="F12" s="2"/>
      <c r="G12" s="2"/>
      <c r="H12" s="2" t="s">
        <v>4</v>
      </c>
      <c r="I12" s="2" t="s">
        <v>11</v>
      </c>
      <c r="J12" s="2" t="s">
        <v>9</v>
      </c>
      <c r="K12" s="2" t="s">
        <v>11</v>
      </c>
      <c r="L12" s="2" t="s">
        <v>11</v>
      </c>
      <c r="M12" s="2"/>
      <c r="N12" s="2" t="s">
        <v>4</v>
      </c>
      <c r="O12" s="2" t="s">
        <v>17</v>
      </c>
      <c r="P12" s="2" t="s">
        <v>9</v>
      </c>
      <c r="Q12" s="2" t="s">
        <v>11</v>
      </c>
      <c r="R12" s="2" t="s">
        <v>11</v>
      </c>
    </row>
    <row r="13" spans="1:18" x14ac:dyDescent="0.25">
      <c r="B13" s="2" t="s">
        <v>2</v>
      </c>
      <c r="C13" s="2" t="s">
        <v>7</v>
      </c>
      <c r="D13" s="2" t="s">
        <v>8</v>
      </c>
      <c r="E13" s="2"/>
      <c r="F13" s="2" t="s">
        <v>7</v>
      </c>
      <c r="G13" s="2"/>
      <c r="H13" s="2" t="s">
        <v>5</v>
      </c>
      <c r="I13" s="2" t="s">
        <v>11</v>
      </c>
      <c r="J13" s="2" t="s">
        <v>10</v>
      </c>
      <c r="K13" s="2" t="s">
        <v>9</v>
      </c>
      <c r="L13" s="2" t="s">
        <v>12</v>
      </c>
      <c r="M13" s="2"/>
      <c r="N13" s="2" t="s">
        <v>5</v>
      </c>
      <c r="O13" s="2" t="s">
        <v>11</v>
      </c>
      <c r="P13" s="2" t="s">
        <v>10</v>
      </c>
      <c r="Q13" s="2" t="s">
        <v>9</v>
      </c>
      <c r="R13" s="2" t="s">
        <v>12</v>
      </c>
    </row>
    <row r="14" spans="1:18" x14ac:dyDescent="0.25">
      <c r="B14" s="2"/>
      <c r="C14" s="2"/>
      <c r="D14" s="2"/>
      <c r="E14" s="2"/>
      <c r="F14" s="2"/>
      <c r="G14" s="2"/>
      <c r="H14" s="2" t="s">
        <v>6</v>
      </c>
      <c r="I14" s="2" t="s">
        <v>11</v>
      </c>
      <c r="J14" s="2" t="s">
        <v>10</v>
      </c>
      <c r="K14" s="2" t="s">
        <v>12</v>
      </c>
      <c r="L14" s="2" t="s">
        <v>9</v>
      </c>
      <c r="M14" s="2"/>
      <c r="N14" s="2" t="s">
        <v>6</v>
      </c>
      <c r="O14" s="2" t="s">
        <v>11</v>
      </c>
      <c r="P14" s="2" t="s">
        <v>10</v>
      </c>
      <c r="Q14" s="2" t="s">
        <v>12</v>
      </c>
      <c r="R14" s="2" t="s">
        <v>9</v>
      </c>
    </row>
    <row r="15" spans="1:18" x14ac:dyDescent="0.25">
      <c r="I15" s="2"/>
      <c r="J15" s="2"/>
      <c r="K15" s="2"/>
      <c r="L15" s="2"/>
      <c r="O15" s="2"/>
      <c r="P15" s="2"/>
      <c r="Q15" s="2"/>
      <c r="R15" s="2"/>
    </row>
    <row r="16" spans="1:18" x14ac:dyDescent="0.25">
      <c r="A16" s="1" t="s">
        <v>23</v>
      </c>
    </row>
    <row r="17" spans="2:10" x14ac:dyDescent="0.25">
      <c r="B17" s="5" t="s">
        <v>22</v>
      </c>
      <c r="C17" s="2" t="s">
        <v>15</v>
      </c>
      <c r="D17" t="s">
        <v>16</v>
      </c>
      <c r="F17" s="5" t="s">
        <v>21</v>
      </c>
      <c r="G17" s="2" t="s">
        <v>3</v>
      </c>
      <c r="H17" s="2" t="s">
        <v>4</v>
      </c>
      <c r="I17" s="2" t="s">
        <v>5</v>
      </c>
      <c r="J17" s="2" t="s">
        <v>6</v>
      </c>
    </row>
    <row r="18" spans="2:10" x14ac:dyDescent="0.25">
      <c r="B18" t="s">
        <v>0</v>
      </c>
      <c r="C18" s="3"/>
      <c r="D18" s="3"/>
      <c r="F18" t="s">
        <v>15</v>
      </c>
      <c r="G18" s="4"/>
      <c r="H18" s="4"/>
      <c r="I18" s="4"/>
      <c r="J18" s="4"/>
    </row>
    <row r="19" spans="2:10" x14ac:dyDescent="0.25">
      <c r="B19" t="s">
        <v>1</v>
      </c>
      <c r="C19" s="3"/>
      <c r="D19" s="3"/>
      <c r="F19" t="s">
        <v>15</v>
      </c>
      <c r="G19" s="4"/>
      <c r="H19" s="4"/>
      <c r="I19" s="4"/>
      <c r="J19" s="4"/>
    </row>
    <row r="20" spans="2:10" x14ac:dyDescent="0.25">
      <c r="B20" t="s">
        <v>2</v>
      </c>
      <c r="C20" s="3"/>
      <c r="D20" s="3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404C-DD3A-4B15-BE25-E9879BC14912}">
  <dimension ref="A1:L31"/>
  <sheetViews>
    <sheetView zoomScale="130" zoomScaleNormal="130" workbookViewId="0">
      <selection activeCell="K10" sqref="K10"/>
    </sheetView>
  </sheetViews>
  <sheetFormatPr defaultRowHeight="13.8" x14ac:dyDescent="0.25"/>
  <cols>
    <col min="1" max="1" width="12.5546875" style="10" bestFit="1" customWidth="1"/>
    <col min="2" max="2" width="6.88671875" style="10" bestFit="1" customWidth="1"/>
    <col min="3" max="6" width="12.77734375" style="10" bestFit="1" customWidth="1"/>
    <col min="7" max="7" width="14" style="10" bestFit="1" customWidth="1"/>
    <col min="8" max="8" width="12.77734375" style="10" bestFit="1" customWidth="1"/>
    <col min="9" max="9" width="13.88671875" style="10" bestFit="1" customWidth="1"/>
    <col min="10" max="12" width="12.77734375" style="10" bestFit="1" customWidth="1"/>
    <col min="13" max="16384" width="8.88671875" style="10"/>
  </cols>
  <sheetData>
    <row r="1" spans="1:12" x14ac:dyDescent="0.25">
      <c r="A1" s="9" t="s">
        <v>13</v>
      </c>
    </row>
    <row r="2" spans="1:12" x14ac:dyDescent="0.25">
      <c r="B2" s="10" t="s">
        <v>31</v>
      </c>
      <c r="C2" s="10" t="s">
        <v>3</v>
      </c>
      <c r="D2" s="10" t="s">
        <v>4</v>
      </c>
      <c r="E2" s="10" t="s">
        <v>5</v>
      </c>
      <c r="F2" s="10" t="s">
        <v>6</v>
      </c>
      <c r="H2" s="10" t="s">
        <v>32</v>
      </c>
      <c r="I2" s="10" t="s">
        <v>3</v>
      </c>
      <c r="J2" s="10" t="s">
        <v>4</v>
      </c>
      <c r="K2" s="10" t="s">
        <v>5</v>
      </c>
      <c r="L2" s="10" t="s">
        <v>6</v>
      </c>
    </row>
    <row r="3" spans="1:12" x14ac:dyDescent="0.25">
      <c r="B3" s="10" t="s">
        <v>0</v>
      </c>
      <c r="C3" s="10" t="s">
        <v>7</v>
      </c>
      <c r="H3" s="10" t="s">
        <v>0</v>
      </c>
      <c r="I3" s="10">
        <f t="array" ref="I3:L6">MMULT(C9:D12,C15:F16)</f>
        <v>1561289408983438.3</v>
      </c>
      <c r="J3" s="10">
        <v>-243533578974244</v>
      </c>
      <c r="K3" s="10">
        <v>-1069026230268676.3</v>
      </c>
      <c r="L3" s="10">
        <v>102981802722998.72</v>
      </c>
    </row>
    <row r="4" spans="1:12" x14ac:dyDescent="0.25">
      <c r="B4" s="10" t="s">
        <v>1</v>
      </c>
      <c r="D4" s="10" t="s">
        <v>7</v>
      </c>
      <c r="H4" s="10" t="s">
        <v>1</v>
      </c>
      <c r="I4" s="10">
        <v>-206986764041199.53</v>
      </c>
      <c r="J4" s="10">
        <v>817736510468013.25</v>
      </c>
      <c r="K4" s="10">
        <v>21902354685528.813</v>
      </c>
      <c r="L4" s="10">
        <v>-13651782647725.66</v>
      </c>
    </row>
    <row r="5" spans="1:12" x14ac:dyDescent="0.25">
      <c r="B5" s="10" t="s">
        <v>2</v>
      </c>
      <c r="C5" s="10" t="s">
        <v>7</v>
      </c>
      <c r="F5" s="10" t="s">
        <v>7</v>
      </c>
      <c r="H5" s="10" t="s">
        <v>2</v>
      </c>
      <c r="I5" s="10">
        <v>2637715016297294.5</v>
      </c>
      <c r="J5" s="10">
        <v>-411469009740775.81</v>
      </c>
      <c r="K5" s="10">
        <v>-1806057795636344.3</v>
      </c>
      <c r="L5" s="10">
        <v>173982251992628.47</v>
      </c>
    </row>
    <row r="6" spans="1:12" x14ac:dyDescent="0.25">
      <c r="B6" s="10" t="s">
        <v>24</v>
      </c>
      <c r="E6" s="10" t="s">
        <v>25</v>
      </c>
      <c r="H6" s="10" t="s">
        <v>24</v>
      </c>
      <c r="I6" s="10">
        <v>-1253737580804420.5</v>
      </c>
      <c r="J6" s="10">
        <v>29320003415197.25</v>
      </c>
      <c r="K6" s="10">
        <v>883803847238243.75</v>
      </c>
      <c r="L6" s="10">
        <v>-82696052426587.375</v>
      </c>
    </row>
    <row r="8" spans="1:12" x14ac:dyDescent="0.25">
      <c r="A8" s="11" t="s">
        <v>27</v>
      </c>
      <c r="C8" s="10" t="s">
        <v>28</v>
      </c>
      <c r="D8" s="10" t="s">
        <v>29</v>
      </c>
      <c r="F8" s="11" t="s">
        <v>70</v>
      </c>
      <c r="G8" s="11" t="s">
        <v>69</v>
      </c>
      <c r="H8" s="11" t="s">
        <v>71</v>
      </c>
      <c r="I8" s="11" t="s">
        <v>72</v>
      </c>
    </row>
    <row r="9" spans="1:12" x14ac:dyDescent="0.25">
      <c r="B9" s="10" t="s">
        <v>0</v>
      </c>
      <c r="C9" s="10">
        <v>-721298.78017061204</v>
      </c>
      <c r="D9" s="10">
        <v>27934285.962782111</v>
      </c>
      <c r="F9" s="10">
        <v>0.5</v>
      </c>
      <c r="G9" s="10">
        <f>SUMSQ(C9:D12)+SUMSQ(C15:F16)</f>
        <v>9843193333156624</v>
      </c>
      <c r="H9" s="10">
        <f>SUM(I19:I31)</f>
        <v>0</v>
      </c>
      <c r="I9" s="10">
        <f>H9-F9*G9</f>
        <v>-4921596666578312</v>
      </c>
    </row>
    <row r="10" spans="1:12" x14ac:dyDescent="0.25">
      <c r="B10" s="10" t="s">
        <v>1</v>
      </c>
      <c r="C10" s="10">
        <v>26009837.667090092</v>
      </c>
      <c r="D10" s="10">
        <v>-3034656.8339640144</v>
      </c>
    </row>
    <row r="11" spans="1:12" x14ac:dyDescent="0.25">
      <c r="B11" s="10" t="s">
        <v>2</v>
      </c>
      <c r="C11" s="10">
        <v>-1219652.9378545631</v>
      </c>
      <c r="D11" s="10">
        <v>47193455.957949542</v>
      </c>
    </row>
    <row r="12" spans="1:12" x14ac:dyDescent="0.25">
      <c r="B12" s="10" t="s">
        <v>24</v>
      </c>
      <c r="C12" s="10">
        <v>-4905542.3364416352</v>
      </c>
      <c r="D12" s="10">
        <v>-22573161.365327269</v>
      </c>
    </row>
    <row r="14" spans="1:12" x14ac:dyDescent="0.25">
      <c r="A14" s="11" t="s">
        <v>30</v>
      </c>
      <c r="C14" s="10" t="s">
        <v>3</v>
      </c>
      <c r="D14" s="10" t="s">
        <v>4</v>
      </c>
      <c r="E14" s="10" t="s">
        <v>5</v>
      </c>
      <c r="F14" s="10" t="s">
        <v>6</v>
      </c>
    </row>
    <row r="15" spans="1:12" x14ac:dyDescent="0.25">
      <c r="B15" s="10" t="s">
        <v>28</v>
      </c>
      <c r="C15" s="10">
        <v>-1441306.6393663913</v>
      </c>
      <c r="D15" s="10">
        <v>30514268.174529929</v>
      </c>
      <c r="E15" s="10">
        <v>-3633881.0429221373</v>
      </c>
      <c r="F15" s="10">
        <v>-95031.089906865003</v>
      </c>
    </row>
    <row r="16" spans="1:12" x14ac:dyDescent="0.25">
      <c r="B16" s="10" t="s">
        <v>29</v>
      </c>
      <c r="C16" s="10">
        <v>55854293.119981311</v>
      </c>
      <c r="D16" s="10">
        <v>-7930171.36207816</v>
      </c>
      <c r="E16" s="10">
        <v>-38363155.072587743</v>
      </c>
      <c r="F16" s="10">
        <v>3684119.8321978147</v>
      </c>
    </row>
    <row r="18" spans="1:9" x14ac:dyDescent="0.25">
      <c r="A18" s="11" t="s">
        <v>64</v>
      </c>
      <c r="B18" s="11" t="s">
        <v>61</v>
      </c>
      <c r="C18" s="11" t="s">
        <v>62</v>
      </c>
      <c r="D18" s="11" t="s">
        <v>63</v>
      </c>
      <c r="E18" s="11" t="s">
        <v>65</v>
      </c>
      <c r="F18" s="11" t="s">
        <v>66</v>
      </c>
      <c r="G18" s="11" t="s">
        <v>67</v>
      </c>
      <c r="H18" s="11" t="s">
        <v>55</v>
      </c>
      <c r="I18" s="11" t="s">
        <v>68</v>
      </c>
    </row>
    <row r="19" spans="1:9" x14ac:dyDescent="0.25">
      <c r="B19" s="10">
        <v>1</v>
      </c>
      <c r="C19" s="10">
        <v>1</v>
      </c>
      <c r="D19" s="10">
        <v>2</v>
      </c>
      <c r="E19" s="10">
        <f>I3</f>
        <v>1561289408983438.3</v>
      </c>
      <c r="F19" s="10">
        <f>J3</f>
        <v>-243533578974244</v>
      </c>
      <c r="G19" s="10">
        <f>E19-F19</f>
        <v>1804822987957682.3</v>
      </c>
      <c r="H19" s="10">
        <f>1/(1+EXP(-G19))</f>
        <v>1</v>
      </c>
      <c r="I19" s="10">
        <f>LN(H19)</f>
        <v>0</v>
      </c>
    </row>
    <row r="20" spans="1:9" x14ac:dyDescent="0.25">
      <c r="B20" s="10">
        <v>1</v>
      </c>
      <c r="C20" s="10">
        <v>1</v>
      </c>
      <c r="D20" s="10">
        <v>3</v>
      </c>
      <c r="E20" s="10">
        <f>I3</f>
        <v>1561289408983438.3</v>
      </c>
      <c r="F20" s="10">
        <f>K3</f>
        <v>-1069026230268676.3</v>
      </c>
      <c r="G20" s="10">
        <f t="shared" ref="G20:G31" si="0">E20-F20</f>
        <v>2630315639252114.5</v>
      </c>
      <c r="H20" s="10">
        <f t="shared" ref="H20:H31" si="1">1/(1+EXP(-G20))</f>
        <v>1</v>
      </c>
      <c r="I20" s="10">
        <f t="shared" ref="I20:I31" si="2">LN(H20)</f>
        <v>0</v>
      </c>
    </row>
    <row r="21" spans="1:9" x14ac:dyDescent="0.25">
      <c r="B21" s="10">
        <v>1</v>
      </c>
      <c r="C21" s="10">
        <v>1</v>
      </c>
      <c r="D21" s="10">
        <v>4</v>
      </c>
      <c r="E21" s="10">
        <f>I3</f>
        <v>1561289408983438.3</v>
      </c>
      <c r="F21" s="10">
        <f>L3</f>
        <v>102981802722998.72</v>
      </c>
      <c r="G21" s="10">
        <f t="shared" si="0"/>
        <v>1458307606260439.5</v>
      </c>
      <c r="H21" s="10">
        <f t="shared" si="1"/>
        <v>1</v>
      </c>
      <c r="I21" s="10">
        <f t="shared" si="2"/>
        <v>0</v>
      </c>
    </row>
    <row r="22" spans="1:9" x14ac:dyDescent="0.25">
      <c r="B22" s="10">
        <v>2</v>
      </c>
      <c r="C22" s="10">
        <v>2</v>
      </c>
      <c r="D22" s="10">
        <v>1</v>
      </c>
      <c r="E22" s="10">
        <f>J4</f>
        <v>817736510468013.25</v>
      </c>
      <c r="F22" s="10">
        <f>I4</f>
        <v>-206986764041199.53</v>
      </c>
      <c r="G22" s="10">
        <f t="shared" si="0"/>
        <v>1024723274509212.8</v>
      </c>
      <c r="H22" s="10">
        <f t="shared" si="1"/>
        <v>1</v>
      </c>
      <c r="I22" s="10">
        <f t="shared" si="2"/>
        <v>0</v>
      </c>
    </row>
    <row r="23" spans="1:9" x14ac:dyDescent="0.25">
      <c r="B23" s="10">
        <v>2</v>
      </c>
      <c r="C23" s="10">
        <v>2</v>
      </c>
      <c r="D23" s="10">
        <v>3</v>
      </c>
      <c r="E23" s="10">
        <f>J4</f>
        <v>817736510468013.25</v>
      </c>
      <c r="F23" s="10">
        <f>K4</f>
        <v>21902354685528.813</v>
      </c>
      <c r="G23" s="10">
        <f t="shared" si="0"/>
        <v>795834155782484.5</v>
      </c>
      <c r="H23" s="10">
        <f t="shared" si="1"/>
        <v>1</v>
      </c>
      <c r="I23" s="10">
        <f t="shared" si="2"/>
        <v>0</v>
      </c>
    </row>
    <row r="24" spans="1:9" x14ac:dyDescent="0.25">
      <c r="B24" s="10">
        <v>2</v>
      </c>
      <c r="C24" s="10">
        <v>2</v>
      </c>
      <c r="D24" s="10">
        <v>4</v>
      </c>
      <c r="E24" s="10">
        <f>J4</f>
        <v>817736510468013.25</v>
      </c>
      <c r="F24" s="10">
        <f>L4</f>
        <v>-13651782647725.66</v>
      </c>
      <c r="G24" s="10">
        <f t="shared" si="0"/>
        <v>831388293115738.88</v>
      </c>
      <c r="H24" s="10">
        <f t="shared" si="1"/>
        <v>1</v>
      </c>
      <c r="I24" s="10">
        <f t="shared" si="2"/>
        <v>0</v>
      </c>
    </row>
    <row r="25" spans="1:9" x14ac:dyDescent="0.25">
      <c r="B25" s="10">
        <v>3</v>
      </c>
      <c r="C25" s="10">
        <v>1</v>
      </c>
      <c r="D25" s="10">
        <v>2</v>
      </c>
      <c r="E25" s="10">
        <f>I5</f>
        <v>2637715016297294.5</v>
      </c>
      <c r="F25" s="10">
        <f>J5</f>
        <v>-411469009740775.81</v>
      </c>
      <c r="G25" s="10">
        <f t="shared" si="0"/>
        <v>3049184026038070.5</v>
      </c>
      <c r="H25" s="10">
        <f t="shared" si="1"/>
        <v>1</v>
      </c>
      <c r="I25" s="10">
        <f t="shared" si="2"/>
        <v>0</v>
      </c>
    </row>
    <row r="26" spans="1:9" x14ac:dyDescent="0.25">
      <c r="B26" s="10">
        <v>3</v>
      </c>
      <c r="C26" s="10">
        <v>1</v>
      </c>
      <c r="D26" s="10">
        <v>3</v>
      </c>
      <c r="E26" s="10">
        <f>I5</f>
        <v>2637715016297294.5</v>
      </c>
      <c r="F26" s="10">
        <f>K5</f>
        <v>-1806057795636344.3</v>
      </c>
      <c r="G26" s="10">
        <f t="shared" si="0"/>
        <v>4443772811933639</v>
      </c>
      <c r="H26" s="10">
        <f t="shared" si="1"/>
        <v>1</v>
      </c>
      <c r="I26" s="10">
        <f t="shared" si="2"/>
        <v>0</v>
      </c>
    </row>
    <row r="27" spans="1:9" x14ac:dyDescent="0.25">
      <c r="B27" s="10">
        <v>3</v>
      </c>
      <c r="C27" s="10">
        <v>4</v>
      </c>
      <c r="D27" s="10">
        <v>2</v>
      </c>
      <c r="E27" s="10">
        <f>L5</f>
        <v>173982251992628.47</v>
      </c>
      <c r="F27" s="10">
        <f>J5</f>
        <v>-411469009740775.81</v>
      </c>
      <c r="G27" s="10">
        <f t="shared" si="0"/>
        <v>585451261733404.25</v>
      </c>
      <c r="H27" s="10">
        <f t="shared" si="1"/>
        <v>1</v>
      </c>
      <c r="I27" s="10">
        <f t="shared" si="2"/>
        <v>0</v>
      </c>
    </row>
    <row r="28" spans="1:9" x14ac:dyDescent="0.25">
      <c r="B28" s="10">
        <v>3</v>
      </c>
      <c r="C28" s="10">
        <v>4</v>
      </c>
      <c r="D28" s="10">
        <v>3</v>
      </c>
      <c r="E28" s="10">
        <f>L5</f>
        <v>173982251992628.47</v>
      </c>
      <c r="F28" s="10">
        <f>K5</f>
        <v>-1806057795636344.3</v>
      </c>
      <c r="G28" s="10">
        <f t="shared" si="0"/>
        <v>1980040047628972.8</v>
      </c>
      <c r="H28" s="10">
        <f t="shared" si="1"/>
        <v>1</v>
      </c>
      <c r="I28" s="10">
        <f t="shared" si="2"/>
        <v>0</v>
      </c>
    </row>
    <row r="29" spans="1:9" x14ac:dyDescent="0.25">
      <c r="B29" s="10">
        <v>4</v>
      </c>
      <c r="C29" s="10">
        <v>3</v>
      </c>
      <c r="D29" s="10">
        <v>1</v>
      </c>
      <c r="E29" s="10">
        <f>K6</f>
        <v>883803847238243.75</v>
      </c>
      <c r="F29" s="10">
        <f>I6</f>
        <v>-1253737580804420.5</v>
      </c>
      <c r="G29" s="10">
        <f t="shared" si="0"/>
        <v>2137541428042664.3</v>
      </c>
      <c r="H29" s="10">
        <f t="shared" si="1"/>
        <v>1</v>
      </c>
      <c r="I29" s="10">
        <f t="shared" si="2"/>
        <v>0</v>
      </c>
    </row>
    <row r="30" spans="1:9" x14ac:dyDescent="0.25">
      <c r="B30" s="10">
        <v>4</v>
      </c>
      <c r="C30" s="10">
        <v>3</v>
      </c>
      <c r="D30" s="10">
        <v>2</v>
      </c>
      <c r="E30" s="10">
        <f>K6</f>
        <v>883803847238243.75</v>
      </c>
      <c r="F30" s="10">
        <f>J6</f>
        <v>29320003415197.25</v>
      </c>
      <c r="G30" s="10">
        <f t="shared" si="0"/>
        <v>854483843823046.5</v>
      </c>
      <c r="H30" s="10">
        <f t="shared" si="1"/>
        <v>1</v>
      </c>
      <c r="I30" s="10">
        <f t="shared" si="2"/>
        <v>0</v>
      </c>
    </row>
    <row r="31" spans="1:9" x14ac:dyDescent="0.25">
      <c r="B31" s="10">
        <v>4</v>
      </c>
      <c r="C31" s="10">
        <v>3</v>
      </c>
      <c r="D31" s="10">
        <v>4</v>
      </c>
      <c r="E31" s="10">
        <f>K6</f>
        <v>883803847238243.75</v>
      </c>
      <c r="F31" s="10">
        <f>L6</f>
        <v>-82696052426587.375</v>
      </c>
      <c r="G31" s="10">
        <f t="shared" si="0"/>
        <v>966499899664831.13</v>
      </c>
      <c r="H31" s="10">
        <f t="shared" si="1"/>
        <v>1</v>
      </c>
      <c r="I31" s="10">
        <f t="shared" si="2"/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4D88-46FF-4FF3-918D-CB4CB0186D2B}">
  <dimension ref="A1:Q48"/>
  <sheetViews>
    <sheetView zoomScale="115" zoomScaleNormal="115" workbookViewId="0">
      <selection activeCell="K10" sqref="K10"/>
    </sheetView>
  </sheetViews>
  <sheetFormatPr defaultRowHeight="13.8" x14ac:dyDescent="0.25"/>
  <cols>
    <col min="1" max="1" width="13.88671875" style="10" bestFit="1" customWidth="1"/>
    <col min="2" max="2" width="12.77734375" style="10" bestFit="1" customWidth="1"/>
    <col min="3" max="3" width="14.21875" style="10" bestFit="1" customWidth="1"/>
    <col min="4" max="4" width="13.21875" style="10" bestFit="1" customWidth="1"/>
    <col min="5" max="5" width="14" style="10" bestFit="1" customWidth="1"/>
    <col min="6" max="6" width="12.88671875" style="10" bestFit="1" customWidth="1"/>
    <col min="7" max="7" width="13.88671875" style="10" bestFit="1" customWidth="1"/>
    <col min="8" max="8" width="12.77734375" style="10" bestFit="1" customWidth="1"/>
    <col min="9" max="9" width="13.88671875" style="10" bestFit="1" customWidth="1"/>
    <col min="10" max="12" width="12.77734375" style="10" bestFit="1" customWidth="1"/>
    <col min="13" max="13" width="13.88671875" style="10" bestFit="1" customWidth="1"/>
    <col min="14" max="14" width="12.77734375" style="10" bestFit="1" customWidth="1"/>
    <col min="15" max="15" width="13.88671875" style="10" bestFit="1" customWidth="1"/>
    <col min="16" max="16" width="12.77734375" style="10" bestFit="1" customWidth="1"/>
    <col min="17" max="16384" width="8.88671875" style="10"/>
  </cols>
  <sheetData>
    <row r="1" spans="1:17" x14ac:dyDescent="0.25">
      <c r="A1" s="9" t="s">
        <v>14</v>
      </c>
    </row>
    <row r="3" spans="1:17" x14ac:dyDescent="0.25">
      <c r="B3" s="10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0" t="s">
        <v>32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7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>N4+$I$16</f>
        <v>2.5175261781162357</v>
      </c>
      <c r="J4" s="10">
        <f>O4+$J$16</f>
        <v>-3.060244023090938</v>
      </c>
      <c r="K4" s="10">
        <f>P4+$K$16</f>
        <v>-0.55086238189094983</v>
      </c>
      <c r="L4" s="10">
        <f>Q4+$L$16</f>
        <v>1.1003868347245969</v>
      </c>
      <c r="N4" s="10">
        <f t="array" ref="N4:Q7">MMULT(C10:D13,C16:F17)</f>
        <v>2.4122924274777162</v>
      </c>
      <c r="O4" s="10">
        <v>-3.0376792130494312</v>
      </c>
      <c r="P4" s="10">
        <v>-0.46271871092536987</v>
      </c>
      <c r="Q4" s="10">
        <v>1.0950353433793618</v>
      </c>
    </row>
    <row r="5" spans="1:17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f t="shared" ref="I5:I7" si="0">N5+$I$16</f>
        <v>1.0388386084012973</v>
      </c>
      <c r="J5" s="10">
        <f t="shared" ref="J5:J7" si="1">O5+$J$16</f>
        <v>2.6839428569345571</v>
      </c>
      <c r="K5" s="10">
        <f t="shared" ref="K5:K7" si="2">P5+$K$16</f>
        <v>-2.67630778776654</v>
      </c>
      <c r="L5" s="10">
        <f t="shared" ref="L5:L7" si="3">Q5+$L$16</f>
        <v>-1.0456557189187525</v>
      </c>
      <c r="N5" s="10">
        <v>0.93360485776277802</v>
      </c>
      <c r="O5" s="10">
        <v>2.7065076669760639</v>
      </c>
      <c r="P5" s="10">
        <v>-2.5881641168009599</v>
      </c>
      <c r="Q5" s="10">
        <v>-1.0510072102639876</v>
      </c>
    </row>
    <row r="6" spans="1:17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f t="shared" si="0"/>
        <v>3.5809569009770637</v>
      </c>
      <c r="J6" s="10">
        <f t="shared" si="1"/>
        <v>-1.1595662707490155</v>
      </c>
      <c r="K6" s="10">
        <f t="shared" si="2"/>
        <v>-2.7653185985332631</v>
      </c>
      <c r="L6" s="10">
        <f t="shared" si="3"/>
        <v>0.35233676144617648</v>
      </c>
      <c r="N6" s="10">
        <v>3.4757231503385442</v>
      </c>
      <c r="O6" s="10">
        <v>-1.1370014607075087</v>
      </c>
      <c r="P6" s="10">
        <v>-2.677174927567683</v>
      </c>
      <c r="Q6" s="10">
        <v>0.34698527010094149</v>
      </c>
    </row>
    <row r="7" spans="1:17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f t="shared" si="0"/>
        <v>-3.0354300603881699</v>
      </c>
      <c r="J7" s="10">
        <f t="shared" si="1"/>
        <v>0.51805159323521854</v>
      </c>
      <c r="K7" s="10">
        <f t="shared" si="2"/>
        <v>2.6330239858342419</v>
      </c>
      <c r="L7" s="10">
        <f t="shared" si="3"/>
        <v>-0.12326002723248</v>
      </c>
      <c r="N7" s="10">
        <v>-3.1406638110266893</v>
      </c>
      <c r="O7" s="10">
        <v>0.54061640327672533</v>
      </c>
      <c r="P7" s="10">
        <v>2.721167656799822</v>
      </c>
      <c r="Q7" s="10">
        <v>-0.12861151857771502</v>
      </c>
    </row>
    <row r="9" spans="1:17" x14ac:dyDescent="0.25">
      <c r="A9" s="11" t="s">
        <v>27</v>
      </c>
      <c r="C9" s="10" t="s">
        <v>28</v>
      </c>
      <c r="D9" s="10" t="s">
        <v>29</v>
      </c>
      <c r="F9" s="10" t="s">
        <v>73</v>
      </c>
      <c r="G9" s="10" t="s">
        <v>74</v>
      </c>
      <c r="H9" s="10" t="s">
        <v>77</v>
      </c>
      <c r="I9" s="10" t="s">
        <v>81</v>
      </c>
      <c r="J9" s="10" t="s">
        <v>83</v>
      </c>
    </row>
    <row r="10" spans="1:17" x14ac:dyDescent="0.25">
      <c r="B10" s="10" t="s">
        <v>0</v>
      </c>
      <c r="C10" s="10">
        <v>-0.86496309859470744</v>
      </c>
      <c r="D10" s="10">
        <v>-1.4640921920214924</v>
      </c>
      <c r="F10" s="10">
        <f>SUMSQ(C10:D13)</f>
        <v>11.666989207960006</v>
      </c>
      <c r="G10" s="10">
        <f>SUMSQ(C16:F17)</f>
        <v>11.660857643796797</v>
      </c>
      <c r="H10" s="10">
        <f>P42-F12*F10-G12*G10-J12*J10</f>
        <v>-3.3099823227646077</v>
      </c>
      <c r="I10" s="10">
        <v>1</v>
      </c>
      <c r="J10" s="10">
        <f>SUMSQ(I16:L16)</f>
        <v>1.9381258116565901E-2</v>
      </c>
    </row>
    <row r="11" spans="1:17" x14ac:dyDescent="0.25">
      <c r="B11" s="10" t="s">
        <v>1</v>
      </c>
      <c r="C11" s="10">
        <v>1.8090315984368666</v>
      </c>
      <c r="D11" s="10">
        <v>5.5914905966360914E-3</v>
      </c>
      <c r="F11" s="10" t="s">
        <v>75</v>
      </c>
      <c r="G11" s="10" t="s">
        <v>76</v>
      </c>
      <c r="J11" s="10" t="s">
        <v>84</v>
      </c>
    </row>
    <row r="12" spans="1:17" x14ac:dyDescent="0.25">
      <c r="B12" s="10" t="s">
        <v>2</v>
      </c>
      <c r="C12" s="10">
        <v>0.54280268181417546</v>
      </c>
      <c r="D12" s="10">
        <v>-1.6319770089311429</v>
      </c>
      <c r="F12" s="10">
        <v>0.1</v>
      </c>
      <c r="G12" s="10">
        <v>0.1</v>
      </c>
      <c r="J12" s="10">
        <v>0.5</v>
      </c>
    </row>
    <row r="13" spans="1:17" x14ac:dyDescent="0.25">
      <c r="B13" s="10" t="s">
        <v>24</v>
      </c>
      <c r="C13" s="10">
        <v>-0.75928383330934446</v>
      </c>
      <c r="D13" s="10">
        <v>1.4029040814651512</v>
      </c>
    </row>
    <row r="15" spans="1:17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0" t="s">
        <v>82</v>
      </c>
      <c r="I15" s="10" t="s">
        <v>3</v>
      </c>
      <c r="J15" s="10" t="s">
        <v>4</v>
      </c>
      <c r="K15" s="10" t="s">
        <v>5</v>
      </c>
      <c r="L15" s="10" t="s">
        <v>6</v>
      </c>
    </row>
    <row r="16" spans="1:17" x14ac:dyDescent="0.25">
      <c r="B16" s="10" t="s">
        <v>28</v>
      </c>
      <c r="C16" s="10">
        <v>0.52212596984685455</v>
      </c>
      <c r="D16" s="10">
        <v>1.4924208793637488</v>
      </c>
      <c r="E16" s="10">
        <v>-1.4342863075435563</v>
      </c>
      <c r="F16" s="10">
        <v>-0.57972465629853565</v>
      </c>
      <c r="I16" s="10">
        <v>0.10523375063851934</v>
      </c>
      <c r="J16" s="10">
        <v>-2.2564810041506806E-2</v>
      </c>
      <c r="K16" s="10">
        <v>-8.8143670965579943E-2</v>
      </c>
      <c r="L16" s="10">
        <v>5.3514913452350184E-3</v>
      </c>
    </row>
    <row r="17" spans="1:16" x14ac:dyDescent="0.25">
      <c r="B17" s="10" t="s">
        <v>29</v>
      </c>
      <c r="C17" s="10">
        <v>-1.9561009476179059</v>
      </c>
      <c r="D17" s="10">
        <v>1.1930875899390652</v>
      </c>
      <c r="E17" s="10">
        <v>1.1633990325557324</v>
      </c>
      <c r="F17" s="10">
        <v>-0.40543547159830418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0" t="s">
        <v>34</v>
      </c>
      <c r="E20" s="10" t="s">
        <v>34</v>
      </c>
      <c r="I20" s="10" t="s">
        <v>34</v>
      </c>
      <c r="M20" s="10" t="s">
        <v>34</v>
      </c>
    </row>
    <row r="21" spans="1:16" x14ac:dyDescent="0.25">
      <c r="A21" s="10" t="s">
        <v>35</v>
      </c>
      <c r="B21" s="10">
        <f>AVERAGE(I4)</f>
        <v>2.5175261781162357</v>
      </c>
      <c r="E21" s="10" t="s">
        <v>41</v>
      </c>
      <c r="F21" s="10">
        <f>AVERAGE(J5)</f>
        <v>2.6839428569345571</v>
      </c>
      <c r="I21" s="10" t="s">
        <v>35</v>
      </c>
      <c r="J21" s="10">
        <f>I6</f>
        <v>3.5809569009770637</v>
      </c>
      <c r="M21" s="10" t="s">
        <v>37</v>
      </c>
      <c r="N21" s="10">
        <f>K7</f>
        <v>2.6330239858342419</v>
      </c>
    </row>
    <row r="22" spans="1:16" x14ac:dyDescent="0.25">
      <c r="A22" s="10" t="s">
        <v>36</v>
      </c>
      <c r="E22" s="10" t="s">
        <v>36</v>
      </c>
      <c r="I22" s="10" t="s">
        <v>38</v>
      </c>
      <c r="J22" s="10">
        <f>L6</f>
        <v>0.35233676144617648</v>
      </c>
      <c r="M22" s="10" t="s">
        <v>36</v>
      </c>
    </row>
    <row r="23" spans="1:16" x14ac:dyDescent="0.25">
      <c r="A23" s="10" t="s">
        <v>37</v>
      </c>
      <c r="B23" s="10">
        <f>AVERAGE(K4)</f>
        <v>-0.55086238189094983</v>
      </c>
      <c r="E23" s="10" t="s">
        <v>35</v>
      </c>
      <c r="F23" s="10">
        <f>AVERAGE(I5)</f>
        <v>1.0388386084012973</v>
      </c>
      <c r="I23" s="10" t="s">
        <v>45</v>
      </c>
      <c r="J23" s="10">
        <f>AVERAGE(I6,L6)</f>
        <v>1.9666468312116201</v>
      </c>
      <c r="M23" s="10" t="s">
        <v>41</v>
      </c>
      <c r="N23" s="10">
        <f>J7</f>
        <v>0.51805159323521854</v>
      </c>
    </row>
    <row r="24" spans="1:16" x14ac:dyDescent="0.25">
      <c r="A24" s="10" t="s">
        <v>38</v>
      </c>
      <c r="B24" s="10">
        <f>AVERAGE(L4)</f>
        <v>1.1003868347245969</v>
      </c>
      <c r="E24" s="10" t="s">
        <v>40</v>
      </c>
      <c r="I24" s="10" t="s">
        <v>36</v>
      </c>
      <c r="M24" s="10" t="s">
        <v>38</v>
      </c>
      <c r="N24" s="10">
        <f>L7</f>
        <v>-0.12326002723248</v>
      </c>
    </row>
    <row r="25" spans="1:16" x14ac:dyDescent="0.25">
      <c r="A25" s="10" t="s">
        <v>39</v>
      </c>
      <c r="B25" s="10">
        <f>AVERAGE(K4:L4)</f>
        <v>0.27476222641682352</v>
      </c>
      <c r="E25" s="10" t="s">
        <v>37</v>
      </c>
      <c r="F25" s="10">
        <f>K5</f>
        <v>-2.67630778776654</v>
      </c>
      <c r="I25" s="10" t="s">
        <v>41</v>
      </c>
      <c r="J25" s="10">
        <f>J6</f>
        <v>-1.1595662707490155</v>
      </c>
      <c r="M25" s="10" t="s">
        <v>47</v>
      </c>
      <c r="N25" s="10">
        <f>AVERAGE(J7,L7)</f>
        <v>0.19739578300136928</v>
      </c>
    </row>
    <row r="26" spans="1:16" x14ac:dyDescent="0.25">
      <c r="A26" s="10" t="s">
        <v>40</v>
      </c>
      <c r="E26" s="10" t="s">
        <v>38</v>
      </c>
      <c r="F26" s="10">
        <f>L5</f>
        <v>-1.0456557189187525</v>
      </c>
      <c r="I26" s="10" t="s">
        <v>40</v>
      </c>
      <c r="M26" s="10" t="s">
        <v>40</v>
      </c>
    </row>
    <row r="27" spans="1:16" x14ac:dyDescent="0.25">
      <c r="A27" s="10" t="s">
        <v>41</v>
      </c>
      <c r="B27" s="10">
        <f>AVERAGE(J4)</f>
        <v>-3.060244023090938</v>
      </c>
      <c r="E27" s="10" t="s">
        <v>39</v>
      </c>
      <c r="F27" s="10">
        <f>AVERAGE(K5:L5)</f>
        <v>-1.8609817533426463</v>
      </c>
      <c r="I27" s="10" t="s">
        <v>37</v>
      </c>
      <c r="J27" s="10">
        <f>K6</f>
        <v>-2.7653185985332631</v>
      </c>
      <c r="M27" s="10" t="s">
        <v>35</v>
      </c>
      <c r="N27" s="10">
        <f>I7</f>
        <v>-3.0354300603881699</v>
      </c>
    </row>
    <row r="29" spans="1:16" x14ac:dyDescent="0.25">
      <c r="A29" s="11" t="s">
        <v>52</v>
      </c>
      <c r="B29" s="10">
        <f>$I$10*B48</f>
        <v>0.5</v>
      </c>
      <c r="E29" s="11" t="s">
        <v>52</v>
      </c>
      <c r="F29" s="10">
        <f>$I$10*F48</f>
        <v>0.66666666666666663</v>
      </c>
      <c r="I29" s="11" t="s">
        <v>52</v>
      </c>
      <c r="J29" s="10">
        <f>$I$10*J48</f>
        <v>0.8</v>
      </c>
      <c r="M29" s="11" t="s">
        <v>52</v>
      </c>
      <c r="N29" s="10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0" t="s">
        <v>35</v>
      </c>
      <c r="B32" s="10" t="s">
        <v>37</v>
      </c>
      <c r="C32" s="10">
        <f>B21-B23</f>
        <v>3.0683885600071856</v>
      </c>
      <c r="D32" s="10">
        <f>1/(1+EXP(-C32/$B$29))</f>
        <v>0.99784278376031188</v>
      </c>
      <c r="E32" s="10" t="s">
        <v>41</v>
      </c>
      <c r="F32" s="10" t="s">
        <v>35</v>
      </c>
      <c r="G32" s="10">
        <f>F21-F23</f>
        <v>1.6451042485332599</v>
      </c>
      <c r="H32" s="10">
        <f>1/(1+EXP(-G32/$F$29))</f>
        <v>0.9218430770869408</v>
      </c>
      <c r="I32" s="10" t="s">
        <v>35</v>
      </c>
      <c r="J32" s="10" t="s">
        <v>41</v>
      </c>
      <c r="K32" s="10">
        <f>J21-$J$25</f>
        <v>4.7405231717260792</v>
      </c>
      <c r="L32" s="10">
        <f>1/(1+EXP(-K32/$J$29))</f>
        <v>0.99733704925230349</v>
      </c>
      <c r="M32" s="10" t="s">
        <v>37</v>
      </c>
      <c r="N32" s="10" t="s">
        <v>41</v>
      </c>
      <c r="O32" s="10">
        <f>$N$21-N23</f>
        <v>2.1149723925990234</v>
      </c>
      <c r="P32" s="10">
        <f>1/(1+EXP(-O32/$N$29))</f>
        <v>0.98565556329336934</v>
      </c>
    </row>
    <row r="33" spans="1:16" x14ac:dyDescent="0.25">
      <c r="A33" s="10" t="s">
        <v>35</v>
      </c>
      <c r="B33" s="10" t="s">
        <v>38</v>
      </c>
      <c r="C33" s="10">
        <f>B21-B24</f>
        <v>1.4171393433916388</v>
      </c>
      <c r="D33" s="10">
        <f>1/(1+EXP(-C33/$B$29))</f>
        <v>0.94450031559719305</v>
      </c>
      <c r="I33" s="10" t="s">
        <v>38</v>
      </c>
      <c r="J33" s="10" t="s">
        <v>41</v>
      </c>
      <c r="K33" s="10">
        <f t="shared" ref="K33" si="4">J22-$J$25</f>
        <v>1.5119030321951921</v>
      </c>
      <c r="L33" s="10">
        <f>1/(1+EXP(-K33/$J$29))</f>
        <v>0.86874170968509901</v>
      </c>
      <c r="M33" s="10" t="s">
        <v>37</v>
      </c>
      <c r="N33" s="10" t="s">
        <v>38</v>
      </c>
      <c r="O33" s="10">
        <f t="shared" ref="O33:O34" si="5">$N$21-N24</f>
        <v>2.7562840130667219</v>
      </c>
      <c r="P33" s="10">
        <f>1/(1+EXP(-O33/$N$29))</f>
        <v>0.99598049144820688</v>
      </c>
    </row>
    <row r="34" spans="1:16" x14ac:dyDescent="0.25">
      <c r="A34" s="10" t="s">
        <v>35</v>
      </c>
      <c r="B34" s="10" t="s">
        <v>39</v>
      </c>
      <c r="C34" s="10">
        <f>B21-B25</f>
        <v>2.2427639516994122</v>
      </c>
      <c r="D34" s="10">
        <f>1/(1+EXP(-C34/$B$29))</f>
        <v>0.98885468217913997</v>
      </c>
      <c r="I34" s="10" t="s">
        <v>45</v>
      </c>
      <c r="J34" s="10" t="s">
        <v>41</v>
      </c>
      <c r="K34" s="10">
        <f>J23-$J$25</f>
        <v>3.1262131019606354</v>
      </c>
      <c r="L34" s="10">
        <f>1/(1+EXP(-K34/$J$29))</f>
        <v>0.98031016256194237</v>
      </c>
      <c r="M34" s="10" t="s">
        <v>37</v>
      </c>
      <c r="N34" s="10" t="s">
        <v>47</v>
      </c>
      <c r="O34" s="10">
        <f t="shared" si="5"/>
        <v>2.4356282028328726</v>
      </c>
      <c r="P34" s="10">
        <f>1/(1+EXP(-O34/$N$29))</f>
        <v>0.99239455559397272</v>
      </c>
    </row>
    <row r="36" spans="1:16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6" x14ac:dyDescent="0.25">
      <c r="A37" s="10" t="s">
        <v>37</v>
      </c>
      <c r="B37" s="10" t="s">
        <v>41</v>
      </c>
      <c r="C37" s="10">
        <f>B23-B27</f>
        <v>2.5093816411999881</v>
      </c>
      <c r="D37" s="10">
        <f>1/(1+EXP(-C37))</f>
        <v>0.92479689644431007</v>
      </c>
      <c r="E37" s="10" t="s">
        <v>35</v>
      </c>
      <c r="F37" s="10" t="s">
        <v>37</v>
      </c>
      <c r="G37" s="10">
        <f>$F$23-F25</f>
        <v>3.715146396167837</v>
      </c>
      <c r="H37" s="10">
        <f>1/(1+EXP(-G37))</f>
        <v>0.97622704032932073</v>
      </c>
      <c r="I37" s="10" t="s">
        <v>41</v>
      </c>
      <c r="J37" s="10" t="s">
        <v>37</v>
      </c>
      <c r="K37" s="10">
        <f>J25-J27</f>
        <v>1.6057523277842476</v>
      </c>
      <c r="L37" s="10">
        <f>1/(1+EXP(-K37))</f>
        <v>0.83282081751641468</v>
      </c>
      <c r="M37" s="10" t="s">
        <v>41</v>
      </c>
      <c r="N37" s="10" t="s">
        <v>35</v>
      </c>
      <c r="O37" s="10">
        <f>N23-$N$27</f>
        <v>3.5534816536233884</v>
      </c>
      <c r="P37" s="10">
        <f>1/(1+EXP(-O37))</f>
        <v>0.97217177323976989</v>
      </c>
    </row>
    <row r="38" spans="1:16" x14ac:dyDescent="0.25">
      <c r="A38" s="10" t="s">
        <v>38</v>
      </c>
      <c r="B38" s="10" t="s">
        <v>41</v>
      </c>
      <c r="C38" s="10">
        <f>B24-B27</f>
        <v>4.1606308578155353</v>
      </c>
      <c r="D38" s="10">
        <f>1/(1+EXP(-C38))</f>
        <v>0.98464183736656818</v>
      </c>
      <c r="E38" s="10" t="s">
        <v>35</v>
      </c>
      <c r="F38" s="10" t="s">
        <v>38</v>
      </c>
      <c r="G38" s="10">
        <f>$F$23-F26</f>
        <v>2.0844943273200496</v>
      </c>
      <c r="H38" s="10">
        <f>1/(1+EXP(-G38))</f>
        <v>0.88938694971063104</v>
      </c>
      <c r="M38" s="10" t="s">
        <v>38</v>
      </c>
      <c r="N38" s="10" t="s">
        <v>35</v>
      </c>
      <c r="O38" s="10">
        <f t="shared" ref="O38:O39" si="6">N24-$N$27</f>
        <v>2.9121700331556899</v>
      </c>
      <c r="P38" s="10">
        <f>1/(1+EXP(-O38))</f>
        <v>0.94844477657537418</v>
      </c>
    </row>
    <row r="39" spans="1:16" x14ac:dyDescent="0.25">
      <c r="A39" s="10" t="s">
        <v>39</v>
      </c>
      <c r="B39" s="10" t="s">
        <v>41</v>
      </c>
      <c r="C39" s="10">
        <f>B25-B27</f>
        <v>3.3350062495077615</v>
      </c>
      <c r="D39" s="10">
        <f>1/(1+EXP(-C39))</f>
        <v>0.96561040007854859</v>
      </c>
      <c r="E39" s="10" t="s">
        <v>35</v>
      </c>
      <c r="F39" s="10" t="s">
        <v>39</v>
      </c>
      <c r="G39" s="10">
        <f>$F$23-F27</f>
        <v>2.8998203617439433</v>
      </c>
      <c r="H39" s="10">
        <f>1/(1+EXP(-G39))</f>
        <v>0.94783755604702224</v>
      </c>
      <c r="M39" s="10" t="s">
        <v>47</v>
      </c>
      <c r="N39" s="10" t="s">
        <v>35</v>
      </c>
      <c r="O39" s="10">
        <f t="shared" si="6"/>
        <v>3.2328258433895392</v>
      </c>
      <c r="P39" s="10">
        <f>1/(1+EXP(-O39))</f>
        <v>0.96205105595380169</v>
      </c>
    </row>
    <row r="41" spans="1:16" x14ac:dyDescent="0.25">
      <c r="A41" s="11" t="s">
        <v>56</v>
      </c>
      <c r="E41" s="11" t="s">
        <v>57</v>
      </c>
      <c r="I41" s="11" t="s">
        <v>58</v>
      </c>
      <c r="M41" s="11" t="s">
        <v>59</v>
      </c>
      <c r="P41" s="11" t="s">
        <v>60</v>
      </c>
    </row>
    <row r="42" spans="1:16" x14ac:dyDescent="0.25">
      <c r="A42" s="10" t="s">
        <v>53</v>
      </c>
      <c r="B42" s="10">
        <f>LN(D32)+LN(D33)+LN(D34)</f>
        <v>-7.0466696532086717E-2</v>
      </c>
      <c r="E42" s="10" t="s">
        <v>53</v>
      </c>
      <c r="F42" s="10">
        <f>LN(H32)</f>
        <v>-8.1380268298198305E-2</v>
      </c>
      <c r="I42" s="10" t="s">
        <v>53</v>
      </c>
      <c r="J42" s="10">
        <f>LN(L32)+LN(L33)+LN(L34)</f>
        <v>-0.16326219264595679</v>
      </c>
      <c r="M42" s="10" t="s">
        <v>53</v>
      </c>
      <c r="N42" s="10">
        <f>LN(P32)+LN(P33)+LN(P34)</f>
        <v>-2.6110434465849531E-2</v>
      </c>
      <c r="P42" s="10">
        <f>SUM(B42,B43,F42,F43,J42,J43,N42,N43)</f>
        <v>-0.96750700853064453</v>
      </c>
    </row>
    <row r="43" spans="1:16" x14ac:dyDescent="0.25">
      <c r="A43" s="10" t="s">
        <v>54</v>
      </c>
      <c r="B43" s="10">
        <f>LN(D37)+LN(D38)+LN(D39)</f>
        <v>-0.1286532964821166</v>
      </c>
      <c r="E43" s="10" t="s">
        <v>54</v>
      </c>
      <c r="F43" s="10">
        <f>LN(H37)+LN(H38)+LN(H39)</f>
        <v>-0.19485511627581864</v>
      </c>
      <c r="I43" s="10" t="s">
        <v>54</v>
      </c>
      <c r="J43" s="10">
        <f>LN(L37)</f>
        <v>-0.18293676497600916</v>
      </c>
      <c r="M43" s="10" t="s">
        <v>54</v>
      </c>
      <c r="N43" s="10">
        <f>LN(P37)+LN(P38)+LN(P39)</f>
        <v>-0.11984223885460882</v>
      </c>
    </row>
    <row r="46" spans="1:16" x14ac:dyDescent="0.25">
      <c r="A46" s="10" t="s">
        <v>78</v>
      </c>
      <c r="B46" s="10">
        <v>1</v>
      </c>
      <c r="E46" s="10" t="s">
        <v>78</v>
      </c>
      <c r="F46" s="10">
        <v>1</v>
      </c>
      <c r="I46" s="10" t="s">
        <v>78</v>
      </c>
      <c r="J46" s="10">
        <v>1</v>
      </c>
      <c r="M46" s="10" t="s">
        <v>78</v>
      </c>
      <c r="N46" s="10">
        <v>1</v>
      </c>
    </row>
    <row r="47" spans="1:16" x14ac:dyDescent="0.25">
      <c r="A47" s="10" t="s">
        <v>79</v>
      </c>
      <c r="B47" s="10">
        <f>1/3</f>
        <v>0.33333333333333331</v>
      </c>
      <c r="E47" s="10" t="s">
        <v>79</v>
      </c>
      <c r="F47" s="10">
        <v>0.5</v>
      </c>
      <c r="I47" s="10" t="s">
        <v>79</v>
      </c>
      <c r="J47" s="12">
        <f>2/3</f>
        <v>0.66666666666666663</v>
      </c>
      <c r="M47" s="10" t="s">
        <v>79</v>
      </c>
      <c r="N47" s="10">
        <f>1/3</f>
        <v>0.33333333333333331</v>
      </c>
    </row>
    <row r="48" spans="1:16" x14ac:dyDescent="0.25">
      <c r="A48" s="10" t="s">
        <v>80</v>
      </c>
      <c r="B48" s="10">
        <f>2*B46*B47/(B46+B47)</f>
        <v>0.5</v>
      </c>
      <c r="E48" s="10" t="s">
        <v>80</v>
      </c>
      <c r="F48" s="10">
        <f>2*F46*F47/(F46+F47)</f>
        <v>0.66666666666666663</v>
      </c>
      <c r="I48" s="10" t="s">
        <v>80</v>
      </c>
      <c r="J48" s="10">
        <f>2*J46*J47/(J46+J47)</f>
        <v>0.8</v>
      </c>
      <c r="M48" s="10" t="s">
        <v>80</v>
      </c>
      <c r="N48" s="10">
        <f>2*N46*N47/(N46+N47)</f>
        <v>0.5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00A-61EB-43F4-8BC6-19C686F8CC12}">
  <dimension ref="A1:Q57"/>
  <sheetViews>
    <sheetView topLeftCell="A7" zoomScale="85" zoomScaleNormal="85" workbookViewId="0">
      <selection activeCell="K10" sqref="K10"/>
    </sheetView>
  </sheetViews>
  <sheetFormatPr defaultRowHeight="13.8" x14ac:dyDescent="0.25"/>
  <cols>
    <col min="1" max="1" width="14.33203125" style="10" bestFit="1" customWidth="1"/>
    <col min="2" max="6" width="14.44140625" style="10" bestFit="1" customWidth="1"/>
    <col min="7" max="8" width="13.21875" style="10" bestFit="1" customWidth="1"/>
    <col min="9" max="9" width="14.33203125" style="10" bestFit="1" customWidth="1"/>
    <col min="10" max="12" width="14.44140625" style="10" bestFit="1" customWidth="1"/>
    <col min="13" max="13" width="14.33203125" style="10" bestFit="1" customWidth="1"/>
    <col min="14" max="17" width="14.44140625" style="10" bestFit="1" customWidth="1"/>
    <col min="18" max="16384" width="8.88671875" style="10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1" t="s">
        <v>32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7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>N4+$I$16</f>
        <v>1.2293034723249623</v>
      </c>
      <c r="J4" s="10">
        <f>O4+$J$16</f>
        <v>-1.1842179928002086</v>
      </c>
      <c r="K4" s="10">
        <f>P4+$K$16</f>
        <v>-0.3607660097561311</v>
      </c>
      <c r="L4" s="10">
        <f>Q4+$L$16</f>
        <v>0.46540525736645133</v>
      </c>
      <c r="N4" s="10">
        <f t="array" ref="N4:Q7">MMULT(C10:D13,C16:F17)</f>
        <v>1.0299303265010338</v>
      </c>
      <c r="O4" s="10">
        <v>-1.0477212355039738</v>
      </c>
      <c r="P4" s="10">
        <v>-0.31976195452001788</v>
      </c>
      <c r="Q4" s="10">
        <v>0.51066992043369963</v>
      </c>
    </row>
    <row r="5" spans="1:17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f t="shared" ref="I5:I7" si="0">N5+$I$16</f>
        <v>0.37418682272612386</v>
      </c>
      <c r="J5" s="10">
        <f t="shared" ref="J5:J7" si="1">O5+$J$16</f>
        <v>0.6532177193999813</v>
      </c>
      <c r="K5" s="10">
        <f t="shared" ref="K5:K7" si="2">P5+$K$16</f>
        <v>-0.80098061613090576</v>
      </c>
      <c r="L5" s="10">
        <f t="shared" ref="L5:L7" si="3">Q5+$L$16</f>
        <v>-0.59313331132714453</v>
      </c>
      <c r="N5" s="10">
        <v>0.1748136769021954</v>
      </c>
      <c r="O5" s="10">
        <v>0.78971447669621608</v>
      </c>
      <c r="P5" s="10">
        <v>-0.75997656089479249</v>
      </c>
      <c r="Q5" s="10">
        <v>-0.54786864825989623</v>
      </c>
    </row>
    <row r="6" spans="1:17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f t="shared" si="0"/>
        <v>1.1985518373424406</v>
      </c>
      <c r="J6" s="10">
        <f t="shared" si="1"/>
        <v>-0.65930526281175394</v>
      </c>
      <c r="K6" s="10">
        <f t="shared" si="2"/>
        <v>-0.71125834916997854</v>
      </c>
      <c r="L6" s="10">
        <f t="shared" si="3"/>
        <v>0.12642063698821426</v>
      </c>
      <c r="N6" s="10">
        <v>0.99917869151851224</v>
      </c>
      <c r="O6" s="10">
        <v>-0.52280850551551916</v>
      </c>
      <c r="P6" s="10">
        <v>-0.67025429393386526</v>
      </c>
      <c r="Q6" s="10">
        <v>0.17168530005546254</v>
      </c>
    </row>
    <row r="7" spans="1:17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f t="shared" si="0"/>
        <v>-1.2470446438589444</v>
      </c>
      <c r="J7" s="10">
        <f t="shared" si="1"/>
        <v>0.17063761006486727</v>
      </c>
      <c r="K7" s="10">
        <f t="shared" si="2"/>
        <v>1.2572494463143373</v>
      </c>
      <c r="L7" s="10">
        <f t="shared" si="3"/>
        <v>1.1203749215684261E-3</v>
      </c>
      <c r="N7" s="10">
        <v>-1.4464177896828729</v>
      </c>
      <c r="O7" s="10">
        <v>0.307134367361102</v>
      </c>
      <c r="P7" s="10">
        <v>1.2982535015504506</v>
      </c>
      <c r="Q7" s="10">
        <v>4.6385037988816713E-2</v>
      </c>
    </row>
    <row r="9" spans="1:17" x14ac:dyDescent="0.25">
      <c r="A9" s="11" t="s">
        <v>27</v>
      </c>
      <c r="C9" s="10" t="s">
        <v>28</v>
      </c>
      <c r="D9" s="10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0" t="s">
        <v>0</v>
      </c>
      <c r="C10" s="10">
        <v>3.6694019114429557E-2</v>
      </c>
      <c r="D10" s="10">
        <v>-1.4051904677123248</v>
      </c>
      <c r="F10" s="10">
        <v>0.1</v>
      </c>
      <c r="G10" s="10">
        <v>0.1</v>
      </c>
      <c r="I10" s="10">
        <v>1</v>
      </c>
      <c r="J10" s="10">
        <f>SUM(B42:B43,F42:F43,J42:J43,N42:N43)</f>
        <v>-4.7491552691266454</v>
      </c>
      <c r="K10" s="10">
        <f>SUM(D52:D54,H52:H54,L52:L54,P52:P54)</f>
        <v>4.540490223526076</v>
      </c>
      <c r="L10" s="10">
        <f>J10-K10</f>
        <v>-9.2896454926527205</v>
      </c>
    </row>
    <row r="11" spans="1:17" x14ac:dyDescent="0.25">
      <c r="B11" s="10" t="s">
        <v>1</v>
      </c>
      <c r="C11" s="10">
        <v>-1.1371863090330911</v>
      </c>
      <c r="D11" s="10">
        <v>0.6071219824167825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0" t="s">
        <v>2</v>
      </c>
      <c r="C12" s="10">
        <v>-0.54775627962190887</v>
      </c>
      <c r="D12" s="10">
        <v>-0.93180534750888011</v>
      </c>
      <c r="F12" s="10">
        <v>0.1</v>
      </c>
      <c r="G12" s="10">
        <v>0.1</v>
      </c>
      <c r="H12" s="10">
        <v>0.1</v>
      </c>
      <c r="I12" s="10">
        <v>0.1</v>
      </c>
    </row>
    <row r="13" spans="1:17" x14ac:dyDescent="0.25">
      <c r="B13" s="10" t="s">
        <v>24</v>
      </c>
      <c r="C13" s="10">
        <v>1.3243598647541548</v>
      </c>
      <c r="D13" s="10">
        <v>0.95586470873058149</v>
      </c>
    </row>
    <row r="15" spans="1:17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1" t="s">
        <v>82</v>
      </c>
      <c r="I15" s="10" t="s">
        <v>3</v>
      </c>
      <c r="J15" s="10" t="s">
        <v>4</v>
      </c>
      <c r="K15" s="10" t="s">
        <v>5</v>
      </c>
      <c r="L15" s="10" t="s">
        <v>6</v>
      </c>
    </row>
    <row r="16" spans="1:17" x14ac:dyDescent="0.25">
      <c r="B16" s="10" t="s">
        <v>28</v>
      </c>
      <c r="C16" s="10">
        <v>-0.55273707218658263</v>
      </c>
      <c r="D16" s="10">
        <v>-0.3005705304332153</v>
      </c>
      <c r="E16" s="10">
        <v>0.80095059452077477</v>
      </c>
      <c r="F16" s="10">
        <v>0.29182272340169302</v>
      </c>
      <c r="I16" s="10">
        <v>0.19937314582392845</v>
      </c>
      <c r="J16" s="10">
        <v>-0.13649675729623473</v>
      </c>
      <c r="K16" s="10">
        <v>-4.1004055236113231E-2</v>
      </c>
      <c r="L16" s="10">
        <v>-4.5264663067248287E-2</v>
      </c>
    </row>
    <row r="17" spans="1:16" x14ac:dyDescent="0.25">
      <c r="B17" s="10" t="s">
        <v>29</v>
      </c>
      <c r="C17" s="10">
        <v>-0.7473808678071</v>
      </c>
      <c r="D17" s="10">
        <v>0.7377591284139412</v>
      </c>
      <c r="E17" s="10">
        <v>0.24847311376478567</v>
      </c>
      <c r="F17" s="10">
        <v>-0.35579644420526119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0" t="s">
        <v>34</v>
      </c>
      <c r="E20" s="10" t="s">
        <v>34</v>
      </c>
      <c r="I20" s="10" t="s">
        <v>34</v>
      </c>
      <c r="M20" s="10" t="s">
        <v>34</v>
      </c>
    </row>
    <row r="21" spans="1:16" x14ac:dyDescent="0.25">
      <c r="A21" s="10" t="s">
        <v>35</v>
      </c>
      <c r="B21" s="10">
        <f>AVERAGE(I4)</f>
        <v>1.2293034723249623</v>
      </c>
      <c r="E21" s="10" t="s">
        <v>41</v>
      </c>
      <c r="F21" s="10">
        <f>AVERAGE(J5)</f>
        <v>0.6532177193999813</v>
      </c>
      <c r="I21" s="10" t="s">
        <v>35</v>
      </c>
      <c r="J21" s="10">
        <f>I6</f>
        <v>1.1985518373424406</v>
      </c>
      <c r="M21" s="10" t="s">
        <v>37</v>
      </c>
      <c r="N21" s="10">
        <f>K7</f>
        <v>1.2572494463143373</v>
      </c>
    </row>
    <row r="22" spans="1:16" x14ac:dyDescent="0.25">
      <c r="A22" s="10" t="s">
        <v>36</v>
      </c>
      <c r="E22" s="10" t="s">
        <v>36</v>
      </c>
      <c r="I22" s="10" t="s">
        <v>38</v>
      </c>
      <c r="J22" s="10">
        <f>L6</f>
        <v>0.12642063698821426</v>
      </c>
      <c r="M22" s="10" t="s">
        <v>36</v>
      </c>
    </row>
    <row r="23" spans="1:16" x14ac:dyDescent="0.25">
      <c r="A23" s="10" t="s">
        <v>37</v>
      </c>
      <c r="B23" s="10">
        <f>AVERAGE(K4)</f>
        <v>-0.3607660097561311</v>
      </c>
      <c r="E23" s="10" t="s">
        <v>35</v>
      </c>
      <c r="F23" s="10">
        <f>AVERAGE(I5)</f>
        <v>0.37418682272612386</v>
      </c>
      <c r="I23" s="10" t="s">
        <v>45</v>
      </c>
      <c r="J23" s="10">
        <f>AVERAGE(I6,L6)</f>
        <v>0.66248623716532751</v>
      </c>
      <c r="M23" s="10" t="s">
        <v>41</v>
      </c>
      <c r="N23" s="10">
        <f>J7</f>
        <v>0.17063761006486727</v>
      </c>
    </row>
    <row r="24" spans="1:16" x14ac:dyDescent="0.25">
      <c r="A24" s="10" t="s">
        <v>38</v>
      </c>
      <c r="B24" s="10">
        <f>AVERAGE(L4)</f>
        <v>0.46540525736645133</v>
      </c>
      <c r="E24" s="10" t="s">
        <v>40</v>
      </c>
      <c r="I24" s="10" t="s">
        <v>36</v>
      </c>
      <c r="M24" s="10" t="s">
        <v>38</v>
      </c>
      <c r="N24" s="10">
        <f>L7</f>
        <v>1.1203749215684261E-3</v>
      </c>
    </row>
    <row r="25" spans="1:16" x14ac:dyDescent="0.25">
      <c r="A25" s="10" t="s">
        <v>39</v>
      </c>
      <c r="B25" s="10">
        <f>AVERAGE(K4:L4)</f>
        <v>5.2319623805160115E-2</v>
      </c>
      <c r="E25" s="10" t="s">
        <v>37</v>
      </c>
      <c r="F25" s="10">
        <f>K5</f>
        <v>-0.80098061613090576</v>
      </c>
      <c r="I25" s="10" t="s">
        <v>41</v>
      </c>
      <c r="J25" s="10">
        <f>J6</f>
        <v>-0.65930526281175394</v>
      </c>
      <c r="M25" s="10" t="s">
        <v>47</v>
      </c>
      <c r="N25" s="10">
        <f>AVERAGE(J7,L7)</f>
        <v>8.5878992493217843E-2</v>
      </c>
    </row>
    <row r="26" spans="1:16" x14ac:dyDescent="0.25">
      <c r="A26" s="10" t="s">
        <v>40</v>
      </c>
      <c r="E26" s="10" t="s">
        <v>38</v>
      </c>
      <c r="F26" s="10">
        <f>L5</f>
        <v>-0.59313331132714453</v>
      </c>
      <c r="I26" s="10" t="s">
        <v>40</v>
      </c>
      <c r="M26" s="10" t="s">
        <v>40</v>
      </c>
    </row>
    <row r="27" spans="1:16" x14ac:dyDescent="0.25">
      <c r="A27" s="10" t="s">
        <v>41</v>
      </c>
      <c r="B27" s="10">
        <f>AVERAGE(J4)</f>
        <v>-1.1842179928002086</v>
      </c>
      <c r="E27" s="10" t="s">
        <v>39</v>
      </c>
      <c r="F27" s="10">
        <f>AVERAGE(K5:L5)</f>
        <v>-0.69705696372902515</v>
      </c>
      <c r="I27" s="10" t="s">
        <v>37</v>
      </c>
      <c r="J27" s="10">
        <f>K6</f>
        <v>-0.71125834916997854</v>
      </c>
      <c r="M27" s="10" t="s">
        <v>35</v>
      </c>
      <c r="N27" s="10">
        <f>I7</f>
        <v>-1.2470446438589444</v>
      </c>
    </row>
    <row r="29" spans="1:16" x14ac:dyDescent="0.25">
      <c r="A29" s="11" t="s">
        <v>52</v>
      </c>
      <c r="B29" s="10">
        <f>$I$10*B48</f>
        <v>0.5</v>
      </c>
      <c r="E29" s="11" t="s">
        <v>52</v>
      </c>
      <c r="F29" s="10">
        <f>$I$10*F48</f>
        <v>0.66666666666666663</v>
      </c>
      <c r="I29" s="11" t="s">
        <v>52</v>
      </c>
      <c r="J29" s="10">
        <f>$I$10*J48</f>
        <v>0.8</v>
      </c>
      <c r="M29" s="11" t="s">
        <v>52</v>
      </c>
      <c r="N29" s="10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0" t="s">
        <v>35</v>
      </c>
      <c r="B32" s="10" t="s">
        <v>37</v>
      </c>
      <c r="C32" s="10">
        <f>B21-B23</f>
        <v>1.5900694820810934</v>
      </c>
      <c r="D32" s="10">
        <f>1/(1+EXP(-C32/$B$29))</f>
        <v>0.9600799923838651</v>
      </c>
      <c r="E32" s="10" t="s">
        <v>41</v>
      </c>
      <c r="F32" s="10" t="s">
        <v>35</v>
      </c>
      <c r="G32" s="10">
        <f>F21-F23</f>
        <v>0.27903089667385744</v>
      </c>
      <c r="H32" s="10">
        <f>1/(1+EXP(-G32/$F$29))</f>
        <v>0.60313535072042512</v>
      </c>
      <c r="I32" s="10" t="s">
        <v>35</v>
      </c>
      <c r="J32" s="10" t="s">
        <v>41</v>
      </c>
      <c r="K32" s="10">
        <f>J21-$J$25</f>
        <v>1.8578571001541946</v>
      </c>
      <c r="L32" s="10">
        <f>1/(1+EXP(-K32/$J$29))</f>
        <v>0.9107088907969193</v>
      </c>
      <c r="M32" s="10" t="s">
        <v>37</v>
      </c>
      <c r="N32" s="10" t="s">
        <v>41</v>
      </c>
      <c r="O32" s="10">
        <f>$N$21-N23</f>
        <v>1.0866118362494701</v>
      </c>
      <c r="P32" s="10">
        <f>1/(1+EXP(-O32/$N$29))</f>
        <v>0.89781908568868274</v>
      </c>
    </row>
    <row r="33" spans="1:17" x14ac:dyDescent="0.25">
      <c r="A33" s="10" t="s">
        <v>35</v>
      </c>
      <c r="B33" s="10" t="s">
        <v>38</v>
      </c>
      <c r="C33" s="10">
        <f>B21-B24</f>
        <v>0.76389821495851096</v>
      </c>
      <c r="D33" s="10">
        <f>1/(1+EXP(-C33/$B$29))</f>
        <v>0.82168367681291155</v>
      </c>
      <c r="I33" s="10" t="s">
        <v>38</v>
      </c>
      <c r="J33" s="10" t="s">
        <v>41</v>
      </c>
      <c r="K33" s="10">
        <f t="shared" ref="K33" si="4">J22-$J$25</f>
        <v>0.78572589979996821</v>
      </c>
      <c r="L33" s="10">
        <f>1/(1+EXP(-K33/$J$29))</f>
        <v>0.72753607684814492</v>
      </c>
      <c r="M33" s="10" t="s">
        <v>37</v>
      </c>
      <c r="N33" s="10" t="s">
        <v>38</v>
      </c>
      <c r="O33" s="10">
        <f t="shared" ref="O33:O34" si="5">$N$21-N24</f>
        <v>1.2561290713927689</v>
      </c>
      <c r="P33" s="10">
        <f>1/(1+EXP(-O33/$N$29))</f>
        <v>0.92499670592593153</v>
      </c>
    </row>
    <row r="34" spans="1:17" x14ac:dyDescent="0.25">
      <c r="A34" s="10" t="s">
        <v>35</v>
      </c>
      <c r="B34" s="10" t="s">
        <v>39</v>
      </c>
      <c r="C34" s="10">
        <f>B21-B25</f>
        <v>1.1769838485198021</v>
      </c>
      <c r="D34" s="10">
        <f>1/(1+EXP(-C34/$B$29))</f>
        <v>0.91324908496852575</v>
      </c>
      <c r="I34" s="10" t="s">
        <v>45</v>
      </c>
      <c r="J34" s="10" t="s">
        <v>41</v>
      </c>
      <c r="K34" s="10">
        <f>J23-$J$25</f>
        <v>1.3217914999770815</v>
      </c>
      <c r="L34" s="10">
        <f>1/(1+EXP(-K34/$J$29))</f>
        <v>0.83919347870586081</v>
      </c>
      <c r="M34" s="10" t="s">
        <v>37</v>
      </c>
      <c r="N34" s="10" t="s">
        <v>47</v>
      </c>
      <c r="O34" s="10">
        <f t="shared" si="5"/>
        <v>1.1713704538211194</v>
      </c>
      <c r="P34" s="10">
        <f>1/(1+EXP(-O34/$N$29))</f>
        <v>0.91235550405539101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0" t="s">
        <v>37</v>
      </c>
      <c r="B37" s="10" t="s">
        <v>41</v>
      </c>
      <c r="C37" s="10">
        <f>B23-B27</f>
        <v>0.82345198304407741</v>
      </c>
      <c r="D37" s="10">
        <f>1/(1+EXP(-C37))</f>
        <v>0.69496860858210263</v>
      </c>
      <c r="E37" s="10" t="s">
        <v>35</v>
      </c>
      <c r="F37" s="10" t="s">
        <v>37</v>
      </c>
      <c r="G37" s="10">
        <f>$F$23-F25</f>
        <v>1.1751674388570297</v>
      </c>
      <c r="H37" s="10">
        <f>1/(1+EXP(-G37))</f>
        <v>0.76407778414999927</v>
      </c>
      <c r="I37" s="10" t="s">
        <v>41</v>
      </c>
      <c r="J37" s="10" t="s">
        <v>37</v>
      </c>
      <c r="K37" s="10">
        <f>J25-J27</f>
        <v>5.1953086358224598E-2</v>
      </c>
      <c r="L37" s="10">
        <f>1/(1+EXP(-K37))</f>
        <v>0.51298535096578735</v>
      </c>
      <c r="M37" s="10" t="s">
        <v>41</v>
      </c>
      <c r="N37" s="10" t="s">
        <v>35</v>
      </c>
      <c r="O37" s="10">
        <f>N23-$N$27</f>
        <v>1.4176822539238116</v>
      </c>
      <c r="P37" s="10">
        <f>1/(1+EXP(-O37))</f>
        <v>0.80497480978465508</v>
      </c>
    </row>
    <row r="38" spans="1:17" x14ac:dyDescent="0.25">
      <c r="A38" s="10" t="s">
        <v>38</v>
      </c>
      <c r="B38" s="10" t="s">
        <v>41</v>
      </c>
      <c r="C38" s="10">
        <f>B24-B27</f>
        <v>1.6496232501666599</v>
      </c>
      <c r="D38" s="10">
        <f>1/(1+EXP(-C38))</f>
        <v>0.83884012510606598</v>
      </c>
      <c r="E38" s="10" t="s">
        <v>35</v>
      </c>
      <c r="F38" s="10" t="s">
        <v>38</v>
      </c>
      <c r="G38" s="10">
        <f>$F$23-F26</f>
        <v>0.96732013405326844</v>
      </c>
      <c r="H38" s="10">
        <f>1/(1+EXP(-G38))</f>
        <v>0.72458502153773818</v>
      </c>
      <c r="M38" s="10" t="s">
        <v>38</v>
      </c>
      <c r="N38" s="10" t="s">
        <v>35</v>
      </c>
      <c r="O38" s="10">
        <f t="shared" ref="O38:O39" si="6">N24-$N$27</f>
        <v>1.2481650187805129</v>
      </c>
      <c r="P38" s="10">
        <f>1/(1+EXP(-O38))</f>
        <v>0.77698205551848964</v>
      </c>
    </row>
    <row r="39" spans="1:17" x14ac:dyDescent="0.25">
      <c r="A39" s="10" t="s">
        <v>39</v>
      </c>
      <c r="B39" s="10" t="s">
        <v>41</v>
      </c>
      <c r="C39" s="10">
        <f>B25-B27</f>
        <v>1.2365376166053688</v>
      </c>
      <c r="D39" s="10">
        <f>1/(1+EXP(-C39))</f>
        <v>0.77496076135862801</v>
      </c>
      <c r="E39" s="10" t="s">
        <v>35</v>
      </c>
      <c r="F39" s="10" t="s">
        <v>39</v>
      </c>
      <c r="G39" s="10">
        <f>$F$23-F27</f>
        <v>1.0712437864551489</v>
      </c>
      <c r="H39" s="10">
        <f>1/(1+EXP(-G39))</f>
        <v>0.74483337765062019</v>
      </c>
      <c r="M39" s="10" t="s">
        <v>47</v>
      </c>
      <c r="N39" s="10" t="s">
        <v>35</v>
      </c>
      <c r="O39" s="10">
        <f t="shared" si="6"/>
        <v>1.3329236363521622</v>
      </c>
      <c r="P39" s="10">
        <f>1/(1+EXP(-O39))</f>
        <v>0.79132382731097528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0" t="s">
        <v>53</v>
      </c>
      <c r="B42" s="10">
        <f>LN(D32)+LN(D33)+LN(D34)</f>
        <v>-0.32788506723390465</v>
      </c>
      <c r="E42" s="10" t="s">
        <v>53</v>
      </c>
      <c r="F42" s="10">
        <f>LN(H32)</f>
        <v>-0.50561364521990004</v>
      </c>
      <c r="I42" s="10" t="s">
        <v>53</v>
      </c>
      <c r="J42" s="10">
        <f>LN(L32)+LN(L33)+LN(L34)</f>
        <v>-0.58693766563242566</v>
      </c>
      <c r="M42" s="10" t="s">
        <v>53</v>
      </c>
      <c r="N42" s="10">
        <f>LN(P32)+LN(P33)+LN(P34)</f>
        <v>-0.27747735499657822</v>
      </c>
      <c r="Q42" s="10">
        <f>SUM(B42,B43,F42,F43,J42,J43,N42,N43)</f>
        <v>-4.7491552691266454</v>
      </c>
    </row>
    <row r="43" spans="1:17" x14ac:dyDescent="0.25">
      <c r="A43" s="10" t="s">
        <v>54</v>
      </c>
      <c r="B43" s="10">
        <f>LN(D37)+LN(D38)+LN(D39)</f>
        <v>-0.79456662813822609</v>
      </c>
      <c r="E43" s="10" t="s">
        <v>54</v>
      </c>
      <c r="F43" s="10">
        <f>LN(H37)+LN(H38)+LN(H39)</f>
        <v>-0.88583659514820623</v>
      </c>
      <c r="I43" s="10" t="s">
        <v>54</v>
      </c>
      <c r="J43" s="10">
        <f>LN(L37)</f>
        <v>-0.66750798984133397</v>
      </c>
      <c r="M43" s="10" t="s">
        <v>54</v>
      </c>
      <c r="N43" s="10">
        <f>LN(P37)+LN(P38)+LN(P39)</f>
        <v>-0.70333032291607078</v>
      </c>
    </row>
    <row r="46" spans="1:17" x14ac:dyDescent="0.25">
      <c r="A46" s="10" t="s">
        <v>78</v>
      </c>
      <c r="B46" s="10">
        <v>1</v>
      </c>
      <c r="E46" s="10" t="s">
        <v>78</v>
      </c>
      <c r="F46" s="10">
        <v>1</v>
      </c>
      <c r="I46" s="10" t="s">
        <v>78</v>
      </c>
      <c r="J46" s="10">
        <v>1</v>
      </c>
      <c r="M46" s="10" t="s">
        <v>78</v>
      </c>
      <c r="N46" s="10">
        <v>1</v>
      </c>
    </row>
    <row r="47" spans="1:17" x14ac:dyDescent="0.25">
      <c r="A47" s="10" t="s">
        <v>79</v>
      </c>
      <c r="B47" s="10">
        <f>1/3</f>
        <v>0.33333333333333331</v>
      </c>
      <c r="E47" s="10" t="s">
        <v>79</v>
      </c>
      <c r="F47" s="10">
        <v>0.5</v>
      </c>
      <c r="I47" s="10" t="s">
        <v>79</v>
      </c>
      <c r="J47" s="12">
        <f>2/3</f>
        <v>0.66666666666666663</v>
      </c>
      <c r="M47" s="10" t="s">
        <v>79</v>
      </c>
      <c r="N47" s="10">
        <f>1/3</f>
        <v>0.33333333333333331</v>
      </c>
    </row>
    <row r="48" spans="1:17" x14ac:dyDescent="0.25">
      <c r="A48" s="10" t="s">
        <v>80</v>
      </c>
      <c r="B48" s="10">
        <f>2*B46*B47/(B46+B47)</f>
        <v>0.5</v>
      </c>
      <c r="E48" s="10" t="s">
        <v>80</v>
      </c>
      <c r="F48" s="10">
        <f>2*F46*F47/(F46+F47)</f>
        <v>0.66666666666666663</v>
      </c>
      <c r="I48" s="10" t="s">
        <v>80</v>
      </c>
      <c r="J48" s="10">
        <f>2*J46*J47/(J46+J47)</f>
        <v>0.8</v>
      </c>
      <c r="M48" s="10" t="s">
        <v>80</v>
      </c>
      <c r="N48" s="10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0" t="s">
        <v>48</v>
      </c>
      <c r="B51" s="10" t="s">
        <v>49</v>
      </c>
      <c r="C51" s="10" t="s">
        <v>50</v>
      </c>
      <c r="D51" s="10" t="s">
        <v>71</v>
      </c>
      <c r="E51" s="10" t="s">
        <v>48</v>
      </c>
      <c r="F51" s="10" t="s">
        <v>49</v>
      </c>
      <c r="G51" s="10" t="s">
        <v>50</v>
      </c>
      <c r="H51" s="10" t="s">
        <v>71</v>
      </c>
      <c r="I51" s="10" t="s">
        <v>48</v>
      </c>
      <c r="J51" s="10" t="s">
        <v>49</v>
      </c>
      <c r="K51" s="10" t="s">
        <v>50</v>
      </c>
      <c r="L51" s="10" t="s">
        <v>71</v>
      </c>
      <c r="M51" s="10" t="s">
        <v>48</v>
      </c>
      <c r="N51" s="10" t="s">
        <v>49</v>
      </c>
      <c r="O51" s="10" t="s">
        <v>50</v>
      </c>
      <c r="P51" s="10" t="s">
        <v>71</v>
      </c>
    </row>
    <row r="52" spans="1:16" x14ac:dyDescent="0.25">
      <c r="A52" s="10" t="s">
        <v>35</v>
      </c>
      <c r="B52" s="10" t="s">
        <v>37</v>
      </c>
      <c r="C52" s="10" t="s">
        <v>41</v>
      </c>
      <c r="D52" s="10">
        <f>$F$12*SUMSQ($C$10:$D$10)+$F$10*(SUMSQ(C16:C17)+SUMSQ(E16:E17)+SUMSQ(D16:D17))+$G$10*(I16^2+K16^2+J16^2)</f>
        <v>0.42379574011459176</v>
      </c>
      <c r="E52" s="10" t="s">
        <v>41</v>
      </c>
      <c r="F52" s="10" t="s">
        <v>35</v>
      </c>
      <c r="G52" s="10" t="s">
        <v>37</v>
      </c>
      <c r="H52" s="10">
        <f>$G$12*SUMSQ($C$11:$D$11)+$F$10*(SUMSQ(D16:D17)+SUMSQ(C16:C17)+SUMSQ(E16:E17))+$G$10*(J16^2+I16^2+K16^2)</f>
        <v>0.39238405025435541</v>
      </c>
      <c r="I52" s="10" t="s">
        <v>35</v>
      </c>
      <c r="J52" s="10" t="s">
        <v>41</v>
      </c>
      <c r="K52" s="10" t="s">
        <v>37</v>
      </c>
      <c r="L52" s="10">
        <f>$H$12*SUMSQ($C$12:$D$12)+$F$10*(SUMSQ($C$16:$C$17)+SUMSQ($D$16:$D$17)+SUMSQ($E$16:$E$17))+$G$10*($I$16^2+$J$16^2+$K$16^2)</f>
        <v>0.34303488470689447</v>
      </c>
      <c r="M52" s="10" t="s">
        <v>37</v>
      </c>
      <c r="N52" s="10" t="s">
        <v>41</v>
      </c>
      <c r="O52" s="10" t="s">
        <v>35</v>
      </c>
      <c r="P52" s="10">
        <f>$H$12*SUMSQ($C$13:$D$13)+$F$10*(SUMSQ($C$16:$C$17)+SUMSQ($D$16:$D$17)+SUMSQ($E$16:$E$17))+$G$10*($I$16^2+$J$16^2+$K$16^2)</f>
        <v>0.49296570923258076</v>
      </c>
    </row>
    <row r="53" spans="1:16" x14ac:dyDescent="0.25">
      <c r="A53" s="10" t="s">
        <v>35</v>
      </c>
      <c r="B53" s="10" t="s">
        <v>38</v>
      </c>
      <c r="C53" s="10" t="s">
        <v>41</v>
      </c>
      <c r="D53" s="10">
        <f>$F$12*SUMSQ($C$10:$D$10)+$F$10*(SUMSQ(C16:C17)+SUMSQ(F16:F17)+SUMSQ(D16:D17))+$G$10*(I16^2+L16^2+J16^2)</f>
        <v>0.3746815826798241</v>
      </c>
      <c r="E53" s="10" t="s">
        <v>41</v>
      </c>
      <c r="F53" s="10" t="s">
        <v>35</v>
      </c>
      <c r="G53" s="10" t="s">
        <v>38</v>
      </c>
      <c r="H53" s="10">
        <f>$G$12*SUMSQ($C$11:$D$11)+$F$10*(SUMSQ(C16:C17)+SUMSQ(D16:D17)+SUMSQ(F16:F17))+$G$10*(J16^2+I16^2+L16^2)</f>
        <v>0.34326989281958775</v>
      </c>
      <c r="I53" s="10" t="s">
        <v>38</v>
      </c>
      <c r="J53" s="10" t="s">
        <v>41</v>
      </c>
      <c r="K53" s="10" t="s">
        <v>37</v>
      </c>
      <c r="L53" s="10">
        <f>$H$12*SUMSQ($C$12:$D$12)+$F$10*(SUMSQ($F$16:$F$17)+SUMSQ($D$16:$D$17)+SUMSQ($E$16:$E$17))+$G$10*($L$16^2+$J$16^2+$K$16^2)</f>
        <v>0.27403032645850067</v>
      </c>
      <c r="M53" s="10" t="s">
        <v>37</v>
      </c>
      <c r="N53" s="10" t="s">
        <v>38</v>
      </c>
      <c r="O53" s="10" t="s">
        <v>35</v>
      </c>
      <c r="P53" s="10">
        <f>$H$12*SUMSQ($C$13:$D$13)+$F$10*(SUMSQ($C$16:$C$17)+SUMSQ($F$16:$F$17)+SUMSQ($E$16:$E$17))+$G$10*($I$16^2+$L$16^2+$K$16^2)</f>
        <v>0.44901950535756985</v>
      </c>
    </row>
    <row r="54" spans="1:16" x14ac:dyDescent="0.25">
      <c r="A54" s="10" t="s">
        <v>35</v>
      </c>
      <c r="B54" s="10" t="s">
        <v>39</v>
      </c>
      <c r="C54" s="10" t="s">
        <v>41</v>
      </c>
      <c r="D54" s="10">
        <f>$F$12*SUMSQ($C$10:$D$10)+$F$10*(SUMSQ(C16:C17)+SUMSQ(B56:B57)+SUMSQ(D16:D17))+$G$10*(I17^2+L17^2+J17^2)</f>
        <v>0.37760522648498729</v>
      </c>
      <c r="E54" s="10" t="s">
        <v>41</v>
      </c>
      <c r="F54" s="10" t="s">
        <v>35</v>
      </c>
      <c r="G54" s="10" t="s">
        <v>39</v>
      </c>
      <c r="H54" s="10">
        <f>$G$12*SUMSQ($C$11:$D$11)+$F$10*(SUMSQ(D16:D17)+SUMSQ(C16:C17)+SUMSQ(F56:F57))+$G$10*(J16^2+I16^2+G56^2)</f>
        <v>0.35221769552150523</v>
      </c>
      <c r="I54" s="10" t="s">
        <v>45</v>
      </c>
      <c r="J54" s="10" t="s">
        <v>41</v>
      </c>
      <c r="K54" s="10" t="s">
        <v>37</v>
      </c>
      <c r="L54" s="10">
        <f>$H$12*SUMSQ($C$12:$D$12)+$F$10*(SUMSQ($J$56:$J$57)+SUMSQ($D$16:$D$17)+SUMSQ($E$16:$E$17))+$G$10*($K$56^2+$J$16^2+$K$16^2)</f>
        <v>0.28537092391592828</v>
      </c>
      <c r="M54" s="10" t="s">
        <v>37</v>
      </c>
      <c r="N54" s="10" t="s">
        <v>47</v>
      </c>
      <c r="O54" s="10" t="s">
        <v>35</v>
      </c>
      <c r="P54" s="10">
        <f>$H$12*SUMSQ($C$13:$D$13)+$F$10*(SUMSQ($C$16:$C$17)+SUMSQ($N$56:$N$57)+SUMSQ($E$16:$E$17))+$G$10*($I$16^2+$O$56^2+$K$16^2)</f>
        <v>0.43211468597974967</v>
      </c>
    </row>
    <row r="56" spans="1:16" x14ac:dyDescent="0.25">
      <c r="B56" s="10">
        <f>AVERAGE(E16,F16)</f>
        <v>0.54638665896123384</v>
      </c>
      <c r="C56" s="10">
        <f>AVERAGE(K16,L16)</f>
        <v>-4.3134359151680762E-2</v>
      </c>
      <c r="F56" s="10">
        <f>AVERAGE(E16,F16)</f>
        <v>0.54638665896123384</v>
      </c>
      <c r="G56" s="10">
        <f>AVERAGE(K16,L16)</f>
        <v>-4.3134359151680762E-2</v>
      </c>
      <c r="J56" s="10">
        <f>AVERAGE(C16,F16)</f>
        <v>-0.13045717439244481</v>
      </c>
      <c r="K56" s="10">
        <f>AVERAGE(I16,L16)</f>
        <v>7.7054241378340077E-2</v>
      </c>
      <c r="N56" s="10">
        <f>AVERAGE(D16,F16)</f>
        <v>-4.3739035157611406E-3</v>
      </c>
      <c r="O56" s="10">
        <f>AVERAGE(J16,L16)</f>
        <v>-9.0880710181741514E-2</v>
      </c>
    </row>
    <row r="57" spans="1:16" x14ac:dyDescent="0.25">
      <c r="B57" s="10">
        <f>AVERAGE(E17,F17)</f>
        <v>-5.3661665220237756E-2</v>
      </c>
      <c r="F57" s="10">
        <f>AVERAGE(E17,F17)</f>
        <v>-5.3661665220237756E-2</v>
      </c>
      <c r="J57" s="10">
        <f>AVERAGE(C17,F17)</f>
        <v>-0.55158865600618057</v>
      </c>
      <c r="N57" s="10">
        <f>AVERAGE(D17,F17)</f>
        <v>0.19098134210434001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E38-4C23-4531-998E-706AABF0CA14}">
  <dimension ref="A1:Q59"/>
  <sheetViews>
    <sheetView zoomScaleNormal="100" workbookViewId="0">
      <selection activeCell="J28" sqref="J28"/>
    </sheetView>
  </sheetViews>
  <sheetFormatPr defaultRowHeight="13.8" x14ac:dyDescent="0.25"/>
  <cols>
    <col min="1" max="1" width="14.33203125" style="10" bestFit="1" customWidth="1"/>
    <col min="2" max="6" width="14.44140625" style="10" bestFit="1" customWidth="1"/>
    <col min="7" max="8" width="13.21875" style="10" bestFit="1" customWidth="1"/>
    <col min="9" max="9" width="14.33203125" style="10" bestFit="1" customWidth="1"/>
    <col min="10" max="12" width="14.44140625" style="10" bestFit="1" customWidth="1"/>
    <col min="13" max="13" width="14.33203125" style="10" bestFit="1" customWidth="1"/>
    <col min="14" max="17" width="14.44140625" style="10" bestFit="1" customWidth="1"/>
    <col min="18" max="16384" width="8.88671875" style="10"/>
  </cols>
  <sheetData>
    <row r="1" spans="1:13" x14ac:dyDescent="0.25">
      <c r="A1" s="9" t="s">
        <v>14</v>
      </c>
    </row>
    <row r="3" spans="1:13" x14ac:dyDescent="0.25">
      <c r="B3" s="11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1" t="s">
        <v>102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3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 t="array" ref="I4:L7">MMULT(C10:E13,C16:F18)</f>
        <v>1.1914625138124442</v>
      </c>
      <c r="J4" s="10">
        <v>1.5211645451870728</v>
      </c>
      <c r="K4" s="10">
        <v>1.5401717056182314</v>
      </c>
      <c r="L4" s="10">
        <v>1.1167297763699846</v>
      </c>
    </row>
    <row r="5" spans="1:13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v>1.5264672223421094</v>
      </c>
      <c r="J5" s="10">
        <v>1.7389102477255272</v>
      </c>
      <c r="K5" s="10">
        <v>1.8365783326400957</v>
      </c>
      <c r="L5" s="10">
        <v>1.2768907469573452</v>
      </c>
    </row>
    <row r="6" spans="1:13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v>0.91975255588085292</v>
      </c>
      <c r="J6" s="10">
        <v>1.2100494140707658</v>
      </c>
      <c r="K6" s="10">
        <v>1.2581789645393708</v>
      </c>
      <c r="L6" s="10">
        <v>0.99942380802578623</v>
      </c>
    </row>
    <row r="7" spans="1:13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v>1.0292556516755567</v>
      </c>
      <c r="J7" s="10">
        <v>1.2980545520525868</v>
      </c>
      <c r="K7" s="10">
        <v>1.360269228804712</v>
      </c>
      <c r="L7" s="10">
        <v>1.0501997642192742</v>
      </c>
    </row>
    <row r="9" spans="1:13" x14ac:dyDescent="0.25">
      <c r="A9" s="11" t="s">
        <v>27</v>
      </c>
      <c r="C9" s="10" t="s">
        <v>28</v>
      </c>
      <c r="D9" s="10" t="s">
        <v>29</v>
      </c>
      <c r="E9" s="10" t="s">
        <v>101</v>
      </c>
      <c r="G9" s="11" t="s">
        <v>93</v>
      </c>
      <c r="H9" s="11" t="s">
        <v>94</v>
      </c>
      <c r="I9" s="11" t="s">
        <v>130</v>
      </c>
      <c r="J9" s="11" t="s">
        <v>81</v>
      </c>
      <c r="K9" s="11"/>
      <c r="L9" s="11"/>
      <c r="M9" s="11"/>
    </row>
    <row r="10" spans="1:13" x14ac:dyDescent="0.25">
      <c r="B10" s="10" t="s">
        <v>0</v>
      </c>
      <c r="C10" s="10">
        <v>0.69254206952197217</v>
      </c>
      <c r="D10" s="10">
        <v>0.12075742443010229</v>
      </c>
      <c r="E10" s="10">
        <v>1</v>
      </c>
      <c r="G10" s="10">
        <v>0.1</v>
      </c>
      <c r="H10" s="10">
        <v>0.1</v>
      </c>
      <c r="I10" s="10">
        <v>0.01</v>
      </c>
      <c r="J10" s="10">
        <v>1</v>
      </c>
    </row>
    <row r="11" spans="1:13" x14ac:dyDescent="0.25">
      <c r="B11" s="10" t="s">
        <v>1</v>
      </c>
      <c r="C11" s="10">
        <v>0.79493213050507716</v>
      </c>
      <c r="D11" s="10">
        <v>0.50646502851856312</v>
      </c>
      <c r="E11" s="10">
        <v>1</v>
      </c>
      <c r="G11" s="11" t="s">
        <v>158</v>
      </c>
      <c r="H11" s="11"/>
      <c r="I11" s="11"/>
      <c r="J11" s="11"/>
    </row>
    <row r="12" spans="1:13" x14ac:dyDescent="0.25">
      <c r="B12" s="10" t="s">
        <v>2</v>
      </c>
      <c r="C12" s="10">
        <v>8.7887546277828577E-2</v>
      </c>
      <c r="D12" s="10">
        <v>0.62519852422195021</v>
      </c>
      <c r="E12" s="10">
        <v>1</v>
      </c>
      <c r="G12" s="10">
        <v>0.1</v>
      </c>
    </row>
    <row r="13" spans="1:13" x14ac:dyDescent="0.25">
      <c r="B13" s="10" t="s">
        <v>24</v>
      </c>
      <c r="C13" s="10">
        <v>0.18662228837384232</v>
      </c>
      <c r="D13" s="10">
        <v>0.64901336006523913</v>
      </c>
      <c r="E13" s="10">
        <v>1</v>
      </c>
    </row>
    <row r="15" spans="1:13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1"/>
    </row>
    <row r="16" spans="1:13" x14ac:dyDescent="0.25">
      <c r="B16" s="10" t="s">
        <v>28</v>
      </c>
      <c r="C16" s="10">
        <v>0.9611090061897698</v>
      </c>
      <c r="D16" s="10">
        <v>0.80682302190172417</v>
      </c>
      <c r="E16" s="10">
        <v>0.90668301302587362</v>
      </c>
      <c r="F16" s="10">
        <v>0.44243955503220356</v>
      </c>
    </row>
    <row r="17" spans="1:14" x14ac:dyDescent="0.25">
      <c r="B17" s="10" t="s">
        <v>29</v>
      </c>
      <c r="C17" s="10">
        <v>0.6134094746035148</v>
      </c>
      <c r="D17" s="10">
        <v>0.35035618352074538</v>
      </c>
      <c r="E17" s="10">
        <v>0.52778658203251594</v>
      </c>
      <c r="F17" s="10">
        <v>0.29778919665771675</v>
      </c>
    </row>
    <row r="18" spans="1:14" x14ac:dyDescent="0.25">
      <c r="B18" s="10" t="s">
        <v>99</v>
      </c>
      <c r="C18" s="10">
        <v>0.45178034535543243</v>
      </c>
      <c r="D18" s="10">
        <v>0.92009754950615574</v>
      </c>
      <c r="E18" s="10">
        <v>0.84852142708186207</v>
      </c>
      <c r="F18" s="10">
        <v>0.77436151487810689</v>
      </c>
    </row>
    <row r="21" spans="1:14" x14ac:dyDescent="0.25">
      <c r="A21" s="11" t="s">
        <v>33</v>
      </c>
      <c r="B21" s="11" t="s">
        <v>42</v>
      </c>
      <c r="E21" s="11" t="s">
        <v>43</v>
      </c>
      <c r="F21" s="11" t="s">
        <v>42</v>
      </c>
      <c r="I21" s="11" t="s">
        <v>44</v>
      </c>
      <c r="J21" s="11" t="s">
        <v>42</v>
      </c>
      <c r="M21" s="11" t="s">
        <v>46</v>
      </c>
      <c r="N21" s="11" t="s">
        <v>42</v>
      </c>
    </row>
    <row r="22" spans="1:14" x14ac:dyDescent="0.25">
      <c r="A22" s="10" t="s">
        <v>34</v>
      </c>
      <c r="E22" s="10" t="s">
        <v>34</v>
      </c>
      <c r="I22" s="10" t="s">
        <v>34</v>
      </c>
      <c r="M22" s="10" t="s">
        <v>34</v>
      </c>
    </row>
    <row r="23" spans="1:14" x14ac:dyDescent="0.25">
      <c r="A23" s="10" t="s">
        <v>35</v>
      </c>
      <c r="B23" s="10">
        <f>AVERAGE(I4)</f>
        <v>1.1914625138124442</v>
      </c>
      <c r="E23" s="10" t="s">
        <v>41</v>
      </c>
      <c r="F23" s="10">
        <f>AVERAGE(J5)</f>
        <v>1.7389102477255272</v>
      </c>
      <c r="I23" s="10" t="s">
        <v>35</v>
      </c>
      <c r="J23" s="10">
        <f>I6</f>
        <v>0.91975255588085292</v>
      </c>
      <c r="M23" s="10" t="s">
        <v>37</v>
      </c>
      <c r="N23" s="10">
        <f>K7</f>
        <v>1.360269228804712</v>
      </c>
    </row>
    <row r="24" spans="1:14" x14ac:dyDescent="0.25">
      <c r="A24" s="10" t="s">
        <v>36</v>
      </c>
      <c r="E24" s="10" t="s">
        <v>36</v>
      </c>
      <c r="I24" s="10" t="s">
        <v>38</v>
      </c>
      <c r="J24" s="10">
        <f>L6</f>
        <v>0.99942380802578623</v>
      </c>
      <c r="M24" s="10" t="s">
        <v>36</v>
      </c>
    </row>
    <row r="25" spans="1:14" x14ac:dyDescent="0.25">
      <c r="A25" s="10" t="s">
        <v>37</v>
      </c>
      <c r="B25" s="10">
        <f>AVERAGE(K4)</f>
        <v>1.5401717056182314</v>
      </c>
      <c r="E25" s="10" t="s">
        <v>35</v>
      </c>
      <c r="F25" s="10">
        <f>AVERAGE(I5)</f>
        <v>1.5264672223421094</v>
      </c>
      <c r="I25" s="10" t="s">
        <v>45</v>
      </c>
      <c r="J25" s="10">
        <f>AVERAGE(I6,L6)</f>
        <v>0.95958818195331963</v>
      </c>
      <c r="M25" s="10" t="s">
        <v>41</v>
      </c>
      <c r="N25" s="10">
        <f>J7</f>
        <v>1.2980545520525868</v>
      </c>
    </row>
    <row r="26" spans="1:14" x14ac:dyDescent="0.25">
      <c r="A26" s="10" t="s">
        <v>38</v>
      </c>
      <c r="B26" s="10">
        <f>AVERAGE(L4)</f>
        <v>1.1167297763699846</v>
      </c>
      <c r="E26" s="10" t="s">
        <v>40</v>
      </c>
      <c r="I26" s="10" t="s">
        <v>36</v>
      </c>
      <c r="M26" s="10" t="s">
        <v>38</v>
      </c>
      <c r="N26" s="10">
        <f>L7</f>
        <v>1.0501997642192742</v>
      </c>
    </row>
    <row r="27" spans="1:14" x14ac:dyDescent="0.25">
      <c r="A27" s="10" t="s">
        <v>39</v>
      </c>
      <c r="B27" s="10">
        <f>AVERAGE(K4:L4)</f>
        <v>1.328450740994108</v>
      </c>
      <c r="E27" s="10" t="s">
        <v>37</v>
      </c>
      <c r="F27" s="10">
        <f>K5</f>
        <v>1.8365783326400957</v>
      </c>
      <c r="I27" s="10" t="s">
        <v>41</v>
      </c>
      <c r="J27" s="10">
        <f>J6</f>
        <v>1.2100494140707658</v>
      </c>
      <c r="M27" s="10" t="s">
        <v>47</v>
      </c>
      <c r="N27" s="10">
        <f>AVERAGE(J7,L7)</f>
        <v>1.1741271581359305</v>
      </c>
    </row>
    <row r="28" spans="1:14" x14ac:dyDescent="0.25">
      <c r="A28" s="10" t="s">
        <v>40</v>
      </c>
      <c r="E28" s="10" t="s">
        <v>38</v>
      </c>
      <c r="F28" s="10">
        <f>L5</f>
        <v>1.2768907469573452</v>
      </c>
      <c r="I28" s="10" t="s">
        <v>40</v>
      </c>
      <c r="M28" s="10" t="s">
        <v>40</v>
      </c>
    </row>
    <row r="29" spans="1:14" x14ac:dyDescent="0.25">
      <c r="A29" s="10" t="s">
        <v>41</v>
      </c>
      <c r="B29" s="10">
        <f>AVERAGE(J4)</f>
        <v>1.5211645451870728</v>
      </c>
      <c r="E29" s="10" t="s">
        <v>39</v>
      </c>
      <c r="F29" s="10">
        <f>AVERAGE(K5:L5)</f>
        <v>1.5567345397987205</v>
      </c>
      <c r="I29" s="10" t="s">
        <v>37</v>
      </c>
      <c r="J29" s="10">
        <f>K6</f>
        <v>1.2581789645393708</v>
      </c>
      <c r="M29" s="10" t="s">
        <v>35</v>
      </c>
      <c r="N29" s="10">
        <f>I7</f>
        <v>1.0292556516755567</v>
      </c>
    </row>
    <row r="31" spans="1:14" x14ac:dyDescent="0.25">
      <c r="A31" s="11" t="s">
        <v>52</v>
      </c>
      <c r="B31" s="10">
        <f>$J$10*B50</f>
        <v>0.5</v>
      </c>
      <c r="E31" s="11" t="s">
        <v>52</v>
      </c>
      <c r="F31" s="10">
        <f>$J$10*F50</f>
        <v>0.66666666666666663</v>
      </c>
      <c r="I31" s="11" t="s">
        <v>52</v>
      </c>
      <c r="J31" s="10">
        <f>$J$10*J50</f>
        <v>0.8</v>
      </c>
      <c r="M31" s="11" t="s">
        <v>52</v>
      </c>
      <c r="N31" s="10">
        <f>$J$10*N50</f>
        <v>0.5</v>
      </c>
    </row>
    <row r="33" spans="1:17" x14ac:dyDescent="0.25">
      <c r="A33" s="11" t="s">
        <v>48</v>
      </c>
      <c r="B33" s="11" t="s">
        <v>49</v>
      </c>
      <c r="C33" s="11" t="s">
        <v>51</v>
      </c>
      <c r="D33" s="11" t="s">
        <v>55</v>
      </c>
      <c r="E33" s="11" t="s">
        <v>48</v>
      </c>
      <c r="F33" s="11" t="s">
        <v>49</v>
      </c>
      <c r="G33" s="11" t="s">
        <v>51</v>
      </c>
      <c r="H33" s="11" t="s">
        <v>55</v>
      </c>
      <c r="I33" s="11" t="s">
        <v>48</v>
      </c>
      <c r="J33" s="11" t="s">
        <v>49</v>
      </c>
      <c r="K33" s="11" t="s">
        <v>51</v>
      </c>
      <c r="L33" s="11" t="s">
        <v>55</v>
      </c>
      <c r="M33" s="11" t="s">
        <v>48</v>
      </c>
      <c r="N33" s="11" t="s">
        <v>49</v>
      </c>
      <c r="O33" s="11" t="s">
        <v>51</v>
      </c>
      <c r="P33" s="11" t="s">
        <v>55</v>
      </c>
    </row>
    <row r="34" spans="1:17" x14ac:dyDescent="0.25">
      <c r="A34" s="10" t="s">
        <v>35</v>
      </c>
      <c r="B34" s="10" t="s">
        <v>37</v>
      </c>
      <c r="C34" s="10">
        <f>B23-B25</f>
        <v>-0.34870919180578719</v>
      </c>
      <c r="D34" s="10">
        <f>1/(1+EXP(-C34/$B$31))</f>
        <v>0.33238485373307136</v>
      </c>
      <c r="E34" s="10" t="s">
        <v>41</v>
      </c>
      <c r="F34" s="10" t="s">
        <v>35</v>
      </c>
      <c r="G34" s="10">
        <f>F23-F25</f>
        <v>0.21244302538341775</v>
      </c>
      <c r="H34" s="10">
        <f>1/(1+EXP(-G34/$F$31))</f>
        <v>0.57899875541102064</v>
      </c>
      <c r="I34" s="10" t="s">
        <v>35</v>
      </c>
      <c r="J34" s="10" t="s">
        <v>41</v>
      </c>
      <c r="K34" s="10">
        <f>J23-$J$27</f>
        <v>-0.29029685818991291</v>
      </c>
      <c r="L34" s="10">
        <f>1/(1+EXP(-K34/$J$31))</f>
        <v>0.41026473829681481</v>
      </c>
      <c r="M34" s="10" t="s">
        <v>37</v>
      </c>
      <c r="N34" s="10" t="s">
        <v>41</v>
      </c>
      <c r="O34" s="10">
        <f>$N$23-N25</f>
        <v>6.221467675212522E-2</v>
      </c>
      <c r="P34" s="10">
        <f>1/(1+EXP(-O34/$N$31))</f>
        <v>0.5310672650467394</v>
      </c>
    </row>
    <row r="35" spans="1:17" x14ac:dyDescent="0.25">
      <c r="A35" s="10" t="s">
        <v>35</v>
      </c>
      <c r="B35" s="10" t="s">
        <v>38</v>
      </c>
      <c r="C35" s="10">
        <f>B23-B26</f>
        <v>7.4732737442459563E-2</v>
      </c>
      <c r="D35" s="10">
        <f>1/(1+EXP(-C35/$B$31))</f>
        <v>0.53729696027560314</v>
      </c>
      <c r="I35" s="10" t="s">
        <v>38</v>
      </c>
      <c r="J35" s="10" t="s">
        <v>41</v>
      </c>
      <c r="K35" s="10">
        <f>J24-$J$27</f>
        <v>-0.2106256060449796</v>
      </c>
      <c r="L35" s="10">
        <f>1/(1+EXP(-K35/$J$31))</f>
        <v>0.43455708988137143</v>
      </c>
      <c r="M35" s="10" t="s">
        <v>37</v>
      </c>
      <c r="N35" s="10" t="s">
        <v>38</v>
      </c>
      <c r="O35" s="10">
        <f>$N$23-N26</f>
        <v>0.31006946458543783</v>
      </c>
      <c r="P35" s="10">
        <f>1/(1+EXP(-O35/$N$31))</f>
        <v>0.65025014518527002</v>
      </c>
    </row>
    <row r="36" spans="1:17" x14ac:dyDescent="0.25">
      <c r="A36" s="10" t="s">
        <v>35</v>
      </c>
      <c r="B36" s="10" t="s">
        <v>39</v>
      </c>
      <c r="C36" s="10">
        <f>B23-B27</f>
        <v>-0.13698822718166381</v>
      </c>
      <c r="D36" s="10">
        <f>1/(1+EXP(-C36/$B$31))</f>
        <v>0.43193114294768986</v>
      </c>
      <c r="I36" s="10" t="s">
        <v>45</v>
      </c>
      <c r="J36" s="10" t="s">
        <v>41</v>
      </c>
      <c r="K36" s="10">
        <f>J25-$J$27</f>
        <v>-0.2504612321174462</v>
      </c>
      <c r="L36" s="10">
        <f>1/(1+EXP(-K36/$J$31))</f>
        <v>0.42236396849632463</v>
      </c>
      <c r="M36" s="10" t="s">
        <v>37</v>
      </c>
      <c r="N36" s="10" t="s">
        <v>47</v>
      </c>
      <c r="O36" s="10">
        <f>$N$23-N27</f>
        <v>0.18614207066878152</v>
      </c>
      <c r="P36" s="10">
        <f>1/(1+EXP(-O36/$N$31))</f>
        <v>0.59201079199128626</v>
      </c>
    </row>
    <row r="38" spans="1:17" x14ac:dyDescent="0.25">
      <c r="A38" s="11" t="s">
        <v>49</v>
      </c>
      <c r="B38" s="11" t="s">
        <v>50</v>
      </c>
      <c r="C38" s="11" t="s">
        <v>51</v>
      </c>
      <c r="D38" s="11" t="s">
        <v>55</v>
      </c>
      <c r="E38" s="11" t="s">
        <v>49</v>
      </c>
      <c r="F38" s="11" t="s">
        <v>50</v>
      </c>
      <c r="G38" s="11" t="s">
        <v>51</v>
      </c>
      <c r="H38" s="11" t="s">
        <v>55</v>
      </c>
      <c r="I38" s="11" t="s">
        <v>49</v>
      </c>
      <c r="J38" s="11" t="s">
        <v>50</v>
      </c>
      <c r="K38" s="11" t="s">
        <v>51</v>
      </c>
      <c r="L38" s="11" t="s">
        <v>55</v>
      </c>
      <c r="M38" s="11" t="s">
        <v>49</v>
      </c>
      <c r="N38" s="11" t="s">
        <v>50</v>
      </c>
      <c r="O38" s="11" t="s">
        <v>51</v>
      </c>
      <c r="P38" s="11" t="s">
        <v>55</v>
      </c>
    </row>
    <row r="39" spans="1:17" x14ac:dyDescent="0.25">
      <c r="A39" s="10" t="s">
        <v>37</v>
      </c>
      <c r="B39" s="10" t="s">
        <v>41</v>
      </c>
      <c r="C39" s="10">
        <f>B25-B29</f>
        <v>1.9007160431158576E-2</v>
      </c>
      <c r="D39" s="10">
        <f>1/(1+EXP(-C39))</f>
        <v>0.50475164705550624</v>
      </c>
      <c r="E39" s="10" t="s">
        <v>35</v>
      </c>
      <c r="F39" s="10" t="s">
        <v>37</v>
      </c>
      <c r="G39" s="10">
        <f>$F$25-F27</f>
        <v>-0.31011111029798633</v>
      </c>
      <c r="H39" s="10">
        <f>1/(1+EXP(-G39))</f>
        <v>0.42308761833629316</v>
      </c>
      <c r="I39" s="10" t="s">
        <v>41</v>
      </c>
      <c r="J39" s="10" t="s">
        <v>37</v>
      </c>
      <c r="K39" s="10">
        <f>J27-J29</f>
        <v>-4.8129550468605009E-2</v>
      </c>
      <c r="L39" s="10">
        <f>1/(1+EXP(-K39))</f>
        <v>0.48796993455059356</v>
      </c>
      <c r="M39" s="10" t="s">
        <v>41</v>
      </c>
      <c r="N39" s="10" t="s">
        <v>35</v>
      </c>
      <c r="O39" s="10">
        <f>N25-$N$29</f>
        <v>0.26879890037703014</v>
      </c>
      <c r="P39" s="10">
        <f>1/(1+EXP(-O39))</f>
        <v>0.56679801303060218</v>
      </c>
    </row>
    <row r="40" spans="1:17" x14ac:dyDescent="0.25">
      <c r="A40" s="10" t="s">
        <v>38</v>
      </c>
      <c r="B40" s="10" t="s">
        <v>41</v>
      </c>
      <c r="C40" s="10">
        <f>B26-B29</f>
        <v>-0.40443476881708817</v>
      </c>
      <c r="D40" s="10">
        <f>1/(1+EXP(-C40))</f>
        <v>0.40024730688898036</v>
      </c>
      <c r="E40" s="10" t="s">
        <v>35</v>
      </c>
      <c r="F40" s="10" t="s">
        <v>38</v>
      </c>
      <c r="G40" s="10">
        <f>$F$25-F28</f>
        <v>0.24957647538476424</v>
      </c>
      <c r="H40" s="10">
        <f>1/(1+EXP(-G40))</f>
        <v>0.56207225429951402</v>
      </c>
      <c r="M40" s="10" t="s">
        <v>38</v>
      </c>
      <c r="N40" s="10" t="s">
        <v>35</v>
      </c>
      <c r="O40" s="10">
        <f>N26-$N$29</f>
        <v>2.094411254371753E-2</v>
      </c>
      <c r="P40" s="10">
        <f>1/(1+EXP(-O40))</f>
        <v>0.50523583674312711</v>
      </c>
    </row>
    <row r="41" spans="1:17" x14ac:dyDescent="0.25">
      <c r="A41" s="10" t="s">
        <v>39</v>
      </c>
      <c r="B41" s="10" t="s">
        <v>41</v>
      </c>
      <c r="C41" s="10">
        <f>B27-B29</f>
        <v>-0.1927138041929648</v>
      </c>
      <c r="D41" s="10">
        <f>1/(1+EXP(-C41))</f>
        <v>0.45197010399000831</v>
      </c>
      <c r="E41" s="10" t="s">
        <v>35</v>
      </c>
      <c r="F41" s="10" t="s">
        <v>39</v>
      </c>
      <c r="G41" s="10">
        <f>$F$25-F29</f>
        <v>-3.0267317456611043E-2</v>
      </c>
      <c r="H41" s="10">
        <f>1/(1+EXP(-G41))</f>
        <v>0.49243374825392083</v>
      </c>
      <c r="M41" s="10" t="s">
        <v>47</v>
      </c>
      <c r="N41" s="10" t="s">
        <v>35</v>
      </c>
      <c r="O41" s="10">
        <f>N27-$N$29</f>
        <v>0.14487150646037383</v>
      </c>
      <c r="P41" s="10">
        <f>1/(1+EXP(-O41))</f>
        <v>0.53615466495697417</v>
      </c>
    </row>
    <row r="43" spans="1:17" x14ac:dyDescent="0.25">
      <c r="A43" s="11" t="s">
        <v>56</v>
      </c>
      <c r="E43" s="11" t="s">
        <v>57</v>
      </c>
      <c r="I43" s="11" t="s">
        <v>58</v>
      </c>
      <c r="M43" s="11" t="s">
        <v>59</v>
      </c>
      <c r="Q43" s="11" t="s">
        <v>60</v>
      </c>
    </row>
    <row r="44" spans="1:17" x14ac:dyDescent="0.25">
      <c r="A44" s="10" t="s">
        <v>103</v>
      </c>
      <c r="B44" s="10">
        <f>LN(D34)+LN(D35)+LN(D36)</f>
        <v>-2.562155216862307</v>
      </c>
      <c r="E44" s="10" t="s">
        <v>103</v>
      </c>
      <c r="F44" s="10">
        <f>LN(H34)</f>
        <v>-0.54645495096063923</v>
      </c>
      <c r="I44" s="10" t="s">
        <v>103</v>
      </c>
      <c r="J44" s="10">
        <f>LN(L34)+LN(L35)+LN(L36)</f>
        <v>-2.5862684273570409</v>
      </c>
      <c r="M44" s="10" t="s">
        <v>103</v>
      </c>
      <c r="N44" s="10">
        <f>LN(P34)+LN(P35)+LN(P36)</f>
        <v>-1.5874951555186654</v>
      </c>
      <c r="Q44" s="10">
        <f>SUM(B44,B45,F44,F45,J44,J45,N44,N45)</f>
        <v>-14.411886935682647</v>
      </c>
    </row>
    <row r="45" spans="1:17" x14ac:dyDescent="0.25">
      <c r="A45" s="10" t="s">
        <v>104</v>
      </c>
      <c r="B45" s="10">
        <f>LN(D39)+LN(D40)+LN(D41)</f>
        <v>-2.3935006573355868</v>
      </c>
      <c r="E45" s="10" t="s">
        <v>104</v>
      </c>
      <c r="F45" s="10">
        <f>LN(H39)+LN(H40)+LN(H41)</f>
        <v>-2.1446962055524557</v>
      </c>
      <c r="I45" s="10" t="s">
        <v>104</v>
      </c>
      <c r="J45" s="10">
        <f>LN(L39)</f>
        <v>-0.71750148455440699</v>
      </c>
      <c r="M45" s="10" t="s">
        <v>104</v>
      </c>
      <c r="N45" s="10">
        <f>LN(P39)+LN(P40)+LN(P41)</f>
        <v>-1.8738148375415449</v>
      </c>
    </row>
    <row r="48" spans="1:17" x14ac:dyDescent="0.25">
      <c r="A48" s="10" t="s">
        <v>78</v>
      </c>
      <c r="B48" s="10">
        <v>1</v>
      </c>
      <c r="E48" s="10" t="s">
        <v>78</v>
      </c>
      <c r="F48" s="10">
        <v>1</v>
      </c>
      <c r="I48" s="10" t="s">
        <v>78</v>
      </c>
      <c r="J48" s="10">
        <v>1</v>
      </c>
      <c r="M48" s="10" t="s">
        <v>78</v>
      </c>
      <c r="N48" s="10">
        <v>1</v>
      </c>
    </row>
    <row r="49" spans="1:16" x14ac:dyDescent="0.25">
      <c r="A49" s="10" t="s">
        <v>79</v>
      </c>
      <c r="B49" s="10">
        <f>1/3</f>
        <v>0.33333333333333331</v>
      </c>
      <c r="E49" s="10" t="s">
        <v>79</v>
      </c>
      <c r="F49" s="10">
        <v>0.5</v>
      </c>
      <c r="I49" s="10" t="s">
        <v>79</v>
      </c>
      <c r="J49" s="12">
        <f>2/3</f>
        <v>0.66666666666666663</v>
      </c>
      <c r="M49" s="10" t="s">
        <v>79</v>
      </c>
      <c r="N49" s="10">
        <f>1/3</f>
        <v>0.33333333333333331</v>
      </c>
    </row>
    <row r="50" spans="1:16" x14ac:dyDescent="0.25">
      <c r="A50" s="10" t="s">
        <v>80</v>
      </c>
      <c r="B50" s="10">
        <f>2*B48*B49/(B48+B49)</f>
        <v>0.5</v>
      </c>
      <c r="E50" s="10" t="s">
        <v>80</v>
      </c>
      <c r="F50" s="10">
        <f>2*F48*F49/(F48+F49)</f>
        <v>0.66666666666666663</v>
      </c>
      <c r="I50" s="10" t="s">
        <v>80</v>
      </c>
      <c r="J50" s="10">
        <f>2*J48*J49/(J48+J49)</f>
        <v>0.8</v>
      </c>
      <c r="M50" s="10" t="s">
        <v>80</v>
      </c>
      <c r="N50" s="10">
        <f>2*N48*N49/(N48+N49)</f>
        <v>0.5</v>
      </c>
    </row>
    <row r="52" spans="1:16" x14ac:dyDescent="0.25">
      <c r="A52" s="11" t="s">
        <v>85</v>
      </c>
      <c r="E52" s="11" t="s">
        <v>87</v>
      </c>
      <c r="I52" s="11" t="s">
        <v>88</v>
      </c>
      <c r="M52" s="11" t="s">
        <v>86</v>
      </c>
    </row>
    <row r="53" spans="1:16" x14ac:dyDescent="0.25">
      <c r="A53" s="10" t="s">
        <v>48</v>
      </c>
      <c r="B53" s="10" t="s">
        <v>49</v>
      </c>
      <c r="C53" s="10" t="s">
        <v>50</v>
      </c>
      <c r="D53" s="10" t="s">
        <v>71</v>
      </c>
      <c r="E53" s="10" t="s">
        <v>48</v>
      </c>
      <c r="F53" s="10" t="s">
        <v>49</v>
      </c>
      <c r="G53" s="10" t="s">
        <v>50</v>
      </c>
      <c r="H53" s="10" t="s">
        <v>71</v>
      </c>
      <c r="I53" s="10" t="s">
        <v>48</v>
      </c>
      <c r="J53" s="10" t="s">
        <v>49</v>
      </c>
      <c r="K53" s="10" t="s">
        <v>50</v>
      </c>
      <c r="L53" s="10" t="s">
        <v>71</v>
      </c>
      <c r="M53" s="10" t="s">
        <v>48</v>
      </c>
      <c r="N53" s="10" t="s">
        <v>49</v>
      </c>
      <c r="O53" s="10" t="s">
        <v>50</v>
      </c>
      <c r="P53" s="10" t="s">
        <v>71</v>
      </c>
    </row>
    <row r="54" spans="1:16" x14ac:dyDescent="0.25">
      <c r="A54" s="10" t="s">
        <v>35</v>
      </c>
      <c r="B54" s="10" t="s">
        <v>37</v>
      </c>
      <c r="C54" s="10" t="s">
        <v>41</v>
      </c>
      <c r="D54" s="10" t="e">
        <f>$G$12*SUMSQ(#REF!)+$G$10*(SUMSQ(#REF!)+SUMSQ(#REF!)+SUMSQ(#REF!))+$H$10*(#REF!^2+#REF!^2+#REF!^2)</f>
        <v>#REF!</v>
      </c>
      <c r="E54" s="10" t="s">
        <v>41</v>
      </c>
      <c r="F54" s="10" t="s">
        <v>35</v>
      </c>
      <c r="G54" s="10" t="s">
        <v>37</v>
      </c>
      <c r="H54" s="10" t="e">
        <f>$H$12*SUMSQ(#REF!)+$G$10*(SUMSQ(#REF!)+SUMSQ(#REF!)+SUMSQ(#REF!))+$H$10*(J16^2+I16^2+K16^2)</f>
        <v>#REF!</v>
      </c>
      <c r="I54" s="10" t="s">
        <v>35</v>
      </c>
      <c r="J54" s="10" t="s">
        <v>41</v>
      </c>
      <c r="K54" s="10" t="s">
        <v>37</v>
      </c>
      <c r="L54" s="10" t="e">
        <f>$I$12*SUMSQ(#REF!)+$G$10*(SUMSQ(#REF!)+SUMSQ(#REF!)+SUMSQ(#REF!))+$H$10*($I$16^2+$J$16^2+$K$16^2)</f>
        <v>#REF!</v>
      </c>
      <c r="M54" s="10" t="s">
        <v>37</v>
      </c>
      <c r="N54" s="10" t="s">
        <v>41</v>
      </c>
      <c r="O54" s="10" t="s">
        <v>35</v>
      </c>
      <c r="P54" s="10" t="e">
        <f>$I$12*SUMSQ(#REF!)+$G$10*(SUMSQ(#REF!)+SUMSQ(#REF!)+SUMSQ(#REF!))+$H$10*($I$16^2+$J$16^2+$K$16^2)</f>
        <v>#REF!</v>
      </c>
    </row>
    <row r="55" spans="1:16" x14ac:dyDescent="0.25">
      <c r="A55" s="10" t="s">
        <v>35</v>
      </c>
      <c r="B55" s="10" t="s">
        <v>38</v>
      </c>
      <c r="C55" s="10" t="s">
        <v>41</v>
      </c>
      <c r="D55" s="10" t="e">
        <f>$G$12*SUMSQ(#REF!)+$G$10*(SUMSQ(#REF!)+SUMSQ(#REF!)+SUMSQ(#REF!))+$H$10*(#REF!^2+#REF!^2+#REF!^2)</f>
        <v>#REF!</v>
      </c>
      <c r="E55" s="10" t="s">
        <v>41</v>
      </c>
      <c r="F55" s="10" t="s">
        <v>35</v>
      </c>
      <c r="G55" s="10" t="s">
        <v>38</v>
      </c>
      <c r="H55" s="10" t="e">
        <f>$H$12*SUMSQ(#REF!)+$G$10*(SUMSQ(#REF!)+SUMSQ(#REF!)+SUMSQ(#REF!))+$H$10*(J16^2+I16^2+C17^2)</f>
        <v>#REF!</v>
      </c>
      <c r="I55" s="10" t="s">
        <v>38</v>
      </c>
      <c r="J55" s="10" t="s">
        <v>41</v>
      </c>
      <c r="K55" s="10" t="s">
        <v>37</v>
      </c>
      <c r="L55" s="10" t="e">
        <f>$I$12*SUMSQ(#REF!)+$G$10*(SUMSQ(#REF!)+SUMSQ(#REF!)+SUMSQ(#REF!))+$H$10*($C$17^2+$J$16^2+$K$16^2)</f>
        <v>#REF!</v>
      </c>
      <c r="M55" s="10" t="s">
        <v>37</v>
      </c>
      <c r="N55" s="10" t="s">
        <v>38</v>
      </c>
      <c r="O55" s="10" t="s">
        <v>35</v>
      </c>
      <c r="P55" s="10" t="e">
        <f>$I$12*SUMSQ(#REF!)+$G$10*(SUMSQ(#REF!)+SUMSQ(#REF!)+SUMSQ(#REF!))+$H$10*($I$16^2+$C$17^2+$K$16^2)</f>
        <v>#REF!</v>
      </c>
    </row>
    <row r="56" spans="1:16" x14ac:dyDescent="0.25">
      <c r="A56" s="10" t="s">
        <v>35</v>
      </c>
      <c r="B56" s="10" t="s">
        <v>39</v>
      </c>
      <c r="C56" s="10" t="s">
        <v>41</v>
      </c>
      <c r="D56" s="10" t="e">
        <f>$G$12*SUMSQ(#REF!)+$G$10*(SUMSQ(#REF!)+SUMSQ(B58:B59)+SUMSQ(#REF!))+$H$10*(#REF!^2+C58^2+#REF!^2)</f>
        <v>#REF!</v>
      </c>
      <c r="E56" s="10" t="s">
        <v>41</v>
      </c>
      <c r="F56" s="10" t="s">
        <v>35</v>
      </c>
      <c r="G56" s="10" t="s">
        <v>39</v>
      </c>
      <c r="H56" s="10" t="e">
        <f>$H$12*SUMSQ(#REF!)+$G$10*(SUMSQ(#REF!)+SUMSQ(#REF!)+SUMSQ(F58:F59))+$H$10*(#REF!^2+#REF!^2+G58^2)</f>
        <v>#REF!</v>
      </c>
      <c r="I56" s="10" t="s">
        <v>45</v>
      </c>
      <c r="J56" s="10" t="s">
        <v>41</v>
      </c>
      <c r="K56" s="10" t="s">
        <v>37</v>
      </c>
      <c r="L56" s="10" t="e">
        <f>$I$12*SUMSQ(#REF!)+$G$10*(SUMSQ($J$58:$J$59)+SUMSQ(#REF!)+SUMSQ(#REF!))+$H$10*($K$58^2+#REF!^2+#REF!^2)</f>
        <v>#REF!</v>
      </c>
      <c r="M56" s="10" t="s">
        <v>37</v>
      </c>
      <c r="N56" s="10" t="s">
        <v>47</v>
      </c>
      <c r="O56" s="10" t="s">
        <v>35</v>
      </c>
      <c r="P56" s="10" t="e">
        <f>$I$12*SUMSQ(#REF!)+$G$10*(SUMSQ(#REF!)+SUMSQ($N$58:$N$59)+SUMSQ(#REF!))+$H$10*(#REF!^2+$O$58^2+#REF!^2)</f>
        <v>#REF!</v>
      </c>
    </row>
    <row r="58" spans="1:16" x14ac:dyDescent="0.25">
      <c r="A58" s="14" t="s">
        <v>105</v>
      </c>
      <c r="B58" s="10" t="e">
        <f>AVERAGE(#REF!,#REF!)</f>
        <v>#REF!</v>
      </c>
      <c r="C58" s="10" t="e">
        <f>AVERAGE(#REF!,#REF!)</f>
        <v>#REF!</v>
      </c>
      <c r="F58" s="10" t="e">
        <f>AVERAGE(#REF!,#REF!)</f>
        <v>#REF!</v>
      </c>
      <c r="G58" s="10" t="e">
        <f>AVERAGE(#REF!,#REF!)</f>
        <v>#REF!</v>
      </c>
      <c r="J58" s="10" t="e">
        <f>AVERAGE(#REF!,#REF!)</f>
        <v>#REF!</v>
      </c>
      <c r="K58" s="10" t="e">
        <f>AVERAGE(#REF!,#REF!)</f>
        <v>#REF!</v>
      </c>
      <c r="N58" s="10" t="e">
        <f>AVERAGE(#REF!,#REF!)</f>
        <v>#REF!</v>
      </c>
      <c r="O58" s="10" t="e">
        <f>AVERAGE(#REF!,C17)</f>
        <v>#REF!</v>
      </c>
    </row>
    <row r="59" spans="1:16" x14ac:dyDescent="0.25">
      <c r="A59" s="14"/>
      <c r="B59" s="10" t="e">
        <f>AVERAGE(#REF!,#REF!)</f>
        <v>#REF!</v>
      </c>
      <c r="F59" s="10" t="e">
        <f>AVERAGE(#REF!,#REF!)</f>
        <v>#REF!</v>
      </c>
      <c r="J59" s="10" t="e">
        <f>AVERAGE(#REF!,#REF!)</f>
        <v>#REF!</v>
      </c>
      <c r="N59" s="10" t="e">
        <f>AVERAGE(#REF!,#REF!)</f>
        <v>#REF!</v>
      </c>
    </row>
  </sheetData>
  <mergeCells count="1">
    <mergeCell ref="A58:A5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3139-5F27-49CE-B6B4-785F705D853A}">
  <dimension ref="A1:Q78"/>
  <sheetViews>
    <sheetView tabSelected="1" topLeftCell="A4" zoomScaleNormal="100" workbookViewId="0">
      <selection activeCell="D31" sqref="D31"/>
    </sheetView>
  </sheetViews>
  <sheetFormatPr defaultRowHeight="13.8" x14ac:dyDescent="0.25"/>
  <cols>
    <col min="1" max="1" width="14.109375" style="10" bestFit="1" customWidth="1"/>
    <col min="2" max="4" width="12.77734375" style="10" bestFit="1" customWidth="1"/>
    <col min="5" max="5" width="13.88671875" style="10" bestFit="1" customWidth="1"/>
    <col min="6" max="6" width="12.77734375" style="10" bestFit="1" customWidth="1"/>
    <col min="7" max="7" width="8.88671875" style="10"/>
    <col min="8" max="8" width="11.33203125" style="10" bestFit="1" customWidth="1"/>
    <col min="9" max="9" width="13.88671875" style="10" bestFit="1" customWidth="1"/>
    <col min="10" max="10" width="12.77734375" style="10" bestFit="1" customWidth="1"/>
    <col min="11" max="11" width="8.88671875" style="10"/>
    <col min="12" max="12" width="14.109375" style="10" bestFit="1" customWidth="1"/>
    <col min="13" max="16" width="12.77734375" style="10" bestFit="1" customWidth="1"/>
    <col min="17" max="16384" width="8.88671875" style="10"/>
  </cols>
  <sheetData>
    <row r="1" spans="1:16" x14ac:dyDescent="0.25">
      <c r="A1" s="11" t="s">
        <v>106</v>
      </c>
      <c r="B1" s="11" t="s">
        <v>107</v>
      </c>
      <c r="C1" s="11" t="s">
        <v>108</v>
      </c>
      <c r="D1" s="11" t="s">
        <v>109</v>
      </c>
    </row>
    <row r="2" spans="1:16" x14ac:dyDescent="0.25">
      <c r="A2" s="10" t="s">
        <v>33</v>
      </c>
      <c r="B2" s="10" t="s">
        <v>35</v>
      </c>
      <c r="C2" s="10" t="s">
        <v>39</v>
      </c>
      <c r="D2" s="10" t="s">
        <v>41</v>
      </c>
      <c r="H2" s="11" t="s">
        <v>123</v>
      </c>
      <c r="I2" s="10">
        <f>(1/'BPRH w. D'!$B$31)*1/(1+EXP($D$22/'BPRH w. D'!$B$31))*($A$27-$B$27)+1/(1+EXP($E$22))*($B$27-$C$27)</f>
        <v>0.2530742875851103</v>
      </c>
      <c r="J2" s="10">
        <f>(1/'BPRH w. D'!$B$31)*1/(1+EXP($D$22/'BPRH w. D'!$B$31))*($A$28-$B$28)+1/(1+EXP($E$22))*($B$28-$C$28)</f>
        <v>0.26214819052617838</v>
      </c>
    </row>
    <row r="3" spans="1:16" x14ac:dyDescent="0.25">
      <c r="H3" s="11" t="s">
        <v>124</v>
      </c>
      <c r="I3" s="10">
        <f>2*'BPRH w. D'!$G$12*B5</f>
        <v>0.13850841390439445</v>
      </c>
      <c r="J3" s="10">
        <f>2*'BPRH w. D'!$G$12*C5</f>
        <v>2.4151484886020459E-2</v>
      </c>
    </row>
    <row r="4" spans="1:16" x14ac:dyDescent="0.25">
      <c r="A4" s="11" t="s">
        <v>110</v>
      </c>
      <c r="B4" s="10" t="str">
        <f>'BPRH w. D'!C9</f>
        <v>d1</v>
      </c>
      <c r="C4" s="10" t="str">
        <f>'BPRH w. D'!D9</f>
        <v>d2</v>
      </c>
      <c r="D4" s="10" t="str">
        <f>'BPRH w. D'!E9</f>
        <v>d3</v>
      </c>
      <c r="H4" s="11" t="s">
        <v>125</v>
      </c>
      <c r="I4" s="10">
        <f>I2-I3</f>
        <v>0.11456587368071586</v>
      </c>
      <c r="J4" s="10">
        <f>J2-J3</f>
        <v>0.23799670564015793</v>
      </c>
      <c r="L4" s="11" t="s">
        <v>128</v>
      </c>
      <c r="M4" s="10" t="s">
        <v>126</v>
      </c>
      <c r="N4" s="10" t="s">
        <v>127</v>
      </c>
      <c r="O4" s="10" t="s">
        <v>100</v>
      </c>
    </row>
    <row r="5" spans="1:16" x14ac:dyDescent="0.25">
      <c r="A5" s="10" t="str">
        <f>'BPRH w. D'!B10</f>
        <v>User 1</v>
      </c>
      <c r="B5" s="13">
        <v>0.69254206952197217</v>
      </c>
      <c r="C5" s="13">
        <v>0.12075742443010229</v>
      </c>
      <c r="D5" s="10">
        <f>'BPRH w. D'!E10</f>
        <v>1</v>
      </c>
      <c r="H5" s="11"/>
      <c r="L5" s="10" t="s">
        <v>0</v>
      </c>
      <c r="M5" s="10">
        <f>B5+'BPRH w. D'!$I$10*I4</f>
        <v>0.69368772825877933</v>
      </c>
      <c r="N5" s="10">
        <f>C5+'BPRH w. D'!$I$10*J4</f>
        <v>0.12313739148650386</v>
      </c>
      <c r="O5" s="10">
        <v>1</v>
      </c>
    </row>
    <row r="6" spans="1:16" x14ac:dyDescent="0.25">
      <c r="A6" s="10" t="str">
        <f>'BPRH w. D'!B11</f>
        <v>User 2</v>
      </c>
      <c r="B6" s="13">
        <v>0.79493213050507716</v>
      </c>
      <c r="C6" s="13">
        <v>0.50646502851856312</v>
      </c>
      <c r="D6" s="10">
        <f>'BPRH w. D'!E11</f>
        <v>1</v>
      </c>
      <c r="H6" s="11" t="s">
        <v>131</v>
      </c>
      <c r="I6" s="10">
        <f>1/(1*'BPRH w. D'!$B$31)*1/(1+EXP($D$22/'BPRH w. D'!$B$31))</f>
        <v>1.1361377141046201</v>
      </c>
      <c r="L6" s="10" t="s">
        <v>1</v>
      </c>
      <c r="M6" s="10">
        <f>B6</f>
        <v>0.79493213050507716</v>
      </c>
      <c r="N6" s="10">
        <f>C6</f>
        <v>0.50646502851856312</v>
      </c>
      <c r="O6" s="10">
        <v>1</v>
      </c>
    </row>
    <row r="7" spans="1:16" x14ac:dyDescent="0.25">
      <c r="A7" s="10" t="str">
        <f>'BPRH w. D'!B12</f>
        <v>User 3</v>
      </c>
      <c r="B7" s="13">
        <v>8.7887546277828577E-2</v>
      </c>
      <c r="C7" s="13">
        <v>0.62519852422195021</v>
      </c>
      <c r="D7" s="10">
        <f>'BPRH w. D'!E12</f>
        <v>1</v>
      </c>
      <c r="H7" s="11" t="s">
        <v>132</v>
      </c>
      <c r="I7" s="10">
        <f>2*'BPRH w. D'!$H$10*(1/1)*D27</f>
        <v>9.0356069071086495E-2</v>
      </c>
      <c r="L7" s="10" t="s">
        <v>2</v>
      </c>
      <c r="M7" s="13">
        <f>B7</f>
        <v>8.7887546277828577E-2</v>
      </c>
      <c r="N7" s="13">
        <f>C7</f>
        <v>0.62519852422195021</v>
      </c>
      <c r="O7" s="10">
        <v>1</v>
      </c>
    </row>
    <row r="8" spans="1:16" x14ac:dyDescent="0.25">
      <c r="A8" s="10" t="str">
        <f>'BPRH w. D'!B13</f>
        <v>User 4</v>
      </c>
      <c r="B8" s="13">
        <v>0.18662228837384232</v>
      </c>
      <c r="C8" s="13">
        <v>0.64901336006523913</v>
      </c>
      <c r="D8" s="10">
        <f>'BPRH w. D'!E13</f>
        <v>1</v>
      </c>
      <c r="H8" s="11" t="s">
        <v>133</v>
      </c>
      <c r="I8" s="10">
        <f>I6-I7</f>
        <v>1.0457816450335335</v>
      </c>
      <c r="L8" s="10" t="s">
        <v>24</v>
      </c>
      <c r="M8" s="13">
        <f>B8</f>
        <v>0.18662228837384232</v>
      </c>
      <c r="N8" s="13">
        <f>C8</f>
        <v>0.64901336006523913</v>
      </c>
      <c r="O8" s="10">
        <v>1</v>
      </c>
    </row>
    <row r="9" spans="1:16" x14ac:dyDescent="0.25">
      <c r="H9" s="11"/>
    </row>
    <row r="10" spans="1:16" x14ac:dyDescent="0.25">
      <c r="A10" s="11" t="s">
        <v>111</v>
      </c>
      <c r="B10" s="10" t="str">
        <f>'BPRH w. D'!C15</f>
        <v>Item 1</v>
      </c>
      <c r="C10" s="10" t="str">
        <f>'BPRH w. D'!D15</f>
        <v>Item 2</v>
      </c>
      <c r="D10" s="10" t="str">
        <f>'BPRH w. D'!E15</f>
        <v>Item 3</v>
      </c>
      <c r="E10" s="10" t="str">
        <f>'BPRH w. D'!F15</f>
        <v>Item 4</v>
      </c>
      <c r="H10" s="11" t="s">
        <v>134</v>
      </c>
      <c r="I10" s="10">
        <f>$I$6*B5</f>
        <v>0.78682316378797634</v>
      </c>
      <c r="J10" s="10">
        <f>$I$6*C5</f>
        <v>0.13719706415317781</v>
      </c>
      <c r="L10" s="11" t="s">
        <v>129</v>
      </c>
      <c r="M10" s="10" t="s">
        <v>3</v>
      </c>
      <c r="N10" s="10" t="s">
        <v>4</v>
      </c>
      <c r="O10" s="10" t="s">
        <v>5</v>
      </c>
      <c r="P10" s="10" t="s">
        <v>6</v>
      </c>
    </row>
    <row r="11" spans="1:16" x14ac:dyDescent="0.25">
      <c r="A11" s="10" t="str">
        <f>'BPRH w. D'!B16</f>
        <v>d1</v>
      </c>
      <c r="B11" s="13">
        <v>0.9611090061897698</v>
      </c>
      <c r="C11" s="13">
        <v>0.80682302190172417</v>
      </c>
      <c r="D11" s="13">
        <v>0.90668301302587362</v>
      </c>
      <c r="E11" s="13">
        <v>0.44243955503220356</v>
      </c>
      <c r="H11" s="11" t="s">
        <v>135</v>
      </c>
      <c r="I11" s="10">
        <f>2*1*'BPRH w. D'!$G$10*A27</f>
        <v>0.19222180123795396</v>
      </c>
      <c r="J11" s="10">
        <f>2*1*'BPRH w. D'!$G$10*A28</f>
        <v>0.12268189492070297</v>
      </c>
      <c r="L11" s="10" t="s">
        <v>126</v>
      </c>
      <c r="M11" s="10">
        <f>B11+'BPRH w. D'!$I$10*I12</f>
        <v>0.96705501981526998</v>
      </c>
      <c r="N11" s="10">
        <f>C11+'BPRH w. D'!$I$10*Iteration1!I20</f>
        <v>0.80141403827449398</v>
      </c>
      <c r="O11" s="10">
        <f>D11+'BPRH w. D'!$I$10*Iteration1!I28</f>
        <v>0.90692259157882293</v>
      </c>
      <c r="P11" s="10">
        <f>E11+'BPRH w. D'!$I$10*Iteration1!I36</f>
        <v>0.44267913358515293</v>
      </c>
    </row>
    <row r="12" spans="1:16" x14ac:dyDescent="0.25">
      <c r="A12" s="10" t="str">
        <f>'BPRH w. D'!B17</f>
        <v>d2</v>
      </c>
      <c r="B12" s="13">
        <v>0.6134094746035148</v>
      </c>
      <c r="C12" s="13">
        <v>0.35035618352074538</v>
      </c>
      <c r="D12" s="13">
        <v>0.52778658203251594</v>
      </c>
      <c r="E12" s="13">
        <v>0.29778919665771675</v>
      </c>
      <c r="H12" s="11" t="s">
        <v>136</v>
      </c>
      <c r="I12" s="10">
        <f>I10-I11</f>
        <v>0.59460136255002238</v>
      </c>
      <c r="J12" s="10">
        <f>J10-J11</f>
        <v>1.4515169232474839E-2</v>
      </c>
      <c r="L12" s="10" t="s">
        <v>127</v>
      </c>
      <c r="M12" s="10">
        <f>B12+'BPRH w. D'!$I$10*J12</f>
        <v>0.61355462629583957</v>
      </c>
      <c r="N12" s="10">
        <f>C12+'BPRH w. D'!$I$10*Iteration1!J20</f>
        <v>0.34899368436617523</v>
      </c>
      <c r="O12" s="10">
        <f>D12+'BPRH w. D'!$I$10*Iteration1!J28</f>
        <v>0.52753319120674369</v>
      </c>
      <c r="P12" s="10">
        <f>E12+'BPRH w. D'!$I$10*Iteration1!J36</f>
        <v>0.2975358058319445</v>
      </c>
    </row>
    <row r="13" spans="1:16" x14ac:dyDescent="0.25">
      <c r="A13" s="10" t="str">
        <f>'BPRH w. D'!B18</f>
        <v>bias</v>
      </c>
      <c r="B13" s="13">
        <v>0.45178034535543243</v>
      </c>
      <c r="C13" s="13">
        <v>0.92009754950615574</v>
      </c>
      <c r="D13" s="13">
        <v>0.84852142708186207</v>
      </c>
      <c r="E13" s="13">
        <v>0.77436151487810689</v>
      </c>
      <c r="H13" s="11"/>
      <c r="L13" s="10" t="s">
        <v>98</v>
      </c>
      <c r="M13" s="10">
        <f>B13+'BPRH w. D'!$I$10*Iteration1!I8</f>
        <v>0.46223816180576777</v>
      </c>
      <c r="N13" s="10">
        <f>C13+'BPRH w. D'!$I$10*Iteration1!I16</f>
        <v>0.91277705544704346</v>
      </c>
      <c r="O13" s="10">
        <f>D13+'BPRH w. D'!$I$10*Iteration1!$I$24</f>
        <v>0.84902996294830124</v>
      </c>
      <c r="P13" s="10">
        <f>E13+'BPRH w. D'!I10*Iteration1!I32</f>
        <v>0.77487005074454607</v>
      </c>
    </row>
    <row r="14" spans="1:16" x14ac:dyDescent="0.25">
      <c r="H14" s="11" t="s">
        <v>146</v>
      </c>
      <c r="I14" s="10">
        <f>-1*1*1/(1+EXP($E$22))</f>
        <v>-0.54802989600999163</v>
      </c>
    </row>
    <row r="15" spans="1:16" x14ac:dyDescent="0.25">
      <c r="A15" s="11" t="s">
        <v>113</v>
      </c>
      <c r="B15" s="10" t="str">
        <f>'BPRH w. D'!I3</f>
        <v>Item 1</v>
      </c>
      <c r="C15" s="10" t="str">
        <f>'BPRH w. D'!J3</f>
        <v>Item 2</v>
      </c>
      <c r="D15" s="10" t="str">
        <f>'BPRH w. D'!K3</f>
        <v>Item 3</v>
      </c>
      <c r="E15" s="10" t="str">
        <f>'BPRH w. D'!L3</f>
        <v>Item 4</v>
      </c>
      <c r="H15" s="11" t="s">
        <v>147</v>
      </c>
      <c r="I15" s="10">
        <f>2*'BPRH w. D'!$H$10*1*$F$27</f>
        <v>0.18401950990123117</v>
      </c>
      <c r="L15" s="11" t="s">
        <v>112</v>
      </c>
      <c r="M15" s="10" t="s">
        <v>3</v>
      </c>
      <c r="N15" s="10" t="s">
        <v>4</v>
      </c>
      <c r="O15" s="10" t="s">
        <v>5</v>
      </c>
      <c r="P15" s="10" t="s">
        <v>6</v>
      </c>
    </row>
    <row r="16" spans="1:16" x14ac:dyDescent="0.25">
      <c r="A16" s="10" t="str">
        <f>'BPRH w. D'!H4</f>
        <v>User 1</v>
      </c>
      <c r="B16" s="10">
        <f t="array" ref="B16:E19">MMULT(B5:D8,B11:E13)</f>
        <v>1.1914625138124442</v>
      </c>
      <c r="C16" s="10">
        <v>1.5211645451870728</v>
      </c>
      <c r="D16" s="10">
        <v>1.5401717056182314</v>
      </c>
      <c r="E16" s="10">
        <v>1.1167297763699846</v>
      </c>
      <c r="H16" s="11" t="s">
        <v>148</v>
      </c>
      <c r="I16" s="10">
        <f>I14-I15</f>
        <v>-0.73204940591122281</v>
      </c>
      <c r="L16" s="10" t="s">
        <v>0</v>
      </c>
      <c r="M16" s="10">
        <f t="array" ref="M16:P19">MMULT(M5:O8,M11:P13)</f>
        <v>1.2086238778192178</v>
      </c>
      <c r="N16" s="10">
        <v>1.5116823109904867</v>
      </c>
      <c r="O16" s="10">
        <v>1.5431100962949293</v>
      </c>
      <c r="P16" s="10">
        <v>1.118588916272776</v>
      </c>
    </row>
    <row r="17" spans="1:17" x14ac:dyDescent="0.25">
      <c r="A17" s="10" t="str">
        <f>'BPRH w. D'!H5</f>
        <v>User 2</v>
      </c>
      <c r="B17" s="10">
        <v>1.5264672223421094</v>
      </c>
      <c r="C17" s="10">
        <v>1.7389102477255272</v>
      </c>
      <c r="D17" s="10">
        <v>1.8365783326400957</v>
      </c>
      <c r="E17" s="10">
        <v>1.2768907469573452</v>
      </c>
      <c r="H17" s="11"/>
      <c r="L17" s="10" t="s">
        <v>1</v>
      </c>
      <c r="M17" s="10">
        <v>1.5417252303277686</v>
      </c>
      <c r="N17" s="10">
        <v>1.7265999206145777</v>
      </c>
      <c r="O17" s="10">
        <v>1.8371489836042532</v>
      </c>
      <c r="P17" s="10">
        <v>1.2774613979215028</v>
      </c>
    </row>
    <row r="18" spans="1:17" x14ac:dyDescent="0.25">
      <c r="A18" s="10" t="str">
        <f>'BPRH w. D'!H6</f>
        <v>User 3</v>
      </c>
      <c r="B18" s="10">
        <v>0.91975255588085292</v>
      </c>
      <c r="C18" s="10">
        <v>1.2100494140707658</v>
      </c>
      <c r="D18" s="10">
        <v>1.2581789645393708</v>
      </c>
      <c r="E18" s="10">
        <v>0.99942380802578623</v>
      </c>
      <c r="H18" s="11" t="s">
        <v>137</v>
      </c>
      <c r="I18" s="10">
        <f>$I$14*B5</f>
        <v>-0.37953375834267078</v>
      </c>
      <c r="J18" s="10">
        <f>$I$14*C5</f>
        <v>-6.6178678752863387E-2</v>
      </c>
      <c r="L18" s="10" t="s">
        <v>2</v>
      </c>
      <c r="M18" s="10">
        <v>0.93082370150269789</v>
      </c>
      <c r="N18" s="10">
        <v>1.2014017052521084</v>
      </c>
      <c r="O18" s="10">
        <v>1.2585501368066452</v>
      </c>
      <c r="P18" s="10">
        <v>0.99979498029306069</v>
      </c>
    </row>
    <row r="19" spans="1:17" x14ac:dyDescent="0.25">
      <c r="A19" s="10" t="str">
        <f>'BPRH w. D'!H7</f>
        <v>User 4</v>
      </c>
      <c r="B19" s="10">
        <v>1.0292556516755567</v>
      </c>
      <c r="C19" s="10">
        <v>1.2980545520525868</v>
      </c>
      <c r="D19" s="10">
        <v>1.360269228804712</v>
      </c>
      <c r="E19" s="10">
        <v>1.0501997642192742</v>
      </c>
      <c r="H19" s="11" t="s">
        <v>138</v>
      </c>
      <c r="I19" s="10">
        <f>2*1*'BPRH w. D'!$G$10*Iteration1!C27</f>
        <v>0.16136460438034483</v>
      </c>
      <c r="J19" s="10">
        <f>2*1*'BPRH w. D'!$G$10*Iteration1!C28</f>
        <v>7.0071236704149081E-2</v>
      </c>
      <c r="L19" s="10" t="s">
        <v>24</v>
      </c>
      <c r="M19" s="10">
        <v>1.0409173321829399</v>
      </c>
      <c r="N19" s="10">
        <v>1.2888403409367903</v>
      </c>
      <c r="O19" s="10">
        <v>1.3606580213377037</v>
      </c>
      <c r="P19" s="10">
        <v>1.0505885567522659</v>
      </c>
    </row>
    <row r="20" spans="1:17" x14ac:dyDescent="0.25">
      <c r="H20" s="11" t="s">
        <v>139</v>
      </c>
      <c r="I20" s="10">
        <f>I18-I19</f>
        <v>-0.54089836272301561</v>
      </c>
      <c r="J20" s="10">
        <f>J18-J19</f>
        <v>-0.13624991545701248</v>
      </c>
    </row>
    <row r="21" spans="1:17" x14ac:dyDescent="0.25">
      <c r="A21" s="11" t="s">
        <v>114</v>
      </c>
      <c r="B21" s="11" t="s">
        <v>42</v>
      </c>
      <c r="D21" s="11" t="s">
        <v>115</v>
      </c>
      <c r="E21" s="11" t="s">
        <v>116</v>
      </c>
      <c r="H21" s="11"/>
      <c r="L21" s="11" t="s">
        <v>114</v>
      </c>
      <c r="M21" s="11" t="s">
        <v>42</v>
      </c>
      <c r="N21" s="13"/>
      <c r="O21" s="11" t="s">
        <v>115</v>
      </c>
      <c r="P21" s="11" t="s">
        <v>116</v>
      </c>
      <c r="Q21" s="13"/>
    </row>
    <row r="22" spans="1:17" x14ac:dyDescent="0.25">
      <c r="A22" s="10" t="str">
        <f>B1</f>
        <v>Sampled I</v>
      </c>
      <c r="B22" s="10">
        <f>AVERAGE(B16)</f>
        <v>1.1914625138124442</v>
      </c>
      <c r="D22" s="10">
        <f>B22-B23</f>
        <v>-0.13698822718166381</v>
      </c>
      <c r="E22" s="10">
        <f>B23-B24</f>
        <v>-0.1927138041929648</v>
      </c>
      <c r="H22" s="11" t="s">
        <v>149</v>
      </c>
      <c r="I22" s="10">
        <f>0.5*(-'BPRH w. D'!$B$31*1/(1+EXP($D$22/'BPRH w. D'!$B$31))+1/(1+EXP($E$22)))</f>
        <v>0.13199773374191831</v>
      </c>
      <c r="L22" s="13" t="s">
        <v>155</v>
      </c>
      <c r="M22" s="13">
        <f>AVERAGE(M16)</f>
        <v>1.2086238778192178</v>
      </c>
      <c r="N22" s="13"/>
      <c r="O22" s="13">
        <f>M22-M23</f>
        <v>-0.12222562846463503</v>
      </c>
      <c r="P22" s="13">
        <f>M23-M24</f>
        <v>-0.18083280470663388</v>
      </c>
      <c r="Q22" s="13"/>
    </row>
    <row r="23" spans="1:17" x14ac:dyDescent="0.25">
      <c r="A23" s="10" t="str">
        <f>C1</f>
        <v>Sampled J</v>
      </c>
      <c r="B23" s="10">
        <f>AVERAGE(D16,E16)</f>
        <v>1.328450740994108</v>
      </c>
      <c r="H23" s="11" t="s">
        <v>150</v>
      </c>
      <c r="I23" s="10">
        <f>2*'BPRH w. D'!$H$10*0.5*Iteration1!$E$27</f>
        <v>8.1144147097998442E-2</v>
      </c>
      <c r="L23" s="13" t="s">
        <v>156</v>
      </c>
      <c r="M23" s="13">
        <f>AVERAGE(O16,P16)</f>
        <v>1.3308495062838528</v>
      </c>
      <c r="N23" s="13"/>
      <c r="O23" s="13"/>
      <c r="P23" s="13"/>
      <c r="Q23" s="13"/>
    </row>
    <row r="24" spans="1:17" x14ac:dyDescent="0.25">
      <c r="A24" s="10" t="str">
        <f>D1</f>
        <v>Sampled K</v>
      </c>
      <c r="B24" s="10">
        <f>AVERAGE(C16)</f>
        <v>1.5211645451870728</v>
      </c>
      <c r="H24" s="11" t="s">
        <v>151</v>
      </c>
      <c r="I24" s="10">
        <f>I22-I23</f>
        <v>5.0853586643919868E-2</v>
      </c>
      <c r="L24" s="13" t="s">
        <v>157</v>
      </c>
      <c r="M24" s="13">
        <f>AVERAGE(N16)</f>
        <v>1.5116823109904867</v>
      </c>
      <c r="N24" s="13"/>
      <c r="O24" s="13"/>
      <c r="P24" s="13"/>
      <c r="Q24" s="13"/>
    </row>
    <row r="25" spans="1:17" x14ac:dyDescent="0.25">
      <c r="H25" s="11"/>
      <c r="L25" s="13"/>
      <c r="M25" s="13"/>
      <c r="N25" s="13"/>
      <c r="O25" s="13"/>
      <c r="P25" s="13"/>
      <c r="Q25" s="13"/>
    </row>
    <row r="26" spans="1:17" x14ac:dyDescent="0.25">
      <c r="A26" s="11" t="s">
        <v>117</v>
      </c>
      <c r="B26" s="11" t="s">
        <v>118</v>
      </c>
      <c r="C26" s="11" t="s">
        <v>119</v>
      </c>
      <c r="D26" s="11" t="s">
        <v>120</v>
      </c>
      <c r="E26" s="11" t="s">
        <v>121</v>
      </c>
      <c r="F26" s="11" t="s">
        <v>122</v>
      </c>
      <c r="H26" s="11" t="s">
        <v>140</v>
      </c>
      <c r="I26" s="10">
        <f>$I$22*B5</f>
        <v>9.1413983697838361E-2</v>
      </c>
      <c r="J26" s="10">
        <f>$I$22*C5</f>
        <v>1.5939706357284464E-2</v>
      </c>
      <c r="L26" s="11" t="s">
        <v>117</v>
      </c>
      <c r="M26" s="11" t="s">
        <v>118</v>
      </c>
      <c r="N26" s="11" t="s">
        <v>119</v>
      </c>
      <c r="O26" s="11" t="s">
        <v>120</v>
      </c>
      <c r="P26" s="11" t="s">
        <v>121</v>
      </c>
      <c r="Q26" s="11" t="s">
        <v>122</v>
      </c>
    </row>
    <row r="27" spans="1:17" x14ac:dyDescent="0.25">
      <c r="A27" s="10">
        <f>AVERAGE(B11)</f>
        <v>0.9611090061897698</v>
      </c>
      <c r="B27" s="10">
        <f>AVERAGE(D11,E11)</f>
        <v>0.67456128402903859</v>
      </c>
      <c r="C27" s="10">
        <f>AVERAGE(C11)</f>
        <v>0.80682302190172417</v>
      </c>
      <c r="D27" s="10">
        <f>AVERAGE(B13)</f>
        <v>0.45178034535543243</v>
      </c>
      <c r="E27" s="10">
        <f>AVERAGE(D13,E13)</f>
        <v>0.81144147097998442</v>
      </c>
      <c r="F27" s="10">
        <f>AVERAGE(C13)</f>
        <v>0.92009754950615574</v>
      </c>
      <c r="H27" s="11" t="s">
        <v>141</v>
      </c>
      <c r="I27" s="10">
        <f>2*0.5*'BPRH w. D'!$G$10*Iteration1!B27</f>
        <v>6.7456128402903867E-2</v>
      </c>
      <c r="J27" s="10">
        <f>2*0.5*'BPRH w. D'!$G$10*Iteration1!B28</f>
        <v>4.1278788934511638E-2</v>
      </c>
      <c r="L27" s="13">
        <f>AVERAGE(M11)</f>
        <v>0.96705501981526998</v>
      </c>
      <c r="M27" s="13">
        <f>AVERAGE(O11,P11)</f>
        <v>0.6748008625819879</v>
      </c>
      <c r="N27" s="13">
        <f>AVERAGE(N11)</f>
        <v>0.80141403827449398</v>
      </c>
      <c r="O27" s="13">
        <f>AVERAGE(M13)</f>
        <v>0.46223816180576777</v>
      </c>
      <c r="P27" s="13">
        <f>AVERAGE(O13,P13)</f>
        <v>0.8119500068464236</v>
      </c>
      <c r="Q27" s="13">
        <f>AVERAGE(N13)</f>
        <v>0.91277705544704346</v>
      </c>
    </row>
    <row r="28" spans="1:17" x14ac:dyDescent="0.25">
      <c r="A28" s="10">
        <f>AVERAGE(B12)</f>
        <v>0.6134094746035148</v>
      </c>
      <c r="B28" s="10">
        <f>AVERAGE(D12,E12)</f>
        <v>0.41278788934511634</v>
      </c>
      <c r="C28" s="10">
        <f>AVERAGE(C12)</f>
        <v>0.35035618352074538</v>
      </c>
      <c r="H28" s="11" t="s">
        <v>142</v>
      </c>
      <c r="I28" s="10">
        <f>I26-I27</f>
        <v>2.3957855294934494E-2</v>
      </c>
      <c r="J28" s="10">
        <f>J26-J27</f>
        <v>-2.5339082577227175E-2</v>
      </c>
      <c r="L28" s="13">
        <f>AVERAGE(M12)</f>
        <v>0.61355462629583957</v>
      </c>
      <c r="M28" s="13">
        <f>AVERAGE(O12,P12)</f>
        <v>0.41253449851934409</v>
      </c>
      <c r="N28" s="13">
        <f>AVERAGE(N12)</f>
        <v>0.34899368436617523</v>
      </c>
      <c r="O28" s="13"/>
      <c r="P28" s="13"/>
      <c r="Q28" s="13"/>
    </row>
    <row r="29" spans="1:17" x14ac:dyDescent="0.25">
      <c r="H29" s="11"/>
    </row>
    <row r="30" spans="1:17" x14ac:dyDescent="0.25">
      <c r="A30" s="11" t="s">
        <v>97</v>
      </c>
      <c r="B30" s="15">
        <f>obj_t!L10</f>
        <v>-20.332340153146689</v>
      </c>
      <c r="H30" s="11" t="s">
        <v>152</v>
      </c>
      <c r="I30" s="10">
        <f>0.5*(-'BPRH w. D'!$B$31*1/(1+EXP($D$22/'BPRH w. D'!$B$31))+1/(1+EXP($E$22)))</f>
        <v>0.13199773374191831</v>
      </c>
      <c r="L30" s="11" t="s">
        <v>97</v>
      </c>
      <c r="M30" s="15">
        <f>'obj_t+1'!L10</f>
        <v>-20.242030688989942</v>
      </c>
    </row>
    <row r="31" spans="1:17" x14ac:dyDescent="0.25">
      <c r="H31" s="11" t="s">
        <v>153</v>
      </c>
      <c r="I31" s="10">
        <f>2*'BPRH w. D'!$H$10*0.5*Iteration1!$E$27</f>
        <v>8.1144147097998442E-2</v>
      </c>
      <c r="L31" s="10" t="s">
        <v>159</v>
      </c>
      <c r="M31" s="10">
        <f>M30-B30</f>
        <v>9.0309464156746344E-2</v>
      </c>
    </row>
    <row r="32" spans="1:17" x14ac:dyDescent="0.25">
      <c r="H32" s="11" t="s">
        <v>154</v>
      </c>
      <c r="I32" s="10">
        <f>I30-I31</f>
        <v>5.0853586643919868E-2</v>
      </c>
    </row>
    <row r="33" spans="1:17" x14ac:dyDescent="0.25">
      <c r="H33" s="11"/>
    </row>
    <row r="34" spans="1:17" x14ac:dyDescent="0.25">
      <c r="H34" s="11" t="s">
        <v>143</v>
      </c>
      <c r="I34" s="10">
        <f>$I$22*B5</f>
        <v>9.1413983697838361E-2</v>
      </c>
      <c r="J34" s="10">
        <f>$I$22*C5</f>
        <v>1.5939706357284464E-2</v>
      </c>
    </row>
    <row r="35" spans="1:17" x14ac:dyDescent="0.25">
      <c r="H35" s="11" t="s">
        <v>144</v>
      </c>
      <c r="I35" s="10">
        <f>2*0.5*'BPRH w. D'!$G$10*Iteration1!B27</f>
        <v>6.7456128402903867E-2</v>
      </c>
      <c r="J35" s="10">
        <f>2*0.5*'BPRH w. D'!$G$10*Iteration1!B28</f>
        <v>4.1278788934511638E-2</v>
      </c>
    </row>
    <row r="36" spans="1:17" x14ac:dyDescent="0.25">
      <c r="H36" s="11" t="s">
        <v>145</v>
      </c>
      <c r="I36" s="10">
        <f>I34-I35</f>
        <v>2.3957855294934494E-2</v>
      </c>
      <c r="J36" s="10">
        <f>J34-J35</f>
        <v>-2.5339082577227175E-2</v>
      </c>
    </row>
    <row r="40" spans="1:17" x14ac:dyDescent="0.25">
      <c r="A40" s="11"/>
      <c r="B40" s="11"/>
      <c r="C40" s="13"/>
      <c r="D40" s="13"/>
      <c r="E40" s="11"/>
      <c r="F40" s="11"/>
      <c r="G40" s="13"/>
      <c r="H40" s="13"/>
      <c r="I40" s="11"/>
      <c r="J40" s="11"/>
      <c r="K40" s="13"/>
      <c r="L40" s="13"/>
      <c r="M40" s="11"/>
      <c r="N40" s="11"/>
      <c r="O40" s="13"/>
      <c r="P40" s="13"/>
      <c r="Q40" s="13"/>
    </row>
    <row r="41" spans="1:17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5">
      <c r="A50" s="11"/>
      <c r="B50" s="13"/>
      <c r="C50" s="13"/>
      <c r="D50" s="13"/>
      <c r="E50" s="11"/>
      <c r="F50" s="13"/>
      <c r="G50" s="13"/>
      <c r="H50" s="13"/>
      <c r="I50" s="11"/>
      <c r="J50" s="13"/>
      <c r="K50" s="13"/>
      <c r="L50" s="13"/>
      <c r="M50" s="11"/>
      <c r="N50" s="13"/>
      <c r="O50" s="13"/>
      <c r="P50" s="13"/>
      <c r="Q50" s="13"/>
    </row>
    <row r="51" spans="1:1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3"/>
    </row>
    <row r="53" spans="1:1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3"/>
    </row>
    <row r="58" spans="1:1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5">
      <c r="A62" s="11"/>
      <c r="B62" s="13"/>
      <c r="C62" s="13"/>
      <c r="D62" s="13"/>
      <c r="E62" s="11"/>
      <c r="F62" s="13"/>
      <c r="G62" s="13"/>
      <c r="H62" s="13"/>
      <c r="I62" s="11"/>
      <c r="J62" s="13"/>
      <c r="K62" s="13"/>
      <c r="L62" s="13"/>
      <c r="M62" s="11"/>
      <c r="N62" s="13"/>
      <c r="O62" s="13"/>
      <c r="P62" s="13"/>
      <c r="Q62" s="11"/>
    </row>
    <row r="63" spans="1:1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2"/>
      <c r="K68" s="13"/>
      <c r="L68" s="13"/>
      <c r="M68" s="13"/>
      <c r="N68" s="13"/>
      <c r="O68" s="13"/>
      <c r="P68" s="13"/>
      <c r="Q68" s="13"/>
    </row>
    <row r="69" spans="1:1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x14ac:dyDescent="0.25">
      <c r="A71" s="11"/>
      <c r="B71" s="13"/>
      <c r="C71" s="13"/>
      <c r="D71" s="13"/>
      <c r="E71" s="11"/>
      <c r="F71" s="13"/>
      <c r="G71" s="13"/>
      <c r="H71" s="13"/>
      <c r="I71" s="11"/>
      <c r="J71" s="13"/>
      <c r="K71" s="13"/>
      <c r="L71" s="13"/>
      <c r="M71" s="11"/>
      <c r="N71" s="13"/>
      <c r="O71" s="13"/>
      <c r="P71" s="13"/>
      <c r="Q71" s="13"/>
    </row>
    <row r="72" spans="1:1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x14ac:dyDescent="0.25">
      <c r="A77" s="1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x14ac:dyDescent="0.25">
      <c r="A78" s="1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</sheetData>
  <mergeCells count="1">
    <mergeCell ref="A77:A78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2D31-F2C8-44C6-A46B-FC114C7F71E8}">
  <dimension ref="A1:Q57"/>
  <sheetViews>
    <sheetView zoomScale="85" zoomScaleNormal="85" workbookViewId="0">
      <selection activeCell="I12" sqref="I12"/>
    </sheetView>
  </sheetViews>
  <sheetFormatPr defaultRowHeight="13.8" x14ac:dyDescent="0.25"/>
  <cols>
    <col min="1" max="1" width="14.33203125" style="13" bestFit="1" customWidth="1"/>
    <col min="2" max="6" width="14.44140625" style="13" bestFit="1" customWidth="1"/>
    <col min="7" max="8" width="13.21875" style="13" bestFit="1" customWidth="1"/>
    <col min="9" max="9" width="14.33203125" style="13" bestFit="1" customWidth="1"/>
    <col min="10" max="12" width="14.44140625" style="13" bestFit="1" customWidth="1"/>
    <col min="13" max="13" width="14.33203125" style="13" bestFit="1" customWidth="1"/>
    <col min="14" max="17" width="14.44140625" style="13" bestFit="1" customWidth="1"/>
    <col min="18" max="16384" width="8.88671875" style="13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3" t="s">
        <v>3</v>
      </c>
      <c r="D3" s="13" t="s">
        <v>4</v>
      </c>
      <c r="E3" s="13" t="s">
        <v>5</v>
      </c>
      <c r="F3" s="13" t="s">
        <v>6</v>
      </c>
      <c r="H3" s="11" t="s">
        <v>32</v>
      </c>
      <c r="I3" s="13" t="s">
        <v>3</v>
      </c>
      <c r="J3" s="13" t="s">
        <v>4</v>
      </c>
      <c r="K3" s="13" t="s">
        <v>5</v>
      </c>
      <c r="L3" s="13" t="s">
        <v>6</v>
      </c>
    </row>
    <row r="4" spans="1:17" x14ac:dyDescent="0.25">
      <c r="B4" s="13" t="s">
        <v>0</v>
      </c>
      <c r="C4" s="13" t="s">
        <v>7</v>
      </c>
      <c r="E4" s="13" t="s">
        <v>8</v>
      </c>
      <c r="F4" s="13" t="s">
        <v>8</v>
      </c>
      <c r="H4" s="13" t="s">
        <v>0</v>
      </c>
      <c r="I4" s="13">
        <f>N4+$I$16</f>
        <v>1.1914625138124442</v>
      </c>
      <c r="J4" s="13">
        <f>O4+$J$16</f>
        <v>1.5211645451870728</v>
      </c>
      <c r="K4" s="13">
        <f>P4+$K$16</f>
        <v>1.5401717056182314</v>
      </c>
      <c r="L4" s="13">
        <f>Q4+$L$16</f>
        <v>1.1167297763699846</v>
      </c>
      <c r="N4" s="13">
        <f t="array" ref="N4:Q7">MMULT(C10:D13,C16:F17)</f>
        <v>0.73968216845701185</v>
      </c>
      <c r="O4" s="13">
        <v>0.60106699568091704</v>
      </c>
      <c r="P4" s="13">
        <v>0.69165027853636929</v>
      </c>
      <c r="Q4" s="13">
        <v>0.34236826149187782</v>
      </c>
    </row>
    <row r="5" spans="1:17" x14ac:dyDescent="0.25">
      <c r="B5" s="13" t="s">
        <v>1</v>
      </c>
      <c r="C5" s="13" t="s">
        <v>8</v>
      </c>
      <c r="D5" s="13" t="s">
        <v>7</v>
      </c>
      <c r="H5" s="13" t="s">
        <v>1</v>
      </c>
      <c r="I5" s="13">
        <f t="shared" ref="I5:I7" si="0">N5+$I$16</f>
        <v>1.5264672223421094</v>
      </c>
      <c r="J5" s="13">
        <f t="shared" ref="J5:J7" si="1">O5+$J$16</f>
        <v>1.7389102477255272</v>
      </c>
      <c r="K5" s="13">
        <f t="shared" ref="K5:K7" si="2">P5+$K$16</f>
        <v>1.8365783326400957</v>
      </c>
      <c r="L5" s="13">
        <f t="shared" ref="L5:L7" si="3">Q5+$L$16</f>
        <v>1.2768907469573452</v>
      </c>
      <c r="N5" s="13">
        <v>1.0746868769866771</v>
      </c>
      <c r="O5" s="13">
        <v>0.81881269821937142</v>
      </c>
      <c r="P5" s="13">
        <v>0.98805690555823356</v>
      </c>
      <c r="Q5" s="13">
        <v>0.50252923207923839</v>
      </c>
    </row>
    <row r="6" spans="1:17" x14ac:dyDescent="0.25">
      <c r="B6" s="13" t="s">
        <v>2</v>
      </c>
      <c r="C6" s="13" t="s">
        <v>7</v>
      </c>
      <c r="D6" s="13" t="s">
        <v>8</v>
      </c>
      <c r="F6" s="13" t="s">
        <v>7</v>
      </c>
      <c r="H6" s="13" t="s">
        <v>2</v>
      </c>
      <c r="I6" s="13">
        <f t="shared" si="0"/>
        <v>0.91975255588085292</v>
      </c>
      <c r="J6" s="13">
        <f t="shared" si="1"/>
        <v>1.2100494140707658</v>
      </c>
      <c r="K6" s="13">
        <f t="shared" si="2"/>
        <v>1.2581789645393708</v>
      </c>
      <c r="L6" s="13">
        <f t="shared" si="3"/>
        <v>0.99942380802578623</v>
      </c>
      <c r="N6" s="13">
        <v>0.46797221052542048</v>
      </c>
      <c r="O6" s="13">
        <v>0.28995186456461008</v>
      </c>
      <c r="P6" s="13">
        <v>0.40965753745750877</v>
      </c>
      <c r="Q6" s="13">
        <v>0.22506229314767928</v>
      </c>
    </row>
    <row r="7" spans="1:17" x14ac:dyDescent="0.25">
      <c r="B7" s="13" t="s">
        <v>24</v>
      </c>
      <c r="D7" s="13" t="s">
        <v>26</v>
      </c>
      <c r="E7" s="13" t="s">
        <v>25</v>
      </c>
      <c r="F7" s="13" t="s">
        <v>26</v>
      </c>
      <c r="H7" s="13" t="s">
        <v>24</v>
      </c>
      <c r="I7" s="13">
        <f t="shared" si="0"/>
        <v>1.0292556516755567</v>
      </c>
      <c r="J7" s="13">
        <f t="shared" si="1"/>
        <v>1.2980545520525868</v>
      </c>
      <c r="K7" s="13">
        <f t="shared" si="2"/>
        <v>1.360269228804712</v>
      </c>
      <c r="L7" s="13">
        <f t="shared" si="3"/>
        <v>1.0501997642192742</v>
      </c>
      <c r="N7" s="13">
        <v>0.57747530632012434</v>
      </c>
      <c r="O7" s="13">
        <v>0.37795700254643094</v>
      </c>
      <c r="P7" s="13">
        <v>0.51174780172284995</v>
      </c>
      <c r="Q7" s="13">
        <v>0.27583824934116741</v>
      </c>
    </row>
    <row r="9" spans="1:17" x14ac:dyDescent="0.25">
      <c r="A9" s="11" t="s">
        <v>27</v>
      </c>
      <c r="C9" s="13" t="s">
        <v>28</v>
      </c>
      <c r="D9" s="13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3" t="s">
        <v>0</v>
      </c>
      <c r="C10" s="13">
        <v>0.69254206952197217</v>
      </c>
      <c r="D10" s="13">
        <v>0.12075742443010229</v>
      </c>
      <c r="F10" s="13">
        <v>0.1</v>
      </c>
      <c r="G10" s="13">
        <v>0.1</v>
      </c>
      <c r="I10" s="13">
        <v>1</v>
      </c>
      <c r="J10" s="13">
        <f>SUM(B42:B43,F42:F43,J42:J43,N42:N43)</f>
        <v>-14.411886935682647</v>
      </c>
      <c r="K10" s="13">
        <f>SUM(D52:D54,H52:H54,L52:L54,P52:P54)</f>
        <v>5.9204532174640407</v>
      </c>
      <c r="L10" s="13">
        <f>J10-K10</f>
        <v>-20.332340153146689</v>
      </c>
    </row>
    <row r="11" spans="1:17" x14ac:dyDescent="0.25">
      <c r="B11" s="13" t="s">
        <v>1</v>
      </c>
      <c r="C11" s="13">
        <v>0.79493213050507716</v>
      </c>
      <c r="D11" s="13">
        <v>0.50646502851856312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3" t="s">
        <v>2</v>
      </c>
      <c r="C12" s="13">
        <v>8.7887546277828577E-2</v>
      </c>
      <c r="D12" s="13">
        <v>0.62519852422195021</v>
      </c>
      <c r="F12" s="13">
        <v>0.1</v>
      </c>
      <c r="G12" s="13">
        <v>0.1</v>
      </c>
      <c r="H12" s="13">
        <v>0.1</v>
      </c>
      <c r="I12" s="13">
        <v>0.1</v>
      </c>
    </row>
    <row r="13" spans="1:17" x14ac:dyDescent="0.25">
      <c r="B13" s="13" t="s">
        <v>24</v>
      </c>
      <c r="C13" s="13">
        <v>0.18662228837384232</v>
      </c>
      <c r="D13" s="13">
        <v>0.64901336006523913</v>
      </c>
    </row>
    <row r="15" spans="1:17" x14ac:dyDescent="0.25">
      <c r="A15" s="11" t="s">
        <v>30</v>
      </c>
      <c r="C15" s="13" t="s">
        <v>3</v>
      </c>
      <c r="D15" s="13" t="s">
        <v>4</v>
      </c>
      <c r="E15" s="13" t="s">
        <v>5</v>
      </c>
      <c r="F15" s="13" t="s">
        <v>6</v>
      </c>
      <c r="H15" s="11" t="s">
        <v>82</v>
      </c>
      <c r="I15" s="13" t="s">
        <v>3</v>
      </c>
      <c r="J15" s="13" t="s">
        <v>4</v>
      </c>
      <c r="K15" s="13" t="s">
        <v>5</v>
      </c>
      <c r="L15" s="13" t="s">
        <v>6</v>
      </c>
    </row>
    <row r="16" spans="1:17" x14ac:dyDescent="0.25">
      <c r="B16" s="13" t="s">
        <v>28</v>
      </c>
      <c r="C16">
        <v>0.9611090061897698</v>
      </c>
      <c r="D16">
        <v>0.80682302190172417</v>
      </c>
      <c r="E16">
        <v>0.90668301302587362</v>
      </c>
      <c r="F16">
        <v>0.44243955503220356</v>
      </c>
      <c r="I16" s="13">
        <v>0.45178034535543243</v>
      </c>
      <c r="J16" s="13">
        <v>0.92009754950615574</v>
      </c>
      <c r="K16" s="13">
        <v>0.84852142708186207</v>
      </c>
      <c r="L16" s="13">
        <v>0.77436151487810689</v>
      </c>
    </row>
    <row r="17" spans="1:16" x14ac:dyDescent="0.25">
      <c r="B17" s="13" t="s">
        <v>29</v>
      </c>
      <c r="C17">
        <v>0.6134094746035148</v>
      </c>
      <c r="D17">
        <v>0.35035618352074538</v>
      </c>
      <c r="E17">
        <v>0.52778658203251594</v>
      </c>
      <c r="F17">
        <v>0.29778919665771675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3" t="s">
        <v>34</v>
      </c>
      <c r="E20" s="13" t="s">
        <v>34</v>
      </c>
      <c r="I20" s="13" t="s">
        <v>34</v>
      </c>
      <c r="M20" s="13" t="s">
        <v>34</v>
      </c>
    </row>
    <row r="21" spans="1:16" x14ac:dyDescent="0.25">
      <c r="A21" s="13" t="s">
        <v>35</v>
      </c>
      <c r="B21" s="13">
        <f>AVERAGE(I4)</f>
        <v>1.1914625138124442</v>
      </c>
      <c r="E21" s="13" t="s">
        <v>41</v>
      </c>
      <c r="F21" s="13">
        <f>AVERAGE(J5)</f>
        <v>1.7389102477255272</v>
      </c>
      <c r="I21" s="13" t="s">
        <v>35</v>
      </c>
      <c r="J21" s="13">
        <f>I6</f>
        <v>0.91975255588085292</v>
      </c>
      <c r="M21" s="13" t="s">
        <v>37</v>
      </c>
      <c r="N21" s="13">
        <f>K7</f>
        <v>1.360269228804712</v>
      </c>
    </row>
    <row r="22" spans="1:16" x14ac:dyDescent="0.25">
      <c r="A22" s="13" t="s">
        <v>36</v>
      </c>
      <c r="E22" s="13" t="s">
        <v>36</v>
      </c>
      <c r="I22" s="13" t="s">
        <v>38</v>
      </c>
      <c r="J22" s="13">
        <f>L6</f>
        <v>0.99942380802578623</v>
      </c>
      <c r="M22" s="13" t="s">
        <v>36</v>
      </c>
    </row>
    <row r="23" spans="1:16" x14ac:dyDescent="0.25">
      <c r="A23" s="13" t="s">
        <v>37</v>
      </c>
      <c r="B23" s="13">
        <f>AVERAGE(K4)</f>
        <v>1.5401717056182314</v>
      </c>
      <c r="E23" s="13" t="s">
        <v>35</v>
      </c>
      <c r="F23" s="13">
        <f>AVERAGE(I5)</f>
        <v>1.5264672223421094</v>
      </c>
      <c r="I23" s="13" t="s">
        <v>45</v>
      </c>
      <c r="J23" s="13">
        <f>AVERAGE(I6,L6)</f>
        <v>0.95958818195331963</v>
      </c>
      <c r="M23" s="13" t="s">
        <v>41</v>
      </c>
      <c r="N23" s="13">
        <f>J7</f>
        <v>1.2980545520525868</v>
      </c>
    </row>
    <row r="24" spans="1:16" x14ac:dyDescent="0.25">
      <c r="A24" s="13" t="s">
        <v>38</v>
      </c>
      <c r="B24" s="13">
        <f>AVERAGE(L4)</f>
        <v>1.1167297763699846</v>
      </c>
      <c r="E24" s="13" t="s">
        <v>40</v>
      </c>
      <c r="I24" s="13" t="s">
        <v>36</v>
      </c>
      <c r="M24" s="13" t="s">
        <v>38</v>
      </c>
      <c r="N24" s="13">
        <f>L7</f>
        <v>1.0501997642192742</v>
      </c>
    </row>
    <row r="25" spans="1:16" x14ac:dyDescent="0.25">
      <c r="A25" s="13" t="s">
        <v>39</v>
      </c>
      <c r="B25" s="13">
        <f>AVERAGE(K4:L4)</f>
        <v>1.328450740994108</v>
      </c>
      <c r="E25" s="13" t="s">
        <v>37</v>
      </c>
      <c r="F25" s="13">
        <f>K5</f>
        <v>1.8365783326400957</v>
      </c>
      <c r="I25" s="13" t="s">
        <v>41</v>
      </c>
      <c r="J25" s="13">
        <f>J6</f>
        <v>1.2100494140707658</v>
      </c>
      <c r="M25" s="13" t="s">
        <v>47</v>
      </c>
      <c r="N25" s="13">
        <f>AVERAGE(J7,L7)</f>
        <v>1.1741271581359305</v>
      </c>
    </row>
    <row r="26" spans="1:16" x14ac:dyDescent="0.25">
      <c r="A26" s="13" t="s">
        <v>40</v>
      </c>
      <c r="E26" s="13" t="s">
        <v>38</v>
      </c>
      <c r="F26" s="13">
        <f>L5</f>
        <v>1.2768907469573452</v>
      </c>
      <c r="I26" s="13" t="s">
        <v>40</v>
      </c>
      <c r="M26" s="13" t="s">
        <v>40</v>
      </c>
    </row>
    <row r="27" spans="1:16" x14ac:dyDescent="0.25">
      <c r="A27" s="13" t="s">
        <v>41</v>
      </c>
      <c r="B27" s="13">
        <f>AVERAGE(J4)</f>
        <v>1.5211645451870728</v>
      </c>
      <c r="E27" s="13" t="s">
        <v>39</v>
      </c>
      <c r="F27" s="13">
        <f>AVERAGE(K5:L5)</f>
        <v>1.5567345397987205</v>
      </c>
      <c r="I27" s="13" t="s">
        <v>37</v>
      </c>
      <c r="J27" s="13">
        <f>K6</f>
        <v>1.2581789645393708</v>
      </c>
      <c r="M27" s="13" t="s">
        <v>35</v>
      </c>
      <c r="N27" s="13">
        <f>I7</f>
        <v>1.0292556516755567</v>
      </c>
    </row>
    <row r="29" spans="1:16" x14ac:dyDescent="0.25">
      <c r="A29" s="11" t="s">
        <v>52</v>
      </c>
      <c r="B29" s="13">
        <f>$I$10*B48</f>
        <v>0.5</v>
      </c>
      <c r="E29" s="11" t="s">
        <v>52</v>
      </c>
      <c r="F29" s="13">
        <f>$I$10*F48</f>
        <v>0.66666666666666663</v>
      </c>
      <c r="I29" s="11" t="s">
        <v>52</v>
      </c>
      <c r="J29" s="13">
        <f>$I$10*J48</f>
        <v>0.8</v>
      </c>
      <c r="M29" s="11" t="s">
        <v>52</v>
      </c>
      <c r="N29" s="13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3" t="s">
        <v>35</v>
      </c>
      <c r="B32" s="13" t="s">
        <v>37</v>
      </c>
      <c r="C32" s="13">
        <f>B21-B23</f>
        <v>-0.34870919180578719</v>
      </c>
      <c r="D32" s="13">
        <f>1/(1+EXP(-C32/$B$29))</f>
        <v>0.33238485373307136</v>
      </c>
      <c r="E32" s="13" t="s">
        <v>41</v>
      </c>
      <c r="F32" s="13" t="s">
        <v>35</v>
      </c>
      <c r="G32" s="13">
        <f>F21-F23</f>
        <v>0.21244302538341775</v>
      </c>
      <c r="H32" s="13">
        <f>1/(1+EXP(-G32/$F$29))</f>
        <v>0.57899875541102064</v>
      </c>
      <c r="I32" s="13" t="s">
        <v>35</v>
      </c>
      <c r="J32" s="13" t="s">
        <v>41</v>
      </c>
      <c r="K32" s="13">
        <f>J21-$J$25</f>
        <v>-0.29029685818991291</v>
      </c>
      <c r="L32" s="13">
        <f>1/(1+EXP(-K32/$J$29))</f>
        <v>0.41026473829681481</v>
      </c>
      <c r="M32" s="13" t="s">
        <v>37</v>
      </c>
      <c r="N32" s="13" t="s">
        <v>41</v>
      </c>
      <c r="O32" s="13">
        <f>$N$21-N23</f>
        <v>6.221467675212522E-2</v>
      </c>
      <c r="P32" s="13">
        <f>1/(1+EXP(-O32/$N$29))</f>
        <v>0.5310672650467394</v>
      </c>
    </row>
    <row r="33" spans="1:17" x14ac:dyDescent="0.25">
      <c r="A33" s="13" t="s">
        <v>35</v>
      </c>
      <c r="B33" s="13" t="s">
        <v>38</v>
      </c>
      <c r="C33" s="13">
        <f>B21-B24</f>
        <v>7.4732737442459563E-2</v>
      </c>
      <c r="D33" s="13">
        <f>1/(1+EXP(-C33/$B$29))</f>
        <v>0.53729696027560314</v>
      </c>
      <c r="I33" s="13" t="s">
        <v>38</v>
      </c>
      <c r="J33" s="13" t="s">
        <v>41</v>
      </c>
      <c r="K33" s="13">
        <f t="shared" ref="K33" si="4">J22-$J$25</f>
        <v>-0.2106256060449796</v>
      </c>
      <c r="L33" s="13">
        <f>1/(1+EXP(-K33/$J$29))</f>
        <v>0.43455708988137143</v>
      </c>
      <c r="M33" s="13" t="s">
        <v>37</v>
      </c>
      <c r="N33" s="13" t="s">
        <v>38</v>
      </c>
      <c r="O33" s="13">
        <f t="shared" ref="O33:O34" si="5">$N$21-N24</f>
        <v>0.31006946458543783</v>
      </c>
      <c r="P33" s="13">
        <f>1/(1+EXP(-O33/$N$29))</f>
        <v>0.65025014518527002</v>
      </c>
    </row>
    <row r="34" spans="1:17" x14ac:dyDescent="0.25">
      <c r="A34" s="13" t="s">
        <v>35</v>
      </c>
      <c r="B34" s="13" t="s">
        <v>39</v>
      </c>
      <c r="C34" s="13">
        <f>B21-B25</f>
        <v>-0.13698822718166381</v>
      </c>
      <c r="D34" s="13">
        <f>1/(1+EXP(-C34/$B$29))</f>
        <v>0.43193114294768986</v>
      </c>
      <c r="I34" s="13" t="s">
        <v>45</v>
      </c>
      <c r="J34" s="13" t="s">
        <v>41</v>
      </c>
      <c r="K34" s="13">
        <f>J23-$J$25</f>
        <v>-0.2504612321174462</v>
      </c>
      <c r="L34" s="13">
        <f>1/(1+EXP(-K34/$J$29))</f>
        <v>0.42236396849632463</v>
      </c>
      <c r="M34" s="13" t="s">
        <v>37</v>
      </c>
      <c r="N34" s="13" t="s">
        <v>47</v>
      </c>
      <c r="O34" s="13">
        <f t="shared" si="5"/>
        <v>0.18614207066878152</v>
      </c>
      <c r="P34" s="13">
        <f>1/(1+EXP(-O34/$N$29))</f>
        <v>0.59201079199128626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3" t="s">
        <v>37</v>
      </c>
      <c r="B37" s="13" t="s">
        <v>41</v>
      </c>
      <c r="C37" s="13">
        <f>B23-B27</f>
        <v>1.9007160431158576E-2</v>
      </c>
      <c r="D37" s="13">
        <f>1/(1+EXP(-C37))</f>
        <v>0.50475164705550624</v>
      </c>
      <c r="E37" s="13" t="s">
        <v>35</v>
      </c>
      <c r="F37" s="13" t="s">
        <v>37</v>
      </c>
      <c r="G37" s="13">
        <f>$F$23-F25</f>
        <v>-0.31011111029798633</v>
      </c>
      <c r="H37" s="13">
        <f>1/(1+EXP(-G37))</f>
        <v>0.42308761833629316</v>
      </c>
      <c r="I37" s="13" t="s">
        <v>41</v>
      </c>
      <c r="J37" s="13" t="s">
        <v>37</v>
      </c>
      <c r="K37" s="13">
        <f>J25-J27</f>
        <v>-4.8129550468605009E-2</v>
      </c>
      <c r="L37" s="13">
        <f>1/(1+EXP(-K37))</f>
        <v>0.48796993455059356</v>
      </c>
      <c r="M37" s="13" t="s">
        <v>41</v>
      </c>
      <c r="N37" s="13" t="s">
        <v>35</v>
      </c>
      <c r="O37" s="13">
        <f>N23-$N$27</f>
        <v>0.26879890037703014</v>
      </c>
      <c r="P37" s="13">
        <f>1/(1+EXP(-O37))</f>
        <v>0.56679801303060218</v>
      </c>
    </row>
    <row r="38" spans="1:17" x14ac:dyDescent="0.25">
      <c r="A38" s="13" t="s">
        <v>38</v>
      </c>
      <c r="B38" s="13" t="s">
        <v>41</v>
      </c>
      <c r="C38" s="13">
        <f>B24-B27</f>
        <v>-0.40443476881708817</v>
      </c>
      <c r="D38" s="13">
        <f>1/(1+EXP(-C38))</f>
        <v>0.40024730688898036</v>
      </c>
      <c r="E38" s="13" t="s">
        <v>35</v>
      </c>
      <c r="F38" s="13" t="s">
        <v>38</v>
      </c>
      <c r="G38" s="13">
        <f>$F$23-F26</f>
        <v>0.24957647538476424</v>
      </c>
      <c r="H38" s="13">
        <f>1/(1+EXP(-G38))</f>
        <v>0.56207225429951402</v>
      </c>
      <c r="M38" s="13" t="s">
        <v>38</v>
      </c>
      <c r="N38" s="13" t="s">
        <v>35</v>
      </c>
      <c r="O38" s="13">
        <f t="shared" ref="O38:O39" si="6">N24-$N$27</f>
        <v>2.094411254371753E-2</v>
      </c>
      <c r="P38" s="13">
        <f>1/(1+EXP(-O38))</f>
        <v>0.50523583674312711</v>
      </c>
    </row>
    <row r="39" spans="1:17" x14ac:dyDescent="0.25">
      <c r="A39" s="13" t="s">
        <v>39</v>
      </c>
      <c r="B39" s="13" t="s">
        <v>41</v>
      </c>
      <c r="C39" s="13">
        <f>B25-B27</f>
        <v>-0.1927138041929648</v>
      </c>
      <c r="D39" s="13">
        <f>1/(1+EXP(-C39))</f>
        <v>0.45197010399000831</v>
      </c>
      <c r="E39" s="13" t="s">
        <v>35</v>
      </c>
      <c r="F39" s="13" t="s">
        <v>39</v>
      </c>
      <c r="G39" s="13">
        <f>$F$23-F27</f>
        <v>-3.0267317456611043E-2</v>
      </c>
      <c r="H39" s="13">
        <f>1/(1+EXP(-G39))</f>
        <v>0.49243374825392083</v>
      </c>
      <c r="M39" s="13" t="s">
        <v>47</v>
      </c>
      <c r="N39" s="13" t="s">
        <v>35</v>
      </c>
      <c r="O39" s="13">
        <f t="shared" si="6"/>
        <v>0.14487150646037383</v>
      </c>
      <c r="P39" s="13">
        <f>1/(1+EXP(-O39))</f>
        <v>0.53615466495697417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3" t="s">
        <v>53</v>
      </c>
      <c r="B42" s="13">
        <f>LN(D32)+LN(D33)+LN(D34)</f>
        <v>-2.562155216862307</v>
      </c>
      <c r="E42" s="13" t="s">
        <v>53</v>
      </c>
      <c r="F42" s="13">
        <f>LN(H32)</f>
        <v>-0.54645495096063923</v>
      </c>
      <c r="I42" s="13" t="s">
        <v>53</v>
      </c>
      <c r="J42" s="13">
        <f>LN(L32)+LN(L33)+LN(L34)</f>
        <v>-2.5862684273570409</v>
      </c>
      <c r="M42" s="13" t="s">
        <v>53</v>
      </c>
      <c r="N42" s="13">
        <f>LN(P32)+LN(P33)+LN(P34)</f>
        <v>-1.5874951555186654</v>
      </c>
      <c r="Q42" s="13">
        <f>SUM(B42,B43,F42,F43,J42,J43,N42,N43)</f>
        <v>-14.411886935682647</v>
      </c>
    </row>
    <row r="43" spans="1:17" x14ac:dyDescent="0.25">
      <c r="A43" s="13" t="s">
        <v>54</v>
      </c>
      <c r="B43" s="13">
        <f>LN(D37)+LN(D38)+LN(D39)</f>
        <v>-2.3935006573355868</v>
      </c>
      <c r="E43" s="13" t="s">
        <v>54</v>
      </c>
      <c r="F43" s="13">
        <f>LN(H37)+LN(H38)+LN(H39)</f>
        <v>-2.1446962055524557</v>
      </c>
      <c r="I43" s="13" t="s">
        <v>54</v>
      </c>
      <c r="J43" s="13">
        <f>LN(L37)</f>
        <v>-0.71750148455440699</v>
      </c>
      <c r="M43" s="13" t="s">
        <v>54</v>
      </c>
      <c r="N43" s="13">
        <f>LN(P37)+LN(P38)+LN(P39)</f>
        <v>-1.8738148375415449</v>
      </c>
    </row>
    <row r="46" spans="1:17" x14ac:dyDescent="0.25">
      <c r="A46" s="13" t="s">
        <v>78</v>
      </c>
      <c r="B46" s="13">
        <v>1</v>
      </c>
      <c r="E46" s="13" t="s">
        <v>78</v>
      </c>
      <c r="F46" s="13">
        <v>1</v>
      </c>
      <c r="I46" s="13" t="s">
        <v>78</v>
      </c>
      <c r="J46" s="13">
        <v>1</v>
      </c>
      <c r="M46" s="13" t="s">
        <v>78</v>
      </c>
      <c r="N46" s="13">
        <v>1</v>
      </c>
    </row>
    <row r="47" spans="1:17" x14ac:dyDescent="0.25">
      <c r="A47" s="13" t="s">
        <v>79</v>
      </c>
      <c r="B47" s="13">
        <f>1/3</f>
        <v>0.33333333333333331</v>
      </c>
      <c r="E47" s="13" t="s">
        <v>79</v>
      </c>
      <c r="F47" s="13">
        <v>0.5</v>
      </c>
      <c r="I47" s="13" t="s">
        <v>79</v>
      </c>
      <c r="J47" s="12">
        <f>2/3</f>
        <v>0.66666666666666663</v>
      </c>
      <c r="M47" s="13" t="s">
        <v>79</v>
      </c>
      <c r="N47" s="13">
        <f>1/3</f>
        <v>0.33333333333333331</v>
      </c>
    </row>
    <row r="48" spans="1:17" x14ac:dyDescent="0.25">
      <c r="A48" s="13" t="s">
        <v>80</v>
      </c>
      <c r="B48" s="13">
        <f>2*B46*B47/(B46+B47)</f>
        <v>0.5</v>
      </c>
      <c r="E48" s="13" t="s">
        <v>80</v>
      </c>
      <c r="F48" s="13">
        <f>2*F46*F47/(F46+F47)</f>
        <v>0.66666666666666663</v>
      </c>
      <c r="I48" s="13" t="s">
        <v>80</v>
      </c>
      <c r="J48" s="13">
        <f>2*J46*J47/(J46+J47)</f>
        <v>0.8</v>
      </c>
      <c r="M48" s="13" t="s">
        <v>80</v>
      </c>
      <c r="N48" s="13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3" t="s">
        <v>48</v>
      </c>
      <c r="B51" s="13" t="s">
        <v>49</v>
      </c>
      <c r="C51" s="13" t="s">
        <v>50</v>
      </c>
      <c r="D51" s="13" t="s">
        <v>71</v>
      </c>
      <c r="E51" s="13" t="s">
        <v>48</v>
      </c>
      <c r="F51" s="13" t="s">
        <v>49</v>
      </c>
      <c r="G51" s="13" t="s">
        <v>50</v>
      </c>
      <c r="H51" s="13" t="s">
        <v>71</v>
      </c>
      <c r="I51" s="13" t="s">
        <v>48</v>
      </c>
      <c r="J51" s="13" t="s">
        <v>49</v>
      </c>
      <c r="K51" s="13" t="s">
        <v>50</v>
      </c>
      <c r="L51" s="13" t="s">
        <v>71</v>
      </c>
      <c r="M51" s="13" t="s">
        <v>48</v>
      </c>
      <c r="N51" s="13" t="s">
        <v>49</v>
      </c>
      <c r="O51" s="13" t="s">
        <v>50</v>
      </c>
      <c r="P51" s="13" t="s">
        <v>71</v>
      </c>
    </row>
    <row r="52" spans="1:16" x14ac:dyDescent="0.25">
      <c r="A52" s="13" t="s">
        <v>35</v>
      </c>
      <c r="B52" s="13" t="s">
        <v>37</v>
      </c>
      <c r="C52" s="13" t="s">
        <v>41</v>
      </c>
      <c r="D52" s="13">
        <f>$F$12*SUMSQ($C$10:$D$10)+$F$10*(SUMSQ(C16:C17)+SUMSQ(E16:E17)+SUMSQ(D16:D17))+$G$10*(I16^2+K16^2+J16^2)</f>
        <v>0.54392177784840556</v>
      </c>
      <c r="E52" s="13" t="s">
        <v>41</v>
      </c>
      <c r="F52" s="13" t="s">
        <v>35</v>
      </c>
      <c r="G52" s="13" t="s">
        <v>37</v>
      </c>
      <c r="H52" s="13">
        <f>$G$12*SUMSQ($C$11:$D$11)+$F$10*(SUMSQ(D16:D17)+SUMSQ(C16:C17)+SUMSQ(E16:E17))+$G$10*(J16^2+I16^2+K16^2)</f>
        <v>0.5833444822092938</v>
      </c>
      <c r="I52" s="13" t="s">
        <v>35</v>
      </c>
      <c r="J52" s="13" t="s">
        <v>41</v>
      </c>
      <c r="K52" s="13" t="s">
        <v>37</v>
      </c>
      <c r="L52" s="13">
        <f>$H$12*SUMSQ($C$12:$D$12)+$F$10*(SUMSQ($C$16:$C$17)+SUMSQ($D$16:$D$17)+SUMSQ($E$16:$E$17))+$G$10*($I$16^2+$J$16^2+$K$16^2)</f>
        <v>0.53436183203513299</v>
      </c>
      <c r="M52" s="13" t="s">
        <v>37</v>
      </c>
      <c r="N52" s="13" t="s">
        <v>41</v>
      </c>
      <c r="O52" s="13" t="s">
        <v>35</v>
      </c>
      <c r="P52" s="13">
        <f>$H$12*SUMSQ($C$13:$D$13)+$F$10*(SUMSQ($C$16:$C$17)+SUMSQ($D$16:$D$17)+SUMSQ($E$16:$E$17))+$G$10*($I$16^2+$J$16^2+$K$16^2)</f>
        <v>0.54010671249323494</v>
      </c>
    </row>
    <row r="53" spans="1:16" x14ac:dyDescent="0.25">
      <c r="A53" s="13" t="s">
        <v>35</v>
      </c>
      <c r="B53" s="13" t="s">
        <v>38</v>
      </c>
      <c r="C53" s="13" t="s">
        <v>41</v>
      </c>
      <c r="D53" s="13">
        <f>$F$12*SUMSQ($C$10:$D$10)+$F$10*(SUMSQ(C16:C17)+SUMSQ(F16:F17)+SUMSQ(D16:D17))+$G$10*(I16^2+L16^2+J16^2)</f>
        <v>0.45026633252112336</v>
      </c>
      <c r="E53" s="13" t="s">
        <v>41</v>
      </c>
      <c r="F53" s="13" t="s">
        <v>35</v>
      </c>
      <c r="G53" s="13" t="s">
        <v>38</v>
      </c>
      <c r="H53" s="13">
        <f>$G$12*SUMSQ($C$11:$D$11)+$F$10*(SUMSQ(C16:C17)+SUMSQ(D16:D17)+SUMSQ(F16:F17))+$G$10*(J16^2+I16^2+L16^2)</f>
        <v>0.48968903688201149</v>
      </c>
      <c r="I53" s="13" t="s">
        <v>38</v>
      </c>
      <c r="J53" s="13" t="s">
        <v>41</v>
      </c>
      <c r="K53" s="13" t="s">
        <v>37</v>
      </c>
      <c r="L53" s="13">
        <f>$H$12*SUMSQ($C$12:$D$12)+$F$10*(SUMSQ($F$16:$F$17)+SUMSQ($D$16:$D$17)+SUMSQ($E$16:$E$17))+$G$10*($L$16^2+$J$16^2+$K$16^2)</f>
        <v>0.47235780558168677</v>
      </c>
      <c r="M53" s="13" t="s">
        <v>37</v>
      </c>
      <c r="N53" s="13" t="s">
        <v>38</v>
      </c>
      <c r="O53" s="13" t="s">
        <v>35</v>
      </c>
      <c r="P53" s="13">
        <f>$H$12*SUMSQ($C$13:$D$13)+$F$10*(SUMSQ($C$16:$C$17)+SUMSQ($F$16:$F$17)+SUMSQ($E$16:$E$17))+$G$10*($I$16^2+$L$16^2+$K$16^2)</f>
        <v>0.46648417015507238</v>
      </c>
    </row>
    <row r="54" spans="1:16" x14ac:dyDescent="0.25">
      <c r="A54" s="13" t="s">
        <v>35</v>
      </c>
      <c r="B54" s="13" t="s">
        <v>39</v>
      </c>
      <c r="C54" s="13" t="s">
        <v>41</v>
      </c>
      <c r="D54" s="13">
        <f>$F$12*SUMSQ($C$10:$D$10)+$F$10*(SUMSQ(C16:C17)+SUMSQ(B56:B57)+SUMSQ(D16:D17))+$G$10*(I17^2+L17^2+J17^2)</f>
        <v>0.3193338190427969</v>
      </c>
      <c r="E54" s="13" t="s">
        <v>41</v>
      </c>
      <c r="F54" s="13" t="s">
        <v>35</v>
      </c>
      <c r="G54" s="13" t="s">
        <v>39</v>
      </c>
      <c r="H54" s="13">
        <f>$G$12*SUMSQ($C$11:$D$11)+$F$10*(SUMSQ(D16:D17)+SUMSQ(C16:C17)+SUMSQ(F56:F57))+$G$10*(J16^2+I16^2+G56^2)</f>
        <v>0.5296687475919718</v>
      </c>
      <c r="I54" s="13" t="s">
        <v>45</v>
      </c>
      <c r="J54" s="13" t="s">
        <v>41</v>
      </c>
      <c r="K54" s="13" t="s">
        <v>37</v>
      </c>
      <c r="L54" s="13">
        <f>$H$12*SUMSQ($C$12:$D$12)+$F$10*(SUMSQ($J$56:$J$57)+SUMSQ($D$16:$D$17)+SUMSQ($E$16:$E$17))+$G$10*($K$56^2+$J$16^2+$K$16^2)</f>
        <v>0.49154249954977769</v>
      </c>
      <c r="M54" s="13" t="s">
        <v>37</v>
      </c>
      <c r="N54" s="13" t="s">
        <v>47</v>
      </c>
      <c r="O54" s="13" t="s">
        <v>35</v>
      </c>
      <c r="P54" s="13">
        <f>$H$12*SUMSQ($C$13:$D$13)+$F$10*(SUMSQ($C$16:$C$17)+SUMSQ($N$56:$N$57)+SUMSQ($E$16:$E$17))+$G$10*($I$16^2+$O$56^2+$K$16^2)</f>
        <v>0.49937600155353323</v>
      </c>
    </row>
    <row r="56" spans="1:16" x14ac:dyDescent="0.25">
      <c r="B56" s="13">
        <f>AVERAGE(E16,F16)</f>
        <v>0.67456128402903859</v>
      </c>
      <c r="C56" s="13">
        <f>AVERAGE(K16,L16)</f>
        <v>0.81144147097998442</v>
      </c>
      <c r="F56" s="13">
        <f>AVERAGE(E16,F16)</f>
        <v>0.67456128402903859</v>
      </c>
      <c r="G56" s="13">
        <f>AVERAGE(K16,L16)</f>
        <v>0.81144147097998442</v>
      </c>
      <c r="J56" s="13">
        <f>AVERAGE(C16,F16)</f>
        <v>0.70177428061098668</v>
      </c>
      <c r="K56" s="13">
        <f>AVERAGE(I16,L16)</f>
        <v>0.61307093011676961</v>
      </c>
      <c r="N56" s="13">
        <f>AVERAGE(D16,F16)</f>
        <v>0.62463128846696381</v>
      </c>
      <c r="O56" s="13">
        <f>AVERAGE(J16,L16)</f>
        <v>0.84722953219213126</v>
      </c>
    </row>
    <row r="57" spans="1:16" x14ac:dyDescent="0.25">
      <c r="B57" s="13">
        <f>AVERAGE(E17,F17)</f>
        <v>0.41278788934511634</v>
      </c>
      <c r="F57" s="13">
        <f>AVERAGE(E17,F17)</f>
        <v>0.41278788934511634</v>
      </c>
      <c r="J57" s="13">
        <f>AVERAGE(C17,F17)</f>
        <v>0.45559933563061578</v>
      </c>
      <c r="N57" s="13">
        <f>AVERAGE(D17,F17)</f>
        <v>0.32407269008923106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7B42-7B21-4B99-8D9B-52E62DA5CCD0}">
  <dimension ref="A1:Q57"/>
  <sheetViews>
    <sheetView zoomScale="85" zoomScaleNormal="85" workbookViewId="0">
      <selection activeCell="L13" sqref="L13"/>
    </sheetView>
  </sheetViews>
  <sheetFormatPr defaultRowHeight="13.8" x14ac:dyDescent="0.25"/>
  <cols>
    <col min="1" max="1" width="14.33203125" style="13" bestFit="1" customWidth="1"/>
    <col min="2" max="6" width="14.44140625" style="13" bestFit="1" customWidth="1"/>
    <col min="7" max="8" width="13.21875" style="13" bestFit="1" customWidth="1"/>
    <col min="9" max="9" width="14.33203125" style="13" bestFit="1" customWidth="1"/>
    <col min="10" max="12" width="14.44140625" style="13" bestFit="1" customWidth="1"/>
    <col min="13" max="13" width="14.33203125" style="13" bestFit="1" customWidth="1"/>
    <col min="14" max="17" width="14.44140625" style="13" bestFit="1" customWidth="1"/>
    <col min="18" max="16384" width="8.88671875" style="13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3" t="s">
        <v>3</v>
      </c>
      <c r="D3" s="13" t="s">
        <v>4</v>
      </c>
      <c r="E3" s="13" t="s">
        <v>5</v>
      </c>
      <c r="F3" s="13" t="s">
        <v>6</v>
      </c>
      <c r="H3" s="11" t="s">
        <v>32</v>
      </c>
      <c r="I3" s="13" t="s">
        <v>3</v>
      </c>
      <c r="J3" s="13" t="s">
        <v>4</v>
      </c>
      <c r="K3" s="13" t="s">
        <v>5</v>
      </c>
      <c r="L3" s="13" t="s">
        <v>6</v>
      </c>
    </row>
    <row r="4" spans="1:17" x14ac:dyDescent="0.25">
      <c r="B4" s="13" t="s">
        <v>0</v>
      </c>
      <c r="C4" s="13" t="s">
        <v>7</v>
      </c>
      <c r="E4" s="13" t="s">
        <v>8</v>
      </c>
      <c r="F4" s="13" t="s">
        <v>8</v>
      </c>
      <c r="H4" s="13" t="s">
        <v>0</v>
      </c>
      <c r="I4" s="13">
        <f>N4+$I$16</f>
        <v>1.2086238778192178</v>
      </c>
      <c r="J4" s="13">
        <f>O4+$J$16</f>
        <v>1.5116823109904867</v>
      </c>
      <c r="K4" s="13">
        <f>P4+$K$16</f>
        <v>1.5431100962949293</v>
      </c>
      <c r="L4" s="13">
        <f>Q4+$L$16</f>
        <v>1.118588916272776</v>
      </c>
      <c r="N4" s="13">
        <f t="array" ref="N4:Q7">MMULT(C10:D13,C16:F17)</f>
        <v>0.74638571601344994</v>
      </c>
      <c r="O4" s="13">
        <v>0.5989052555434432</v>
      </c>
      <c r="P4" s="13">
        <v>0.69408013334662799</v>
      </c>
      <c r="Q4" s="13">
        <v>0.34371886552823</v>
      </c>
    </row>
    <row r="5" spans="1:17" x14ac:dyDescent="0.25">
      <c r="B5" s="13" t="s">
        <v>1</v>
      </c>
      <c r="C5" s="13" t="s">
        <v>8</v>
      </c>
      <c r="D5" s="13" t="s">
        <v>7</v>
      </c>
      <c r="H5" s="13" t="s">
        <v>1</v>
      </c>
      <c r="I5" s="13">
        <f t="shared" ref="I5:I7" si="0">N5+$I$16</f>
        <v>1.5417252303277686</v>
      </c>
      <c r="J5" s="13">
        <f t="shared" ref="J5:J7" si="1">O5+$J$16</f>
        <v>1.7265999206145777</v>
      </c>
      <c r="K5" s="13">
        <f t="shared" ref="K5:K7" si="2">P5+$K$16</f>
        <v>1.8371489836042532</v>
      </c>
      <c r="L5" s="13">
        <f t="shared" ref="L5:L7" si="3">Q5+$L$16</f>
        <v>1.2774613979215028</v>
      </c>
      <c r="N5" s="13">
        <v>1.0794870685220008</v>
      </c>
      <c r="O5" s="13">
        <v>0.81382286516753433</v>
      </c>
      <c r="P5" s="13">
        <v>0.98811902065595181</v>
      </c>
      <c r="Q5" s="13">
        <v>0.50259134717695675</v>
      </c>
    </row>
    <row r="6" spans="1:17" x14ac:dyDescent="0.25">
      <c r="B6" s="13" t="s">
        <v>2</v>
      </c>
      <c r="C6" s="13" t="s">
        <v>7</v>
      </c>
      <c r="D6" s="13" t="s">
        <v>8</v>
      </c>
      <c r="F6" s="13" t="s">
        <v>7</v>
      </c>
      <c r="H6" s="13" t="s">
        <v>2</v>
      </c>
      <c r="I6" s="13">
        <f t="shared" si="0"/>
        <v>0.93082370150269789</v>
      </c>
      <c r="J6" s="13">
        <f t="shared" si="1"/>
        <v>1.2014017052521084</v>
      </c>
      <c r="K6" s="13">
        <f t="shared" si="2"/>
        <v>1.2585501368066452</v>
      </c>
      <c r="L6" s="13">
        <f t="shared" si="3"/>
        <v>0.99979498029306069</v>
      </c>
      <c r="N6" s="13">
        <v>0.46858553969693006</v>
      </c>
      <c r="O6" s="13">
        <v>0.28862464980506491</v>
      </c>
      <c r="P6" s="13">
        <v>0.40952017385834405</v>
      </c>
      <c r="Q6" s="13">
        <v>0.22492492954851462</v>
      </c>
    </row>
    <row r="7" spans="1:17" x14ac:dyDescent="0.25">
      <c r="B7" s="13" t="s">
        <v>24</v>
      </c>
      <c r="D7" s="13" t="s">
        <v>26</v>
      </c>
      <c r="E7" s="13" t="s">
        <v>25</v>
      </c>
      <c r="F7" s="13" t="s">
        <v>26</v>
      </c>
      <c r="H7" s="13" t="s">
        <v>24</v>
      </c>
      <c r="I7" s="13">
        <f t="shared" si="0"/>
        <v>1.0409173321829399</v>
      </c>
      <c r="J7" s="13">
        <f t="shared" si="1"/>
        <v>1.2888403409367903</v>
      </c>
      <c r="K7" s="13">
        <f t="shared" si="2"/>
        <v>1.3606580213377037</v>
      </c>
      <c r="L7" s="13">
        <f t="shared" si="3"/>
        <v>1.0505885567522659</v>
      </c>
      <c r="N7" s="13">
        <v>0.57867917037717209</v>
      </c>
      <c r="O7" s="13">
        <v>0.37606328548974699</v>
      </c>
      <c r="P7" s="13">
        <v>0.51162805838940251</v>
      </c>
      <c r="Q7" s="13">
        <v>0.27571850600771997</v>
      </c>
    </row>
    <row r="9" spans="1:17" x14ac:dyDescent="0.25">
      <c r="A9" s="11" t="s">
        <v>27</v>
      </c>
      <c r="C9" s="13" t="s">
        <v>28</v>
      </c>
      <c r="D9" s="13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3" t="s">
        <v>0</v>
      </c>
      <c r="C10" s="13">
        <v>0.69368772825877933</v>
      </c>
      <c r="D10" s="13">
        <v>0.12313739148650386</v>
      </c>
      <c r="F10" s="13">
        <v>0.1</v>
      </c>
      <c r="G10" s="13">
        <v>0.1</v>
      </c>
      <c r="I10" s="13">
        <v>1</v>
      </c>
      <c r="J10" s="13">
        <f>SUM(B42:B43,F42:F43,J42:J43,N42:N43)</f>
        <v>-14.320984487574504</v>
      </c>
      <c r="K10" s="13">
        <f>SUM(D52:D54,H52:H54,L52:L54,P52:P54)</f>
        <v>5.9210462014154359</v>
      </c>
      <c r="L10" s="13">
        <f>J10-K10</f>
        <v>-20.242030688989942</v>
      </c>
    </row>
    <row r="11" spans="1:17" x14ac:dyDescent="0.25">
      <c r="B11" s="13" t="s">
        <v>1</v>
      </c>
      <c r="C11" s="13">
        <v>0.79493213050507716</v>
      </c>
      <c r="D11" s="13">
        <v>0.50646502851856312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3" t="s">
        <v>2</v>
      </c>
      <c r="C12" s="13">
        <v>8.7887546277828577E-2</v>
      </c>
      <c r="D12" s="13">
        <v>0.62519852422195021</v>
      </c>
      <c r="F12" s="13">
        <v>0.1</v>
      </c>
      <c r="G12" s="13">
        <v>0.1</v>
      </c>
      <c r="H12" s="13">
        <v>0.1</v>
      </c>
      <c r="I12" s="13">
        <v>0.1</v>
      </c>
    </row>
    <row r="13" spans="1:17" x14ac:dyDescent="0.25">
      <c r="B13" s="13" t="s">
        <v>24</v>
      </c>
      <c r="C13" s="13">
        <v>0.18662228837384232</v>
      </c>
      <c r="D13" s="13">
        <v>0.64901336006523913</v>
      </c>
    </row>
    <row r="15" spans="1:17" x14ac:dyDescent="0.25">
      <c r="A15" s="11" t="s">
        <v>30</v>
      </c>
      <c r="C15" s="13" t="s">
        <v>3</v>
      </c>
      <c r="D15" s="13" t="s">
        <v>4</v>
      </c>
      <c r="E15" s="13" t="s">
        <v>5</v>
      </c>
      <c r="F15" s="13" t="s">
        <v>6</v>
      </c>
      <c r="H15" s="11" t="s">
        <v>82</v>
      </c>
      <c r="I15" s="13" t="s">
        <v>3</v>
      </c>
      <c r="J15" s="13" t="s">
        <v>4</v>
      </c>
      <c r="K15" s="13" t="s">
        <v>5</v>
      </c>
      <c r="L15" s="13" t="s">
        <v>6</v>
      </c>
    </row>
    <row r="16" spans="1:17" x14ac:dyDescent="0.25">
      <c r="B16" s="13" t="s">
        <v>28</v>
      </c>
      <c r="C16">
        <v>0.96705501981526998</v>
      </c>
      <c r="D16">
        <v>0.80141403827449398</v>
      </c>
      <c r="E16">
        <v>0.90692259157882293</v>
      </c>
      <c r="F16">
        <v>0.44267913358515293</v>
      </c>
      <c r="I16" s="13">
        <v>0.46223816180576777</v>
      </c>
      <c r="J16" s="13">
        <v>0.91277705544704346</v>
      </c>
      <c r="K16" s="13">
        <v>0.84902996294830124</v>
      </c>
      <c r="L16" s="13">
        <v>0.77487005074454607</v>
      </c>
    </row>
    <row r="17" spans="1:16" x14ac:dyDescent="0.25">
      <c r="B17" s="13" t="s">
        <v>29</v>
      </c>
      <c r="C17">
        <v>0.61355462629583957</v>
      </c>
      <c r="D17">
        <v>0.34899368436617523</v>
      </c>
      <c r="E17">
        <v>0.52753319120674369</v>
      </c>
      <c r="F17">
        <v>0.2975358058319445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3" t="s">
        <v>34</v>
      </c>
      <c r="E20" s="13" t="s">
        <v>34</v>
      </c>
      <c r="I20" s="13" t="s">
        <v>34</v>
      </c>
      <c r="M20" s="13" t="s">
        <v>34</v>
      </c>
    </row>
    <row r="21" spans="1:16" x14ac:dyDescent="0.25">
      <c r="A21" s="13" t="s">
        <v>35</v>
      </c>
      <c r="B21" s="13">
        <f>AVERAGE(I4)</f>
        <v>1.2086238778192178</v>
      </c>
      <c r="E21" s="13" t="s">
        <v>41</v>
      </c>
      <c r="F21" s="13">
        <f>AVERAGE(J5)</f>
        <v>1.7265999206145777</v>
      </c>
      <c r="I21" s="13" t="s">
        <v>35</v>
      </c>
      <c r="J21" s="13">
        <f>I6</f>
        <v>0.93082370150269789</v>
      </c>
      <c r="M21" s="13" t="s">
        <v>37</v>
      </c>
      <c r="N21" s="13">
        <f>K7</f>
        <v>1.3606580213377037</v>
      </c>
    </row>
    <row r="22" spans="1:16" x14ac:dyDescent="0.25">
      <c r="A22" s="13" t="s">
        <v>36</v>
      </c>
      <c r="E22" s="13" t="s">
        <v>36</v>
      </c>
      <c r="I22" s="13" t="s">
        <v>38</v>
      </c>
      <c r="J22" s="13">
        <f>L6</f>
        <v>0.99979498029306069</v>
      </c>
      <c r="M22" s="13" t="s">
        <v>36</v>
      </c>
    </row>
    <row r="23" spans="1:16" x14ac:dyDescent="0.25">
      <c r="A23" s="13" t="s">
        <v>37</v>
      </c>
      <c r="B23" s="13">
        <f>AVERAGE(K4)</f>
        <v>1.5431100962949293</v>
      </c>
      <c r="E23" s="13" t="s">
        <v>35</v>
      </c>
      <c r="F23" s="13">
        <f>AVERAGE(I5)</f>
        <v>1.5417252303277686</v>
      </c>
      <c r="I23" s="13" t="s">
        <v>45</v>
      </c>
      <c r="J23" s="13">
        <f>AVERAGE(I6,L6)</f>
        <v>0.96530934089787923</v>
      </c>
      <c r="M23" s="13" t="s">
        <v>41</v>
      </c>
      <c r="N23" s="13">
        <f>J7</f>
        <v>1.2888403409367903</v>
      </c>
    </row>
    <row r="24" spans="1:16" x14ac:dyDescent="0.25">
      <c r="A24" s="13" t="s">
        <v>38</v>
      </c>
      <c r="B24" s="13">
        <f>AVERAGE(L4)</f>
        <v>1.118588916272776</v>
      </c>
      <c r="E24" s="13" t="s">
        <v>40</v>
      </c>
      <c r="I24" s="13" t="s">
        <v>36</v>
      </c>
      <c r="M24" s="13" t="s">
        <v>38</v>
      </c>
      <c r="N24" s="13">
        <f>L7</f>
        <v>1.0505885567522659</v>
      </c>
    </row>
    <row r="25" spans="1:16" x14ac:dyDescent="0.25">
      <c r="A25" s="13" t="s">
        <v>39</v>
      </c>
      <c r="B25" s="13">
        <f>AVERAGE(K4:L4)</f>
        <v>1.3308495062838528</v>
      </c>
      <c r="E25" s="13" t="s">
        <v>37</v>
      </c>
      <c r="F25" s="13">
        <f>K5</f>
        <v>1.8371489836042532</v>
      </c>
      <c r="I25" s="13" t="s">
        <v>41</v>
      </c>
      <c r="J25" s="13">
        <f>J6</f>
        <v>1.2014017052521084</v>
      </c>
      <c r="M25" s="13" t="s">
        <v>47</v>
      </c>
      <c r="N25" s="13">
        <f>AVERAGE(J7,L7)</f>
        <v>1.1697144488445281</v>
      </c>
    </row>
    <row r="26" spans="1:16" x14ac:dyDescent="0.25">
      <c r="A26" s="13" t="s">
        <v>40</v>
      </c>
      <c r="E26" s="13" t="s">
        <v>38</v>
      </c>
      <c r="F26" s="13">
        <f>L5</f>
        <v>1.2774613979215028</v>
      </c>
      <c r="I26" s="13" t="s">
        <v>40</v>
      </c>
      <c r="M26" s="13" t="s">
        <v>40</v>
      </c>
    </row>
    <row r="27" spans="1:16" x14ac:dyDescent="0.25">
      <c r="A27" s="13" t="s">
        <v>41</v>
      </c>
      <c r="B27" s="13">
        <f>AVERAGE(J4)</f>
        <v>1.5116823109904867</v>
      </c>
      <c r="E27" s="13" t="s">
        <v>39</v>
      </c>
      <c r="F27" s="13">
        <f>AVERAGE(K5:L5)</f>
        <v>1.5573051907628779</v>
      </c>
      <c r="I27" s="13" t="s">
        <v>37</v>
      </c>
      <c r="J27" s="13">
        <f>K6</f>
        <v>1.2585501368066452</v>
      </c>
      <c r="M27" s="13" t="s">
        <v>35</v>
      </c>
      <c r="N27" s="13">
        <f>I7</f>
        <v>1.0409173321829399</v>
      </c>
    </row>
    <row r="29" spans="1:16" x14ac:dyDescent="0.25">
      <c r="A29" s="11" t="s">
        <v>52</v>
      </c>
      <c r="B29" s="13">
        <f>$I$10*B48</f>
        <v>0.5</v>
      </c>
      <c r="E29" s="11" t="s">
        <v>52</v>
      </c>
      <c r="F29" s="13">
        <f>$I$10*F48</f>
        <v>0.66666666666666663</v>
      </c>
      <c r="I29" s="11" t="s">
        <v>52</v>
      </c>
      <c r="J29" s="13">
        <f>$I$10*J48</f>
        <v>0.8</v>
      </c>
      <c r="M29" s="11" t="s">
        <v>52</v>
      </c>
      <c r="N29" s="13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3" t="s">
        <v>35</v>
      </c>
      <c r="B32" s="13" t="s">
        <v>37</v>
      </c>
      <c r="C32" s="13">
        <f>B21-B23</f>
        <v>-0.33448621847571158</v>
      </c>
      <c r="D32" s="13">
        <f>1/(1+EXP(-C32/$B$29))</f>
        <v>0.33872696752466747</v>
      </c>
      <c r="E32" s="13" t="s">
        <v>41</v>
      </c>
      <c r="F32" s="13" t="s">
        <v>35</v>
      </c>
      <c r="G32" s="13">
        <f>F21-F23</f>
        <v>0.18487469028680903</v>
      </c>
      <c r="H32" s="13">
        <f>1/(1+EXP(-G32/$F$29))</f>
        <v>0.56888711079760212</v>
      </c>
      <c r="I32" s="13" t="s">
        <v>35</v>
      </c>
      <c r="J32" s="13" t="s">
        <v>41</v>
      </c>
      <c r="K32" s="13">
        <f>J21-$J$25</f>
        <v>-0.27057800374941054</v>
      </c>
      <c r="L32" s="13">
        <f>1/(1+EXP(-K32/$J$29))</f>
        <v>0.41624131643795287</v>
      </c>
      <c r="M32" s="13" t="s">
        <v>37</v>
      </c>
      <c r="N32" s="13" t="s">
        <v>41</v>
      </c>
      <c r="O32" s="13">
        <f>$N$21-N23</f>
        <v>7.1817680400913408E-2</v>
      </c>
      <c r="P32" s="13">
        <f>1/(1+EXP(-O32/$N$29))</f>
        <v>0.53584723068140949</v>
      </c>
    </row>
    <row r="33" spans="1:17" x14ac:dyDescent="0.25">
      <c r="A33" s="13" t="s">
        <v>35</v>
      </c>
      <c r="B33" s="13" t="s">
        <v>38</v>
      </c>
      <c r="C33" s="13">
        <f>B21-B24</f>
        <v>9.003496154644175E-2</v>
      </c>
      <c r="D33" s="13">
        <f>1/(1+EXP(-C33/$B$29))</f>
        <v>0.54489623225923123</v>
      </c>
      <c r="I33" s="13" t="s">
        <v>38</v>
      </c>
      <c r="J33" s="13" t="s">
        <v>41</v>
      </c>
      <c r="K33" s="13">
        <f t="shared" ref="K33" si="4">J22-$J$25</f>
        <v>-0.20160672495904775</v>
      </c>
      <c r="L33" s="13">
        <f>1/(1+EXP(-K33/$J$29))</f>
        <v>0.43732922378580236</v>
      </c>
      <c r="M33" s="13" t="s">
        <v>37</v>
      </c>
      <c r="N33" s="13" t="s">
        <v>38</v>
      </c>
      <c r="O33" s="13">
        <f t="shared" ref="O33:O34" si="5">$N$21-N24</f>
        <v>0.31006946458543783</v>
      </c>
      <c r="P33" s="13">
        <f>1/(1+EXP(-O33/$N$29))</f>
        <v>0.65025014518527002</v>
      </c>
    </row>
    <row r="34" spans="1:17" x14ac:dyDescent="0.25">
      <c r="A34" s="13" t="s">
        <v>35</v>
      </c>
      <c r="B34" s="13" t="s">
        <v>39</v>
      </c>
      <c r="C34" s="13">
        <f>B21-B25</f>
        <v>-0.12222562846463503</v>
      </c>
      <c r="D34" s="13">
        <f>1/(1+EXP(-C34/$B$29))</f>
        <v>0.43918970173683763</v>
      </c>
      <c r="I34" s="13" t="s">
        <v>45</v>
      </c>
      <c r="J34" s="13" t="s">
        <v>41</v>
      </c>
      <c r="K34" s="13">
        <f>J23-$J$25</f>
        <v>-0.2360923643542292</v>
      </c>
      <c r="L34" s="13">
        <f>1/(1+EXP(-K34/$J$29))</f>
        <v>0.42675198267049758</v>
      </c>
      <c r="M34" s="13" t="s">
        <v>37</v>
      </c>
      <c r="N34" s="13" t="s">
        <v>47</v>
      </c>
      <c r="O34" s="13">
        <f t="shared" si="5"/>
        <v>0.19094357249317562</v>
      </c>
      <c r="P34" s="13">
        <f>1/(1+EXP(-O34/$N$29))</f>
        <v>0.59432817860550524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3" t="s">
        <v>37</v>
      </c>
      <c r="B37" s="13" t="s">
        <v>41</v>
      </c>
      <c r="C37" s="13">
        <f>B23-B27</f>
        <v>3.1427785304442679E-2</v>
      </c>
      <c r="D37" s="13">
        <f>1/(1+EXP(-C37))</f>
        <v>0.50785629969409674</v>
      </c>
      <c r="E37" s="13" t="s">
        <v>35</v>
      </c>
      <c r="F37" s="13" t="s">
        <v>37</v>
      </c>
      <c r="G37" s="13">
        <f>$F$23-F25</f>
        <v>-0.29542375327648451</v>
      </c>
      <c r="H37" s="13">
        <f>1/(1+EXP(-G37))</f>
        <v>0.42667656401753795</v>
      </c>
      <c r="I37" s="13" t="s">
        <v>41</v>
      </c>
      <c r="J37" s="13" t="s">
        <v>37</v>
      </c>
      <c r="K37" s="13">
        <f>J25-J27</f>
        <v>-5.7148431554536749E-2</v>
      </c>
      <c r="L37" s="13">
        <f>1/(1+EXP(-K37))</f>
        <v>0.48571677924879314</v>
      </c>
      <c r="M37" s="13" t="s">
        <v>41</v>
      </c>
      <c r="N37" s="13" t="s">
        <v>35</v>
      </c>
      <c r="O37" s="13">
        <f>N23-$N$27</f>
        <v>0.24792300875385043</v>
      </c>
      <c r="P37" s="13">
        <f>1/(1+EXP(-O37))</f>
        <v>0.56166521670711178</v>
      </c>
    </row>
    <row r="38" spans="1:17" x14ac:dyDescent="0.25">
      <c r="A38" s="13" t="s">
        <v>38</v>
      </c>
      <c r="B38" s="13" t="s">
        <v>41</v>
      </c>
      <c r="C38" s="13">
        <f>B24-B27</f>
        <v>-0.39309339471771065</v>
      </c>
      <c r="D38" s="13">
        <f>1/(1+EXP(-C38))</f>
        <v>0.40297285122159027</v>
      </c>
      <c r="E38" s="13" t="s">
        <v>35</v>
      </c>
      <c r="F38" s="13" t="s">
        <v>38</v>
      </c>
      <c r="G38" s="13">
        <f>$F$23-F26</f>
        <v>0.26426383240626583</v>
      </c>
      <c r="H38" s="13">
        <f>1/(1+EXP(-G38))</f>
        <v>0.5656841458771078</v>
      </c>
      <c r="M38" s="13" t="s">
        <v>38</v>
      </c>
      <c r="N38" s="13" t="s">
        <v>35</v>
      </c>
      <c r="O38" s="13">
        <f t="shared" ref="O38:O39" si="6">N24-$N$27</f>
        <v>9.671224569326009E-3</v>
      </c>
      <c r="P38" s="13">
        <f>1/(1+EXP(-O38))</f>
        <v>0.50241778729720299</v>
      </c>
    </row>
    <row r="39" spans="1:17" x14ac:dyDescent="0.25">
      <c r="A39" s="13" t="s">
        <v>39</v>
      </c>
      <c r="B39" s="13" t="s">
        <v>41</v>
      </c>
      <c r="C39" s="13">
        <f>B25-B27</f>
        <v>-0.18083280470663388</v>
      </c>
      <c r="D39" s="13">
        <f>1/(1+EXP(-C39))</f>
        <v>0.45491459154474451</v>
      </c>
      <c r="E39" s="13" t="s">
        <v>35</v>
      </c>
      <c r="F39" s="13" t="s">
        <v>39</v>
      </c>
      <c r="G39" s="13">
        <f>$F$23-F27</f>
        <v>-1.557996043510923E-2</v>
      </c>
      <c r="H39" s="13">
        <f>1/(1+EXP(-G39))</f>
        <v>0.49610508867689995</v>
      </c>
      <c r="M39" s="13" t="s">
        <v>47</v>
      </c>
      <c r="N39" s="13" t="s">
        <v>35</v>
      </c>
      <c r="O39" s="13">
        <f t="shared" si="6"/>
        <v>0.12879711666158822</v>
      </c>
      <c r="P39" s="13">
        <f>1/(1+EXP(-O39))</f>
        <v>0.53215484087343912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3" t="s">
        <v>53</v>
      </c>
      <c r="B42" s="13">
        <f>LN(D32)+LN(D33)+LN(D34)</f>
        <v>-2.5125446404560519</v>
      </c>
      <c r="E42" s="13" t="s">
        <v>53</v>
      </c>
      <c r="F42" s="13">
        <f>LN(H32)</f>
        <v>-0.56407326384077749</v>
      </c>
      <c r="I42" s="13" t="s">
        <v>53</v>
      </c>
      <c r="J42" s="13">
        <f>LN(L32)+LN(L33)+LN(L34)</f>
        <v>-2.5551113656788349</v>
      </c>
      <c r="M42" s="13" t="s">
        <v>53</v>
      </c>
      <c r="N42" s="13">
        <f>LN(P32)+LN(P33)+LN(P34)</f>
        <v>-1.5746279502498828</v>
      </c>
      <c r="Q42" s="13">
        <f>SUM(B42,B43,F42,F43,J42,J43,N42,N43)</f>
        <v>-14.320984487574504</v>
      </c>
    </row>
    <row r="43" spans="1:17" x14ac:dyDescent="0.25">
      <c r="A43" s="13" t="s">
        <v>54</v>
      </c>
      <c r="B43" s="13">
        <f>LN(D37)+LN(D38)+LN(D39)</f>
        <v>-2.3740884205803963</v>
      </c>
      <c r="E43" s="13" t="s">
        <v>54</v>
      </c>
      <c r="F43" s="13">
        <f>LN(H37)+LN(H38)+LN(H39)</f>
        <v>-2.1224159191542276</v>
      </c>
      <c r="I43" s="13" t="s">
        <v>54</v>
      </c>
      <c r="J43" s="13">
        <f>LN(L37)</f>
        <v>-0.72212958369885993</v>
      </c>
      <c r="M43" s="13" t="s">
        <v>54</v>
      </c>
      <c r="N43" s="13">
        <f>LN(P37)+LN(P38)+LN(P39)</f>
        <v>-1.8959933439154728</v>
      </c>
    </row>
    <row r="46" spans="1:17" x14ac:dyDescent="0.25">
      <c r="A46" s="13" t="s">
        <v>78</v>
      </c>
      <c r="B46" s="13">
        <v>1</v>
      </c>
      <c r="E46" s="13" t="s">
        <v>78</v>
      </c>
      <c r="F46" s="13">
        <v>1</v>
      </c>
      <c r="I46" s="13" t="s">
        <v>78</v>
      </c>
      <c r="J46" s="13">
        <v>1</v>
      </c>
      <c r="M46" s="13" t="s">
        <v>78</v>
      </c>
      <c r="N46" s="13">
        <v>1</v>
      </c>
    </row>
    <row r="47" spans="1:17" x14ac:dyDescent="0.25">
      <c r="A47" s="13" t="s">
        <v>79</v>
      </c>
      <c r="B47" s="13">
        <f>1/3</f>
        <v>0.33333333333333331</v>
      </c>
      <c r="E47" s="13" t="s">
        <v>79</v>
      </c>
      <c r="F47" s="13">
        <v>0.5</v>
      </c>
      <c r="I47" s="13" t="s">
        <v>79</v>
      </c>
      <c r="J47" s="12">
        <f>2/3</f>
        <v>0.66666666666666663</v>
      </c>
      <c r="M47" s="13" t="s">
        <v>79</v>
      </c>
      <c r="N47" s="13">
        <f>1/3</f>
        <v>0.33333333333333331</v>
      </c>
    </row>
    <row r="48" spans="1:17" x14ac:dyDescent="0.25">
      <c r="A48" s="13" t="s">
        <v>80</v>
      </c>
      <c r="B48" s="13">
        <f>2*B46*B47/(B46+B47)</f>
        <v>0.5</v>
      </c>
      <c r="E48" s="13" t="s">
        <v>80</v>
      </c>
      <c r="F48" s="13">
        <f>2*F46*F47/(F46+F47)</f>
        <v>0.66666666666666663</v>
      </c>
      <c r="I48" s="13" t="s">
        <v>80</v>
      </c>
      <c r="J48" s="13">
        <f>2*J46*J47/(J46+J47)</f>
        <v>0.8</v>
      </c>
      <c r="M48" s="13" t="s">
        <v>80</v>
      </c>
      <c r="N48" s="13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3" t="s">
        <v>48</v>
      </c>
      <c r="B51" s="13" t="s">
        <v>49</v>
      </c>
      <c r="C51" s="13" t="s">
        <v>50</v>
      </c>
      <c r="D51" s="13" t="s">
        <v>71</v>
      </c>
      <c r="E51" s="13" t="s">
        <v>48</v>
      </c>
      <c r="F51" s="13" t="s">
        <v>49</v>
      </c>
      <c r="G51" s="13" t="s">
        <v>50</v>
      </c>
      <c r="H51" s="13" t="s">
        <v>71</v>
      </c>
      <c r="I51" s="13" t="s">
        <v>48</v>
      </c>
      <c r="J51" s="13" t="s">
        <v>49</v>
      </c>
      <c r="K51" s="13" t="s">
        <v>50</v>
      </c>
      <c r="L51" s="13" t="s">
        <v>71</v>
      </c>
      <c r="M51" s="13" t="s">
        <v>48</v>
      </c>
      <c r="N51" s="13" t="s">
        <v>49</v>
      </c>
      <c r="O51" s="13" t="s">
        <v>50</v>
      </c>
      <c r="P51" s="13" t="s">
        <v>71</v>
      </c>
    </row>
    <row r="52" spans="1:16" x14ac:dyDescent="0.25">
      <c r="A52" s="13" t="s">
        <v>35</v>
      </c>
      <c r="B52" s="13" t="s">
        <v>37</v>
      </c>
      <c r="C52" s="13" t="s">
        <v>41</v>
      </c>
      <c r="D52" s="13">
        <f>$F$12*SUMSQ($C$10:$D$10)+$F$10*(SUMSQ(C16:C17)+SUMSQ(E16:E17)+SUMSQ(D16:D17))+$G$10*(I16^2+K16^2+J16^2)</f>
        <v>0.54405490288937397</v>
      </c>
      <c r="E52" s="13" t="s">
        <v>41</v>
      </c>
      <c r="F52" s="13" t="s">
        <v>35</v>
      </c>
      <c r="G52" s="13" t="s">
        <v>37</v>
      </c>
      <c r="H52" s="13">
        <f>$G$12*SUMSQ($C$11:$D$11)+$F$10*(SUMSQ(D16:D17)+SUMSQ(C16:C17)+SUMSQ(E16:E17))+$G$10*(J16^2+I16^2+K16^2)</f>
        <v>0.58326074645964632</v>
      </c>
      <c r="I52" s="13" t="s">
        <v>35</v>
      </c>
      <c r="J52" s="13" t="s">
        <v>41</v>
      </c>
      <c r="K52" s="13" t="s">
        <v>37</v>
      </c>
      <c r="L52" s="13">
        <f>$H$12*SUMSQ($C$12:$D$12)+$F$10*(SUMSQ($C$16:$C$17)+SUMSQ($D$16:$D$17)+SUMSQ($E$16:$E$17))+$G$10*($I$16^2+$J$16^2+$K$16^2)</f>
        <v>0.5342780962854855</v>
      </c>
      <c r="M52" s="13" t="s">
        <v>37</v>
      </c>
      <c r="N52" s="13" t="s">
        <v>41</v>
      </c>
      <c r="O52" s="13" t="s">
        <v>35</v>
      </c>
      <c r="P52" s="13">
        <f>$H$12*SUMSQ($C$13:$D$13)+$F$10*(SUMSQ($C$16:$C$17)+SUMSQ($D$16:$D$17)+SUMSQ($E$16:$E$17))+$G$10*($I$16^2+$J$16^2+$K$16^2)</f>
        <v>0.54002297674358735</v>
      </c>
    </row>
    <row r="53" spans="1:16" x14ac:dyDescent="0.25">
      <c r="A53" s="13" t="s">
        <v>35</v>
      </c>
      <c r="B53" s="13" t="s">
        <v>38</v>
      </c>
      <c r="C53" s="13" t="s">
        <v>41</v>
      </c>
      <c r="D53" s="13">
        <f>$F$12*SUMSQ($C$10:$D$10)+$F$10*(SUMSQ(C16:C17)+SUMSQ(F16:F17)+SUMSQ(D16:D17))+$G$10*(I16^2+L16^2+J16^2)</f>
        <v>0.45038132625735477</v>
      </c>
      <c r="E53" s="13" t="s">
        <v>41</v>
      </c>
      <c r="F53" s="13" t="s">
        <v>35</v>
      </c>
      <c r="G53" s="13" t="s">
        <v>38</v>
      </c>
      <c r="H53" s="13">
        <f>$G$12*SUMSQ($C$11:$D$11)+$F$10*(SUMSQ(C16:C17)+SUMSQ(D16:D17)+SUMSQ(F16:F17))+$G$10*(J16^2+I16^2+L16^2)</f>
        <v>0.48958716982762712</v>
      </c>
      <c r="I53" s="13" t="s">
        <v>38</v>
      </c>
      <c r="J53" s="13" t="s">
        <v>41</v>
      </c>
      <c r="K53" s="13" t="s">
        <v>37</v>
      </c>
      <c r="L53" s="13">
        <f>$H$12*SUMSQ($C$12:$D$12)+$F$10*(SUMSQ($F$16:$F$17)+SUMSQ($D$16:$D$17)+SUMSQ($E$16:$E$17))+$G$10*($L$16^2+$J$16^2+$K$16^2)</f>
        <v>0.47023881204309614</v>
      </c>
      <c r="M53" s="13" t="s">
        <v>37</v>
      </c>
      <c r="N53" s="13" t="s">
        <v>38</v>
      </c>
      <c r="O53" s="13" t="s">
        <v>35</v>
      </c>
      <c r="P53" s="13">
        <f>$H$12*SUMSQ($C$13:$D$13)+$F$10*(SUMSQ($C$16:$C$17)+SUMSQ($F$16:$F$17)+SUMSQ($E$16:$E$17))+$G$10*($I$16^2+$L$16^2+$K$16^2)</f>
        <v>0.46879227286190106</v>
      </c>
    </row>
    <row r="54" spans="1:16" x14ac:dyDescent="0.25">
      <c r="A54" s="13" t="s">
        <v>35</v>
      </c>
      <c r="B54" s="13" t="s">
        <v>39</v>
      </c>
      <c r="C54" s="13" t="s">
        <v>41</v>
      </c>
      <c r="D54" s="13">
        <f>$F$12*SUMSQ($C$10:$D$10)+$F$10*(SUMSQ(C16:C17)+SUMSQ(B56:B57)+SUMSQ(D16:D17))+$G$10*(I17^2+L17^2+J17^2)</f>
        <v>0.31976121413987779</v>
      </c>
      <c r="E54" s="13" t="s">
        <v>41</v>
      </c>
      <c r="F54" s="13" t="s">
        <v>35</v>
      </c>
      <c r="G54" s="13" t="s">
        <v>39</v>
      </c>
      <c r="H54" s="13">
        <f>$G$12*SUMSQ($C$11:$D$11)+$F$10*(SUMSQ(D16:D17)+SUMSQ(C16:C17)+SUMSQ(F56:F57))+$G$10*(J16^2+I16^2+G56^2)</f>
        <v>0.52957594618995585</v>
      </c>
      <c r="I54" s="13" t="s">
        <v>45</v>
      </c>
      <c r="J54" s="13" t="s">
        <v>41</v>
      </c>
      <c r="K54" s="13" t="s">
        <v>37</v>
      </c>
      <c r="L54" s="13">
        <f>$H$12*SUMSQ($C$12:$D$12)+$F$10*(SUMSQ($J$56:$J$57)+SUMSQ($D$16:$D$17)+SUMSQ($E$16:$E$17))+$G$10*($K$56^2+$J$16^2+$K$16^2)</f>
        <v>0.4904440375910798</v>
      </c>
      <c r="M54" s="13" t="s">
        <v>37</v>
      </c>
      <c r="N54" s="13" t="s">
        <v>47</v>
      </c>
      <c r="O54" s="13" t="s">
        <v>35</v>
      </c>
      <c r="P54" s="13">
        <f>$H$12*SUMSQ($C$13:$D$13)+$F$10*(SUMSQ($C$16:$C$17)+SUMSQ($N$56:$N$57)+SUMSQ($E$16:$E$17))+$G$10*($I$16^2+$O$56^2+$K$16^2)</f>
        <v>0.50064870012645102</v>
      </c>
    </row>
    <row r="56" spans="1:16" x14ac:dyDescent="0.25">
      <c r="B56" s="13">
        <f>AVERAGE(E16,F16)</f>
        <v>0.6748008625819879</v>
      </c>
      <c r="C56" s="13">
        <f>AVERAGE(K16,L16)</f>
        <v>0.8119500068464236</v>
      </c>
      <c r="F56" s="13">
        <f>AVERAGE(E16,F16)</f>
        <v>0.6748008625819879</v>
      </c>
      <c r="G56" s="13">
        <f>AVERAGE(K16,L16)</f>
        <v>0.8119500068464236</v>
      </c>
      <c r="J56" s="13">
        <f>AVERAGE(C16,F16)</f>
        <v>0.70486707670021143</v>
      </c>
      <c r="K56" s="13">
        <f>AVERAGE(I16,L16)</f>
        <v>0.61855410627515695</v>
      </c>
      <c r="N56" s="13">
        <f>AVERAGE(D16,F16)</f>
        <v>0.62204658592982343</v>
      </c>
      <c r="O56" s="13">
        <f>AVERAGE(J16,L16)</f>
        <v>0.84382355309579471</v>
      </c>
    </row>
    <row r="57" spans="1:16" x14ac:dyDescent="0.25">
      <c r="B57" s="13">
        <f>AVERAGE(E17,F17)</f>
        <v>0.41253449851934409</v>
      </c>
      <c r="F57" s="13">
        <f>AVERAGE(E17,F17)</f>
        <v>0.41253449851934409</v>
      </c>
      <c r="J57" s="13">
        <f>AVERAGE(C17,F17)</f>
        <v>0.45554521606389203</v>
      </c>
      <c r="N57" s="13">
        <f>AVERAGE(D17,F17)</f>
        <v>0.32326474509905989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BPR</vt:lpstr>
      <vt:lpstr>BPRH</vt:lpstr>
      <vt:lpstr>BPRH w. Reg</vt:lpstr>
      <vt:lpstr>BPRH w. D</vt:lpstr>
      <vt:lpstr>Iteration1</vt:lpstr>
      <vt:lpstr>obj_t</vt:lpstr>
      <vt:lpstr>obj_t+1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Sumit</dc:creator>
  <cp:lastModifiedBy>柳 一泓</cp:lastModifiedBy>
  <dcterms:created xsi:type="dcterms:W3CDTF">2020-06-22T15:54:25Z</dcterms:created>
  <dcterms:modified xsi:type="dcterms:W3CDTF">2020-07-01T21:53:29Z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d244d4d9-4f1e-4865-972a-72cfdec365fa</vt:lpwstr>
  </property>
</Properties>
</file>