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adsp2\Desktop\Reference_Samples_v.2.0.0\"/>
    </mc:Choice>
  </mc:AlternateContent>
  <xr:revisionPtr revIDLastSave="0" documentId="13_ncr:1_{0DDDCBBF-CEE4-41DD-8478-5C016C137431}" xr6:coauthVersionLast="47" xr6:coauthVersionMax="47" xr10:uidLastSave="{00000000-0000-0000-0000-000000000000}"/>
  <bookViews>
    <workbookView xWindow="-120" yWindow="-120" windowWidth="29040" windowHeight="15840" xr2:uid="{1D3810D5-A995-4117-8F2F-31CDA8DC4963}"/>
  </bookViews>
  <sheets>
    <sheet name="Assay_Summary_Data" sheetId="1" r:id="rId1"/>
    <sheet name="Assay_Metadata" sheetId="4" r:id="rId2"/>
  </sheets>
  <definedNames>
    <definedName name="_xlnm._FilterDatabase" localSheetId="1" hidden="1">Assay_Metadata!$C$1:$C$34</definedName>
    <definedName name="_xlnm._FilterDatabase" localSheetId="0" hidden="1">Assay_Summary_Data!#REF!</definedName>
    <definedName name="_xlnm.Extract" localSheetId="1">Assay_Metadata!#REF!</definedName>
    <definedName name="_xlnm.Extract" localSheetId="0">Assay_Summary_Data!#REF!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6" i="1"/>
  <c r="C5" i="1"/>
  <c r="C4" i="1"/>
  <c r="C3" i="1"/>
  <c r="C17" i="1"/>
  <c r="C16" i="1"/>
  <c r="C15" i="1"/>
  <c r="C14" i="1"/>
  <c r="C13" i="1"/>
  <c r="C12" i="1"/>
  <c r="C11" i="1"/>
  <c r="C10" i="1"/>
  <c r="C9" i="1"/>
  <c r="E8" i="1"/>
  <c r="M6" i="1"/>
  <c r="K7" i="1" l="1"/>
  <c r="G17" i="1"/>
  <c r="M7" i="1"/>
  <c r="I5" i="1"/>
  <c r="M3" i="1"/>
  <c r="G11" i="1"/>
  <c r="G14" i="1"/>
  <c r="I3" i="1"/>
  <c r="G16" i="1"/>
  <c r="G13" i="1"/>
  <c r="E5" i="1"/>
  <c r="I6" i="1"/>
  <c r="D14" i="1"/>
  <c r="E4" i="1"/>
  <c r="G12" i="1"/>
  <c r="D7" i="1"/>
  <c r="D17" i="1"/>
  <c r="K5" i="1"/>
  <c r="G10" i="1"/>
  <c r="D10" i="1"/>
  <c r="I4" i="1"/>
  <c r="M5" i="1"/>
  <c r="E7" i="1"/>
  <c r="I8" i="1"/>
  <c r="D9" i="1"/>
  <c r="G4" i="1"/>
  <c r="G8" i="1"/>
  <c r="D11" i="1"/>
  <c r="E3" i="1"/>
  <c r="K4" i="1"/>
  <c r="D6" i="1"/>
  <c r="G7" i="1"/>
  <c r="K8" i="1"/>
  <c r="I15" i="1"/>
  <c r="D12" i="1"/>
  <c r="M4" i="1"/>
  <c r="E6" i="1"/>
  <c r="I7" i="1"/>
  <c r="M8" i="1"/>
  <c r="M9" i="1"/>
  <c r="I13" i="1"/>
  <c r="D13" i="1"/>
  <c r="K3" i="1"/>
  <c r="D5" i="1"/>
  <c r="G6" i="1"/>
  <c r="G15" i="1"/>
  <c r="D4" i="1"/>
  <c r="G5" i="1"/>
  <c r="K6" i="1"/>
  <c r="D8" i="1"/>
  <c r="G3" i="1"/>
  <c r="D15" i="1"/>
  <c r="D16" i="1"/>
  <c r="G9" i="1"/>
  <c r="D3" i="1"/>
  <c r="E17" i="1"/>
  <c r="I16" i="1"/>
  <c r="M12" i="1"/>
  <c r="E9" i="1"/>
  <c r="I9" i="1"/>
  <c r="K11" i="1"/>
  <c r="K13" i="1"/>
  <c r="M11" i="1"/>
  <c r="M10" i="1"/>
  <c r="K14" i="1"/>
  <c r="E16" i="1"/>
  <c r="E15" i="1"/>
  <c r="I17" i="1"/>
  <c r="K15" i="1"/>
  <c r="M13" i="1"/>
  <c r="E10" i="1"/>
  <c r="I10" i="1"/>
  <c r="K9" i="1"/>
  <c r="K16" i="1"/>
  <c r="M14" i="1"/>
  <c r="E11" i="1"/>
  <c r="I11" i="1"/>
  <c r="K17" i="1"/>
  <c r="M15" i="1"/>
  <c r="E12" i="1"/>
  <c r="I12" i="1"/>
  <c r="K10" i="1"/>
  <c r="M16" i="1"/>
  <c r="E13" i="1"/>
  <c r="M17" i="1"/>
  <c r="E14" i="1"/>
  <c r="I14" i="1"/>
  <c r="K12" i="1"/>
  <c r="H9" i="1" l="1"/>
  <c r="N4" i="1"/>
  <c r="H16" i="1"/>
  <c r="F5" i="1"/>
  <c r="L6" i="1"/>
  <c r="H3" i="1"/>
  <c r="L7" i="1"/>
  <c r="F6" i="1"/>
  <c r="H15" i="1"/>
  <c r="J12" i="1"/>
  <c r="H11" i="1"/>
  <c r="H6" i="1"/>
  <c r="N8" i="1"/>
  <c r="L8" i="1"/>
  <c r="L10" i="1"/>
  <c r="F16" i="1"/>
  <c r="N12" i="1"/>
  <c r="H14" i="1"/>
  <c r="J6" i="1"/>
  <c r="J7" i="1"/>
  <c r="H7" i="1"/>
  <c r="F8" i="1"/>
  <c r="H13" i="1"/>
  <c r="L3" i="1"/>
  <c r="H12" i="1"/>
  <c r="L4" i="1"/>
  <c r="J8" i="1"/>
  <c r="L5" i="1"/>
  <c r="J5" i="1"/>
  <c r="H17" i="1"/>
  <c r="H10" i="1"/>
  <c r="N7" i="1"/>
  <c r="F3" i="1"/>
  <c r="F7" i="1"/>
  <c r="N6" i="1"/>
  <c r="N5" i="1"/>
  <c r="F4" i="1"/>
  <c r="H8" i="1"/>
  <c r="J4" i="1"/>
  <c r="J3" i="1"/>
  <c r="J15" i="1"/>
  <c r="H5" i="1"/>
  <c r="H4" i="1"/>
  <c r="N3" i="1"/>
  <c r="L16" i="1"/>
  <c r="L9" i="1"/>
  <c r="L14" i="1"/>
  <c r="J16" i="1"/>
  <c r="F12" i="1"/>
  <c r="J10" i="1"/>
  <c r="N10" i="1"/>
  <c r="F17" i="1"/>
  <c r="J14" i="1"/>
  <c r="N15" i="1"/>
  <c r="F10" i="1"/>
  <c r="N11" i="1"/>
  <c r="F14" i="1"/>
  <c r="L17" i="1"/>
  <c r="N13" i="1"/>
  <c r="L13" i="1"/>
  <c r="N17" i="1"/>
  <c r="J11" i="1"/>
  <c r="L15" i="1"/>
  <c r="L11" i="1"/>
  <c r="F13" i="1"/>
  <c r="F11" i="1"/>
  <c r="J17" i="1"/>
  <c r="J9" i="1"/>
  <c r="N9" i="1"/>
  <c r="L12" i="1"/>
  <c r="N16" i="1"/>
  <c r="N14" i="1"/>
  <c r="F15" i="1"/>
  <c r="F9" i="1"/>
  <c r="J13" i="1"/>
</calcChain>
</file>

<file path=xl/sharedStrings.xml><?xml version="1.0" encoding="utf-8"?>
<sst xmlns="http://schemas.openxmlformats.org/spreadsheetml/2006/main" count="724" uniqueCount="151">
  <si>
    <t>Overall</t>
  </si>
  <si>
    <t>Frederick National Labs</t>
  </si>
  <si>
    <t>Feinstein_Northwell</t>
  </si>
  <si>
    <t>Mount_Sinai</t>
  </si>
  <si>
    <t>UMN</t>
  </si>
  <si>
    <t>ASU</t>
  </si>
  <si>
    <t>Total (N)</t>
  </si>
  <si>
    <t>Percent (%)</t>
  </si>
  <si>
    <t>Technology_Type</t>
  </si>
  <si>
    <t>enzyme-linked immunosorbent assay (ELISA)</t>
  </si>
  <si>
    <t>chemiluminescent microparticle immunoassay (CMIA)</t>
  </si>
  <si>
    <t>chemiluminescent immunoassay (CLIA)</t>
  </si>
  <si>
    <t>electrochemiluminescence immunoassay (ECLIA)</t>
  </si>
  <si>
    <t>multiplex flow immunoassay</t>
  </si>
  <si>
    <t>lateral flow assay</t>
  </si>
  <si>
    <t>Assay Target Organism</t>
  </si>
  <si>
    <t>SARS-CoV-2 Virus</t>
  </si>
  <si>
    <t>Cytomegalovirus</t>
  </si>
  <si>
    <t>Epstein-Barr Virus</t>
  </si>
  <si>
    <t>Hepatitis B Virus</t>
  </si>
  <si>
    <t>HIV</t>
  </si>
  <si>
    <t>HCoV-229E</t>
  </si>
  <si>
    <t>HCoV-HKU1</t>
  </si>
  <si>
    <t>HCoV-NL63</t>
  </si>
  <si>
    <t>HCoV-OC43</t>
  </si>
  <si>
    <t>CBC ID</t>
  </si>
  <si>
    <t># Assay_ID</t>
  </si>
  <si>
    <t>Assay_Name</t>
  </si>
  <si>
    <t>Platform</t>
  </si>
  <si>
    <t>Assay_Target_Organism</t>
  </si>
  <si>
    <t>Assay_Target</t>
  </si>
  <si>
    <t>Assay_Target_Sub_Region</t>
  </si>
  <si>
    <t>Measurand_Antibody_Type</t>
  </si>
  <si>
    <t>Assay_Result_Type</t>
  </si>
  <si>
    <t>Assay_Result_Unit</t>
  </si>
  <si>
    <t>Plasma Is Present</t>
  </si>
  <si>
    <t>Serum Is Present</t>
  </si>
  <si>
    <t>Nasal_Swab Is Present</t>
  </si>
  <si>
    <t>Venous_Whole_Blood Is Present</t>
  </si>
  <si>
    <t>12_101</t>
  </si>
  <si>
    <t>SARS-CoV-2 Spike IgG Assay</t>
  </si>
  <si>
    <t>In-House</t>
  </si>
  <si>
    <t>Spike</t>
  </si>
  <si>
    <t>IgG</t>
  </si>
  <si>
    <t>Quantitative</t>
  </si>
  <si>
    <t>BAU/mL</t>
  </si>
  <si>
    <t>Yes</t>
  </si>
  <si>
    <t>No</t>
  </si>
  <si>
    <t>12_102</t>
  </si>
  <si>
    <t>SARS-CoV-2 Spike IgM Assay</t>
  </si>
  <si>
    <t>IgM</t>
  </si>
  <si>
    <t>12_103</t>
  </si>
  <si>
    <t>SARS-CoV-2 Nucleocapsid IgG Assay</t>
  </si>
  <si>
    <t>Nucleocapsid</t>
  </si>
  <si>
    <t>12_104</t>
  </si>
  <si>
    <t>SARS-CoV-2 Nucleocapsid IgM Assay</t>
  </si>
  <si>
    <t>14_010</t>
  </si>
  <si>
    <t>COVID-SeroKlir, Kantaro Semi-Quantitative SARS-CoV-2 IgG Antibody Kit</t>
  </si>
  <si>
    <t>Biotek ELISA washer and reader</t>
  </si>
  <si>
    <t>Full Length Spike</t>
  </si>
  <si>
    <t>Semi-Quantitative</t>
  </si>
  <si>
    <t>Negative, Weak Positive, Moderate Positive, Strong Positive</t>
  </si>
  <si>
    <t>RBD</t>
  </si>
  <si>
    <t>Qualitative</t>
  </si>
  <si>
    <t>Negative, Positive</t>
  </si>
  <si>
    <t>14_020</t>
  </si>
  <si>
    <t>Abbott Alinity m SARS-CoV-2 Assay</t>
  </si>
  <si>
    <t>Abbott Alinity</t>
  </si>
  <si>
    <t>Positive/Negative</t>
  </si>
  <si>
    <t>14_050</t>
  </si>
  <si>
    <r>
      <t>Abbott ARCHITECT</t>
    </r>
    <r>
      <rPr>
        <sz val="11"/>
        <rFont val="Calibri"/>
        <family val="2"/>
        <scheme val="minor"/>
      </rPr>
      <t> anti-HBc</t>
    </r>
    <r>
      <rPr>
        <sz val="11"/>
        <color theme="1"/>
        <rFont val="Calibri"/>
        <family val="2"/>
        <scheme val="minor"/>
      </rPr>
      <t xml:space="preserve"> Assay</t>
    </r>
  </si>
  <si>
    <t>Abbott ARCHITECT</t>
  </si>
  <si>
    <t>Core Antigen</t>
  </si>
  <si>
    <t>IgG + IgM</t>
  </si>
  <si>
    <t>Reactive/Nonreactive</t>
  </si>
  <si>
    <t>14_070</t>
  </si>
  <si>
    <t>LIAISON CMV IgG Assay</t>
  </si>
  <si>
    <t>LIAISON XL</t>
  </si>
  <si>
    <t>CMV antigens</t>
  </si>
  <si>
    <t>U/mL</t>
  </si>
  <si>
    <t>14_080</t>
  </si>
  <si>
    <t>LIAISON VCA IgG Assay (EBV)</t>
  </si>
  <si>
    <t xml:space="preserve">Viral Capsid Antigen </t>
  </si>
  <si>
    <t>p18</t>
  </si>
  <si>
    <t>14_090</t>
  </si>
  <si>
    <t>CBC LDT</t>
  </si>
  <si>
    <t>27_501</t>
  </si>
  <si>
    <t>Elecsys Anti-SARS-CoV-2 S Immunoassay</t>
  </si>
  <si>
    <t>cobas 6000</t>
  </si>
  <si>
    <t>Total antibodies</t>
  </si>
  <si>
    <t>27_502</t>
  </si>
  <si>
    <t>dilution factor</t>
  </si>
  <si>
    <t>27_503</t>
  </si>
  <si>
    <t>27_504</t>
  </si>
  <si>
    <t>BioPlex 2200 ToRC IgM Kit</t>
  </si>
  <si>
    <t>BioPlex 2200 System</t>
  </si>
  <si>
    <t>Positive/negative/equivocal</t>
  </si>
  <si>
    <t>27_505</t>
  </si>
  <si>
    <t>BioPlex 2200 EBV IgG Assay</t>
  </si>
  <si>
    <t>27_506</t>
  </si>
  <si>
    <t>Abbott ARCHITECT anti-HBc Assay</t>
  </si>
  <si>
    <t>Reactive/nonreactive/grayzone</t>
  </si>
  <si>
    <t>27_507</t>
  </si>
  <si>
    <t>Abbott ARCHITECT HIV Ag/Ab Combo Assay</t>
  </si>
  <si>
    <t>HIV 1 and HIV 2 antigens</t>
  </si>
  <si>
    <t>Reactive/nonreactive</t>
  </si>
  <si>
    <t>27_508</t>
  </si>
  <si>
    <t>Geenius HIV 1/2 Supplemental Assay</t>
  </si>
  <si>
    <t>Geenius reader</t>
  </si>
  <si>
    <t>HIV1/HIV2/negative</t>
  </si>
  <si>
    <t>27_509</t>
  </si>
  <si>
    <t>LIAISON</t>
  </si>
  <si>
    <t>27_510</t>
  </si>
  <si>
    <t>27_511</t>
  </si>
  <si>
    <t>32_035</t>
  </si>
  <si>
    <t>Abbott ARCHITECT CMV IgG Assay</t>
  </si>
  <si>
    <t>Index</t>
  </si>
  <si>
    <t>32_040</t>
  </si>
  <si>
    <t>Early Antigen Diffuse</t>
  </si>
  <si>
    <t>Nuclear antigen - 1</t>
  </si>
  <si>
    <t>32_047</t>
  </si>
  <si>
    <t>ACCESS SARS -CoV-2 IgM Assay</t>
  </si>
  <si>
    <t>luminometer</t>
  </si>
  <si>
    <t>32_048</t>
  </si>
  <si>
    <r>
      <t>ACCESS SARS -CoV-2 IgG</t>
    </r>
    <r>
      <rPr>
        <sz val="11"/>
        <rFont val="Calibri"/>
        <family val="2"/>
        <scheme val="minor"/>
      </rPr>
      <t> Assay</t>
    </r>
  </si>
  <si>
    <t>32_060</t>
  </si>
  <si>
    <t>32_065</t>
  </si>
  <si>
    <t>32_070</t>
  </si>
  <si>
    <t>32_075</t>
  </si>
  <si>
    <t>41_468</t>
  </si>
  <si>
    <t>Alpha</t>
  </si>
  <si>
    <t>41_470</t>
  </si>
  <si>
    <t>Numeric</t>
  </si>
  <si>
    <t>41_472</t>
  </si>
  <si>
    <t>41_474</t>
  </si>
  <si>
    <t>41_476</t>
  </si>
  <si>
    <t>41_481</t>
  </si>
  <si>
    <t>LIAISON SARS-CoV-2 S1/S2 IgG Assay</t>
  </si>
  <si>
    <t>S1/S2</t>
  </si>
  <si>
    <t>AU/ml</t>
  </si>
  <si>
    <t>41_483</t>
  </si>
  <si>
    <t>LIAISON SARS-CoV-2 IgM Assay</t>
  </si>
  <si>
    <t>SD</t>
  </si>
  <si>
    <t>41_485</t>
  </si>
  <si>
    <r>
      <t>Abbott ARCHITECT</t>
    </r>
    <r>
      <rPr>
        <sz val="11"/>
        <rFont val="Calibri"/>
        <family val="2"/>
        <scheme val="minor"/>
      </rPr>
      <t> anti-HBc</t>
    </r>
    <r>
      <rPr>
        <sz val="11"/>
        <color theme="1"/>
        <rFont val="Calibri"/>
        <family val="2"/>
        <scheme val="minor"/>
      </rPr>
      <t xml:space="preserve"> Kit</t>
    </r>
  </si>
  <si>
    <t>41_486</t>
  </si>
  <si>
    <t>41_487</t>
  </si>
  <si>
    <t>cobas e 801</t>
  </si>
  <si>
    <t>Nucleocapsid (N) antigen</t>
  </si>
  <si>
    <t>Cutoff index (COI)</t>
  </si>
  <si>
    <t>41_488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</si>
</sst>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1111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10" fontId="0" fillId="3" borderId="4" xfId="1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0" fontId="0" fillId="3" borderId="9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0" fontId="0" fillId="2" borderId="6" xfId="1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0" fontId="0" fillId="2" borderId="3" xfId="1" applyNumberFormat="1" applyFont="1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2" borderId="8" xfId="1" applyNumberFormat="1" applyFont="1" applyFill="1" applyBorder="1" applyAlignment="1">
      <alignment horizontal="center" vertical="center"/>
    </xf>
    <xf numFmtId="10" fontId="0" fillId="3" borderId="3" xfId="1" applyNumberFormat="1" applyFont="1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8" xfId="1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662B-8F86-4556-95DC-B1A68691104C}">
  <dimension ref="A1:N26"/>
  <sheetViews>
    <sheetView tabSelected="1" workbookViewId="0">
      <selection activeCell="B26" sqref="B26"/>
    </sheetView>
  </sheetViews>
  <sheetFormatPr defaultRowHeight="15" x14ac:dyDescent="0.25"/>
  <cols>
    <col min="1" max="1" width="22" style="2" bestFit="1" customWidth="1"/>
    <col min="2" max="2" width="50" style="6" bestFit="1" customWidth="1"/>
    <col min="3" max="11" width="12.7109375" style="2" customWidth="1"/>
    <col min="12" max="13" width="12.7109375" customWidth="1"/>
    <col min="14" max="14" width="11.28515625" bestFit="1" customWidth="1"/>
  </cols>
  <sheetData>
    <row r="1" spans="1:14" ht="15.75" thickTop="1" x14ac:dyDescent="0.25">
      <c r="A1" s="3"/>
      <c r="B1" s="55"/>
      <c r="C1" s="29" t="s">
        <v>0</v>
      </c>
      <c r="D1" s="30"/>
      <c r="E1" s="43" t="s">
        <v>1</v>
      </c>
      <c r="F1" s="44"/>
      <c r="G1" s="29" t="s">
        <v>2</v>
      </c>
      <c r="H1" s="30"/>
      <c r="I1" s="43" t="s">
        <v>3</v>
      </c>
      <c r="J1" s="44"/>
      <c r="K1" s="29" t="s">
        <v>4</v>
      </c>
      <c r="L1" s="30"/>
      <c r="M1" s="43" t="s">
        <v>5</v>
      </c>
      <c r="N1" s="30"/>
    </row>
    <row r="2" spans="1:14" ht="15.75" thickBot="1" x14ac:dyDescent="0.3">
      <c r="A2" s="4"/>
      <c r="B2" s="5"/>
      <c r="C2" s="45" t="s">
        <v>6</v>
      </c>
      <c r="D2" s="46" t="s">
        <v>7</v>
      </c>
      <c r="E2" s="47" t="s">
        <v>6</v>
      </c>
      <c r="F2" s="48" t="s">
        <v>7</v>
      </c>
      <c r="G2" s="45" t="s">
        <v>6</v>
      </c>
      <c r="H2" s="46" t="s">
        <v>7</v>
      </c>
      <c r="I2" s="47" t="s">
        <v>6</v>
      </c>
      <c r="J2" s="48" t="s">
        <v>7</v>
      </c>
      <c r="K2" s="45" t="s">
        <v>6</v>
      </c>
      <c r="L2" s="46" t="s">
        <v>7</v>
      </c>
      <c r="M2" s="47" t="s">
        <v>6</v>
      </c>
      <c r="N2" s="46" t="s">
        <v>7</v>
      </c>
    </row>
    <row r="3" spans="1:14" ht="15.75" thickTop="1" x14ac:dyDescent="0.25">
      <c r="A3" s="17" t="s">
        <v>8</v>
      </c>
      <c r="B3" s="49" t="s">
        <v>9</v>
      </c>
      <c r="C3" s="31">
        <f>COUNTIFS(Assay_Metadata!$C:$C,B3)</f>
        <v>24</v>
      </c>
      <c r="D3" s="18">
        <f t="shared" ref="D3:D8" si="0">C3/SUM(C$3:C$8)</f>
        <v>0.46153846153846156</v>
      </c>
      <c r="E3" s="23">
        <f>COUNTIFS(Assay_Metadata!$C:$C,$B3,Assay_Metadata!$A:$A,12)</f>
        <v>4</v>
      </c>
      <c r="F3" s="37">
        <f t="shared" ref="F3:F8" si="1">E3/SUM(E$3:E$8)</f>
        <v>1</v>
      </c>
      <c r="G3" s="31">
        <f>COUNTIFS(Assay_Metadata!$C:$C,$B3,Assay_Metadata!$A:$A,41)</f>
        <v>4</v>
      </c>
      <c r="H3" s="18">
        <f t="shared" ref="H3:H8" si="2">G3/SUM(G$3:G$8)</f>
        <v>0.2857142857142857</v>
      </c>
      <c r="I3" s="23">
        <f>COUNTIFS(Assay_Metadata!$C:$C,$B3,Assay_Metadata!$A:$A,14)</f>
        <v>6</v>
      </c>
      <c r="J3" s="37">
        <f t="shared" ref="J3:J8" si="3">I3/SUM(I$3:I$8)</f>
        <v>0.6</v>
      </c>
      <c r="K3" s="31">
        <f>COUNTIFS(Assay_Metadata!$C:$C,$B3,Assay_Metadata!$A:$A,27)</f>
        <v>6</v>
      </c>
      <c r="L3" s="18">
        <f t="shared" ref="L3:L8" si="4">K3/SUM(K$3:K$8)</f>
        <v>0.42857142857142855</v>
      </c>
      <c r="M3" s="23">
        <f>COUNTIFS(Assay_Metadata!$C:$C,$B3,Assay_Metadata!$A:$A,32)</f>
        <v>4</v>
      </c>
      <c r="N3" s="18">
        <f t="shared" ref="N3:N8" si="5">M3/SUM(M$3:M$8)</f>
        <v>0.4</v>
      </c>
    </row>
    <row r="4" spans="1:14" x14ac:dyDescent="0.25">
      <c r="A4" s="19"/>
      <c r="B4" s="50" t="s">
        <v>10</v>
      </c>
      <c r="C4" s="32">
        <f>COUNTIFS(Assay_Metadata!$C:$C,B4)</f>
        <v>5</v>
      </c>
      <c r="D4" s="20">
        <f t="shared" si="0"/>
        <v>9.6153846153846159E-2</v>
      </c>
      <c r="E4" s="24">
        <f>COUNTIFS(Assay_Metadata!$C:$C,$B4,Assay_Metadata!$A:$A,12)</f>
        <v>0</v>
      </c>
      <c r="F4" s="38">
        <f t="shared" si="1"/>
        <v>0</v>
      </c>
      <c r="G4" s="32">
        <f>COUNTIFS(Assay_Metadata!$C:$C,$B4,Assay_Metadata!$A:$A,41)</f>
        <v>1</v>
      </c>
      <c r="H4" s="20">
        <f t="shared" si="2"/>
        <v>7.1428571428571425E-2</v>
      </c>
      <c r="I4" s="24">
        <f>COUNTIFS(Assay_Metadata!$C:$C,$B4,Assay_Metadata!$A:$A,14)</f>
        <v>2</v>
      </c>
      <c r="J4" s="38">
        <f t="shared" si="3"/>
        <v>0.2</v>
      </c>
      <c r="K4" s="32">
        <f>COUNTIFS(Assay_Metadata!$C:$C,$B4,Assay_Metadata!$A:$A,27)</f>
        <v>2</v>
      </c>
      <c r="L4" s="20">
        <f t="shared" si="4"/>
        <v>0.14285714285714285</v>
      </c>
      <c r="M4" s="24">
        <f>COUNTIFS(Assay_Metadata!$C:$C,$B4,Assay_Metadata!$A:$A,32)</f>
        <v>0</v>
      </c>
      <c r="N4" s="20">
        <f t="shared" si="5"/>
        <v>0</v>
      </c>
    </row>
    <row r="5" spans="1:14" x14ac:dyDescent="0.25">
      <c r="A5" s="19"/>
      <c r="B5" s="50" t="s">
        <v>11</v>
      </c>
      <c r="C5" s="32">
        <f>COUNTIFS(Assay_Metadata!$C:$C,B5)</f>
        <v>14</v>
      </c>
      <c r="D5" s="20">
        <f t="shared" si="0"/>
        <v>0.26923076923076922</v>
      </c>
      <c r="E5" s="24">
        <f>COUNTIFS(Assay_Metadata!$C:$C,$B5,Assay_Metadata!$A:$A,12)</f>
        <v>0</v>
      </c>
      <c r="F5" s="38">
        <f t="shared" si="1"/>
        <v>0</v>
      </c>
      <c r="G5" s="32">
        <f>COUNTIFS(Assay_Metadata!$C:$C,$B5,Assay_Metadata!$A:$A,41)</f>
        <v>7</v>
      </c>
      <c r="H5" s="20">
        <f t="shared" si="2"/>
        <v>0.5</v>
      </c>
      <c r="I5" s="24">
        <f>COUNTIFS(Assay_Metadata!$C:$C,$B5,Assay_Metadata!$A:$A,14)</f>
        <v>2</v>
      </c>
      <c r="J5" s="38">
        <f t="shared" si="3"/>
        <v>0.2</v>
      </c>
      <c r="K5" s="32">
        <f>COUNTIFS(Assay_Metadata!$C:$C,$B5,Assay_Metadata!$A:$A,27)</f>
        <v>2</v>
      </c>
      <c r="L5" s="20">
        <f t="shared" si="4"/>
        <v>0.14285714285714285</v>
      </c>
      <c r="M5" s="24">
        <f>COUNTIFS(Assay_Metadata!$C:$C,$B5,Assay_Metadata!$A:$A,32)</f>
        <v>3</v>
      </c>
      <c r="N5" s="20">
        <f t="shared" si="5"/>
        <v>0.3</v>
      </c>
    </row>
    <row r="6" spans="1:14" x14ac:dyDescent="0.25">
      <c r="A6" s="19"/>
      <c r="B6" s="50" t="s">
        <v>12</v>
      </c>
      <c r="C6" s="32">
        <f>COUNTIFS(Assay_Metadata!$C:$C,B6)</f>
        <v>3</v>
      </c>
      <c r="D6" s="20">
        <f t="shared" si="0"/>
        <v>5.7692307692307696E-2</v>
      </c>
      <c r="E6" s="24">
        <f>COUNTIFS(Assay_Metadata!$C:$C,$B6,Assay_Metadata!$A:$A,12)</f>
        <v>0</v>
      </c>
      <c r="F6" s="38">
        <f t="shared" si="1"/>
        <v>0</v>
      </c>
      <c r="G6" s="32">
        <f>COUNTIFS(Assay_Metadata!$C:$C,$B6,Assay_Metadata!$A:$A,41)</f>
        <v>2</v>
      </c>
      <c r="H6" s="20">
        <f t="shared" si="2"/>
        <v>0.14285714285714285</v>
      </c>
      <c r="I6" s="24">
        <f>COUNTIFS(Assay_Metadata!$C:$C,$B6,Assay_Metadata!$A:$A,14)</f>
        <v>0</v>
      </c>
      <c r="J6" s="38">
        <f t="shared" si="3"/>
        <v>0</v>
      </c>
      <c r="K6" s="32">
        <f>COUNTIFS(Assay_Metadata!$C:$C,$B6,Assay_Metadata!$A:$A,27)</f>
        <v>1</v>
      </c>
      <c r="L6" s="20">
        <f t="shared" si="4"/>
        <v>7.1428571428571425E-2</v>
      </c>
      <c r="M6" s="24">
        <f>COUNTIFS(Assay_Metadata!$C:$C,$B6,Assay_Metadata!$A:$A,32)</f>
        <v>0</v>
      </c>
      <c r="N6" s="20">
        <f t="shared" si="5"/>
        <v>0</v>
      </c>
    </row>
    <row r="7" spans="1:14" x14ac:dyDescent="0.25">
      <c r="A7" s="19"/>
      <c r="B7" s="50" t="s">
        <v>13</v>
      </c>
      <c r="C7" s="32">
        <f>COUNTIFS(Assay_Metadata!$C:$C,B7)</f>
        <v>5</v>
      </c>
      <c r="D7" s="20">
        <f t="shared" si="0"/>
        <v>9.6153846153846159E-2</v>
      </c>
      <c r="E7" s="24">
        <f>COUNTIFS(Assay_Metadata!$C:$C,$B7,Assay_Metadata!$A:$A,12)</f>
        <v>0</v>
      </c>
      <c r="F7" s="38">
        <f t="shared" si="1"/>
        <v>0</v>
      </c>
      <c r="G7" s="32">
        <f>COUNTIFS(Assay_Metadata!$C:$C,$B7,Assay_Metadata!$A:$A,41)</f>
        <v>0</v>
      </c>
      <c r="H7" s="20">
        <f t="shared" si="2"/>
        <v>0</v>
      </c>
      <c r="I7" s="24">
        <f>COUNTIFS(Assay_Metadata!$C:$C,$B7,Assay_Metadata!$A:$A,14)</f>
        <v>0</v>
      </c>
      <c r="J7" s="38">
        <f t="shared" si="3"/>
        <v>0</v>
      </c>
      <c r="K7" s="32">
        <f>COUNTIFS(Assay_Metadata!$C:$C,$B7,Assay_Metadata!$A:$A,27)</f>
        <v>2</v>
      </c>
      <c r="L7" s="20">
        <f t="shared" si="4"/>
        <v>0.14285714285714285</v>
      </c>
      <c r="M7" s="24">
        <f>COUNTIFS(Assay_Metadata!$C:$C,$B7,Assay_Metadata!$A:$A,32)</f>
        <v>3</v>
      </c>
      <c r="N7" s="20">
        <f t="shared" si="5"/>
        <v>0.3</v>
      </c>
    </row>
    <row r="8" spans="1:14" ht="15.75" thickBot="1" x14ac:dyDescent="0.3">
      <c r="A8" s="21"/>
      <c r="B8" s="51" t="s">
        <v>14</v>
      </c>
      <c r="C8" s="33">
        <f>COUNTIFS(Assay_Metadata!$C:$C,B8)</f>
        <v>1</v>
      </c>
      <c r="D8" s="22">
        <f t="shared" si="0"/>
        <v>1.9230769230769232E-2</v>
      </c>
      <c r="E8" s="25">
        <f>COUNTIFS(Assay_Metadata!$C:$C,$B8,Assay_Metadata!$A:$A,12)</f>
        <v>0</v>
      </c>
      <c r="F8" s="39">
        <f t="shared" si="1"/>
        <v>0</v>
      </c>
      <c r="G8" s="33">
        <f>COUNTIFS(Assay_Metadata!$C:$C,$B8,Assay_Metadata!$A:$A,41)</f>
        <v>0</v>
      </c>
      <c r="H8" s="22">
        <f t="shared" si="2"/>
        <v>0</v>
      </c>
      <c r="I8" s="25">
        <f>COUNTIFS(Assay_Metadata!$C:$C,$B8,Assay_Metadata!$A:$A,14)</f>
        <v>0</v>
      </c>
      <c r="J8" s="39">
        <f t="shared" si="3"/>
        <v>0</v>
      </c>
      <c r="K8" s="33">
        <f>COUNTIFS(Assay_Metadata!$C:$C,$B8,Assay_Metadata!$A:$A,27)</f>
        <v>1</v>
      </c>
      <c r="L8" s="22">
        <f t="shared" si="4"/>
        <v>7.1428571428571425E-2</v>
      </c>
      <c r="M8" s="25">
        <f>COUNTIFS(Assay_Metadata!$C:$C,$B8,Assay_Metadata!$A:$A,32)</f>
        <v>0</v>
      </c>
      <c r="N8" s="22">
        <f t="shared" si="5"/>
        <v>0</v>
      </c>
    </row>
    <row r="9" spans="1:14" ht="15.75" thickTop="1" x14ac:dyDescent="0.25">
      <c r="A9" s="11" t="s">
        <v>15</v>
      </c>
      <c r="B9" s="52" t="s">
        <v>16</v>
      </c>
      <c r="C9" s="34">
        <f>COUNTIFS(Assay_Metadata!F:F,B9)</f>
        <v>16</v>
      </c>
      <c r="D9" s="12">
        <f>C9/SUM(C$9:C$17)</f>
        <v>0.30769230769230771</v>
      </c>
      <c r="E9" s="26">
        <f>COUNTIFS(Assay_Metadata!$F:$F,$B9,Assay_Metadata!$A:$A,12)</f>
        <v>4</v>
      </c>
      <c r="F9" s="40">
        <f>E9/SUM(E$9:E$17)</f>
        <v>1</v>
      </c>
      <c r="G9" s="34">
        <f>COUNTIFS(Assay_Metadata!$F:$F,$B9,Assay_Metadata!$A:$A,41)</f>
        <v>4</v>
      </c>
      <c r="H9" s="12">
        <f>G9/SUM(G$9:G$17)</f>
        <v>0.2857142857142857</v>
      </c>
      <c r="I9" s="26">
        <f>COUNTIFS(Assay_Metadata!$F:$F,$B9,Assay_Metadata!$A:$A,14)</f>
        <v>3</v>
      </c>
      <c r="J9" s="40">
        <f>I9/SUM(I$9:I$17)</f>
        <v>0.3</v>
      </c>
      <c r="K9" s="34">
        <f>COUNTIFS(Assay_Metadata!$F:$F,$B9,Assay_Metadata!$A:$A,27)</f>
        <v>3</v>
      </c>
      <c r="L9" s="12">
        <f>K9/SUM(K$9:K$17)</f>
        <v>0.21428571428571427</v>
      </c>
      <c r="M9" s="26">
        <f>COUNTIFS(Assay_Metadata!$F:$F,$B9,Assay_Metadata!$A:$A,32)</f>
        <v>2</v>
      </c>
      <c r="N9" s="12">
        <f>M9/SUM(M$9:M$17)</f>
        <v>0.2</v>
      </c>
    </row>
    <row r="10" spans="1:14" x14ac:dyDescent="0.25">
      <c r="A10" s="13"/>
      <c r="B10" s="53" t="s">
        <v>17</v>
      </c>
      <c r="C10" s="35">
        <f>COUNTIFS(Assay_Metadata!F:F,B10)</f>
        <v>5</v>
      </c>
      <c r="D10" s="14">
        <f t="shared" ref="D10:F16" si="6">C10/SUM(C$9:C$17)</f>
        <v>9.6153846153846159E-2</v>
      </c>
      <c r="E10" s="27">
        <f>COUNTIFS(Assay_Metadata!$F:$F,$B10,Assay_Metadata!$A:$A,12)</f>
        <v>0</v>
      </c>
      <c r="F10" s="41">
        <f t="shared" si="6"/>
        <v>0</v>
      </c>
      <c r="G10" s="35">
        <f>COUNTIFS(Assay_Metadata!$F:$F,$B10,Assay_Metadata!$A:$A,41)</f>
        <v>1</v>
      </c>
      <c r="H10" s="14">
        <f t="shared" ref="H10:J10" si="7">G10/SUM(G$9:G$17)</f>
        <v>7.1428571428571425E-2</v>
      </c>
      <c r="I10" s="27">
        <f>COUNTIFS(Assay_Metadata!$F:$F,$B10,Assay_Metadata!$A:$A,14)</f>
        <v>1</v>
      </c>
      <c r="J10" s="41">
        <f t="shared" si="7"/>
        <v>0.1</v>
      </c>
      <c r="K10" s="35">
        <f>COUNTIFS(Assay_Metadata!$F:$F,$B10,Assay_Metadata!$A:$A,27)</f>
        <v>2</v>
      </c>
      <c r="L10" s="14">
        <f t="shared" ref="L10" si="8">K10/SUM(K$9:K$17)</f>
        <v>0.14285714285714285</v>
      </c>
      <c r="M10" s="27">
        <f>COUNTIFS(Assay_Metadata!$F:$F,$B10,Assay_Metadata!$A:$A,32)</f>
        <v>1</v>
      </c>
      <c r="N10" s="14">
        <f t="shared" ref="N10" si="9">M10/SUM(M$9:M$17)</f>
        <v>0.1</v>
      </c>
    </row>
    <row r="11" spans="1:14" x14ac:dyDescent="0.25">
      <c r="A11" s="13"/>
      <c r="B11" s="53" t="s">
        <v>18</v>
      </c>
      <c r="C11" s="35">
        <f>COUNTIFS(Assay_Metadata!F:F,B11)</f>
        <v>10</v>
      </c>
      <c r="D11" s="14">
        <f t="shared" si="6"/>
        <v>0.19230769230769232</v>
      </c>
      <c r="E11" s="27">
        <f>COUNTIFS(Assay_Metadata!$F:$F,$B11,Assay_Metadata!$A:$A,12)</f>
        <v>0</v>
      </c>
      <c r="F11" s="41">
        <f t="shared" si="6"/>
        <v>0</v>
      </c>
      <c r="G11" s="35">
        <f>COUNTIFS(Assay_Metadata!$F:$F,$B11,Assay_Metadata!$A:$A,41)</f>
        <v>4</v>
      </c>
      <c r="H11" s="14">
        <f t="shared" ref="H11:J11" si="10">G11/SUM(G$9:G$17)</f>
        <v>0.2857142857142857</v>
      </c>
      <c r="I11" s="27">
        <f>COUNTIFS(Assay_Metadata!$F:$F,$B11,Assay_Metadata!$A:$A,14)</f>
        <v>1</v>
      </c>
      <c r="J11" s="41">
        <f t="shared" si="10"/>
        <v>0.1</v>
      </c>
      <c r="K11" s="35">
        <f>COUNTIFS(Assay_Metadata!$F:$F,$B11,Assay_Metadata!$A:$A,27)</f>
        <v>2</v>
      </c>
      <c r="L11" s="14">
        <f t="shared" ref="L11" si="11">K11/SUM(K$9:K$17)</f>
        <v>0.14285714285714285</v>
      </c>
      <c r="M11" s="27">
        <f>COUNTIFS(Assay_Metadata!$F:$F,$B11,Assay_Metadata!$A:$A,32)</f>
        <v>3</v>
      </c>
      <c r="N11" s="14">
        <f t="shared" ref="N11" si="12">M11/SUM(M$9:M$17)</f>
        <v>0.3</v>
      </c>
    </row>
    <row r="12" spans="1:14" x14ac:dyDescent="0.25">
      <c r="A12" s="13"/>
      <c r="B12" s="53" t="s">
        <v>19</v>
      </c>
      <c r="C12" s="35">
        <f>COUNTIFS(Assay_Metadata!F:F,B12)</f>
        <v>3</v>
      </c>
      <c r="D12" s="14">
        <f t="shared" si="6"/>
        <v>5.7692307692307696E-2</v>
      </c>
      <c r="E12" s="27">
        <f>COUNTIFS(Assay_Metadata!$F:$F,$B12,Assay_Metadata!$A:$A,12)</f>
        <v>0</v>
      </c>
      <c r="F12" s="41">
        <f t="shared" si="6"/>
        <v>0</v>
      </c>
      <c r="G12" s="35">
        <f>COUNTIFS(Assay_Metadata!$F:$F,$B12,Assay_Metadata!$A:$A,41)</f>
        <v>1</v>
      </c>
      <c r="H12" s="14">
        <f t="shared" ref="H12:J12" si="13">G12/SUM(G$9:G$17)</f>
        <v>7.1428571428571425E-2</v>
      </c>
      <c r="I12" s="27">
        <f>COUNTIFS(Assay_Metadata!$F:$F,$B12,Assay_Metadata!$A:$A,14)</f>
        <v>1</v>
      </c>
      <c r="J12" s="41">
        <f t="shared" si="13"/>
        <v>0.1</v>
      </c>
      <c r="K12" s="35">
        <f>COUNTIFS(Assay_Metadata!$F:$F,$B12,Assay_Metadata!$A:$A,27)</f>
        <v>1</v>
      </c>
      <c r="L12" s="14">
        <f t="shared" ref="L12" si="14">K12/SUM(K$9:K$17)</f>
        <v>7.1428571428571425E-2</v>
      </c>
      <c r="M12" s="27">
        <f>COUNTIFS(Assay_Metadata!$F:$F,$B12,Assay_Metadata!$A:$A,32)</f>
        <v>0</v>
      </c>
      <c r="N12" s="14">
        <f t="shared" ref="N12" si="15">M12/SUM(M$9:M$17)</f>
        <v>0</v>
      </c>
    </row>
    <row r="13" spans="1:14" x14ac:dyDescent="0.25">
      <c r="A13" s="13"/>
      <c r="B13" s="53" t="s">
        <v>20</v>
      </c>
      <c r="C13" s="35">
        <f>COUNTIFS(Assay_Metadata!F:F,B13)</f>
        <v>2</v>
      </c>
      <c r="D13" s="14">
        <f t="shared" si="6"/>
        <v>3.8461538461538464E-2</v>
      </c>
      <c r="E13" s="27">
        <f>COUNTIFS(Assay_Metadata!$F:$F,$B13,Assay_Metadata!$A:$A,12)</f>
        <v>0</v>
      </c>
      <c r="F13" s="41">
        <f t="shared" si="6"/>
        <v>0</v>
      </c>
      <c r="G13" s="35">
        <f>COUNTIFS(Assay_Metadata!$F:$F,$B13,Assay_Metadata!$A:$A,41)</f>
        <v>0</v>
      </c>
      <c r="H13" s="14">
        <f t="shared" ref="H13:J13" si="16">G13/SUM(G$9:G$17)</f>
        <v>0</v>
      </c>
      <c r="I13" s="27">
        <f>COUNTIFS(Assay_Metadata!$F:$F,$B13,Assay_Metadata!$A:$A,14)</f>
        <v>0</v>
      </c>
      <c r="J13" s="41">
        <f t="shared" si="16"/>
        <v>0</v>
      </c>
      <c r="K13" s="35">
        <f>COUNTIFS(Assay_Metadata!$F:$F,$B13,Assay_Metadata!$A:$A,27)</f>
        <v>2</v>
      </c>
      <c r="L13" s="14">
        <f t="shared" ref="L13" si="17">K13/SUM(K$9:K$17)</f>
        <v>0.14285714285714285</v>
      </c>
      <c r="M13" s="27">
        <f>COUNTIFS(Assay_Metadata!$F:$F,$B13,Assay_Metadata!$A:$A,32)</f>
        <v>0</v>
      </c>
      <c r="N13" s="14">
        <f t="shared" ref="N13" si="18">M13/SUM(M$9:M$17)</f>
        <v>0</v>
      </c>
    </row>
    <row r="14" spans="1:14" x14ac:dyDescent="0.25">
      <c r="A14" s="13"/>
      <c r="B14" s="53" t="s">
        <v>21</v>
      </c>
      <c r="C14" s="35">
        <f>COUNTIFS(Assay_Metadata!F:F,B14)</f>
        <v>4</v>
      </c>
      <c r="D14" s="14">
        <f t="shared" si="6"/>
        <v>7.6923076923076927E-2</v>
      </c>
      <c r="E14" s="27">
        <f>COUNTIFS(Assay_Metadata!$F:$F,$B14,Assay_Metadata!$A:$A,12)</f>
        <v>0</v>
      </c>
      <c r="F14" s="41">
        <f t="shared" si="6"/>
        <v>0</v>
      </c>
      <c r="G14" s="35">
        <f>COUNTIFS(Assay_Metadata!$F:$F,$B14,Assay_Metadata!$A:$A,41)</f>
        <v>1</v>
      </c>
      <c r="H14" s="14">
        <f t="shared" ref="H14:J14" si="19">G14/SUM(G$9:G$17)</f>
        <v>7.1428571428571425E-2</v>
      </c>
      <c r="I14" s="27">
        <f>COUNTIFS(Assay_Metadata!$F:$F,$B14,Assay_Metadata!$A:$A,14)</f>
        <v>1</v>
      </c>
      <c r="J14" s="41">
        <f t="shared" si="19"/>
        <v>0.1</v>
      </c>
      <c r="K14" s="35">
        <f>COUNTIFS(Assay_Metadata!$F:$F,$B14,Assay_Metadata!$A:$A,27)</f>
        <v>1</v>
      </c>
      <c r="L14" s="14">
        <f t="shared" ref="L14" si="20">K14/SUM(K$9:K$17)</f>
        <v>7.1428571428571425E-2</v>
      </c>
      <c r="M14" s="27">
        <f>COUNTIFS(Assay_Metadata!$F:$F,$B14,Assay_Metadata!$A:$A,32)</f>
        <v>1</v>
      </c>
      <c r="N14" s="14">
        <f t="shared" ref="N14" si="21">M14/SUM(M$9:M$17)</f>
        <v>0.1</v>
      </c>
    </row>
    <row r="15" spans="1:14" x14ac:dyDescent="0.25">
      <c r="A15" s="13"/>
      <c r="B15" s="53" t="s">
        <v>22</v>
      </c>
      <c r="C15" s="35">
        <f>COUNTIFS(Assay_Metadata!F:F,B15)</f>
        <v>4</v>
      </c>
      <c r="D15" s="14">
        <f t="shared" si="6"/>
        <v>7.6923076923076927E-2</v>
      </c>
      <c r="E15" s="27">
        <f>COUNTIFS(Assay_Metadata!$F:$F,$B15,Assay_Metadata!$A:$A,12)</f>
        <v>0</v>
      </c>
      <c r="F15" s="41">
        <f t="shared" si="6"/>
        <v>0</v>
      </c>
      <c r="G15" s="35">
        <f>COUNTIFS(Assay_Metadata!$F:$F,$B15,Assay_Metadata!$A:$A,41)</f>
        <v>1</v>
      </c>
      <c r="H15" s="14">
        <f t="shared" ref="H15:J15" si="22">G15/SUM(G$9:G$17)</f>
        <v>7.1428571428571425E-2</v>
      </c>
      <c r="I15" s="27">
        <f>COUNTIFS(Assay_Metadata!$F:$F,$B15,Assay_Metadata!$A:$A,14)</f>
        <v>1</v>
      </c>
      <c r="J15" s="41">
        <f t="shared" si="22"/>
        <v>0.1</v>
      </c>
      <c r="K15" s="35">
        <f>COUNTIFS(Assay_Metadata!$F:$F,$B15,Assay_Metadata!$A:$A,27)</f>
        <v>1</v>
      </c>
      <c r="L15" s="14">
        <f t="shared" ref="L15" si="23">K15/SUM(K$9:K$17)</f>
        <v>7.1428571428571425E-2</v>
      </c>
      <c r="M15" s="27">
        <f>COUNTIFS(Assay_Metadata!$F:$F,$B15,Assay_Metadata!$A:$A,32)</f>
        <v>1</v>
      </c>
      <c r="N15" s="14">
        <f t="shared" ref="N15" si="24">M15/SUM(M$9:M$17)</f>
        <v>0.1</v>
      </c>
    </row>
    <row r="16" spans="1:14" x14ac:dyDescent="0.25">
      <c r="A16" s="13"/>
      <c r="B16" s="53" t="s">
        <v>23</v>
      </c>
      <c r="C16" s="35">
        <f>COUNTIFS(Assay_Metadata!F:F,B16)</f>
        <v>4</v>
      </c>
      <c r="D16" s="14">
        <f t="shared" si="6"/>
        <v>7.6923076923076927E-2</v>
      </c>
      <c r="E16" s="27">
        <f>COUNTIFS(Assay_Metadata!$F:$F,$B16,Assay_Metadata!$A:$A,12)</f>
        <v>0</v>
      </c>
      <c r="F16" s="41">
        <f t="shared" si="6"/>
        <v>0</v>
      </c>
      <c r="G16" s="35">
        <f>COUNTIFS(Assay_Metadata!$F:$F,$B16,Assay_Metadata!$A:$A,41)</f>
        <v>1</v>
      </c>
      <c r="H16" s="14">
        <f t="shared" ref="H16:J16" si="25">G16/SUM(G$9:G$17)</f>
        <v>7.1428571428571425E-2</v>
      </c>
      <c r="I16" s="27">
        <f>COUNTIFS(Assay_Metadata!$F:$F,$B16,Assay_Metadata!$A:$A,14)</f>
        <v>1</v>
      </c>
      <c r="J16" s="41">
        <f t="shared" si="25"/>
        <v>0.1</v>
      </c>
      <c r="K16" s="35">
        <f>COUNTIFS(Assay_Metadata!$F:$F,$B16,Assay_Metadata!$A:$A,27)</f>
        <v>1</v>
      </c>
      <c r="L16" s="14">
        <f t="shared" ref="L16" si="26">K16/SUM(K$9:K$17)</f>
        <v>7.1428571428571425E-2</v>
      </c>
      <c r="M16" s="27">
        <f>COUNTIFS(Assay_Metadata!$F:$F,$B16,Assay_Metadata!$A:$A,32)</f>
        <v>1</v>
      </c>
      <c r="N16" s="14">
        <f t="shared" ref="N16" si="27">M16/SUM(M$9:M$17)</f>
        <v>0.1</v>
      </c>
    </row>
    <row r="17" spans="1:14" ht="15.75" thickBot="1" x14ac:dyDescent="0.3">
      <c r="A17" s="15"/>
      <c r="B17" s="54" t="s">
        <v>24</v>
      </c>
      <c r="C17" s="36">
        <f>COUNTIFS(Assay_Metadata!F:F,B17)</f>
        <v>4</v>
      </c>
      <c r="D17" s="16">
        <f>C17/SUM(C$9:C$17)</f>
        <v>7.6923076923076927E-2</v>
      </c>
      <c r="E17" s="28">
        <f>COUNTIFS(Assay_Metadata!$F:$F,$B17,Assay_Metadata!$A:$A,12)</f>
        <v>0</v>
      </c>
      <c r="F17" s="42">
        <f>E17/SUM(E$9:E$17)</f>
        <v>0</v>
      </c>
      <c r="G17" s="36">
        <f>COUNTIFS(Assay_Metadata!$F:$F,$B17,Assay_Metadata!$A:$A,41)</f>
        <v>1</v>
      </c>
      <c r="H17" s="16">
        <f>G17/SUM(G$9:G$17)</f>
        <v>7.1428571428571425E-2</v>
      </c>
      <c r="I17" s="28">
        <f>COUNTIFS(Assay_Metadata!$F:$F,$B17,Assay_Metadata!$A:$A,14)</f>
        <v>1</v>
      </c>
      <c r="J17" s="42">
        <f>I17/SUM(I$9:I$17)</f>
        <v>0.1</v>
      </c>
      <c r="K17" s="36">
        <f>COUNTIFS(Assay_Metadata!$F:$F,$B17,Assay_Metadata!$A:$A,27)</f>
        <v>1</v>
      </c>
      <c r="L17" s="16">
        <f>K17/SUM(K$9:K$17)</f>
        <v>7.1428571428571425E-2</v>
      </c>
      <c r="M17" s="28">
        <f>COUNTIFS(Assay_Metadata!$F:$F,$B17,Assay_Metadata!$A:$A,32)</f>
        <v>1</v>
      </c>
      <c r="N17" s="16">
        <f>M17/SUM(M$9:M$17)</f>
        <v>0.1</v>
      </c>
    </row>
    <row r="18" spans="1:14" ht="15.75" thickTop="1" x14ac:dyDescent="0.25"/>
    <row r="26" spans="1:14" x14ac:dyDescent="0.25">
      <c r="A26" s="1"/>
      <c r="C26"/>
    </row>
  </sheetData>
  <mergeCells count="8">
    <mergeCell ref="E1:F1"/>
    <mergeCell ref="M1:N1"/>
    <mergeCell ref="A9:A17"/>
    <mergeCell ref="G1:H1"/>
    <mergeCell ref="I1:J1"/>
    <mergeCell ref="C1:D1"/>
    <mergeCell ref="K1:L1"/>
    <mergeCell ref="A3:A8"/>
  </mergeCells>
  <pageMargins left="0.7" right="0.7" top="0.75" bottom="0.75" header="0.3" footer="0.3"/>
  <pageSetup orientation="portrait" r:id="rId1"/>
  <ignoredErrors>
    <ignoredError sqref="E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8A35-5FF7-4620-8C02-3A13F34850D5}">
  <dimension ref="A1:O53"/>
  <sheetViews>
    <sheetView workbookViewId="0">
      <selection activeCell="F53" sqref="F2:F53"/>
    </sheetView>
  </sheetViews>
  <sheetFormatPr defaultRowHeight="15" x14ac:dyDescent="0.25"/>
  <cols>
    <col min="1" max="1" width="6.7109375" bestFit="1" customWidth="1"/>
    <col min="2" max="2" width="10.28515625" bestFit="1" customWidth="1"/>
    <col min="3" max="3" width="45.42578125" bestFit="1" customWidth="1"/>
    <col min="4" max="4" width="66.42578125" bestFit="1" customWidth="1"/>
    <col min="5" max="5" width="36.42578125" bestFit="1" customWidth="1"/>
    <col min="6" max="6" width="27.5703125" bestFit="1" customWidth="1"/>
    <col min="7" max="7" width="23.7109375" bestFit="1" customWidth="1"/>
    <col min="8" max="8" width="36.140625" bestFit="1" customWidth="1"/>
    <col min="9" max="9" width="25.85546875" bestFit="1" customWidth="1"/>
    <col min="10" max="10" width="18.140625" bestFit="1" customWidth="1"/>
    <col min="11" max="11" width="55.7109375" bestFit="1" customWidth="1"/>
    <col min="12" max="12" width="7.28515625" style="6" bestFit="1" customWidth="1"/>
    <col min="13" max="13" width="6.7109375" style="6" bestFit="1" customWidth="1"/>
    <col min="14" max="14" width="11.5703125" style="6" bestFit="1" customWidth="1"/>
    <col min="15" max="15" width="21" style="6" bestFit="1" customWidth="1"/>
  </cols>
  <sheetData>
    <row r="1" spans="1:15" s="9" customFormat="1" x14ac:dyDescent="0.25">
      <c r="A1" s="9" t="s">
        <v>25</v>
      </c>
      <c r="B1" s="9" t="s">
        <v>26</v>
      </c>
      <c r="C1" s="9" t="s">
        <v>8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 t="s">
        <v>33</v>
      </c>
      <c r="K1" s="9" t="s">
        <v>34</v>
      </c>
      <c r="L1" s="10" t="s">
        <v>35</v>
      </c>
      <c r="M1" s="10" t="s">
        <v>36</v>
      </c>
      <c r="N1" s="10" t="s">
        <v>37</v>
      </c>
      <c r="O1" s="10" t="s">
        <v>38</v>
      </c>
    </row>
    <row r="2" spans="1:15" x14ac:dyDescent="0.25">
      <c r="A2">
        <v>14</v>
      </c>
      <c r="B2" t="s">
        <v>75</v>
      </c>
      <c r="C2" t="s">
        <v>11</v>
      </c>
      <c r="D2" t="s">
        <v>76</v>
      </c>
      <c r="E2" t="s">
        <v>77</v>
      </c>
      <c r="F2" t="s">
        <v>17</v>
      </c>
      <c r="G2" t="s">
        <v>78</v>
      </c>
      <c r="I2" t="s">
        <v>43</v>
      </c>
      <c r="J2" t="s">
        <v>63</v>
      </c>
      <c r="K2" t="s">
        <v>79</v>
      </c>
      <c r="L2" s="6" t="s">
        <v>47</v>
      </c>
      <c r="M2" s="6" t="s">
        <v>46</v>
      </c>
      <c r="N2" s="6" t="s">
        <v>47</v>
      </c>
      <c r="O2" s="6" t="s">
        <v>47</v>
      </c>
    </row>
    <row r="3" spans="1:15" x14ac:dyDescent="0.25">
      <c r="A3">
        <v>27</v>
      </c>
      <c r="B3" t="s">
        <v>93</v>
      </c>
      <c r="C3" t="s">
        <v>13</v>
      </c>
      <c r="D3" s="8" t="s">
        <v>94</v>
      </c>
      <c r="E3" t="s">
        <v>95</v>
      </c>
      <c r="F3" t="s">
        <v>17</v>
      </c>
      <c r="G3" t="s">
        <v>78</v>
      </c>
      <c r="I3" t="s">
        <v>43</v>
      </c>
      <c r="J3" t="s">
        <v>63</v>
      </c>
      <c r="K3" t="s">
        <v>96</v>
      </c>
      <c r="L3" s="6" t="s">
        <v>46</v>
      </c>
      <c r="M3" s="6" t="s">
        <v>46</v>
      </c>
      <c r="N3" s="6" t="s">
        <v>47</v>
      </c>
      <c r="O3" s="6" t="s">
        <v>47</v>
      </c>
    </row>
    <row r="4" spans="1:15" x14ac:dyDescent="0.25">
      <c r="A4">
        <v>27</v>
      </c>
      <c r="B4" t="s">
        <v>112</v>
      </c>
      <c r="C4" t="s">
        <v>11</v>
      </c>
      <c r="D4" t="s">
        <v>76</v>
      </c>
      <c r="E4" t="s">
        <v>111</v>
      </c>
      <c r="F4" t="s">
        <v>17</v>
      </c>
      <c r="G4" t="s">
        <v>78</v>
      </c>
      <c r="I4" t="s">
        <v>43</v>
      </c>
      <c r="J4" t="s">
        <v>63</v>
      </c>
      <c r="K4" t="s">
        <v>96</v>
      </c>
      <c r="L4" s="6" t="s">
        <v>47</v>
      </c>
      <c r="M4" s="6" t="s">
        <v>46</v>
      </c>
      <c r="N4" s="6" t="s">
        <v>47</v>
      </c>
      <c r="O4" s="6" t="s">
        <v>47</v>
      </c>
    </row>
    <row r="5" spans="1:15" x14ac:dyDescent="0.25">
      <c r="A5">
        <v>32</v>
      </c>
      <c r="B5" t="s">
        <v>114</v>
      </c>
      <c r="C5" t="s">
        <v>11</v>
      </c>
      <c r="D5" t="s">
        <v>115</v>
      </c>
      <c r="E5" t="s">
        <v>71</v>
      </c>
      <c r="F5" t="s">
        <v>17</v>
      </c>
      <c r="G5" t="s">
        <v>78</v>
      </c>
      <c r="I5" t="s">
        <v>43</v>
      </c>
      <c r="J5" t="s">
        <v>63</v>
      </c>
      <c r="K5" t="s">
        <v>116</v>
      </c>
      <c r="L5" s="6" t="s">
        <v>47</v>
      </c>
      <c r="M5" s="6" t="s">
        <v>46</v>
      </c>
      <c r="N5" s="6" t="s">
        <v>47</v>
      </c>
      <c r="O5" s="6" t="s">
        <v>47</v>
      </c>
    </row>
    <row r="6" spans="1:15" x14ac:dyDescent="0.25">
      <c r="A6">
        <v>41</v>
      </c>
      <c r="B6" t="s">
        <v>129</v>
      </c>
      <c r="C6" t="s">
        <v>11</v>
      </c>
      <c r="D6" t="s">
        <v>76</v>
      </c>
      <c r="E6" t="s">
        <v>77</v>
      </c>
      <c r="F6" t="s">
        <v>17</v>
      </c>
      <c r="G6" t="s">
        <v>78</v>
      </c>
      <c r="I6" t="s">
        <v>43</v>
      </c>
      <c r="J6" t="s">
        <v>130</v>
      </c>
      <c r="K6" t="s">
        <v>79</v>
      </c>
      <c r="L6" s="6" t="s">
        <v>47</v>
      </c>
      <c r="M6" s="6" t="s">
        <v>46</v>
      </c>
      <c r="N6" s="6" t="s">
        <v>47</v>
      </c>
      <c r="O6" s="6" t="s">
        <v>47</v>
      </c>
    </row>
    <row r="7" spans="1:15" x14ac:dyDescent="0.25">
      <c r="A7">
        <v>14</v>
      </c>
      <c r="B7" t="s">
        <v>80</v>
      </c>
      <c r="C7" t="s">
        <v>11</v>
      </c>
      <c r="D7" t="s">
        <v>81</v>
      </c>
      <c r="E7" t="s">
        <v>77</v>
      </c>
      <c r="F7" t="s">
        <v>18</v>
      </c>
      <c r="G7" t="s">
        <v>82</v>
      </c>
      <c r="H7" t="s">
        <v>83</v>
      </c>
      <c r="I7" t="s">
        <v>43</v>
      </c>
      <c r="J7" t="s">
        <v>63</v>
      </c>
      <c r="K7" t="s">
        <v>79</v>
      </c>
      <c r="L7" s="6" t="s">
        <v>46</v>
      </c>
      <c r="M7" s="6" t="s">
        <v>46</v>
      </c>
      <c r="N7" s="6" t="s">
        <v>47</v>
      </c>
      <c r="O7" s="6" t="s">
        <v>47</v>
      </c>
    </row>
    <row r="8" spans="1:15" x14ac:dyDescent="0.25">
      <c r="A8">
        <v>27</v>
      </c>
      <c r="B8" t="s">
        <v>97</v>
      </c>
      <c r="C8" t="s">
        <v>13</v>
      </c>
      <c r="D8" t="s">
        <v>98</v>
      </c>
      <c r="E8" t="s">
        <v>95</v>
      </c>
      <c r="F8" t="s">
        <v>18</v>
      </c>
      <c r="G8" t="s">
        <v>82</v>
      </c>
      <c r="I8" t="s">
        <v>43</v>
      </c>
      <c r="J8" t="s">
        <v>63</v>
      </c>
      <c r="K8" t="s">
        <v>96</v>
      </c>
      <c r="L8" s="6" t="s">
        <v>47</v>
      </c>
      <c r="M8" s="6" t="s">
        <v>46</v>
      </c>
      <c r="N8" s="6" t="s">
        <v>47</v>
      </c>
      <c r="O8" s="6" t="s">
        <v>47</v>
      </c>
    </row>
    <row r="9" spans="1:15" x14ac:dyDescent="0.25">
      <c r="A9">
        <v>27</v>
      </c>
      <c r="B9" t="s">
        <v>110</v>
      </c>
      <c r="C9" t="s">
        <v>11</v>
      </c>
      <c r="D9" t="s">
        <v>81</v>
      </c>
      <c r="E9" t="s">
        <v>111</v>
      </c>
      <c r="F9" t="s">
        <v>18</v>
      </c>
      <c r="G9" t="s">
        <v>82</v>
      </c>
      <c r="I9" t="s">
        <v>43</v>
      </c>
      <c r="J9" t="s">
        <v>63</v>
      </c>
      <c r="K9" t="s">
        <v>96</v>
      </c>
      <c r="L9" s="6" t="s">
        <v>47</v>
      </c>
      <c r="M9" s="6" t="s">
        <v>46</v>
      </c>
      <c r="N9" s="6" t="s">
        <v>47</v>
      </c>
      <c r="O9" s="6" t="s">
        <v>47</v>
      </c>
    </row>
    <row r="10" spans="1:15" x14ac:dyDescent="0.25">
      <c r="A10">
        <v>32</v>
      </c>
      <c r="B10" t="s">
        <v>117</v>
      </c>
      <c r="C10" t="s">
        <v>13</v>
      </c>
      <c r="D10" t="s">
        <v>98</v>
      </c>
      <c r="E10" t="s">
        <v>95</v>
      </c>
      <c r="F10" t="s">
        <v>18</v>
      </c>
      <c r="G10" t="s">
        <v>118</v>
      </c>
      <c r="I10" t="s">
        <v>43</v>
      </c>
      <c r="J10" t="s">
        <v>63</v>
      </c>
      <c r="K10" t="s">
        <v>116</v>
      </c>
      <c r="L10" s="6" t="s">
        <v>47</v>
      </c>
      <c r="M10" s="6" t="s">
        <v>46</v>
      </c>
      <c r="N10" s="6" t="s">
        <v>47</v>
      </c>
      <c r="O10" s="6" t="s">
        <v>47</v>
      </c>
    </row>
    <row r="11" spans="1:15" x14ac:dyDescent="0.25">
      <c r="A11">
        <v>32</v>
      </c>
      <c r="B11" t="s">
        <v>117</v>
      </c>
      <c r="C11" t="s">
        <v>13</v>
      </c>
      <c r="D11" t="s">
        <v>98</v>
      </c>
      <c r="E11" t="s">
        <v>95</v>
      </c>
      <c r="F11" t="s">
        <v>18</v>
      </c>
      <c r="G11" t="s">
        <v>119</v>
      </c>
      <c r="I11" t="s">
        <v>43</v>
      </c>
      <c r="J11" t="s">
        <v>63</v>
      </c>
      <c r="K11" t="s">
        <v>116</v>
      </c>
      <c r="L11" s="6" t="s">
        <v>47</v>
      </c>
      <c r="M11" s="6" t="s">
        <v>46</v>
      </c>
      <c r="N11" s="6" t="s">
        <v>47</v>
      </c>
      <c r="O11" s="6" t="s">
        <v>47</v>
      </c>
    </row>
    <row r="12" spans="1:15" x14ac:dyDescent="0.25">
      <c r="A12">
        <v>32</v>
      </c>
      <c r="B12" t="s">
        <v>117</v>
      </c>
      <c r="C12" t="s">
        <v>13</v>
      </c>
      <c r="D12" t="s">
        <v>98</v>
      </c>
      <c r="E12" t="s">
        <v>95</v>
      </c>
      <c r="F12" t="s">
        <v>18</v>
      </c>
      <c r="G12" t="s">
        <v>82</v>
      </c>
      <c r="I12" t="s">
        <v>43</v>
      </c>
      <c r="J12" t="s">
        <v>63</v>
      </c>
      <c r="K12" t="s">
        <v>116</v>
      </c>
      <c r="L12" s="6" t="s">
        <v>47</v>
      </c>
      <c r="M12" s="6" t="s">
        <v>46</v>
      </c>
      <c r="N12" s="6" t="s">
        <v>47</v>
      </c>
      <c r="O12" s="6" t="s">
        <v>47</v>
      </c>
    </row>
    <row r="13" spans="1:15" x14ac:dyDescent="0.25">
      <c r="A13">
        <v>41</v>
      </c>
      <c r="B13" t="s">
        <v>131</v>
      </c>
      <c r="C13" t="s">
        <v>11</v>
      </c>
      <c r="D13" t="s">
        <v>81</v>
      </c>
      <c r="E13" t="s">
        <v>77</v>
      </c>
      <c r="F13" t="s">
        <v>18</v>
      </c>
      <c r="G13" t="s">
        <v>82</v>
      </c>
      <c r="I13" t="s">
        <v>50</v>
      </c>
      <c r="J13" t="s">
        <v>132</v>
      </c>
      <c r="K13" t="s">
        <v>79</v>
      </c>
      <c r="L13" s="6" t="s">
        <v>47</v>
      </c>
      <c r="M13" s="6" t="s">
        <v>46</v>
      </c>
      <c r="N13" s="6" t="s">
        <v>47</v>
      </c>
      <c r="O13" s="6" t="s">
        <v>47</v>
      </c>
    </row>
    <row r="14" spans="1:15" x14ac:dyDescent="0.25">
      <c r="A14">
        <v>41</v>
      </c>
      <c r="B14" t="s">
        <v>133</v>
      </c>
      <c r="C14" t="s">
        <v>11</v>
      </c>
      <c r="D14" t="s">
        <v>81</v>
      </c>
      <c r="E14" t="s">
        <v>77</v>
      </c>
      <c r="F14" t="s">
        <v>18</v>
      </c>
      <c r="G14" t="s">
        <v>82</v>
      </c>
      <c r="I14" t="s">
        <v>43</v>
      </c>
      <c r="J14" t="s">
        <v>132</v>
      </c>
      <c r="K14" t="s">
        <v>79</v>
      </c>
      <c r="L14" s="6" t="s">
        <v>47</v>
      </c>
      <c r="M14" s="6" t="s">
        <v>46</v>
      </c>
      <c r="N14" s="6" t="s">
        <v>47</v>
      </c>
      <c r="O14" s="6" t="s">
        <v>47</v>
      </c>
    </row>
    <row r="15" spans="1:15" x14ac:dyDescent="0.25">
      <c r="A15">
        <v>41</v>
      </c>
      <c r="B15" t="s">
        <v>134</v>
      </c>
      <c r="C15" t="s">
        <v>11</v>
      </c>
      <c r="D15" t="s">
        <v>81</v>
      </c>
      <c r="E15" t="s">
        <v>77</v>
      </c>
      <c r="F15" t="s">
        <v>18</v>
      </c>
      <c r="G15" t="s">
        <v>118</v>
      </c>
      <c r="I15" t="s">
        <v>43</v>
      </c>
      <c r="J15" t="s">
        <v>132</v>
      </c>
      <c r="K15" t="s">
        <v>79</v>
      </c>
      <c r="L15" s="6" t="s">
        <v>47</v>
      </c>
      <c r="M15" s="6" t="s">
        <v>46</v>
      </c>
      <c r="N15" s="6" t="s">
        <v>47</v>
      </c>
      <c r="O15" s="6" t="s">
        <v>47</v>
      </c>
    </row>
    <row r="16" spans="1:15" x14ac:dyDescent="0.25">
      <c r="A16">
        <v>41</v>
      </c>
      <c r="B16" t="s">
        <v>135</v>
      </c>
      <c r="C16" t="s">
        <v>11</v>
      </c>
      <c r="D16" t="s">
        <v>81</v>
      </c>
      <c r="E16" t="s">
        <v>77</v>
      </c>
      <c r="F16" t="s">
        <v>18</v>
      </c>
      <c r="G16" t="s">
        <v>119</v>
      </c>
      <c r="I16" t="s">
        <v>43</v>
      </c>
      <c r="J16" t="s">
        <v>132</v>
      </c>
      <c r="K16" t="s">
        <v>79</v>
      </c>
      <c r="L16" s="6" t="s">
        <v>47</v>
      </c>
      <c r="M16" s="6" t="s">
        <v>46</v>
      </c>
      <c r="N16" s="6" t="s">
        <v>47</v>
      </c>
      <c r="O16" s="6" t="s">
        <v>47</v>
      </c>
    </row>
    <row r="17" spans="1:15" x14ac:dyDescent="0.25">
      <c r="A17">
        <v>14</v>
      </c>
      <c r="B17" t="s">
        <v>84</v>
      </c>
      <c r="C17" t="s">
        <v>9</v>
      </c>
      <c r="D17" t="s">
        <v>85</v>
      </c>
      <c r="E17" t="s">
        <v>58</v>
      </c>
      <c r="F17" t="s">
        <v>21</v>
      </c>
      <c r="G17" t="s">
        <v>42</v>
      </c>
      <c r="H17" t="s">
        <v>62</v>
      </c>
      <c r="I17" t="s">
        <v>43</v>
      </c>
      <c r="L17" s="6" t="s">
        <v>46</v>
      </c>
      <c r="M17" s="6" t="s">
        <v>46</v>
      </c>
      <c r="N17" s="6" t="s">
        <v>47</v>
      </c>
      <c r="O17" s="6" t="s">
        <v>47</v>
      </c>
    </row>
    <row r="18" spans="1:15" x14ac:dyDescent="0.25">
      <c r="A18">
        <v>27</v>
      </c>
      <c r="B18" t="s">
        <v>113</v>
      </c>
      <c r="C18" t="s">
        <v>9</v>
      </c>
      <c r="D18" t="s">
        <v>85</v>
      </c>
      <c r="E18" t="s">
        <v>58</v>
      </c>
      <c r="F18" t="s">
        <v>21</v>
      </c>
      <c r="G18" t="s">
        <v>42</v>
      </c>
      <c r="H18" t="s">
        <v>62</v>
      </c>
      <c r="I18" t="s">
        <v>43</v>
      </c>
      <c r="L18" s="6" t="s">
        <v>46</v>
      </c>
      <c r="M18" s="6" t="s">
        <v>46</v>
      </c>
      <c r="N18" s="6" t="s">
        <v>47</v>
      </c>
      <c r="O18" s="6" t="s">
        <v>47</v>
      </c>
    </row>
    <row r="19" spans="1:15" x14ac:dyDescent="0.25">
      <c r="A19">
        <v>32</v>
      </c>
      <c r="B19" t="s">
        <v>125</v>
      </c>
      <c r="C19" t="s">
        <v>9</v>
      </c>
      <c r="D19" t="s">
        <v>85</v>
      </c>
      <c r="E19" t="s">
        <v>58</v>
      </c>
      <c r="F19" t="s">
        <v>21</v>
      </c>
      <c r="G19" t="s">
        <v>42</v>
      </c>
      <c r="H19" t="s">
        <v>62</v>
      </c>
      <c r="I19" t="s">
        <v>43</v>
      </c>
      <c r="J19" t="s">
        <v>63</v>
      </c>
      <c r="L19" s="6" t="s">
        <v>46</v>
      </c>
      <c r="M19" s="6" t="s">
        <v>46</v>
      </c>
      <c r="N19" s="6" t="s">
        <v>46</v>
      </c>
      <c r="O19" s="6" t="s">
        <v>47</v>
      </c>
    </row>
    <row r="20" spans="1:15" x14ac:dyDescent="0.25">
      <c r="A20">
        <v>41</v>
      </c>
      <c r="B20" t="s">
        <v>145</v>
      </c>
      <c r="C20" t="s">
        <v>9</v>
      </c>
      <c r="D20" t="s">
        <v>85</v>
      </c>
      <c r="E20" t="s">
        <v>58</v>
      </c>
      <c r="F20" t="s">
        <v>21</v>
      </c>
      <c r="G20" t="s">
        <v>42</v>
      </c>
      <c r="H20" t="s">
        <v>62</v>
      </c>
      <c r="I20" t="s">
        <v>43</v>
      </c>
      <c r="L20" s="6" t="s">
        <v>46</v>
      </c>
      <c r="M20" s="6" t="s">
        <v>46</v>
      </c>
      <c r="N20" s="6" t="s">
        <v>47</v>
      </c>
      <c r="O20" s="6" t="s">
        <v>47</v>
      </c>
    </row>
    <row r="21" spans="1:15" x14ac:dyDescent="0.25">
      <c r="A21">
        <v>14</v>
      </c>
      <c r="B21" t="s">
        <v>84</v>
      </c>
      <c r="C21" t="s">
        <v>9</v>
      </c>
      <c r="D21" t="s">
        <v>85</v>
      </c>
      <c r="E21" t="s">
        <v>58</v>
      </c>
      <c r="F21" t="s">
        <v>22</v>
      </c>
      <c r="G21" t="s">
        <v>42</v>
      </c>
      <c r="H21" t="s">
        <v>62</v>
      </c>
      <c r="I21" t="s">
        <v>43</v>
      </c>
      <c r="L21" s="6" t="s">
        <v>46</v>
      </c>
      <c r="M21" s="6" t="s">
        <v>46</v>
      </c>
      <c r="N21" s="6" t="s">
        <v>47</v>
      </c>
      <c r="O21" s="6" t="s">
        <v>47</v>
      </c>
    </row>
    <row r="22" spans="1:15" x14ac:dyDescent="0.25">
      <c r="A22">
        <v>27</v>
      </c>
      <c r="B22" t="s">
        <v>113</v>
      </c>
      <c r="C22" t="s">
        <v>9</v>
      </c>
      <c r="D22" t="s">
        <v>85</v>
      </c>
      <c r="E22" t="s">
        <v>58</v>
      </c>
      <c r="F22" t="s">
        <v>22</v>
      </c>
      <c r="G22" t="s">
        <v>42</v>
      </c>
      <c r="H22" t="s">
        <v>62</v>
      </c>
      <c r="I22" t="s">
        <v>43</v>
      </c>
      <c r="L22" s="6" t="s">
        <v>46</v>
      </c>
      <c r="M22" s="6" t="s">
        <v>46</v>
      </c>
      <c r="N22" s="6" t="s">
        <v>47</v>
      </c>
      <c r="O22" s="6" t="s">
        <v>47</v>
      </c>
    </row>
    <row r="23" spans="1:15" x14ac:dyDescent="0.25">
      <c r="A23">
        <v>32</v>
      </c>
      <c r="B23" t="s">
        <v>126</v>
      </c>
      <c r="C23" t="s">
        <v>9</v>
      </c>
      <c r="D23" t="s">
        <v>85</v>
      </c>
      <c r="E23" t="s">
        <v>58</v>
      </c>
      <c r="F23" t="s">
        <v>22</v>
      </c>
      <c r="G23" t="s">
        <v>42</v>
      </c>
      <c r="H23" t="s">
        <v>62</v>
      </c>
      <c r="I23" t="s">
        <v>43</v>
      </c>
      <c r="J23" t="s">
        <v>63</v>
      </c>
      <c r="L23" s="6" t="s">
        <v>46</v>
      </c>
      <c r="M23" s="6" t="s">
        <v>46</v>
      </c>
      <c r="N23" s="6" t="s">
        <v>46</v>
      </c>
      <c r="O23" s="6" t="s">
        <v>47</v>
      </c>
    </row>
    <row r="24" spans="1:15" x14ac:dyDescent="0.25">
      <c r="A24">
        <v>41</v>
      </c>
      <c r="B24" t="s">
        <v>145</v>
      </c>
      <c r="C24" t="s">
        <v>9</v>
      </c>
      <c r="D24" t="s">
        <v>85</v>
      </c>
      <c r="E24" t="s">
        <v>58</v>
      </c>
      <c r="F24" t="s">
        <v>22</v>
      </c>
      <c r="G24" t="s">
        <v>42</v>
      </c>
      <c r="H24" t="s">
        <v>62</v>
      </c>
      <c r="I24" t="s">
        <v>43</v>
      </c>
      <c r="L24" s="6" t="s">
        <v>46</v>
      </c>
      <c r="M24" s="6" t="s">
        <v>46</v>
      </c>
      <c r="N24" s="6" t="s">
        <v>47</v>
      </c>
      <c r="O24" s="6" t="s">
        <v>47</v>
      </c>
    </row>
    <row r="25" spans="1:15" x14ac:dyDescent="0.25">
      <c r="A25">
        <v>14</v>
      </c>
      <c r="B25" t="s">
        <v>84</v>
      </c>
      <c r="C25" t="s">
        <v>9</v>
      </c>
      <c r="D25" t="s">
        <v>85</v>
      </c>
      <c r="E25" t="s">
        <v>58</v>
      </c>
      <c r="F25" t="s">
        <v>23</v>
      </c>
      <c r="G25" t="s">
        <v>42</v>
      </c>
      <c r="H25" t="s">
        <v>62</v>
      </c>
      <c r="I25" t="s">
        <v>43</v>
      </c>
      <c r="L25" s="6" t="s">
        <v>46</v>
      </c>
      <c r="M25" s="6" t="s">
        <v>46</v>
      </c>
      <c r="N25" s="6" t="s">
        <v>47</v>
      </c>
      <c r="O25" s="6" t="s">
        <v>47</v>
      </c>
    </row>
    <row r="26" spans="1:15" x14ac:dyDescent="0.25">
      <c r="A26">
        <v>27</v>
      </c>
      <c r="B26" t="s">
        <v>113</v>
      </c>
      <c r="C26" t="s">
        <v>9</v>
      </c>
      <c r="D26" t="s">
        <v>85</v>
      </c>
      <c r="E26" t="s">
        <v>58</v>
      </c>
      <c r="F26" t="s">
        <v>23</v>
      </c>
      <c r="G26" t="s">
        <v>42</v>
      </c>
      <c r="H26" t="s">
        <v>62</v>
      </c>
      <c r="I26" t="s">
        <v>43</v>
      </c>
      <c r="L26" s="6" t="s">
        <v>46</v>
      </c>
      <c r="M26" s="6" t="s">
        <v>46</v>
      </c>
      <c r="N26" s="6" t="s">
        <v>47</v>
      </c>
      <c r="O26" s="6" t="s">
        <v>47</v>
      </c>
    </row>
    <row r="27" spans="1:15" x14ac:dyDescent="0.25">
      <c r="A27">
        <v>32</v>
      </c>
      <c r="B27" t="s">
        <v>127</v>
      </c>
      <c r="C27" t="s">
        <v>9</v>
      </c>
      <c r="D27" t="s">
        <v>85</v>
      </c>
      <c r="E27" t="s">
        <v>58</v>
      </c>
      <c r="F27" t="s">
        <v>23</v>
      </c>
      <c r="G27" t="s">
        <v>42</v>
      </c>
      <c r="H27" t="s">
        <v>62</v>
      </c>
      <c r="I27" t="s">
        <v>43</v>
      </c>
      <c r="J27" t="s">
        <v>63</v>
      </c>
      <c r="L27" s="6" t="s">
        <v>46</v>
      </c>
      <c r="M27" s="6" t="s">
        <v>46</v>
      </c>
      <c r="N27" s="6" t="s">
        <v>46</v>
      </c>
      <c r="O27" s="6" t="s">
        <v>47</v>
      </c>
    </row>
    <row r="28" spans="1:15" x14ac:dyDescent="0.25">
      <c r="A28">
        <v>41</v>
      </c>
      <c r="B28" t="s">
        <v>145</v>
      </c>
      <c r="C28" t="s">
        <v>9</v>
      </c>
      <c r="D28" t="s">
        <v>85</v>
      </c>
      <c r="E28" t="s">
        <v>58</v>
      </c>
      <c r="F28" t="s">
        <v>23</v>
      </c>
      <c r="G28" t="s">
        <v>42</v>
      </c>
      <c r="H28" t="s">
        <v>62</v>
      </c>
      <c r="I28" t="s">
        <v>43</v>
      </c>
      <c r="L28" s="6" t="s">
        <v>46</v>
      </c>
      <c r="M28" s="6" t="s">
        <v>46</v>
      </c>
      <c r="N28" s="6" t="s">
        <v>47</v>
      </c>
      <c r="O28" s="6" t="s">
        <v>47</v>
      </c>
    </row>
    <row r="29" spans="1:15" x14ac:dyDescent="0.25">
      <c r="A29">
        <v>14</v>
      </c>
      <c r="B29" t="s">
        <v>84</v>
      </c>
      <c r="C29" t="s">
        <v>9</v>
      </c>
      <c r="D29" t="s">
        <v>85</v>
      </c>
      <c r="E29" t="s">
        <v>58</v>
      </c>
      <c r="F29" t="s">
        <v>24</v>
      </c>
      <c r="G29" t="s">
        <v>42</v>
      </c>
      <c r="H29" t="s">
        <v>62</v>
      </c>
      <c r="I29" t="s">
        <v>43</v>
      </c>
      <c r="L29" s="6" t="s">
        <v>46</v>
      </c>
      <c r="M29" s="6" t="s">
        <v>46</v>
      </c>
      <c r="N29" s="6" t="s">
        <v>47</v>
      </c>
      <c r="O29" s="6" t="s">
        <v>47</v>
      </c>
    </row>
    <row r="30" spans="1:15" x14ac:dyDescent="0.25">
      <c r="A30">
        <v>27</v>
      </c>
      <c r="B30" t="s">
        <v>113</v>
      </c>
      <c r="C30" t="s">
        <v>9</v>
      </c>
      <c r="D30" t="s">
        <v>85</v>
      </c>
      <c r="E30" t="s">
        <v>58</v>
      </c>
      <c r="F30" t="s">
        <v>24</v>
      </c>
      <c r="G30" t="s">
        <v>42</v>
      </c>
      <c r="H30" t="s">
        <v>62</v>
      </c>
      <c r="I30" t="s">
        <v>43</v>
      </c>
      <c r="L30" s="6" t="s">
        <v>46</v>
      </c>
      <c r="M30" s="6" t="s">
        <v>46</v>
      </c>
      <c r="N30" s="6" t="s">
        <v>47</v>
      </c>
      <c r="O30" s="6" t="s">
        <v>47</v>
      </c>
    </row>
    <row r="31" spans="1:15" x14ac:dyDescent="0.25">
      <c r="A31">
        <v>32</v>
      </c>
      <c r="B31" t="s">
        <v>128</v>
      </c>
      <c r="C31" t="s">
        <v>9</v>
      </c>
      <c r="D31" t="s">
        <v>85</v>
      </c>
      <c r="E31" t="s">
        <v>58</v>
      </c>
      <c r="F31" t="s">
        <v>24</v>
      </c>
      <c r="G31" t="s">
        <v>42</v>
      </c>
      <c r="H31" t="s">
        <v>62</v>
      </c>
      <c r="I31" t="s">
        <v>43</v>
      </c>
      <c r="J31" t="s">
        <v>63</v>
      </c>
      <c r="L31" s="6" t="s">
        <v>46</v>
      </c>
      <c r="M31" s="6" t="s">
        <v>46</v>
      </c>
      <c r="N31" s="6" t="s">
        <v>46</v>
      </c>
      <c r="O31" s="6" t="s">
        <v>47</v>
      </c>
    </row>
    <row r="32" spans="1:15" x14ac:dyDescent="0.25">
      <c r="A32">
        <v>41</v>
      </c>
      <c r="B32" t="s">
        <v>145</v>
      </c>
      <c r="C32" t="s">
        <v>9</v>
      </c>
      <c r="D32" t="s">
        <v>85</v>
      </c>
      <c r="E32" t="s">
        <v>58</v>
      </c>
      <c r="F32" t="s">
        <v>24</v>
      </c>
      <c r="G32" t="s">
        <v>42</v>
      </c>
      <c r="H32" t="s">
        <v>62</v>
      </c>
      <c r="I32" t="s">
        <v>43</v>
      </c>
      <c r="L32" s="6" t="s">
        <v>46</v>
      </c>
      <c r="M32" s="6" t="s">
        <v>46</v>
      </c>
      <c r="N32" s="6" t="s">
        <v>47</v>
      </c>
      <c r="O32" s="6" t="s">
        <v>47</v>
      </c>
    </row>
    <row r="33" spans="1:15" x14ac:dyDescent="0.25">
      <c r="A33">
        <v>14</v>
      </c>
      <c r="B33" t="s">
        <v>69</v>
      </c>
      <c r="C33" t="s">
        <v>10</v>
      </c>
      <c r="D33" t="s">
        <v>70</v>
      </c>
      <c r="E33" t="s">
        <v>71</v>
      </c>
      <c r="F33" t="s">
        <v>19</v>
      </c>
      <c r="G33" t="s">
        <v>72</v>
      </c>
      <c r="I33" t="s">
        <v>73</v>
      </c>
      <c r="J33" t="s">
        <v>63</v>
      </c>
      <c r="K33" t="s">
        <v>74</v>
      </c>
      <c r="L33" s="6" t="s">
        <v>46</v>
      </c>
      <c r="M33" s="6" t="s">
        <v>46</v>
      </c>
      <c r="N33" s="6" t="s">
        <v>47</v>
      </c>
      <c r="O33" s="6" t="s">
        <v>47</v>
      </c>
    </row>
    <row r="34" spans="1:15" x14ac:dyDescent="0.25">
      <c r="A34">
        <v>27</v>
      </c>
      <c r="B34" t="s">
        <v>99</v>
      </c>
      <c r="C34" t="s">
        <v>10</v>
      </c>
      <c r="D34" t="s">
        <v>100</v>
      </c>
      <c r="E34" t="s">
        <v>71</v>
      </c>
      <c r="F34" t="s">
        <v>19</v>
      </c>
      <c r="G34" t="s">
        <v>72</v>
      </c>
      <c r="I34" t="s">
        <v>73</v>
      </c>
      <c r="J34" t="s">
        <v>63</v>
      </c>
      <c r="K34" t="s">
        <v>101</v>
      </c>
      <c r="L34" s="6" t="s">
        <v>46</v>
      </c>
      <c r="M34" s="6" t="s">
        <v>46</v>
      </c>
      <c r="N34" s="6" t="s">
        <v>47</v>
      </c>
      <c r="O34" s="6" t="s">
        <v>47</v>
      </c>
    </row>
    <row r="35" spans="1:15" x14ac:dyDescent="0.25">
      <c r="A35">
        <v>41</v>
      </c>
      <c r="B35" t="s">
        <v>143</v>
      </c>
      <c r="C35" t="s">
        <v>10</v>
      </c>
      <c r="D35" t="s">
        <v>144</v>
      </c>
      <c r="E35" t="s">
        <v>71</v>
      </c>
      <c r="F35" t="s">
        <v>19</v>
      </c>
      <c r="G35" t="s">
        <v>72</v>
      </c>
      <c r="I35" t="s">
        <v>73</v>
      </c>
      <c r="J35" t="s">
        <v>130</v>
      </c>
      <c r="L35" s="6" t="s">
        <v>46</v>
      </c>
      <c r="M35" s="6" t="s">
        <v>46</v>
      </c>
      <c r="N35" s="6" t="s">
        <v>47</v>
      </c>
      <c r="O35" s="6" t="s">
        <v>46</v>
      </c>
    </row>
    <row r="36" spans="1:15" x14ac:dyDescent="0.25">
      <c r="A36">
        <v>27</v>
      </c>
      <c r="B36" t="s">
        <v>102</v>
      </c>
      <c r="C36" t="s">
        <v>10</v>
      </c>
      <c r="D36" t="s">
        <v>103</v>
      </c>
      <c r="E36" t="s">
        <v>71</v>
      </c>
      <c r="F36" t="s">
        <v>20</v>
      </c>
      <c r="G36" t="s">
        <v>104</v>
      </c>
      <c r="I36" t="s">
        <v>73</v>
      </c>
      <c r="J36" t="s">
        <v>63</v>
      </c>
      <c r="K36" t="s">
        <v>105</v>
      </c>
      <c r="L36" s="6" t="s">
        <v>46</v>
      </c>
      <c r="M36" s="6" t="s">
        <v>46</v>
      </c>
      <c r="N36" s="6" t="s">
        <v>47</v>
      </c>
      <c r="O36" s="6" t="s">
        <v>47</v>
      </c>
    </row>
    <row r="37" spans="1:15" x14ac:dyDescent="0.25">
      <c r="A37">
        <v>27</v>
      </c>
      <c r="B37" t="s">
        <v>106</v>
      </c>
      <c r="C37" t="s">
        <v>14</v>
      </c>
      <c r="D37" t="s">
        <v>107</v>
      </c>
      <c r="E37" t="s">
        <v>108</v>
      </c>
      <c r="F37" t="s">
        <v>20</v>
      </c>
      <c r="G37" t="s">
        <v>104</v>
      </c>
      <c r="I37" t="s">
        <v>43</v>
      </c>
      <c r="J37" t="s">
        <v>63</v>
      </c>
      <c r="K37" t="s">
        <v>109</v>
      </c>
      <c r="L37" s="6" t="s">
        <v>46</v>
      </c>
      <c r="M37" s="6" t="s">
        <v>46</v>
      </c>
      <c r="N37" s="6" t="s">
        <v>47</v>
      </c>
      <c r="O37" s="6" t="s">
        <v>47</v>
      </c>
    </row>
    <row r="38" spans="1:15" x14ac:dyDescent="0.25">
      <c r="A38">
        <v>12</v>
      </c>
      <c r="B38" t="s">
        <v>39</v>
      </c>
      <c r="C38" t="s">
        <v>9</v>
      </c>
      <c r="D38" t="s">
        <v>40</v>
      </c>
      <c r="E38" t="s">
        <v>41</v>
      </c>
      <c r="F38" t="s">
        <v>16</v>
      </c>
      <c r="G38" t="s">
        <v>42</v>
      </c>
      <c r="I38" t="s">
        <v>43</v>
      </c>
      <c r="J38" t="s">
        <v>44</v>
      </c>
      <c r="K38" t="s">
        <v>45</v>
      </c>
      <c r="L38" s="6" t="s">
        <v>46</v>
      </c>
      <c r="M38" s="6" t="s">
        <v>46</v>
      </c>
      <c r="N38" s="6" t="s">
        <v>47</v>
      </c>
      <c r="O38" s="6" t="s">
        <v>47</v>
      </c>
    </row>
    <row r="39" spans="1:15" x14ac:dyDescent="0.25">
      <c r="A39">
        <v>12</v>
      </c>
      <c r="B39" t="s">
        <v>48</v>
      </c>
      <c r="C39" t="s">
        <v>9</v>
      </c>
      <c r="D39" t="s">
        <v>49</v>
      </c>
      <c r="E39" t="s">
        <v>41</v>
      </c>
      <c r="F39" t="s">
        <v>16</v>
      </c>
      <c r="G39" t="s">
        <v>42</v>
      </c>
      <c r="I39" t="s">
        <v>50</v>
      </c>
      <c r="J39" t="s">
        <v>44</v>
      </c>
      <c r="K39" t="s">
        <v>45</v>
      </c>
      <c r="L39" s="6" t="s">
        <v>46</v>
      </c>
      <c r="M39" s="6" t="s">
        <v>46</v>
      </c>
      <c r="N39" s="6" t="s">
        <v>47</v>
      </c>
      <c r="O39" s="6" t="s">
        <v>47</v>
      </c>
    </row>
    <row r="40" spans="1:15" x14ac:dyDescent="0.25">
      <c r="A40">
        <v>12</v>
      </c>
      <c r="B40" t="s">
        <v>51</v>
      </c>
      <c r="C40" t="s">
        <v>9</v>
      </c>
      <c r="D40" t="s">
        <v>52</v>
      </c>
      <c r="E40" t="s">
        <v>41</v>
      </c>
      <c r="F40" t="s">
        <v>16</v>
      </c>
      <c r="G40" t="s">
        <v>53</v>
      </c>
      <c r="I40" t="s">
        <v>43</v>
      </c>
      <c r="J40" t="s">
        <v>44</v>
      </c>
      <c r="K40" t="s">
        <v>45</v>
      </c>
      <c r="L40" s="6" t="s">
        <v>46</v>
      </c>
      <c r="M40" s="6" t="s">
        <v>46</v>
      </c>
      <c r="N40" s="6" t="s">
        <v>47</v>
      </c>
      <c r="O40" s="6" t="s">
        <v>47</v>
      </c>
    </row>
    <row r="41" spans="1:15" x14ac:dyDescent="0.25">
      <c r="A41">
        <v>12</v>
      </c>
      <c r="B41" t="s">
        <v>54</v>
      </c>
      <c r="C41" t="s">
        <v>9</v>
      </c>
      <c r="D41" t="s">
        <v>55</v>
      </c>
      <c r="E41" t="s">
        <v>41</v>
      </c>
      <c r="F41" t="s">
        <v>16</v>
      </c>
      <c r="G41" t="s">
        <v>53</v>
      </c>
      <c r="I41" t="s">
        <v>50</v>
      </c>
      <c r="J41" t="s">
        <v>44</v>
      </c>
      <c r="K41" t="s">
        <v>45</v>
      </c>
      <c r="L41" s="6" t="s">
        <v>46</v>
      </c>
      <c r="M41" s="6" t="s">
        <v>46</v>
      </c>
      <c r="N41" s="6" t="s">
        <v>47</v>
      </c>
      <c r="O41" s="6" t="s">
        <v>47</v>
      </c>
    </row>
    <row r="42" spans="1:15" x14ac:dyDescent="0.25">
      <c r="A42">
        <v>14</v>
      </c>
      <c r="B42" t="s">
        <v>56</v>
      </c>
      <c r="C42" t="s">
        <v>9</v>
      </c>
      <c r="D42" s="7" t="s">
        <v>57</v>
      </c>
      <c r="E42" t="s">
        <v>58</v>
      </c>
      <c r="F42" t="s">
        <v>16</v>
      </c>
      <c r="G42" t="s">
        <v>59</v>
      </c>
      <c r="I42" t="s">
        <v>43</v>
      </c>
      <c r="J42" t="s">
        <v>60</v>
      </c>
      <c r="K42" t="s">
        <v>61</v>
      </c>
      <c r="L42" s="6" t="s">
        <v>46</v>
      </c>
      <c r="M42" s="6" t="s">
        <v>46</v>
      </c>
      <c r="N42" s="6" t="s">
        <v>47</v>
      </c>
      <c r="O42" s="6" t="s">
        <v>47</v>
      </c>
    </row>
    <row r="43" spans="1:15" x14ac:dyDescent="0.25">
      <c r="A43">
        <v>14</v>
      </c>
      <c r="B43" t="s">
        <v>56</v>
      </c>
      <c r="C43" t="s">
        <v>9</v>
      </c>
      <c r="D43" s="7" t="s">
        <v>57</v>
      </c>
      <c r="E43" t="s">
        <v>58</v>
      </c>
      <c r="F43" t="s">
        <v>16</v>
      </c>
      <c r="G43" t="s">
        <v>42</v>
      </c>
      <c r="H43" t="s">
        <v>62</v>
      </c>
      <c r="I43" t="s">
        <v>43</v>
      </c>
      <c r="J43" t="s">
        <v>63</v>
      </c>
      <c r="K43" t="s">
        <v>64</v>
      </c>
      <c r="L43" s="6" t="s">
        <v>46</v>
      </c>
      <c r="M43" s="6" t="s">
        <v>46</v>
      </c>
      <c r="N43" s="6" t="s">
        <v>47</v>
      </c>
      <c r="O43" s="6" t="s">
        <v>47</v>
      </c>
    </row>
    <row r="44" spans="1:15" x14ac:dyDescent="0.25">
      <c r="A44">
        <v>14</v>
      </c>
      <c r="B44" t="s">
        <v>65</v>
      </c>
      <c r="C44" t="s">
        <v>10</v>
      </c>
      <c r="D44" t="s">
        <v>66</v>
      </c>
      <c r="E44" t="s">
        <v>67</v>
      </c>
      <c r="F44" t="s">
        <v>16</v>
      </c>
      <c r="G44" t="s">
        <v>42</v>
      </c>
      <c r="I44" t="s">
        <v>50</v>
      </c>
      <c r="J44" t="s">
        <v>63</v>
      </c>
      <c r="K44" t="s">
        <v>68</v>
      </c>
      <c r="L44" s="6" t="s">
        <v>46</v>
      </c>
      <c r="M44" s="6" t="s">
        <v>46</v>
      </c>
      <c r="N44" s="6" t="s">
        <v>47</v>
      </c>
      <c r="O44" s="6" t="s">
        <v>47</v>
      </c>
    </row>
    <row r="45" spans="1:15" x14ac:dyDescent="0.25">
      <c r="A45">
        <v>27</v>
      </c>
      <c r="B45" t="s">
        <v>86</v>
      </c>
      <c r="C45" t="s">
        <v>12</v>
      </c>
      <c r="D45" t="s">
        <v>87</v>
      </c>
      <c r="E45" t="s">
        <v>88</v>
      </c>
      <c r="F45" t="s">
        <v>16</v>
      </c>
      <c r="G45" t="s">
        <v>42</v>
      </c>
      <c r="H45" t="s">
        <v>62</v>
      </c>
      <c r="I45" t="s">
        <v>89</v>
      </c>
      <c r="J45" t="s">
        <v>63</v>
      </c>
      <c r="K45" t="s">
        <v>68</v>
      </c>
      <c r="L45" s="6" t="s">
        <v>46</v>
      </c>
      <c r="M45" s="6" t="s">
        <v>46</v>
      </c>
      <c r="N45" s="6" t="s">
        <v>47</v>
      </c>
      <c r="O45" s="6" t="s">
        <v>47</v>
      </c>
    </row>
    <row r="46" spans="1:15" x14ac:dyDescent="0.25">
      <c r="A46">
        <v>27</v>
      </c>
      <c r="B46" t="s">
        <v>90</v>
      </c>
      <c r="C46" t="s">
        <v>9</v>
      </c>
      <c r="D46" t="s">
        <v>40</v>
      </c>
      <c r="E46" t="s">
        <v>41</v>
      </c>
      <c r="F46" t="s">
        <v>16</v>
      </c>
      <c r="G46" t="s">
        <v>42</v>
      </c>
      <c r="H46" t="s">
        <v>62</v>
      </c>
      <c r="I46" t="s">
        <v>43</v>
      </c>
      <c r="J46" t="s">
        <v>60</v>
      </c>
      <c r="K46" t="s">
        <v>91</v>
      </c>
      <c r="L46" s="6" t="s">
        <v>46</v>
      </c>
      <c r="M46" s="6" t="s">
        <v>46</v>
      </c>
      <c r="N46" s="6" t="s">
        <v>47</v>
      </c>
      <c r="O46" s="6" t="s">
        <v>47</v>
      </c>
    </row>
    <row r="47" spans="1:15" x14ac:dyDescent="0.25">
      <c r="A47">
        <v>27</v>
      </c>
      <c r="B47" t="s">
        <v>92</v>
      </c>
      <c r="C47" t="s">
        <v>9</v>
      </c>
      <c r="D47" t="s">
        <v>49</v>
      </c>
      <c r="E47" t="s">
        <v>41</v>
      </c>
      <c r="F47" t="s">
        <v>16</v>
      </c>
      <c r="G47" t="s">
        <v>42</v>
      </c>
      <c r="H47" t="s">
        <v>62</v>
      </c>
      <c r="I47" t="s">
        <v>50</v>
      </c>
      <c r="J47" t="s">
        <v>60</v>
      </c>
      <c r="K47" t="s">
        <v>91</v>
      </c>
      <c r="L47" s="6" t="s">
        <v>46</v>
      </c>
      <c r="M47" s="6" t="s">
        <v>46</v>
      </c>
      <c r="N47" s="6" t="s">
        <v>47</v>
      </c>
      <c r="O47" s="6" t="s">
        <v>47</v>
      </c>
    </row>
    <row r="48" spans="1:15" x14ac:dyDescent="0.25">
      <c r="A48">
        <v>32</v>
      </c>
      <c r="B48" t="s">
        <v>120</v>
      </c>
      <c r="C48" t="s">
        <v>11</v>
      </c>
      <c r="D48" t="s">
        <v>121</v>
      </c>
      <c r="E48" t="s">
        <v>122</v>
      </c>
      <c r="F48" t="s">
        <v>16</v>
      </c>
      <c r="G48" t="s">
        <v>42</v>
      </c>
      <c r="H48" t="s">
        <v>62</v>
      </c>
      <c r="I48" t="s">
        <v>50</v>
      </c>
      <c r="J48" t="s">
        <v>63</v>
      </c>
      <c r="K48" t="s">
        <v>116</v>
      </c>
      <c r="L48" s="6" t="s">
        <v>46</v>
      </c>
      <c r="M48" s="6" t="s">
        <v>46</v>
      </c>
      <c r="N48" s="6" t="s">
        <v>47</v>
      </c>
      <c r="O48" s="6" t="s">
        <v>47</v>
      </c>
    </row>
    <row r="49" spans="1:15" x14ac:dyDescent="0.25">
      <c r="A49">
        <v>32</v>
      </c>
      <c r="B49" t="s">
        <v>123</v>
      </c>
      <c r="C49" t="s">
        <v>11</v>
      </c>
      <c r="D49" t="s">
        <v>124</v>
      </c>
      <c r="E49" t="s">
        <v>122</v>
      </c>
      <c r="F49" t="s">
        <v>16</v>
      </c>
      <c r="G49" t="s">
        <v>42</v>
      </c>
      <c r="H49" t="s">
        <v>62</v>
      </c>
      <c r="I49" t="s">
        <v>43</v>
      </c>
      <c r="J49" t="s">
        <v>63</v>
      </c>
      <c r="K49" t="s">
        <v>116</v>
      </c>
      <c r="L49" s="6" t="s">
        <v>46</v>
      </c>
      <c r="M49" s="6" t="s">
        <v>46</v>
      </c>
      <c r="N49" s="6" t="s">
        <v>47</v>
      </c>
      <c r="O49" s="6" t="s">
        <v>47</v>
      </c>
    </row>
    <row r="50" spans="1:15" x14ac:dyDescent="0.25">
      <c r="A50">
        <v>41</v>
      </c>
      <c r="B50" t="s">
        <v>136</v>
      </c>
      <c r="C50" t="s">
        <v>11</v>
      </c>
      <c r="D50" s="7" t="s">
        <v>137</v>
      </c>
      <c r="E50" t="s">
        <v>77</v>
      </c>
      <c r="F50" t="s">
        <v>16</v>
      </c>
      <c r="G50" t="s">
        <v>42</v>
      </c>
      <c r="H50" t="s">
        <v>138</v>
      </c>
      <c r="I50" t="s">
        <v>43</v>
      </c>
      <c r="J50" t="s">
        <v>132</v>
      </c>
      <c r="K50" t="s">
        <v>139</v>
      </c>
      <c r="L50" s="6" t="s">
        <v>47</v>
      </c>
      <c r="M50" s="6" t="s">
        <v>46</v>
      </c>
      <c r="N50" s="6" t="s">
        <v>47</v>
      </c>
      <c r="O50" s="6" t="s">
        <v>47</v>
      </c>
    </row>
    <row r="51" spans="1:15" x14ac:dyDescent="0.25">
      <c r="A51">
        <v>41</v>
      </c>
      <c r="B51" t="s">
        <v>140</v>
      </c>
      <c r="C51" t="s">
        <v>11</v>
      </c>
      <c r="D51" s="7" t="s">
        <v>141</v>
      </c>
      <c r="E51" t="s">
        <v>77</v>
      </c>
      <c r="F51" t="s">
        <v>16</v>
      </c>
      <c r="G51" t="s">
        <v>42</v>
      </c>
      <c r="H51" t="s">
        <v>142</v>
      </c>
      <c r="I51" t="s">
        <v>50</v>
      </c>
      <c r="J51" t="s">
        <v>132</v>
      </c>
      <c r="K51" t="s">
        <v>116</v>
      </c>
      <c r="L51" s="6" t="s">
        <v>47</v>
      </c>
      <c r="M51" s="6" t="s">
        <v>46</v>
      </c>
      <c r="N51" s="6" t="s">
        <v>47</v>
      </c>
      <c r="O51" s="6" t="s">
        <v>47</v>
      </c>
    </row>
    <row r="52" spans="1:15" x14ac:dyDescent="0.25">
      <c r="A52">
        <v>41</v>
      </c>
      <c r="B52" t="s">
        <v>146</v>
      </c>
      <c r="C52" t="s">
        <v>12</v>
      </c>
      <c r="D52" t="s">
        <v>87</v>
      </c>
      <c r="E52" t="s">
        <v>147</v>
      </c>
      <c r="F52" t="s">
        <v>16</v>
      </c>
      <c r="G52" t="s">
        <v>53</v>
      </c>
      <c r="H52" t="s">
        <v>148</v>
      </c>
      <c r="I52" t="s">
        <v>89</v>
      </c>
      <c r="J52" t="s">
        <v>132</v>
      </c>
      <c r="K52" t="s">
        <v>149</v>
      </c>
      <c r="L52" s="6" t="s">
        <v>46</v>
      </c>
      <c r="M52" s="6" t="s">
        <v>46</v>
      </c>
      <c r="N52" s="6" t="s">
        <v>47</v>
      </c>
      <c r="O52" s="6" t="s">
        <v>47</v>
      </c>
    </row>
    <row r="53" spans="1:15" x14ac:dyDescent="0.25">
      <c r="A53">
        <v>41</v>
      </c>
      <c r="B53" t="s">
        <v>150</v>
      </c>
      <c r="C53" t="s">
        <v>12</v>
      </c>
      <c r="D53" t="s">
        <v>87</v>
      </c>
      <c r="E53" t="s">
        <v>147</v>
      </c>
      <c r="F53" t="s">
        <v>16</v>
      </c>
      <c r="G53" t="s">
        <v>42</v>
      </c>
      <c r="H53" t="s">
        <v>62</v>
      </c>
      <c r="I53" t="s">
        <v>89</v>
      </c>
      <c r="J53" t="s">
        <v>132</v>
      </c>
      <c r="K53" t="s">
        <v>79</v>
      </c>
      <c r="L53" s="6" t="s">
        <v>46</v>
      </c>
      <c r="M53" s="6" t="s">
        <v>46</v>
      </c>
      <c r="N53" s="6" t="s">
        <v>47</v>
      </c>
      <c r="O53" s="6" t="s">
        <v>47</v>
      </c>
    </row>
  </sheetData>
  <sortState xmlns:xlrd2="http://schemas.microsoft.com/office/spreadsheetml/2017/richdata2" ref="A2:O53">
    <sortCondition ref="F2:F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Assay_Summary_Data</vt:lpstr>
      <vt:lpstr>Assay_Metadata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Breads, Patrick (NIH/NCI) [C]</dc:creator>
  <cp:keywords/>
  <dc:description/>
  <cp:lastModifiedBy>Breads, Patrick (NIH/NCI) [C]</cp:lastModifiedBy>
  <cp:revision/>
  <dcterms:created xsi:type="dcterms:W3CDTF">2022-09-12T20:15:02Z</dcterms:created>
  <dcterms:modified xsi:type="dcterms:W3CDTF">2024-04-30T16:59:43Z</dcterms:modified>
  <cp:category/>
  <cp:contentStatus/>
</cp:coreProperties>
</file>