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trlProps/ctrlProp1.xml" ContentType="application/vnd.ms-excel.controlproperties+xml"/>
  <Override PartName="/xl/ctrlProps/ctrlProp2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8615" activeTab="1"/>
  </bookViews>
  <sheets>
    <sheet name="DRAG Coefficient" sheetId="2" r:id="rId1"/>
    <sheet name="CALCOLO API VALIDO" sheetId="5" r:id="rId2"/>
  </sheets>
  <definedNames>
    <definedName name="_xlnm.Print_Area" localSheetId="1">'CALCOLO API VALIDO'!$B$5:$O$38</definedName>
  </definedNames>
  <calcPr calcId="191029" iterate="1" iterateCount="100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<sst xmlns="http://schemas.openxmlformats.org/spreadsheetml/2006/main" count="104" uniqueCount="92">
  <si>
    <t>DETERMINATION OF DRAG COEFFICIENT C</t>
  </si>
  <si>
    <r>
      <t>C(</t>
    </r>
    <r>
      <rPr>
        <b/>
        <i/>
        <sz val="10"/>
        <rFont val="Arial"/>
        <family val="2"/>
        <charset val="0"/>
      </rPr>
      <t>Re</t>
    </r>
    <r>
      <rPr>
        <b/>
        <sz val="10"/>
        <rFont val="Arial"/>
        <family val="2"/>
        <charset val="0"/>
      </rPr>
      <t>)2</t>
    </r>
  </si>
  <si>
    <t>C</t>
  </si>
  <si>
    <t>Leggere sulle ordinate il valore di C</t>
  </si>
  <si>
    <t>in funzione del seguente parametro:</t>
  </si>
  <si>
    <r>
      <t>C(Re)</t>
    </r>
    <r>
      <rPr>
        <vertAlign val="superscript"/>
        <sz val="14"/>
        <color indexed="10"/>
        <rFont val="Arial"/>
        <family val="2"/>
        <charset val="0"/>
      </rPr>
      <t xml:space="preserve">2 </t>
    </r>
    <r>
      <rPr>
        <sz val="14"/>
        <color indexed="10"/>
        <rFont val="Arial"/>
        <family val="2"/>
        <charset val="0"/>
      </rPr>
      <t>=</t>
    </r>
  </si>
  <si>
    <t>C =</t>
  </si>
  <si>
    <t>inserire il valore C</t>
  </si>
  <si>
    <t>KO DRUM</t>
  </si>
  <si>
    <t>Total Area</t>
  </si>
  <si>
    <t>Cross Sectional</t>
  </si>
  <si>
    <t>Vertical Depth</t>
  </si>
  <si>
    <t>Vapor</t>
  </si>
  <si>
    <t xml:space="preserve">Total </t>
  </si>
  <si>
    <t>Liquid</t>
  </si>
  <si>
    <t>Required</t>
  </si>
  <si>
    <t>Inside D</t>
  </si>
  <si>
    <t>Lenght</t>
  </si>
  <si>
    <t>Area Liquid Hold-up</t>
  </si>
  <si>
    <t>Area Vapor</t>
  </si>
  <si>
    <t>of Liquid</t>
  </si>
  <si>
    <t>Space</t>
  </si>
  <si>
    <t>Depth</t>
  </si>
  <si>
    <t>Dropout time</t>
  </si>
  <si>
    <t>velocity</t>
  </si>
  <si>
    <t>drum Lenght</t>
  </si>
  <si>
    <t>Trial Nr</t>
  </si>
  <si>
    <t>Di</t>
  </si>
  <si>
    <t>L</t>
  </si>
  <si>
    <t>At</t>
  </si>
  <si>
    <t>Al</t>
  </si>
  <si>
    <t>Av</t>
  </si>
  <si>
    <t>hl</t>
  </si>
  <si>
    <t>hv</t>
  </si>
  <si>
    <t>ht</t>
  </si>
  <si>
    <t>Θ</t>
  </si>
  <si>
    <t>uv</t>
  </si>
  <si>
    <t>Lmin</t>
  </si>
  <si>
    <t>K.O. DRUM CALCULATION   API 521</t>
  </si>
  <si>
    <t>Gas Flow rate</t>
  </si>
  <si>
    <t>Liquid Dropout Time</t>
  </si>
  <si>
    <r>
      <t>Note</t>
    </r>
    <r>
      <rPr>
        <i/>
        <sz val="10"/>
        <rFont val="Arial"/>
        <family val="2"/>
        <charset val="0"/>
      </rPr>
      <t>: the drawing is typical; it is not possible to change the</t>
    </r>
  </si>
  <si>
    <t>W =</t>
  </si>
  <si>
    <t>kg/h</t>
  </si>
  <si>
    <t>Θ=</t>
  </si>
  <si>
    <t>sec</t>
  </si>
  <si>
    <t>position of the flare gas inlet and outlet</t>
  </si>
  <si>
    <t>KO DRUM Diameter</t>
  </si>
  <si>
    <t>Vapor Velocity</t>
  </si>
  <si>
    <t>Di =</t>
  </si>
  <si>
    <t>mt</t>
  </si>
  <si>
    <t>Uv =</t>
  </si>
  <si>
    <t>m/s</t>
  </si>
  <si>
    <t>KO DRUM Lenght</t>
  </si>
  <si>
    <t>Required KO Drum Lenght</t>
  </si>
  <si>
    <t>L =</t>
  </si>
  <si>
    <t>L min =</t>
  </si>
  <si>
    <t>Liquid Hold-up Depth</t>
  </si>
  <si>
    <t>Liquid Holdup Volume</t>
  </si>
  <si>
    <t>hl =</t>
  </si>
  <si>
    <t>Vl =</t>
  </si>
  <si>
    <t>mc</t>
  </si>
  <si>
    <t>Droplet Diameter</t>
  </si>
  <si>
    <t>d =</t>
  </si>
  <si>
    <t>micron</t>
  </si>
  <si>
    <t>Liquid Density</t>
  </si>
  <si>
    <t>D=</t>
  </si>
  <si>
    <t>ρL =</t>
  </si>
  <si>
    <t>kg/m3</t>
  </si>
  <si>
    <t>Vapor Density</t>
  </si>
  <si>
    <t>ρv =</t>
  </si>
  <si>
    <t>L=</t>
  </si>
  <si>
    <t>Vapor viscosity</t>
  </si>
  <si>
    <t>µ =</t>
  </si>
  <si>
    <t>cp</t>
  </si>
  <si>
    <t>Drag Coefficient C (from Figure)</t>
  </si>
  <si>
    <t>Particle Dropout Velocity</t>
  </si>
  <si>
    <t>Uc=</t>
  </si>
  <si>
    <t>ITAS JOB</t>
  </si>
  <si>
    <t>REV</t>
  </si>
  <si>
    <t>DATE</t>
  </si>
  <si>
    <t>NOTE</t>
  </si>
  <si>
    <t>Drop out Velocity Calculation</t>
  </si>
  <si>
    <t>C(Re)2</t>
  </si>
  <si>
    <t>Uc m/s</t>
  </si>
  <si>
    <t>Calcolo Cross Sectional Area</t>
  </si>
  <si>
    <t>delta</t>
  </si>
  <si>
    <t>alfa</t>
  </si>
  <si>
    <t>a</t>
  </si>
  <si>
    <t>A</t>
  </si>
  <si>
    <t>Holdup Volume case1</t>
  </si>
  <si>
    <t>Holdup Volume case2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</si>
</sst>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L.&quot;\ * #,##0.00_-;\-&quot;L.&quot;\ * #,##0.00_-;_-&quot;L.&quot;\ * &quot;-&quot;??_-;_-@_-"/>
    <numFmt numFmtId="177" formatCode="_-&quot;L.&quot;\ * #,##0_-;\-&quot;L.&quot;\ * #,##0_-;_-&quot;L.&quot;\ * &quot;-&quot;_-;_-@_-"/>
    <numFmt numFmtId="178" formatCode="0.000"/>
    <numFmt numFmtId="179" formatCode="dd/mm/yy;@"/>
  </numFmts>
  <fonts count="36">
    <font>
      <sz val="10"/>
      <name val="Arial"/>
      <family val="2"/>
      <charset val="0"/>
    </font>
    <font>
      <sz val="10"/>
      <color indexed="22"/>
      <name val="Arial"/>
      <family val="2"/>
      <charset val="0"/>
    </font>
    <font>
      <b/>
      <sz val="22"/>
      <color indexed="10"/>
      <name val="Arial"/>
      <family val="2"/>
      <charset val="0"/>
    </font>
    <font>
      <sz val="10"/>
      <color indexed="10"/>
      <name val="Arial"/>
      <family val="2"/>
      <charset val="0"/>
    </font>
    <font>
      <sz val="10"/>
      <color indexed="43"/>
      <name val="Arial"/>
      <family val="2"/>
      <charset val="0"/>
    </font>
    <font>
      <b/>
      <sz val="10"/>
      <name val="Arial"/>
      <family val="2"/>
      <charset val="0"/>
    </font>
    <font>
      <sz val="10"/>
      <color indexed="45"/>
      <name val="Arial"/>
      <family val="2"/>
      <charset val="0"/>
    </font>
    <font>
      <i/>
      <u/>
      <sz val="10"/>
      <name val="Arial"/>
      <family val="2"/>
      <charset val="0"/>
    </font>
    <font>
      <i/>
      <sz val="10"/>
      <name val="Arial"/>
      <family val="2"/>
      <charset val="0"/>
    </font>
    <font>
      <b/>
      <sz val="10"/>
      <color indexed="10"/>
      <name val="Arial"/>
      <family val="2"/>
      <charset val="0"/>
    </font>
    <font>
      <sz val="14"/>
      <color indexed="10"/>
      <name val="Arial"/>
      <family val="2"/>
      <charset val="0"/>
    </font>
    <font>
      <b/>
      <sz val="16"/>
      <color indexed="40"/>
      <name val="Arial"/>
      <family val="2"/>
      <charset val="0"/>
    </font>
    <font>
      <sz val="16"/>
      <color indexed="10"/>
      <name val="Arial"/>
      <family val="2"/>
      <charset val="0"/>
    </font>
    <font>
      <sz val="10"/>
      <color indexed="9"/>
      <name val="Arial"/>
      <family val="2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perscript"/>
      <sz val="14"/>
      <color indexed="10"/>
      <name val="Arial"/>
      <family val="2"/>
      <charset val="0"/>
    </font>
    <font>
      <b/>
      <i/>
      <sz val="10"/>
      <name val="Arial"/>
      <family val="2"/>
      <charset val="0"/>
    </font>
  </fonts>
  <fills count="3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1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9" borderId="21" applyNumberFormat="0" applyAlignment="0" applyProtection="0">
      <alignment vertical="center"/>
    </xf>
    <xf numFmtId="0" fontId="24" fillId="10" borderId="22" applyNumberFormat="0" applyAlignment="0" applyProtection="0">
      <alignment vertical="center"/>
    </xf>
    <xf numFmtId="0" fontId="25" fillId="10" borderId="21" applyNumberFormat="0" applyAlignment="0" applyProtection="0">
      <alignment vertical="center"/>
    </xf>
    <xf numFmtId="0" fontId="26" fillId="11" borderId="23" applyNumberFormat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</cellStyleXfs>
  <cellXfs count="71">
    <xf numFmtId="0" fontId="0" fillId="0" borderId="0" xfId="0"/>
    <xf numFmtId="0" fontId="0" fillId="2" borderId="0" xfId="0" applyFont="1" applyFill="1"/>
    <xf numFmtId="0" fontId="1" fillId="2" borderId="0" xfId="0" applyFont="1" applyFill="1"/>
    <xf numFmtId="0" fontId="0" fillId="2" borderId="0" xfId="0" applyFill="1"/>
    <xf numFmtId="0" fontId="2" fillId="3" borderId="1" xfId="0" applyFont="1" applyFill="1" applyBorder="1"/>
    <xf numFmtId="0" fontId="2" fillId="3" borderId="2" xfId="0" applyFont="1" applyFill="1" applyBorder="1"/>
    <xf numFmtId="0" fontId="3" fillId="3" borderId="2" xfId="0" applyFont="1" applyFill="1" applyBorder="1"/>
    <xf numFmtId="0" fontId="4" fillId="3" borderId="2" xfId="0" applyFont="1" applyFill="1" applyBorder="1"/>
    <xf numFmtId="0" fontId="0" fillId="4" borderId="3" xfId="0" applyFill="1" applyBorder="1"/>
    <xf numFmtId="0" fontId="0" fillId="4" borderId="0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3" xfId="0" applyFill="1" applyBorder="1"/>
    <xf numFmtId="0" fontId="0" fillId="5" borderId="0" xfId="0" applyFill="1" applyBorder="1"/>
    <xf numFmtId="0" fontId="0" fillId="5" borderId="7" xfId="0" applyFill="1" applyBorder="1"/>
    <xf numFmtId="0" fontId="0" fillId="6" borderId="3" xfId="0" applyFill="1" applyBorder="1"/>
    <xf numFmtId="0" fontId="0" fillId="6" borderId="0" xfId="0" applyFill="1" applyBorder="1"/>
    <xf numFmtId="0" fontId="5" fillId="5" borderId="3" xfId="0" applyFont="1" applyFill="1" applyBorder="1"/>
    <xf numFmtId="0" fontId="5" fillId="6" borderId="3" xfId="0" applyFont="1" applyFill="1" applyBorder="1" applyAlignment="1">
      <alignment horizontal="left"/>
    </xf>
    <xf numFmtId="0" fontId="0" fillId="5" borderId="3" xfId="0" applyFill="1" applyBorder="1" applyAlignment="1">
      <alignment horizontal="center"/>
    </xf>
    <xf numFmtId="0" fontId="0" fillId="4" borderId="8" xfId="0" applyFill="1" applyBorder="1"/>
    <xf numFmtId="0" fontId="0" fillId="6" borderId="3" xfId="0" applyFill="1" applyBorder="1" applyAlignment="1">
      <alignment horizontal="center"/>
    </xf>
    <xf numFmtId="2" fontId="0" fillId="4" borderId="8" xfId="0" applyNumberFormat="1" applyFill="1" applyBorder="1"/>
    <xf numFmtId="2" fontId="0" fillId="6" borderId="0" xfId="0" applyNumberFormat="1" applyFill="1" applyBorder="1"/>
    <xf numFmtId="0" fontId="5" fillId="6" borderId="3" xfId="0" applyFont="1" applyFill="1" applyBorder="1"/>
    <xf numFmtId="0" fontId="5" fillId="5" borderId="0" xfId="0" applyFont="1" applyFill="1" applyBorder="1"/>
    <xf numFmtId="0" fontId="1" fillId="4" borderId="8" xfId="0" applyFont="1" applyFill="1" applyBorder="1"/>
    <xf numFmtId="178" fontId="0" fillId="4" borderId="8" xfId="0" applyNumberFormat="1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4" borderId="10" xfId="0" applyFill="1" applyBorder="1"/>
    <xf numFmtId="0" fontId="0" fillId="6" borderId="9" xfId="0" applyFill="1" applyBorder="1"/>
    <xf numFmtId="0" fontId="0" fillId="6" borderId="10" xfId="0" applyFill="1" applyBorder="1"/>
    <xf numFmtId="0" fontId="0" fillId="4" borderId="3" xfId="0" applyFill="1" applyBorder="1" applyAlignment="1">
      <alignment horizontal="left"/>
    </xf>
    <xf numFmtId="0" fontId="0" fillId="4" borderId="8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79" fontId="0" fillId="4" borderId="8" xfId="0" applyNumberFormat="1" applyFill="1" applyBorder="1"/>
    <xf numFmtId="0" fontId="0" fillId="7" borderId="0" xfId="0" applyFill="1"/>
    <xf numFmtId="0" fontId="0" fillId="4" borderId="12" xfId="0" applyFill="1" applyBorder="1" applyAlignment="1">
      <alignment horizontal="left"/>
    </xf>
    <xf numFmtId="0" fontId="0" fillId="4" borderId="13" xfId="0" applyFill="1" applyBorder="1" applyAlignment="1">
      <alignment horizontal="center"/>
    </xf>
    <xf numFmtId="179" fontId="0" fillId="4" borderId="13" xfId="0" applyNumberFormat="1" applyFill="1" applyBorder="1"/>
    <xf numFmtId="0" fontId="0" fillId="4" borderId="13" xfId="0" applyFill="1" applyBorder="1"/>
    <xf numFmtId="0" fontId="3" fillId="2" borderId="0" xfId="0" applyFont="1" applyFill="1"/>
    <xf numFmtId="0" fontId="6" fillId="2" borderId="0" xfId="0" applyFont="1" applyFill="1"/>
    <xf numFmtId="0" fontId="0" fillId="3" borderId="2" xfId="0" applyFill="1" applyBorder="1"/>
    <xf numFmtId="0" fontId="0" fillId="3" borderId="14" xfId="0" applyFill="1" applyBorder="1"/>
    <xf numFmtId="0" fontId="0" fillId="4" borderId="7" xfId="0" applyFill="1" applyBorder="1"/>
    <xf numFmtId="0" fontId="0" fillId="6" borderId="6" xfId="0" applyFill="1" applyBorder="1"/>
    <xf numFmtId="0" fontId="0" fillId="6" borderId="7" xfId="0" applyFill="1" applyBorder="1"/>
    <xf numFmtId="0" fontId="7" fillId="6" borderId="0" xfId="0" applyFont="1" applyFill="1" applyBorder="1"/>
    <xf numFmtId="0" fontId="8" fillId="6" borderId="0" xfId="0" applyFont="1" applyFill="1" applyBorder="1"/>
    <xf numFmtId="0" fontId="5" fillId="0" borderId="8" xfId="0" applyFont="1" applyBorder="1"/>
    <xf numFmtId="0" fontId="0" fillId="4" borderId="0" xfId="0" applyFill="1" applyBorder="1" applyAlignment="1">
      <alignment horizontal="right"/>
    </xf>
    <xf numFmtId="0" fontId="0" fillId="4" borderId="0" xfId="0" applyFill="1" applyBorder="1" applyAlignment="1">
      <alignment horizontal="left"/>
    </xf>
    <xf numFmtId="1" fontId="0" fillId="4" borderId="0" xfId="0" applyNumberFormat="1" applyFill="1" applyBorder="1" applyAlignment="1">
      <alignment horizontal="center"/>
    </xf>
    <xf numFmtId="0" fontId="0" fillId="6" borderId="11" xfId="0" applyFill="1" applyBorder="1"/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/>
    <xf numFmtId="0" fontId="5" fillId="0" borderId="0" xfId="0" applyFont="1" applyAlignment="1">
      <alignment horizontal="center"/>
    </xf>
    <xf numFmtId="0" fontId="3" fillId="6" borderId="0" xfId="0" applyFont="1" applyFill="1"/>
    <xf numFmtId="0" fontId="9" fillId="6" borderId="0" xfId="0" applyFont="1" applyFill="1"/>
    <xf numFmtId="0" fontId="10" fillId="6" borderId="0" xfId="0" applyFont="1" applyFill="1"/>
    <xf numFmtId="0" fontId="11" fillId="6" borderId="0" xfId="0" applyFont="1" applyFill="1"/>
    <xf numFmtId="0" fontId="12" fillId="4" borderId="8" xfId="0" applyFont="1" applyFill="1" applyBorder="1" applyAlignment="1">
      <alignment horizontal="center"/>
    </xf>
    <xf numFmtId="0" fontId="0" fillId="6" borderId="0" xfId="0" applyFill="1"/>
    <xf numFmtId="0" fontId="1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00CCFF"/>
      <color rgb="0099CCFF"/>
      <color rgb="00FF99CC"/>
      <color rgb="00FF0000"/>
      <color rgb="00CCFFFF"/>
      <color rgb="00FFFFFF"/>
      <color rgb="00FFFF99"/>
      <color rgb="00C0C0C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25" b="1" i="1" u="none" strike="noStrike" kern="1200" baseline="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r>
              <a:t>Determination of Drag Coefficient</a:t>
            </a:r>
            <a:endParaRPr sz="1625" b="1" i="1" u="none" strike="noStrike" baseline="0">
              <a:solidFill>
                <a:srgbClr val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endParaRPr>
          </a:p>
        </c:rich>
      </c:tx>
      <c:layout/>
      <c:overlay val="0"/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'DRAG Coefficient'!$B$3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 cmpd="sng" algn="ctr">
              <a:solidFill>
                <a:srgbClr val="000080">
                  <a:alpha val="100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'DRAG Coefficient'!$A$4:$A$15</c:f>
              <c:numCache>
                <c:formatCode>General</c:formatCode>
                <c:ptCount val="12"/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700</c:v>
                </c:pt>
                <c:pt idx="6">
                  <c:v>5025</c:v>
                </c:pt>
                <c:pt idx="7">
                  <c:v>10000</c:v>
                </c:pt>
                <c:pt idx="8">
                  <c:v>40000</c:v>
                </c:pt>
                <c:pt idx="9">
                  <c:v>80000</c:v>
                </c:pt>
                <c:pt idx="10">
                  <c:v>300000</c:v>
                </c:pt>
                <c:pt idx="11">
                  <c:v>1000000</c:v>
                </c:pt>
              </c:numCache>
            </c:numRef>
          </c:xVal>
          <c:yVal>
            <c:numRef>
              <c:f>'DRAG Coefficient'!$B$4:$B$15</c:f>
              <c:numCache>
                <c:formatCode>General</c:formatCode>
                <c:ptCount val="12"/>
                <c:pt idx="1">
                  <c:v>60</c:v>
                </c:pt>
                <c:pt idx="2">
                  <c:v>9.6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1.3</c:v>
                </c:pt>
                <c:pt idx="7">
                  <c:v>1</c:v>
                </c:pt>
                <c:pt idx="8">
                  <c:v>0.7</c:v>
                </c:pt>
                <c:pt idx="9">
                  <c:v>0.6</c:v>
                </c:pt>
                <c:pt idx="10">
                  <c:v>0.5</c:v>
                </c:pt>
                <c:pt idx="11">
                  <c:v>0.45</c:v>
                </c:pt>
              </c:numCache>
            </c:numRef>
          </c:yVal>
          <c:smooth val="1"/>
        </c:ser>
        <c:ser>
          <c:idx val="1"/>
          <c:order val="1"/>
          <c:spPr>
            <a:ln w="25400" cap="rnd" cmpd="sng" algn="ctr">
              <a:solidFill>
                <a:srgbClr val="FF00FF">
                  <a:alpha val="100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FF00FF">
                  <a:alpha val="100000"/>
                </a:srgbClr>
              </a:solidFill>
              <a:ln w="6350" cap="flat" cmpd="sng" algn="ctr">
                <a:solidFill>
                  <a:srgbClr val="FF00FF">
                    <a:alpha val="100000"/>
                  </a:srgb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'DRAG Coefficient'!$A$34:$A$35</c:f>
              <c:numCache>
                <c:formatCode>General</c:formatCode>
                <c:ptCount val="2"/>
                <c:pt idx="0">
                  <c:v>63998</c:v>
                </c:pt>
                <c:pt idx="1">
                  <c:v>63998</c:v>
                </c:pt>
              </c:numCache>
            </c:numRef>
          </c:xVal>
          <c:yVal>
            <c:numRef>
              <c:f>'DRAG Coefficient'!$B$34:$B$35</c:f>
              <c:numCache>
                <c:formatCode>General</c:formatCode>
                <c:ptCount val="2"/>
                <c:pt idx="0">
                  <c:v>0.1</c:v>
                </c:pt>
                <c:pt idx="1">
                  <c:v>10</c:v>
                </c:pt>
              </c:numCache>
            </c:numRef>
          </c:yVal>
          <c:smooth val="1"/>
        </c:ser>
        <c:ser>
          <c:idx val="2"/>
          <c:order val="2"/>
          <c:spPr>
            <a:ln w="25400" cap="rnd" cmpd="sng" algn="ctr">
              <a:solidFill>
                <a:srgbClr val="FF0000">
                  <a:alpha val="100000"/>
                </a:srgbClr>
              </a:solidFill>
              <a:prstDash val="solid"/>
              <a:round/>
            </a:ln>
            <a:effectLst/>
          </c:spPr>
          <c:marker>
            <c:symbol val="dash"/>
            <c:size val="6"/>
            <c:spPr>
              <a:noFill/>
              <a:ln w="6350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xVal>
            <c:numRef>
              <c:f>'DRAG Coefficient'!$A$37:$A$38</c:f>
              <c:numCache>
                <c:formatCode>General</c:formatCode>
                <c:ptCount val="2"/>
                <c:pt idx="0">
                  <c:v>63998</c:v>
                </c:pt>
                <c:pt idx="1">
                  <c:v>10</c:v>
                </c:pt>
              </c:numCache>
            </c:numRef>
          </c:xVal>
          <c:yVal>
            <c:numRef>
              <c:f>'DRAG Coefficient'!$B$37:$B$38</c:f>
              <c:numCache>
                <c:formatCode>General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833264"/>
        <c:axId val="213615964"/>
      </c:scatterChart>
      <c:valAx>
        <c:axId val="840833264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min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1" i="0" u="none" strike="noStrike" kern="1200" baseline="0">
                    <a:solidFill>
                      <a:srgbClr val="000000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rPr sz="1200" b="1" i="0" u="none" strike="noStrike" baseline="0">
                    <a:solidFill>
                      <a:srgbClr val="000000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rPr>
                  <a:t>C(</a:t>
                </a:r>
                <a:r>
                  <a:rPr sz="1200" b="1" i="1" u="none" strike="noStrike" baseline="0">
                    <a:solidFill>
                      <a:srgbClr val="000000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rPr>
                  <a:t>Re</a:t>
                </a:r>
                <a:r>
                  <a:rPr sz="1200" b="1" i="0" u="none" strike="noStrike" baseline="0">
                    <a:solidFill>
                      <a:srgbClr val="000000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rPr>
                  <a:t>)</a:t>
                </a:r>
                <a:r>
                  <a:rPr sz="1200" b="1" i="0" u="none" strike="noStrike" baseline="30000">
                    <a:solidFill>
                      <a:srgbClr val="000000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rPr>
                  <a:t>2</a:t>
                </a:r>
                <a:endParaRPr sz="1000" b="0" i="0" u="none" strike="noStrike" baseline="0">
                  <a:solidFill>
                    <a:srgbClr val="000000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213615964"/>
        <c:crossesAt val="0.1"/>
        <c:crossBetween val="midCat"/>
      </c:valAx>
      <c:valAx>
        <c:axId val="213615964"/>
        <c:scaling>
          <c:logBase val="10"/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min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1" i="0" u="none" strike="noStrike" kern="1200" baseline="0">
                    <a:solidFill>
                      <a:srgbClr val="000000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t>Drag Coefficient C</a:t>
                </a:r>
                <a:endParaRPr sz="1200" b="1" i="0" u="none" strike="noStrike" baseline="0">
                  <a:solidFill>
                    <a:srgbClr val="000000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</c:title>
        <c:majorTickMark val="out"/>
        <c:min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40833264"/>
        <c:crosses val="autoZero"/>
        <c:crossBetween val="midCat"/>
      </c:valAx>
      <c:spPr>
        <a:solidFill>
          <a:srgbClr val="FFFFFF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val="0"/>
</file>

<file path=xl/ctrlProps/ctrlProp2.xml><?xml version="1.0" encoding="utf-8"?>
<formControlPr xmlns="http://schemas.microsoft.com/office/spreadsheetml/2009/9/main" objectType="Button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156845</xdr:colOff>
          <xdr:row>28</xdr:row>
          <xdr:rowOff>66675</xdr:rowOff>
        </xdr:from>
        <xdr:to>
          <xdr:col>3</xdr:col>
          <xdr:colOff>457200</xdr:colOff>
          <xdr:row>30</xdr:row>
          <xdr:rowOff>19050</xdr:rowOff>
        </xdr:to>
        <xdr:sp macro="[0]!Macro7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56845" y="4943475"/>
              <a:ext cx="2339975" cy="28765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  <a:sym typeface="Arial" panose="020B0604020202020204" pitchFamily="7" charset="0"/>
                </a:rPr>
                <a:t>TORNA A CALCOLO KO DRUM</a:t>
              </a:r>
              <a:endParaRPr lang="zh-CN" altLang="en-US" sz="100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endParaRPr>
            </a:p>
          </xdr:txBody>
        </xdr:sp>
        <xdr:clientData fPrintsWithSheet="0"/>
      </xdr:twoCellAnchor>
    </mc:Choice>
    <mc:Fallback/>
  </mc:AlternateContent>
  <xdr:twoCellAnchor>
    <xdr:from>
      <xdr:col>3</xdr:col>
      <xdr:colOff>523875</xdr:colOff>
      <xdr:row>1</xdr:row>
      <xdr:rowOff>76200</xdr:rowOff>
    </xdr:from>
    <xdr:to>
      <xdr:col>14</xdr:col>
      <xdr:colOff>76200</xdr:colOff>
      <xdr:row>29</xdr:row>
      <xdr:rowOff>152400</xdr:rowOff>
    </xdr:to>
    <xdr:grpSp>
      <xdr:nvGrpSpPr>
        <xdr:cNvPr id="1058" name="Group 34"/>
        <xdr:cNvGrpSpPr/>
      </xdr:nvGrpSpPr>
      <xdr:grpSpPr>
        <a:xfrm>
          <a:off x="2563495" y="243840"/>
          <a:ext cx="6257925" cy="4953000"/>
          <a:chOff x="260" y="25"/>
          <a:chExt cx="657" cy="505"/>
        </a:xfrm>
      </xdr:grpSpPr>
      <xdr:graphicFrame>
        <xdr:nvGraphicFramePr>
          <xdr:cNvPr id="1026" name="Chart 2"/>
          <xdr:cNvGraphicFramePr/>
        </xdr:nvGraphicFramePr>
        <xdr:xfrm>
          <a:off x="260" y="25"/>
          <a:ext cx="657" cy="5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1031" name="Text Box 7"/>
          <xdr:cNvSpPr txBox="1"/>
        </xdr:nvSpPr>
        <xdr:spPr>
          <a:xfrm>
            <a:off x="328" y="405"/>
            <a:ext cx="24" cy="15"/>
          </a:xfrm>
          <a:prstGeom prst="rect">
            <a:avLst/>
          </a:prstGeom>
          <a:noFill/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80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0,2</a:t>
            </a:r>
            <a:endParaRPr lang="zh-CN" altLang="en-US" sz="800">
              <a:solidFill>
                <a:srgbClr val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xdr:txBody>
      </xdr:sp>
      <xdr:sp>
        <xdr:nvSpPr>
          <xdr:cNvPr id="1032" name="Text Box 8"/>
          <xdr:cNvSpPr txBox="1"/>
        </xdr:nvSpPr>
        <xdr:spPr>
          <a:xfrm>
            <a:off x="329" y="383"/>
            <a:ext cx="24" cy="17"/>
          </a:xfrm>
          <a:prstGeom prst="rect">
            <a:avLst/>
          </a:prstGeom>
          <a:noFill/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80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0,3</a:t>
            </a:r>
            <a:endParaRPr lang="zh-CN" altLang="en-US" sz="800">
              <a:solidFill>
                <a:srgbClr val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xdr:txBody>
      </xdr:sp>
      <xdr:sp>
        <xdr:nvSpPr>
          <xdr:cNvPr id="1033" name="Text Box 9"/>
          <xdr:cNvSpPr txBox="1"/>
        </xdr:nvSpPr>
        <xdr:spPr>
          <a:xfrm>
            <a:off x="329" y="369"/>
            <a:ext cx="24" cy="17"/>
          </a:xfrm>
          <a:prstGeom prst="rect">
            <a:avLst/>
          </a:prstGeom>
          <a:noFill/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80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0,4</a:t>
            </a:r>
            <a:endParaRPr lang="zh-CN" altLang="en-US" sz="800">
              <a:solidFill>
                <a:srgbClr val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xdr:txBody>
      </xdr:sp>
      <xdr:sp>
        <xdr:nvSpPr>
          <xdr:cNvPr id="1034" name="Text Box 10"/>
          <xdr:cNvSpPr txBox="1"/>
        </xdr:nvSpPr>
        <xdr:spPr>
          <a:xfrm>
            <a:off x="337" y="292"/>
            <a:ext cx="24" cy="18"/>
          </a:xfrm>
          <a:prstGeom prst="rect">
            <a:avLst/>
          </a:prstGeom>
          <a:noFill/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80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2</a:t>
            </a:r>
            <a:endParaRPr lang="zh-CN" altLang="en-US" sz="800">
              <a:solidFill>
                <a:srgbClr val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xdr:txBody>
      </xdr:sp>
      <xdr:sp>
        <xdr:nvSpPr>
          <xdr:cNvPr id="1035" name="Text Box 11"/>
          <xdr:cNvSpPr txBox="1"/>
        </xdr:nvSpPr>
        <xdr:spPr>
          <a:xfrm>
            <a:off x="337" y="273"/>
            <a:ext cx="24" cy="17"/>
          </a:xfrm>
          <a:prstGeom prst="rect">
            <a:avLst/>
          </a:prstGeom>
          <a:noFill/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80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3</a:t>
            </a:r>
            <a:endParaRPr lang="zh-CN" altLang="en-US" sz="800">
              <a:solidFill>
                <a:srgbClr val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xdr:txBody>
      </xdr:sp>
      <xdr:sp>
        <xdr:nvSpPr>
          <xdr:cNvPr id="1036" name="Text Box 12"/>
          <xdr:cNvSpPr txBox="1"/>
        </xdr:nvSpPr>
        <xdr:spPr>
          <a:xfrm>
            <a:off x="337" y="258"/>
            <a:ext cx="24" cy="17"/>
          </a:xfrm>
          <a:prstGeom prst="rect">
            <a:avLst/>
          </a:prstGeom>
          <a:noFill/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80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4</a:t>
            </a:r>
            <a:endParaRPr lang="zh-CN" altLang="en-US" sz="800">
              <a:solidFill>
                <a:srgbClr val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xdr:txBody>
      </xdr:sp>
      <xdr:sp>
        <xdr:nvSpPr>
          <xdr:cNvPr id="1037" name="Text Box 13"/>
          <xdr:cNvSpPr txBox="1"/>
        </xdr:nvSpPr>
        <xdr:spPr>
          <a:xfrm>
            <a:off x="332" y="183"/>
            <a:ext cx="24" cy="17"/>
          </a:xfrm>
          <a:prstGeom prst="rect">
            <a:avLst/>
          </a:prstGeom>
          <a:noFill/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80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20</a:t>
            </a:r>
            <a:endParaRPr lang="zh-CN" altLang="en-US" sz="800">
              <a:solidFill>
                <a:srgbClr val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xdr:txBody>
      </xdr:sp>
      <xdr:sp>
        <xdr:nvSpPr>
          <xdr:cNvPr id="1038" name="Text Box 14"/>
          <xdr:cNvSpPr txBox="1"/>
        </xdr:nvSpPr>
        <xdr:spPr>
          <a:xfrm>
            <a:off x="331" y="163"/>
            <a:ext cx="24" cy="17"/>
          </a:xfrm>
          <a:prstGeom prst="rect">
            <a:avLst/>
          </a:prstGeom>
          <a:noFill/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80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30</a:t>
            </a:r>
            <a:endParaRPr lang="zh-CN" altLang="en-US" sz="800">
              <a:solidFill>
                <a:srgbClr val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xdr:txBody>
      </xdr:sp>
      <xdr:sp>
        <xdr:nvSpPr>
          <xdr:cNvPr id="1039" name="Text Box 15"/>
          <xdr:cNvSpPr txBox="1"/>
        </xdr:nvSpPr>
        <xdr:spPr>
          <a:xfrm>
            <a:off x="332" y="148"/>
            <a:ext cx="24" cy="18"/>
          </a:xfrm>
          <a:prstGeom prst="rect">
            <a:avLst/>
          </a:prstGeom>
          <a:noFill/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80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40</a:t>
            </a:r>
            <a:endParaRPr lang="zh-CN" altLang="en-US" sz="800">
              <a:solidFill>
                <a:srgbClr val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xdr:txBody>
      </xdr:sp>
      <xdr:sp>
        <xdr:nvSpPr>
          <xdr:cNvPr id="1040" name="Text Box 16"/>
          <xdr:cNvSpPr txBox="1"/>
        </xdr:nvSpPr>
        <xdr:spPr>
          <a:xfrm>
            <a:off x="332" y="128"/>
            <a:ext cx="24" cy="17"/>
          </a:xfrm>
          <a:prstGeom prst="rect">
            <a:avLst/>
          </a:prstGeom>
          <a:noFill/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80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60</a:t>
            </a:r>
            <a:endParaRPr lang="zh-CN" altLang="en-US" sz="800">
              <a:solidFill>
                <a:srgbClr val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xdr:txBody>
      </xdr:sp>
      <xdr:sp>
        <xdr:nvSpPr>
          <xdr:cNvPr id="1041" name="Text Box 17"/>
          <xdr:cNvSpPr txBox="1"/>
        </xdr:nvSpPr>
        <xdr:spPr>
          <a:xfrm>
            <a:off x="371" y="446"/>
            <a:ext cx="90" cy="27"/>
          </a:xfrm>
          <a:prstGeom prst="rect">
            <a:avLst/>
          </a:prstGeom>
          <a:noFill/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80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 2    3  4  5 6789</a:t>
            </a:r>
            <a:endParaRPr lang="zh-CN" altLang="en-US" sz="800">
              <a:solidFill>
                <a:srgbClr val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xdr:txBody>
      </xdr:sp>
      <xdr:sp>
        <xdr:nvSpPr>
          <xdr:cNvPr id="1046" name="Text Box 22"/>
          <xdr:cNvSpPr txBox="1"/>
        </xdr:nvSpPr>
        <xdr:spPr>
          <a:xfrm>
            <a:off x="476" y="445"/>
            <a:ext cx="90" cy="27"/>
          </a:xfrm>
          <a:prstGeom prst="rect">
            <a:avLst/>
          </a:prstGeom>
          <a:noFill/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80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 2    3  4  5 6789</a:t>
            </a:r>
            <a:endParaRPr lang="zh-CN" altLang="en-US" sz="800">
              <a:solidFill>
                <a:srgbClr val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xdr:txBody>
      </xdr:sp>
      <xdr:sp>
        <xdr:nvSpPr>
          <xdr:cNvPr id="1047" name="Text Box 23"/>
          <xdr:cNvSpPr txBox="1"/>
        </xdr:nvSpPr>
        <xdr:spPr>
          <a:xfrm>
            <a:off x="579" y="445"/>
            <a:ext cx="90" cy="27"/>
          </a:xfrm>
          <a:prstGeom prst="rect">
            <a:avLst/>
          </a:prstGeom>
          <a:noFill/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80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 2    3  4  5 6789</a:t>
            </a:r>
            <a:endParaRPr lang="zh-CN" altLang="en-US" sz="800">
              <a:solidFill>
                <a:srgbClr val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xdr:txBody>
      </xdr:sp>
      <xdr:sp>
        <xdr:nvSpPr>
          <xdr:cNvPr id="1048" name="Text Box 24"/>
          <xdr:cNvSpPr txBox="1"/>
        </xdr:nvSpPr>
        <xdr:spPr>
          <a:xfrm>
            <a:off x="682" y="445"/>
            <a:ext cx="90" cy="27"/>
          </a:xfrm>
          <a:prstGeom prst="rect">
            <a:avLst/>
          </a:prstGeom>
          <a:noFill/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80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 2    3  4  5 6789</a:t>
            </a:r>
            <a:endParaRPr lang="zh-CN" altLang="en-US" sz="800">
              <a:solidFill>
                <a:srgbClr val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xdr:txBody>
      </xdr:sp>
      <xdr:sp>
        <xdr:nvSpPr>
          <xdr:cNvPr id="1049" name="Text Box 25"/>
          <xdr:cNvSpPr txBox="1"/>
        </xdr:nvSpPr>
        <xdr:spPr>
          <a:xfrm>
            <a:off x="788" y="445"/>
            <a:ext cx="90" cy="27"/>
          </a:xfrm>
          <a:prstGeom prst="rect">
            <a:avLst/>
          </a:prstGeom>
          <a:noFill/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80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 2    3  4  5 6789</a:t>
            </a:r>
            <a:endParaRPr lang="zh-CN" altLang="en-US" sz="800">
              <a:solidFill>
                <a:srgbClr val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xdr:txBody>
      </xdr:sp>
      <xdr:sp>
        <xdr:nvSpPr>
          <xdr:cNvPr id="1050" name="Text Box 26"/>
          <xdr:cNvSpPr txBox="1"/>
        </xdr:nvSpPr>
        <xdr:spPr>
          <a:xfrm>
            <a:off x="337" y="240"/>
            <a:ext cx="24" cy="18"/>
          </a:xfrm>
          <a:prstGeom prst="rect">
            <a:avLst/>
          </a:prstGeom>
          <a:noFill/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80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6</a:t>
            </a:r>
            <a:endParaRPr lang="zh-CN" altLang="en-US" sz="800">
              <a:solidFill>
                <a:srgbClr val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xdr:txBody>
      </xdr:sp>
      <xdr:sp>
        <xdr:nvSpPr>
          <xdr:cNvPr id="1051" name="Text Box 27"/>
          <xdr:cNvSpPr txBox="1"/>
        </xdr:nvSpPr>
        <xdr:spPr>
          <a:xfrm>
            <a:off x="336" y="226"/>
            <a:ext cx="24" cy="17"/>
          </a:xfrm>
          <a:prstGeom prst="rect">
            <a:avLst/>
          </a:prstGeom>
          <a:noFill/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80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8</a:t>
            </a:r>
            <a:endParaRPr lang="zh-CN" altLang="en-US" sz="800">
              <a:solidFill>
                <a:srgbClr val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xdr:txBody>
      </xdr:sp>
      <xdr:sp>
        <xdr:nvSpPr>
          <xdr:cNvPr id="1052" name="Text Box 28"/>
          <xdr:cNvSpPr txBox="1"/>
        </xdr:nvSpPr>
        <xdr:spPr>
          <a:xfrm>
            <a:off x="329" y="350"/>
            <a:ext cx="24" cy="18"/>
          </a:xfrm>
          <a:prstGeom prst="rect">
            <a:avLst/>
          </a:prstGeom>
          <a:noFill/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80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0,6</a:t>
            </a:r>
            <a:endParaRPr lang="zh-CN" altLang="en-US" sz="800">
              <a:solidFill>
                <a:srgbClr val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xdr:txBody>
      </xdr:sp>
      <xdr:sp>
        <xdr:nvSpPr>
          <xdr:cNvPr id="1053" name="Text Box 29"/>
          <xdr:cNvSpPr txBox="1"/>
        </xdr:nvSpPr>
        <xdr:spPr>
          <a:xfrm>
            <a:off x="328" y="337"/>
            <a:ext cx="24" cy="18"/>
          </a:xfrm>
          <a:prstGeom prst="rect">
            <a:avLst/>
          </a:prstGeom>
          <a:noFill/>
          <a:ln w="9525">
            <a:noFill/>
          </a:ln>
        </xdr:spPr>
        <xdr:txBody>
          <a:bodyPr vertOverflow="clip" vert="horz" wrap="square" lIns="27432" tIns="18288" rIns="0" bIns="0" anchor="t" anchorCtr="0" upright="1"/>
          <a:p>
            <a:pPr algn="l" rtl="0"/>
            <a:r>
              <a:rPr lang="zh-CN" altLang="en-US" sz="80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0,8</a:t>
            </a:r>
            <a:endParaRPr lang="zh-CN" altLang="en-US" sz="800">
              <a:solidFill>
                <a:srgbClr val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xdr:txBody>
      </xdr:sp>
      <xdr:sp>
        <xdr:nvSpPr>
          <xdr:cNvPr id="1055" name="AutoShape 31"/>
          <xdr:cNvSpPr/>
        </xdr:nvSpPr>
        <xdr:spPr>
          <a:xfrm>
            <a:off x="412" y="300"/>
            <a:ext cx="78" cy="20"/>
          </a:xfrm>
          <a:prstGeom prst="leftArrow">
            <a:avLst>
              <a:gd name="adj1" fmla="val 50000"/>
              <a:gd name="adj2" fmla="val 97500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65">
              <a:alpha val="100000"/>
            </a:srgbClr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/>
            <a:headEnd type="none" w="med" len="med"/>
            <a:tailEnd type="none" w="med" len="med"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294005</xdr:colOff>
      <xdr:row>16</xdr:row>
      <xdr:rowOff>152400</xdr:rowOff>
    </xdr:from>
    <xdr:to>
      <xdr:col>14</xdr:col>
      <xdr:colOff>0</xdr:colOff>
      <xdr:row>30</xdr:row>
      <xdr:rowOff>9525</xdr:rowOff>
    </xdr:to>
    <xdr:sp>
      <xdr:nvSpPr>
        <xdr:cNvPr id="4097" name="Rectangle 1"/>
        <xdr:cNvSpPr/>
      </xdr:nvSpPr>
      <xdr:spPr>
        <a:xfrm>
          <a:off x="4822190" y="3053715"/>
          <a:ext cx="3646170" cy="2204085"/>
        </a:xfrm>
        <a:prstGeom prst="rect">
          <a:avLst/>
        </a:pr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167005</xdr:colOff>
          <xdr:row>34</xdr:row>
          <xdr:rowOff>0</xdr:rowOff>
        </xdr:from>
        <xdr:to>
          <xdr:col>3</xdr:col>
          <xdr:colOff>460375</xdr:colOff>
          <xdr:row>35</xdr:row>
          <xdr:rowOff>19050</xdr:rowOff>
        </xdr:to>
        <xdr:sp macro="[0]!Pulsante1_Clic">
          <xdr:nvSpPr>
            <xdr:cNvPr id="4098" name="Butto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167005" y="5918835"/>
              <a:ext cx="216471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  <a:sym typeface="Arial" panose="020B0604020202020204" pitchFamily="7" charset="0"/>
                </a:rPr>
                <a:t>Drag Coefficient Figure</a:t>
              </a:r>
              <a:endParaRPr lang="zh-CN" altLang="en-US" sz="100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endParaRP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303530</xdr:colOff>
      <xdr:row>20</xdr:row>
      <xdr:rowOff>95250</xdr:rowOff>
    </xdr:from>
    <xdr:to>
      <xdr:col>11</xdr:col>
      <xdr:colOff>802640</xdr:colOff>
      <xdr:row>26</xdr:row>
      <xdr:rowOff>76200</xdr:rowOff>
    </xdr:to>
    <xdr:sp>
      <xdr:nvSpPr>
        <xdr:cNvPr id="4099" name="AutoShape 3"/>
        <xdr:cNvSpPr/>
      </xdr:nvSpPr>
      <xdr:spPr>
        <a:xfrm>
          <a:off x="5438775" y="3667125"/>
          <a:ext cx="2205990" cy="986790"/>
        </a:xfrm>
        <a:prstGeom prst="roundRect">
          <a:avLst>
            <a:gd name="adj" fmla="val 28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10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9</xdr:col>
      <xdr:colOff>205740</xdr:colOff>
      <xdr:row>27</xdr:row>
      <xdr:rowOff>66675</xdr:rowOff>
    </xdr:from>
    <xdr:to>
      <xdr:col>11</xdr:col>
      <xdr:colOff>1008380</xdr:colOff>
      <xdr:row>27</xdr:row>
      <xdr:rowOff>66675</xdr:rowOff>
    </xdr:to>
    <xdr:sp>
      <xdr:nvSpPr>
        <xdr:cNvPr id="4100" name="Line 4"/>
        <xdr:cNvSpPr/>
      </xdr:nvSpPr>
      <xdr:spPr>
        <a:xfrm>
          <a:off x="5340985" y="4812030"/>
          <a:ext cx="250952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9</xdr:col>
      <xdr:colOff>695325</xdr:colOff>
      <xdr:row>19</xdr:row>
      <xdr:rowOff>95250</xdr:rowOff>
    </xdr:from>
    <xdr:to>
      <xdr:col>9</xdr:col>
      <xdr:colOff>1047750</xdr:colOff>
      <xdr:row>20</xdr:row>
      <xdr:rowOff>95250</xdr:rowOff>
    </xdr:to>
    <xdr:grpSp>
      <xdr:nvGrpSpPr>
        <xdr:cNvPr id="4101" name="Group 5"/>
        <xdr:cNvGrpSpPr/>
      </xdr:nvGrpSpPr>
      <xdr:grpSpPr>
        <a:xfrm>
          <a:off x="5830570" y="3499485"/>
          <a:ext cx="352425" cy="167640"/>
          <a:chOff x="752" y="395"/>
          <a:chExt cx="34" cy="17"/>
        </a:xfrm>
      </xdr:grpSpPr>
      <xdr:sp>
        <xdr:nvSpPr>
          <xdr:cNvPr id="4102" name="Rectangle 6"/>
          <xdr:cNvSpPr/>
        </xdr:nvSpPr>
        <xdr:spPr>
          <a:xfrm>
            <a:off x="759" y="402"/>
            <a:ext cx="20" cy="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>
              <a:alpha val="100000"/>
            </a:srgbClr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/>
            <a:headEnd type="none" w="med" len="med"/>
            <a:tailEnd type="none" w="med" len="med"/>
          </a:ln>
        </xdr:spPr>
      </xdr:sp>
      <xdr:grpSp>
        <xdr:nvGrpSpPr>
          <xdr:cNvPr id="4103" name="Group 7"/>
          <xdr:cNvGrpSpPr/>
        </xdr:nvGrpSpPr>
        <xdr:grpSpPr>
          <a:xfrm>
            <a:off x="752" y="395"/>
            <a:ext cx="34" cy="7"/>
            <a:chOff x="802" y="367"/>
            <a:chExt cx="34" cy="7"/>
          </a:xfrm>
        </xdr:grpSpPr>
        <xdr:sp>
          <xdr:nvSpPr>
            <xdr:cNvPr id="4104" name="AutoShape 8"/>
            <xdr:cNvSpPr/>
          </xdr:nvSpPr>
          <xdr:spPr>
            <a:xfrm>
              <a:off x="805" y="370"/>
              <a:ext cx="28" cy="4"/>
            </a:xfrm>
            <a:custGeom>
              <a:avLst/>
              <a:gdLst>
                <a:gd name="txL" fmla="*/ 3240 w 21600"/>
                <a:gd name="txT" fmla="*/ 3240 h 21600"/>
                <a:gd name="txR" fmla="*/ 18360 w 21600"/>
                <a:gd name="txB" fmla="*/ 18360 h 21600"/>
              </a:gdLst>
              <a:ahLst/>
              <a:cxnLst>
                <a:cxn ang="0">
                  <a:pos x="20160" y="10800"/>
                </a:cxn>
                <a:cxn ang="90">
                  <a:pos x="10800" y="21600"/>
                </a:cxn>
                <a:cxn ang="180">
                  <a:pos x="1440" y="10800"/>
                </a:cxn>
                <a:cxn ang="270">
                  <a:pos x="10800" y="0"/>
                </a:cxn>
              </a:cxnLst>
              <a:rect l="txL" t="txT" r="txR" b="txB"/>
              <a:pathLst>
                <a:path w="21600" h="21600">
                  <a:moveTo>
                    <a:pt x="0" y="0"/>
                  </a:moveTo>
                  <a:lnTo>
                    <a:pt x="2880" y="21600"/>
                  </a:lnTo>
                  <a:lnTo>
                    <a:pt x="18720" y="21600"/>
                  </a:lnTo>
                  <a:lnTo>
                    <a:pt x="21600" y="0"/>
                  </a:lnTo>
                  <a:close/>
                </a:path>
              </a:pathLst>
            </a:custGeom>
            <a:solidFill>
              <a:srgbClr xmlns:mc="http://schemas.openxmlformats.org/markup-compatibility/2006" xmlns:a14="http://schemas.microsoft.com/office/drawing/2010/main" val="FFFFFF" mc:Ignorable="a14" a14:legacySpreadsheetColorIndex="65">
                <a:alpha val="100000"/>
              </a:srgbClr>
            </a:solidFill>
            <a:ln w="9525" cap="flat" cmpd="sng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/>
              <a:headEnd type="none" w="med" len="med"/>
              <a:tailEnd type="none" w="med" len="med"/>
            </a:ln>
          </xdr:spPr>
        </xdr:sp>
        <xdr:sp>
          <xdr:nvSpPr>
            <xdr:cNvPr id="4105" name="Rectangle 9"/>
            <xdr:cNvSpPr/>
          </xdr:nvSpPr>
          <xdr:spPr>
            <a:xfrm>
              <a:off x="802" y="367"/>
              <a:ext cx="34" cy="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>
                <a:alpha val="100000"/>
              </a:srgbClr>
            </a:solidFill>
            <a:ln w="9525" cap="flat" cmpd="sng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/>
              <a:headEnd type="none" w="med" len="med"/>
              <a:tailEnd type="none" w="med" len="med"/>
            </a:ln>
          </xdr:spPr>
        </xdr:sp>
      </xdr:grpSp>
    </xdr:grpSp>
    <xdr:clientData/>
  </xdr:twoCellAnchor>
  <xdr:twoCellAnchor>
    <xdr:from>
      <xdr:col>11</xdr:col>
      <xdr:colOff>137160</xdr:colOff>
      <xdr:row>19</xdr:row>
      <xdr:rowOff>95250</xdr:rowOff>
    </xdr:from>
    <xdr:to>
      <xdr:col>11</xdr:col>
      <xdr:colOff>489585</xdr:colOff>
      <xdr:row>20</xdr:row>
      <xdr:rowOff>95250</xdr:rowOff>
    </xdr:to>
    <xdr:grpSp>
      <xdr:nvGrpSpPr>
        <xdr:cNvPr id="4106" name="Group 10"/>
        <xdr:cNvGrpSpPr/>
      </xdr:nvGrpSpPr>
      <xdr:grpSpPr>
        <a:xfrm>
          <a:off x="6979285" y="3499485"/>
          <a:ext cx="352425" cy="167640"/>
          <a:chOff x="752" y="395"/>
          <a:chExt cx="34" cy="17"/>
        </a:xfrm>
      </xdr:grpSpPr>
      <xdr:sp>
        <xdr:nvSpPr>
          <xdr:cNvPr id="4107" name="Rectangle 11"/>
          <xdr:cNvSpPr/>
        </xdr:nvSpPr>
        <xdr:spPr>
          <a:xfrm>
            <a:off x="759" y="402"/>
            <a:ext cx="20" cy="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>
              <a:alpha val="100000"/>
            </a:srgbClr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/>
            <a:headEnd type="none" w="med" len="med"/>
            <a:tailEnd type="none" w="med" len="med"/>
          </a:ln>
        </xdr:spPr>
      </xdr:sp>
      <xdr:grpSp>
        <xdr:nvGrpSpPr>
          <xdr:cNvPr id="4108" name="Group 12"/>
          <xdr:cNvGrpSpPr/>
        </xdr:nvGrpSpPr>
        <xdr:grpSpPr>
          <a:xfrm>
            <a:off x="752" y="395"/>
            <a:ext cx="34" cy="7"/>
            <a:chOff x="802" y="367"/>
            <a:chExt cx="34" cy="7"/>
          </a:xfrm>
        </xdr:grpSpPr>
        <xdr:sp>
          <xdr:nvSpPr>
            <xdr:cNvPr id="4109" name="AutoShape 13"/>
            <xdr:cNvSpPr/>
          </xdr:nvSpPr>
          <xdr:spPr>
            <a:xfrm>
              <a:off x="805" y="370"/>
              <a:ext cx="28" cy="4"/>
            </a:xfrm>
            <a:custGeom>
              <a:avLst/>
              <a:gdLst>
                <a:gd name="txL" fmla="*/ 3240 w 21600"/>
                <a:gd name="txT" fmla="*/ 3240 h 21600"/>
                <a:gd name="txR" fmla="*/ 18360 w 21600"/>
                <a:gd name="txB" fmla="*/ 18360 h 21600"/>
              </a:gdLst>
              <a:ahLst/>
              <a:cxnLst>
                <a:cxn ang="0">
                  <a:pos x="20160" y="10800"/>
                </a:cxn>
                <a:cxn ang="90">
                  <a:pos x="10800" y="21600"/>
                </a:cxn>
                <a:cxn ang="180">
                  <a:pos x="1440" y="10800"/>
                </a:cxn>
                <a:cxn ang="270">
                  <a:pos x="10800" y="0"/>
                </a:cxn>
              </a:cxnLst>
              <a:rect l="txL" t="txT" r="txR" b="txB"/>
              <a:pathLst>
                <a:path w="21600" h="21600">
                  <a:moveTo>
                    <a:pt x="0" y="0"/>
                  </a:moveTo>
                  <a:lnTo>
                    <a:pt x="2880" y="21600"/>
                  </a:lnTo>
                  <a:lnTo>
                    <a:pt x="18720" y="21600"/>
                  </a:lnTo>
                  <a:lnTo>
                    <a:pt x="21600" y="0"/>
                  </a:lnTo>
                  <a:close/>
                </a:path>
              </a:pathLst>
            </a:custGeom>
            <a:solidFill>
              <a:srgbClr xmlns:mc="http://schemas.openxmlformats.org/markup-compatibility/2006" xmlns:a14="http://schemas.microsoft.com/office/drawing/2010/main" val="FFFFFF" mc:Ignorable="a14" a14:legacySpreadsheetColorIndex="65">
                <a:alpha val="100000"/>
              </a:srgbClr>
            </a:solidFill>
            <a:ln w="9525" cap="flat" cmpd="sng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/>
              <a:headEnd type="none" w="med" len="med"/>
              <a:tailEnd type="none" w="med" len="med"/>
            </a:ln>
          </xdr:spPr>
        </xdr:sp>
        <xdr:sp>
          <xdr:nvSpPr>
            <xdr:cNvPr id="4110" name="Rectangle 14"/>
            <xdr:cNvSpPr/>
          </xdr:nvSpPr>
          <xdr:spPr>
            <a:xfrm>
              <a:off x="802" y="367"/>
              <a:ext cx="34" cy="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>
                <a:alpha val="100000"/>
              </a:srgbClr>
            </a:solidFill>
            <a:ln w="9525" cap="flat" cmpd="sng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/>
              <a:headEnd type="none" w="med" len="med"/>
              <a:tailEnd type="none" w="med" len="med"/>
            </a:ln>
          </xdr:spPr>
        </xdr:sp>
      </xdr:grpSp>
    </xdr:grpSp>
    <xdr:clientData/>
  </xdr:twoCellAnchor>
  <xdr:twoCellAnchor>
    <xdr:from>
      <xdr:col>9</xdr:col>
      <xdr:colOff>744855</xdr:colOff>
      <xdr:row>26</xdr:row>
      <xdr:rowOff>76200</xdr:rowOff>
    </xdr:from>
    <xdr:to>
      <xdr:col>9</xdr:col>
      <xdr:colOff>941070</xdr:colOff>
      <xdr:row>27</xdr:row>
      <xdr:rowOff>66675</xdr:rowOff>
    </xdr:to>
    <xdr:grpSp>
      <xdr:nvGrpSpPr>
        <xdr:cNvPr id="4111" name="Group 15"/>
        <xdr:cNvGrpSpPr/>
      </xdr:nvGrpSpPr>
      <xdr:grpSpPr>
        <a:xfrm>
          <a:off x="5880100" y="4653915"/>
          <a:ext cx="196215" cy="158115"/>
          <a:chOff x="758" y="516"/>
          <a:chExt cx="19" cy="16"/>
        </a:xfrm>
      </xdr:grpSpPr>
      <xdr:sp>
        <xdr:nvSpPr>
          <xdr:cNvPr id="4112" name="Rectangle 16"/>
          <xdr:cNvSpPr/>
        </xdr:nvSpPr>
        <xdr:spPr>
          <a:xfrm>
            <a:off x="761" y="516"/>
            <a:ext cx="12" cy="1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>
              <a:alpha val="100000"/>
            </a:srgbClr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/>
            <a:headEnd type="none" w="med" len="med"/>
            <a:tailEnd type="none" w="med" len="med"/>
          </a:ln>
        </xdr:spPr>
      </xdr:sp>
      <xdr:sp>
        <xdr:nvSpPr>
          <xdr:cNvPr id="4113" name="Rectangle 17"/>
          <xdr:cNvSpPr/>
        </xdr:nvSpPr>
        <xdr:spPr>
          <a:xfrm>
            <a:off x="758" y="529"/>
            <a:ext cx="19" cy="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>
              <a:alpha val="100000"/>
            </a:srgbClr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/>
            <a:headEnd type="none" w="med" len="med"/>
            <a:tailEnd type="none" w="med" len="med"/>
          </a:ln>
        </xdr:spPr>
      </xdr:sp>
    </xdr:grpSp>
    <xdr:clientData/>
  </xdr:twoCellAnchor>
  <xdr:twoCellAnchor>
    <xdr:from>
      <xdr:col>11</xdr:col>
      <xdr:colOff>224790</xdr:colOff>
      <xdr:row>26</xdr:row>
      <xdr:rowOff>76200</xdr:rowOff>
    </xdr:from>
    <xdr:to>
      <xdr:col>11</xdr:col>
      <xdr:colOff>430530</xdr:colOff>
      <xdr:row>27</xdr:row>
      <xdr:rowOff>66675</xdr:rowOff>
    </xdr:to>
    <xdr:grpSp>
      <xdr:nvGrpSpPr>
        <xdr:cNvPr id="4114" name="Group 18"/>
        <xdr:cNvGrpSpPr/>
      </xdr:nvGrpSpPr>
      <xdr:grpSpPr>
        <a:xfrm>
          <a:off x="7066915" y="4653915"/>
          <a:ext cx="205740" cy="158115"/>
          <a:chOff x="758" y="516"/>
          <a:chExt cx="19" cy="16"/>
        </a:xfrm>
      </xdr:grpSpPr>
      <xdr:sp>
        <xdr:nvSpPr>
          <xdr:cNvPr id="4115" name="Rectangle 19"/>
          <xdr:cNvSpPr/>
        </xdr:nvSpPr>
        <xdr:spPr>
          <a:xfrm>
            <a:off x="761" y="516"/>
            <a:ext cx="12" cy="1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>
              <a:alpha val="100000"/>
            </a:srgbClr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/>
            <a:headEnd type="none" w="med" len="med"/>
            <a:tailEnd type="none" w="med" len="med"/>
          </a:ln>
        </xdr:spPr>
      </xdr:sp>
      <xdr:sp>
        <xdr:nvSpPr>
          <xdr:cNvPr id="4116" name="Rectangle 20"/>
          <xdr:cNvSpPr/>
        </xdr:nvSpPr>
        <xdr:spPr>
          <a:xfrm>
            <a:off x="758" y="529"/>
            <a:ext cx="19" cy="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>
              <a:alpha val="100000"/>
            </a:srgbClr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/>
            <a:headEnd type="none" w="med" len="med"/>
            <a:tailEnd type="none" w="med" len="med"/>
          </a:ln>
        </xdr:spPr>
      </xdr:sp>
    </xdr:grpSp>
    <xdr:clientData/>
  </xdr:twoCellAnchor>
  <xdr:twoCellAnchor>
    <xdr:from>
      <xdr:col>9</xdr:col>
      <xdr:colOff>577850</xdr:colOff>
      <xdr:row>20</xdr:row>
      <xdr:rowOff>104775</xdr:rowOff>
    </xdr:from>
    <xdr:to>
      <xdr:col>9</xdr:col>
      <xdr:colOff>763905</xdr:colOff>
      <xdr:row>21</xdr:row>
      <xdr:rowOff>114300</xdr:rowOff>
    </xdr:to>
    <xdr:sp>
      <xdr:nvSpPr>
        <xdr:cNvPr id="4117" name="Arc 21"/>
        <xdr:cNvSpPr/>
      </xdr:nvSpPr>
      <xdr:spPr>
        <a:xfrm flipV="1">
          <a:off x="5713095" y="3676650"/>
          <a:ext cx="186055" cy="177165"/>
        </a:xfrm>
        <a:custGeom>
          <a:avLst/>
          <a:gdLst>
            <a:gd name="txL" fmla="*/ 0 w 21600"/>
            <a:gd name="txT" fmla="*/ 0 h 21600"/>
            <a:gd name="txR" fmla="*/ 21600 w 21600"/>
            <a:gd name="txB" fmla="*/ 21600 h 21600"/>
          </a:gdLst>
          <a:ahLst/>
          <a:cxnLst>
            <a:cxn ang="270">
              <a:pos x="0" y="0"/>
            </a:cxn>
            <a:cxn ang="90">
              <a:pos x="21600" y="21600"/>
            </a:cxn>
            <a:cxn ang="90">
              <a:pos x="0" y="21600"/>
            </a:cxn>
          </a:cxnLst>
          <a:rect l="txL" t="txT" r="txR" b="txB"/>
          <a:pathLst>
            <a:path w="21600" h="21600" fill="none">
              <a:moveTo>
                <a:pt x="0" y="0"/>
              </a:moveTo>
              <a:arcTo wR="21600" hR="21600" stAng="-5400000" swAng="5400000"/>
            </a:path>
            <a:path w="21600" h="21600" stroke="0">
              <a:moveTo>
                <a:pt x="0" y="0"/>
              </a:moveTo>
              <a:arcTo wR="21600" hR="21600" stAng="-5400000" swAng="5400000"/>
              <a:lnTo>
                <a:pt x="0" y="21600"/>
              </a:lnTo>
              <a:close/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9</xdr:col>
      <xdr:colOff>588010</xdr:colOff>
      <xdr:row>20</xdr:row>
      <xdr:rowOff>95250</xdr:rowOff>
    </xdr:from>
    <xdr:to>
      <xdr:col>9</xdr:col>
      <xdr:colOff>969645</xdr:colOff>
      <xdr:row>22</xdr:row>
      <xdr:rowOff>95250</xdr:rowOff>
    </xdr:to>
    <xdr:sp>
      <xdr:nvSpPr>
        <xdr:cNvPr id="4118" name="Arc 22"/>
        <xdr:cNvSpPr/>
      </xdr:nvSpPr>
      <xdr:spPr>
        <a:xfrm flipV="1">
          <a:off x="5723255" y="3667125"/>
          <a:ext cx="381635" cy="335280"/>
        </a:xfrm>
        <a:custGeom>
          <a:avLst/>
          <a:gdLst>
            <a:gd name="txL" fmla="*/ 0 w 21600"/>
            <a:gd name="txT" fmla="*/ 0 h 21600"/>
            <a:gd name="txR" fmla="*/ 21600 w 21600"/>
            <a:gd name="txB" fmla="*/ 21600 h 21600"/>
          </a:gdLst>
          <a:ahLst/>
          <a:cxnLst>
            <a:cxn ang="270">
              <a:pos x="0" y="0"/>
            </a:cxn>
            <a:cxn ang="90">
              <a:pos x="21600" y="21600"/>
            </a:cxn>
            <a:cxn ang="90">
              <a:pos x="0" y="21600"/>
            </a:cxn>
          </a:cxnLst>
          <a:rect l="txL" t="txT" r="txR" b="txB"/>
          <a:pathLst>
            <a:path w="21600" h="21600" fill="none">
              <a:moveTo>
                <a:pt x="0" y="0"/>
              </a:moveTo>
              <a:arcTo wR="21600" hR="21600" stAng="-5400000" swAng="5400000"/>
            </a:path>
            <a:path w="21600" h="21600" stroke="0">
              <a:moveTo>
                <a:pt x="0" y="0"/>
              </a:moveTo>
              <a:arcTo wR="21600" hR="21600" stAng="-5400000" swAng="5400000"/>
              <a:lnTo>
                <a:pt x="0" y="21600"/>
              </a:lnTo>
              <a:close/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9</xdr:col>
      <xdr:colOff>577850</xdr:colOff>
      <xdr:row>21</xdr:row>
      <xdr:rowOff>114300</xdr:rowOff>
    </xdr:from>
    <xdr:to>
      <xdr:col>9</xdr:col>
      <xdr:colOff>577850</xdr:colOff>
      <xdr:row>22</xdr:row>
      <xdr:rowOff>95250</xdr:rowOff>
    </xdr:to>
    <xdr:sp>
      <xdr:nvSpPr>
        <xdr:cNvPr id="4119" name="Line 23"/>
        <xdr:cNvSpPr/>
      </xdr:nvSpPr>
      <xdr:spPr>
        <a:xfrm>
          <a:off x="5713095" y="3853815"/>
          <a:ext cx="0" cy="14859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9</xdr:col>
      <xdr:colOff>813435</xdr:colOff>
      <xdr:row>18</xdr:row>
      <xdr:rowOff>38100</xdr:rowOff>
    </xdr:from>
    <xdr:to>
      <xdr:col>9</xdr:col>
      <xdr:colOff>950595</xdr:colOff>
      <xdr:row>19</xdr:row>
      <xdr:rowOff>57150</xdr:rowOff>
    </xdr:to>
    <xdr:sp>
      <xdr:nvSpPr>
        <xdr:cNvPr id="4120" name="AutoShape 24"/>
        <xdr:cNvSpPr/>
      </xdr:nvSpPr>
      <xdr:spPr>
        <a:xfrm>
          <a:off x="5948680" y="3274695"/>
          <a:ext cx="137160" cy="186690"/>
        </a:xfrm>
        <a:prstGeom prst="downArrow">
          <a:avLst>
            <a:gd name="adj1" fmla="val 50000"/>
            <a:gd name="adj2" fmla="val 3298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10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11</xdr:col>
      <xdr:colOff>254635</xdr:colOff>
      <xdr:row>18</xdr:row>
      <xdr:rowOff>19050</xdr:rowOff>
    </xdr:from>
    <xdr:to>
      <xdr:col>11</xdr:col>
      <xdr:colOff>391795</xdr:colOff>
      <xdr:row>19</xdr:row>
      <xdr:rowOff>38100</xdr:rowOff>
    </xdr:to>
    <xdr:sp>
      <xdr:nvSpPr>
        <xdr:cNvPr id="4123" name="AutoShape 27"/>
        <xdr:cNvSpPr/>
      </xdr:nvSpPr>
      <xdr:spPr>
        <a:xfrm flipV="1">
          <a:off x="7096760" y="3255645"/>
          <a:ext cx="137160" cy="186690"/>
        </a:xfrm>
        <a:prstGeom prst="downArrow">
          <a:avLst>
            <a:gd name="adj1" fmla="val 50000"/>
            <a:gd name="adj2" fmla="val 3298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10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9</xdr:col>
      <xdr:colOff>303530</xdr:colOff>
      <xdr:row>24</xdr:row>
      <xdr:rowOff>142875</xdr:rowOff>
    </xdr:from>
    <xdr:to>
      <xdr:col>11</xdr:col>
      <xdr:colOff>802640</xdr:colOff>
      <xdr:row>24</xdr:row>
      <xdr:rowOff>142875</xdr:rowOff>
    </xdr:to>
    <xdr:sp>
      <xdr:nvSpPr>
        <xdr:cNvPr id="4125" name="Line 29"/>
        <xdr:cNvSpPr/>
      </xdr:nvSpPr>
      <xdr:spPr>
        <a:xfrm>
          <a:off x="5438775" y="4385310"/>
          <a:ext cx="220599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9</xdr:col>
      <xdr:colOff>333375</xdr:colOff>
      <xdr:row>24</xdr:row>
      <xdr:rowOff>152400</xdr:rowOff>
    </xdr:from>
    <xdr:to>
      <xdr:col>11</xdr:col>
      <xdr:colOff>763905</xdr:colOff>
      <xdr:row>25</xdr:row>
      <xdr:rowOff>66675</xdr:rowOff>
    </xdr:to>
    <xdr:sp>
      <xdr:nvSpPr>
        <xdr:cNvPr id="4126" name="Rectangle 30"/>
        <xdr:cNvSpPr/>
      </xdr:nvSpPr>
      <xdr:spPr>
        <a:xfrm>
          <a:off x="5468620" y="4394835"/>
          <a:ext cx="2137410" cy="81915"/>
        </a:xfrm>
        <a:prstGeom prst="rect">
          <a:avLst/>
        </a:prstGeom>
        <a:pattFill prst="wave">
          <a:fgClr>
            <a:srgbClr val="000000">
              <a:alpha val="100000"/>
            </a:srgbClr>
          </a:fgClr>
          <a:bgClr>
            <a:srgbClr val="FFFFFF"/>
          </a:bgClr>
        </a:pattFill>
        <a:ln w="9525">
          <a:noFill/>
        </a:ln>
      </xdr:spPr>
    </xdr:sp>
    <xdr:clientData/>
  </xdr:twoCellAnchor>
  <xdr:twoCellAnchor>
    <xdr:from>
      <xdr:col>9</xdr:col>
      <xdr:colOff>392430</xdr:colOff>
      <xdr:row>25</xdr:row>
      <xdr:rowOff>66675</xdr:rowOff>
    </xdr:from>
    <xdr:to>
      <xdr:col>11</xdr:col>
      <xdr:colOff>705485</xdr:colOff>
      <xdr:row>25</xdr:row>
      <xdr:rowOff>133350</xdr:rowOff>
    </xdr:to>
    <xdr:sp>
      <xdr:nvSpPr>
        <xdr:cNvPr id="4127" name="Rectangle 31"/>
        <xdr:cNvSpPr/>
      </xdr:nvSpPr>
      <xdr:spPr>
        <a:xfrm>
          <a:off x="5527675" y="4476750"/>
          <a:ext cx="2019935" cy="66675"/>
        </a:xfrm>
        <a:prstGeom prst="rect">
          <a:avLst/>
        </a:prstGeom>
        <a:pattFill prst="wave">
          <a:fgClr>
            <a:srgbClr val="000000">
              <a:alpha val="100000"/>
            </a:srgbClr>
          </a:fgClr>
          <a:bgClr>
            <a:srgbClr val="FFFFFF"/>
          </a:bgClr>
        </a:pattFill>
        <a:ln w="9525">
          <a:noFill/>
        </a:ln>
      </xdr:spPr>
    </xdr:sp>
    <xdr:clientData/>
  </xdr:twoCellAnchor>
  <xdr:twoCellAnchor>
    <xdr:from>
      <xdr:col>9</xdr:col>
      <xdr:colOff>489585</xdr:colOff>
      <xdr:row>25</xdr:row>
      <xdr:rowOff>133350</xdr:rowOff>
    </xdr:from>
    <xdr:to>
      <xdr:col>11</xdr:col>
      <xdr:colOff>636905</xdr:colOff>
      <xdr:row>26</xdr:row>
      <xdr:rowOff>38100</xdr:rowOff>
    </xdr:to>
    <xdr:sp>
      <xdr:nvSpPr>
        <xdr:cNvPr id="4128" name="Rectangle 32"/>
        <xdr:cNvSpPr/>
      </xdr:nvSpPr>
      <xdr:spPr>
        <a:xfrm>
          <a:off x="5624830" y="4543425"/>
          <a:ext cx="1854200" cy="72390"/>
        </a:xfrm>
        <a:prstGeom prst="rect">
          <a:avLst/>
        </a:prstGeom>
        <a:pattFill prst="wave">
          <a:fgClr>
            <a:srgbClr val="000000">
              <a:alpha val="100000"/>
            </a:srgbClr>
          </a:fgClr>
          <a:bgClr>
            <a:srgbClr val="FFFFFF"/>
          </a:bgClr>
        </a:pattFill>
        <a:ln w="9525">
          <a:noFill/>
        </a:ln>
      </xdr:spPr>
    </xdr:sp>
    <xdr:clientData/>
  </xdr:twoCellAnchor>
  <xdr:twoCellAnchor>
    <xdr:from>
      <xdr:col>9</xdr:col>
      <xdr:colOff>567690</xdr:colOff>
      <xdr:row>26</xdr:row>
      <xdr:rowOff>38100</xdr:rowOff>
    </xdr:from>
    <xdr:to>
      <xdr:col>11</xdr:col>
      <xdr:colOff>548005</xdr:colOff>
      <xdr:row>26</xdr:row>
      <xdr:rowOff>66675</xdr:rowOff>
    </xdr:to>
    <xdr:sp>
      <xdr:nvSpPr>
        <xdr:cNvPr id="4129" name="Rectangle 33"/>
        <xdr:cNvSpPr/>
      </xdr:nvSpPr>
      <xdr:spPr>
        <a:xfrm>
          <a:off x="5702935" y="4615815"/>
          <a:ext cx="1687195" cy="28575"/>
        </a:xfrm>
        <a:prstGeom prst="rect">
          <a:avLst/>
        </a:prstGeom>
        <a:pattFill prst="wave">
          <a:fgClr>
            <a:srgbClr val="000000">
              <a:alpha val="100000"/>
            </a:srgbClr>
          </a:fgClr>
          <a:bgClr>
            <a:srgbClr val="FFFFFF"/>
          </a:bgClr>
        </a:pattFill>
        <a:ln w="9525">
          <a:noFill/>
        </a:ln>
      </xdr:spPr>
    </xdr:sp>
    <xdr:clientData/>
  </xdr:twoCellAnchor>
  <xdr:twoCellAnchor>
    <xdr:from>
      <xdr:col>9</xdr:col>
      <xdr:colOff>323850</xdr:colOff>
      <xdr:row>23</xdr:row>
      <xdr:rowOff>85725</xdr:rowOff>
    </xdr:from>
    <xdr:to>
      <xdr:col>11</xdr:col>
      <xdr:colOff>793750</xdr:colOff>
      <xdr:row>24</xdr:row>
      <xdr:rowOff>142875</xdr:rowOff>
    </xdr:to>
    <xdr:sp>
      <xdr:nvSpPr>
        <xdr:cNvPr id="4130" name="Rectangle 34"/>
        <xdr:cNvSpPr/>
      </xdr:nvSpPr>
      <xdr:spPr>
        <a:xfrm>
          <a:off x="5459095" y="4160520"/>
          <a:ext cx="2176780" cy="224790"/>
        </a:xfrm>
        <a:prstGeom prst="rect">
          <a:avLst/>
        </a:prstGeom>
        <a:gradFill rotWithShape="0">
          <a:gsLst>
            <a:gs pos="0">
              <a:srgbClr val="000000">
                <a:gamma/>
                <a:tint val="0"/>
                <a:invGamma/>
              </a:srgbClr>
            </a:gs>
            <a:gs pos="100000">
              <a:srgbClr val="000000">
                <a:alpha val="100000"/>
              </a:srgbClr>
            </a:gs>
          </a:gsLst>
          <a:lin ang="5400000" scaled="1"/>
          <a:tileRect/>
        </a:gradFill>
        <a:ln w="9525">
          <a:noFill/>
        </a:ln>
      </xdr:spPr>
    </xdr:sp>
    <xdr:clientData/>
  </xdr:twoCellAnchor>
  <xdr:twoCellAnchor>
    <xdr:from>
      <xdr:col>9</xdr:col>
      <xdr:colOff>617220</xdr:colOff>
      <xdr:row>20</xdr:row>
      <xdr:rowOff>95250</xdr:rowOff>
    </xdr:from>
    <xdr:to>
      <xdr:col>9</xdr:col>
      <xdr:colOff>617220</xdr:colOff>
      <xdr:row>26</xdr:row>
      <xdr:rowOff>76200</xdr:rowOff>
    </xdr:to>
    <xdr:sp>
      <xdr:nvSpPr>
        <xdr:cNvPr id="4131" name="Line 35"/>
        <xdr:cNvSpPr/>
      </xdr:nvSpPr>
      <xdr:spPr>
        <a:xfrm>
          <a:off x="5752465" y="3667125"/>
          <a:ext cx="0" cy="98679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headEnd type="none" w="med" len="med"/>
          <a:tailEnd type="none" w="med" len="med"/>
        </a:ln>
      </xdr:spPr>
    </xdr:sp>
    <xdr:clientData/>
  </xdr:twoCellAnchor>
  <xdr:twoCellAnchor>
    <xdr:from>
      <xdr:col>11</xdr:col>
      <xdr:colOff>548005</xdr:colOff>
      <xdr:row>20</xdr:row>
      <xdr:rowOff>95250</xdr:rowOff>
    </xdr:from>
    <xdr:to>
      <xdr:col>11</xdr:col>
      <xdr:colOff>548005</xdr:colOff>
      <xdr:row>26</xdr:row>
      <xdr:rowOff>66675</xdr:rowOff>
    </xdr:to>
    <xdr:sp>
      <xdr:nvSpPr>
        <xdr:cNvPr id="4132" name="Line 36"/>
        <xdr:cNvSpPr/>
      </xdr:nvSpPr>
      <xdr:spPr>
        <a:xfrm>
          <a:off x="7390130" y="3667125"/>
          <a:ext cx="0" cy="97726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headEnd type="none" w="med" len="med"/>
          <a:tailEnd type="none" w="med" len="med"/>
        </a:ln>
      </xdr:spPr>
    </xdr:sp>
    <xdr:clientData/>
  </xdr:twoCellAnchor>
  <xdr:twoCellAnchor>
    <xdr:from>
      <xdr:col>9</xdr:col>
      <xdr:colOff>617220</xdr:colOff>
      <xdr:row>26</xdr:row>
      <xdr:rowOff>104775</xdr:rowOff>
    </xdr:from>
    <xdr:to>
      <xdr:col>9</xdr:col>
      <xdr:colOff>617220</xdr:colOff>
      <xdr:row>29</xdr:row>
      <xdr:rowOff>47625</xdr:rowOff>
    </xdr:to>
    <xdr:sp>
      <xdr:nvSpPr>
        <xdr:cNvPr id="4133" name="Line 37"/>
        <xdr:cNvSpPr/>
      </xdr:nvSpPr>
      <xdr:spPr>
        <a:xfrm>
          <a:off x="5752465" y="4682490"/>
          <a:ext cx="0" cy="445770"/>
        </a:xfrm>
        <a:prstGeom prst="line">
          <a:avLst/>
        </a:prstGeom>
        <a:ln w="317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11</xdr:col>
      <xdr:colOff>548005</xdr:colOff>
      <xdr:row>26</xdr:row>
      <xdr:rowOff>104775</xdr:rowOff>
    </xdr:from>
    <xdr:to>
      <xdr:col>11</xdr:col>
      <xdr:colOff>548005</xdr:colOff>
      <xdr:row>29</xdr:row>
      <xdr:rowOff>47625</xdr:rowOff>
    </xdr:to>
    <xdr:sp>
      <xdr:nvSpPr>
        <xdr:cNvPr id="4134" name="Line 38"/>
        <xdr:cNvSpPr/>
      </xdr:nvSpPr>
      <xdr:spPr>
        <a:xfrm>
          <a:off x="7390130" y="4682490"/>
          <a:ext cx="0" cy="445770"/>
        </a:xfrm>
        <a:prstGeom prst="line">
          <a:avLst/>
        </a:prstGeom>
        <a:ln w="317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9</xdr:col>
      <xdr:colOff>626745</xdr:colOff>
      <xdr:row>29</xdr:row>
      <xdr:rowOff>0</xdr:rowOff>
    </xdr:from>
    <xdr:to>
      <xdr:col>11</xdr:col>
      <xdr:colOff>539115</xdr:colOff>
      <xdr:row>29</xdr:row>
      <xdr:rowOff>0</xdr:rowOff>
    </xdr:to>
    <xdr:sp>
      <xdr:nvSpPr>
        <xdr:cNvPr id="4135" name="Line 39"/>
        <xdr:cNvSpPr/>
      </xdr:nvSpPr>
      <xdr:spPr>
        <a:xfrm>
          <a:off x="5761990" y="5080635"/>
          <a:ext cx="1619250" cy="0"/>
        </a:xfrm>
        <a:prstGeom prst="line">
          <a:avLst/>
        </a:prstGeom>
        <a:ln w="317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triangle" w="med" len="med"/>
          <a:tailEnd type="triangle" w="med" len="med"/>
        </a:ln>
      </xdr:spPr>
    </xdr:sp>
    <xdr:clientData/>
  </xdr:twoCellAnchor>
  <xdr:twoCellAnchor>
    <xdr:from>
      <xdr:col>11</xdr:col>
      <xdr:colOff>597535</xdr:colOff>
      <xdr:row>20</xdr:row>
      <xdr:rowOff>95250</xdr:rowOff>
    </xdr:from>
    <xdr:to>
      <xdr:col>11</xdr:col>
      <xdr:colOff>960120</xdr:colOff>
      <xdr:row>20</xdr:row>
      <xdr:rowOff>95250</xdr:rowOff>
    </xdr:to>
    <xdr:sp>
      <xdr:nvSpPr>
        <xdr:cNvPr id="4136" name="Line 40"/>
        <xdr:cNvSpPr/>
      </xdr:nvSpPr>
      <xdr:spPr>
        <a:xfrm>
          <a:off x="7439660" y="3667125"/>
          <a:ext cx="362585" cy="0"/>
        </a:xfrm>
        <a:prstGeom prst="line">
          <a:avLst/>
        </a:prstGeom>
        <a:ln w="317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11</xdr:col>
      <xdr:colOff>577850</xdr:colOff>
      <xdr:row>26</xdr:row>
      <xdr:rowOff>76200</xdr:rowOff>
    </xdr:from>
    <xdr:to>
      <xdr:col>11</xdr:col>
      <xdr:colOff>960120</xdr:colOff>
      <xdr:row>26</xdr:row>
      <xdr:rowOff>76200</xdr:rowOff>
    </xdr:to>
    <xdr:sp>
      <xdr:nvSpPr>
        <xdr:cNvPr id="4137" name="Line 41"/>
        <xdr:cNvSpPr/>
      </xdr:nvSpPr>
      <xdr:spPr>
        <a:xfrm>
          <a:off x="7419975" y="4653915"/>
          <a:ext cx="382270" cy="0"/>
        </a:xfrm>
        <a:prstGeom prst="line">
          <a:avLst/>
        </a:prstGeom>
        <a:ln w="317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11</xdr:col>
      <xdr:colOff>939800</xdr:colOff>
      <xdr:row>20</xdr:row>
      <xdr:rowOff>104775</xdr:rowOff>
    </xdr:from>
    <xdr:to>
      <xdr:col>11</xdr:col>
      <xdr:colOff>939800</xdr:colOff>
      <xdr:row>26</xdr:row>
      <xdr:rowOff>66675</xdr:rowOff>
    </xdr:to>
    <xdr:sp>
      <xdr:nvSpPr>
        <xdr:cNvPr id="4138" name="Line 42"/>
        <xdr:cNvSpPr/>
      </xdr:nvSpPr>
      <xdr:spPr>
        <a:xfrm>
          <a:off x="7781925" y="3676650"/>
          <a:ext cx="0" cy="967740"/>
        </a:xfrm>
        <a:prstGeom prst="line">
          <a:avLst/>
        </a:prstGeom>
        <a:ln w="317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triangle" w="med" len="med"/>
          <a:tailEnd type="triangle" w="med" len="med"/>
        </a:ln>
      </xdr:spPr>
    </xdr:sp>
    <xdr:clientData/>
  </xdr:twoCellAnchor>
  <xdr:twoCellAnchor>
    <xdr:from>
      <xdr:col>9</xdr:col>
      <xdr:colOff>509270</xdr:colOff>
      <xdr:row>17</xdr:row>
      <xdr:rowOff>28575</xdr:rowOff>
    </xdr:from>
    <xdr:to>
      <xdr:col>10</xdr:col>
      <xdr:colOff>419100</xdr:colOff>
      <xdr:row>18</xdr:row>
      <xdr:rowOff>38100</xdr:rowOff>
    </xdr:to>
    <xdr:sp>
      <xdr:nvSpPr>
        <xdr:cNvPr id="4139" name="Text Box 43"/>
        <xdr:cNvSpPr txBox="1"/>
      </xdr:nvSpPr>
      <xdr:spPr>
        <a:xfrm>
          <a:off x="5644515" y="3097530"/>
          <a:ext cx="1007110" cy="17716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0" bIns="0" anchor="t" anchorCtr="0" upright="1"/>
        <a:p>
          <a:pPr algn="l" rtl="0"/>
          <a:r>
            <a:rPr lang="zh-CN" altLang="en-US" sz="800">
              <a:solidFill>
                <a:srgbClr val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Flare Gas Inlet</a:t>
          </a:r>
          <a:endParaRPr lang="zh-CN" altLang="en-US" sz="800">
            <a:solidFill>
              <a:srgbClr val="000000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10</xdr:col>
      <xdr:colOff>514350</xdr:colOff>
      <xdr:row>17</xdr:row>
      <xdr:rowOff>19050</xdr:rowOff>
    </xdr:from>
    <xdr:to>
      <xdr:col>12</xdr:col>
      <xdr:colOff>9525</xdr:colOff>
      <xdr:row>18</xdr:row>
      <xdr:rowOff>28575</xdr:rowOff>
    </xdr:to>
    <xdr:sp>
      <xdr:nvSpPr>
        <xdr:cNvPr id="4140" name="Text Box 44"/>
        <xdr:cNvSpPr txBox="1"/>
      </xdr:nvSpPr>
      <xdr:spPr>
        <a:xfrm>
          <a:off x="6746875" y="3088005"/>
          <a:ext cx="1123315" cy="17716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0" bIns="0" anchor="t" anchorCtr="0" upright="1"/>
        <a:p>
          <a:pPr algn="l" rtl="0"/>
          <a:r>
            <a:rPr lang="zh-CN" altLang="en-US" sz="800">
              <a:solidFill>
                <a:srgbClr val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Flare Gas Outlet</a:t>
          </a:r>
          <a:endParaRPr lang="zh-CN" altLang="en-US" sz="800">
            <a:solidFill>
              <a:srgbClr val="000000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9</xdr:col>
      <xdr:colOff>59055</xdr:colOff>
      <xdr:row>24</xdr:row>
      <xdr:rowOff>142875</xdr:rowOff>
    </xdr:from>
    <xdr:to>
      <xdr:col>9</xdr:col>
      <xdr:colOff>245110</xdr:colOff>
      <xdr:row>24</xdr:row>
      <xdr:rowOff>142875</xdr:rowOff>
    </xdr:to>
    <xdr:sp>
      <xdr:nvSpPr>
        <xdr:cNvPr id="4141" name="Line 45"/>
        <xdr:cNvSpPr/>
      </xdr:nvSpPr>
      <xdr:spPr>
        <a:xfrm flipH="1">
          <a:off x="5194300" y="4385310"/>
          <a:ext cx="186055" cy="0"/>
        </a:xfrm>
        <a:prstGeom prst="line">
          <a:avLst/>
        </a:prstGeom>
        <a:ln w="317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9</xdr:col>
      <xdr:colOff>59055</xdr:colOff>
      <xdr:row>26</xdr:row>
      <xdr:rowOff>76200</xdr:rowOff>
    </xdr:from>
    <xdr:to>
      <xdr:col>9</xdr:col>
      <xdr:colOff>509905</xdr:colOff>
      <xdr:row>26</xdr:row>
      <xdr:rowOff>76200</xdr:rowOff>
    </xdr:to>
    <xdr:sp>
      <xdr:nvSpPr>
        <xdr:cNvPr id="4142" name="Line 46"/>
        <xdr:cNvSpPr/>
      </xdr:nvSpPr>
      <xdr:spPr>
        <a:xfrm flipH="1">
          <a:off x="5194300" y="4653915"/>
          <a:ext cx="450850" cy="0"/>
        </a:xfrm>
        <a:prstGeom prst="line">
          <a:avLst/>
        </a:prstGeom>
        <a:ln w="317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9</xdr:col>
      <xdr:colOff>137160</xdr:colOff>
      <xdr:row>24</xdr:row>
      <xdr:rowOff>152400</xdr:rowOff>
    </xdr:from>
    <xdr:to>
      <xdr:col>9</xdr:col>
      <xdr:colOff>137160</xdr:colOff>
      <xdr:row>26</xdr:row>
      <xdr:rowOff>66675</xdr:rowOff>
    </xdr:to>
    <xdr:sp>
      <xdr:nvSpPr>
        <xdr:cNvPr id="4143" name="Line 47"/>
        <xdr:cNvSpPr/>
      </xdr:nvSpPr>
      <xdr:spPr>
        <a:xfrm>
          <a:off x="5272405" y="4394835"/>
          <a:ext cx="0" cy="249555"/>
        </a:xfrm>
        <a:prstGeom prst="line">
          <a:avLst/>
        </a:prstGeom>
        <a:ln w="317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triangle" w="med" len="med"/>
          <a:tailEnd type="triangle" w="med" len="med"/>
        </a:ln>
      </xdr:spPr>
    </xdr:sp>
    <xdr:clientData/>
  </xdr:twoCellAnchor>
  <xdr:twoCellAnchor editAs="oneCell">
    <xdr:from>
      <xdr:col>13</xdr:col>
      <xdr:colOff>205740</xdr:colOff>
      <xdr:row>35</xdr:row>
      <xdr:rowOff>47625</xdr:rowOff>
    </xdr:from>
    <xdr:to>
      <xdr:col>14</xdr:col>
      <xdr:colOff>514350</xdr:colOff>
      <xdr:row>37</xdr:row>
      <xdr:rowOff>114300</xdr:rowOff>
    </xdr:to>
    <xdr:pic>
      <xdr:nvPicPr>
        <xdr:cNvPr id="4145" name="Picture 49" descr="itas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311515" y="6143625"/>
          <a:ext cx="671195" cy="4019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333375</xdr:colOff>
      <xdr:row>20</xdr:row>
      <xdr:rowOff>104775</xdr:rowOff>
    </xdr:from>
    <xdr:to>
      <xdr:col>11</xdr:col>
      <xdr:colOff>783590</xdr:colOff>
      <xdr:row>23</xdr:row>
      <xdr:rowOff>66675</xdr:rowOff>
    </xdr:to>
    <xdr:grpSp>
      <xdr:nvGrpSpPr>
        <xdr:cNvPr id="4146" name="Group 50"/>
        <xdr:cNvGrpSpPr/>
      </xdr:nvGrpSpPr>
      <xdr:grpSpPr>
        <a:xfrm>
          <a:off x="5468620" y="3676650"/>
          <a:ext cx="2157095" cy="464820"/>
          <a:chOff x="559" y="373"/>
          <a:chExt cx="222" cy="47"/>
        </a:xfrm>
      </xdr:grpSpPr>
      <xdr:sp>
        <xdr:nvSpPr>
          <xdr:cNvPr id="4147" name="AutoShape 51"/>
          <xdr:cNvSpPr/>
        </xdr:nvSpPr>
        <xdr:spPr>
          <a:xfrm>
            <a:off x="559" y="397"/>
            <a:ext cx="23" cy="23"/>
          </a:xfrm>
          <a:prstGeom prst="curvedRightArrow">
            <a:avLst>
              <a:gd name="adj1" fmla="val 20000"/>
              <a:gd name="adj2" fmla="val 40000"/>
              <a:gd name="adj3" fmla="val 33333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65">
              <a:alpha val="100000"/>
            </a:srgbClr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/>
            <a:headEnd type="none" w="med" len="med"/>
            <a:tailEnd type="none" w="med" len="med"/>
          </a:ln>
        </xdr:spPr>
      </xdr:sp>
      <xdr:sp>
        <xdr:nvSpPr>
          <xdr:cNvPr id="4148" name="AutoShape 52"/>
          <xdr:cNvSpPr/>
        </xdr:nvSpPr>
        <xdr:spPr>
          <a:xfrm>
            <a:off x="656" y="408"/>
            <a:ext cx="45" cy="8"/>
          </a:xfrm>
          <a:custGeom>
            <a:avLst/>
            <a:gdLst>
              <a:gd name="txL" fmla="*/ 3375 w 21600"/>
              <a:gd name="txT" fmla="*/ 5400 h 21600"/>
              <a:gd name="txR" fmla="*/ 18900 w 21600"/>
              <a:gd name="txB" fmla="*/ 16200 h 21600"/>
            </a:gdLst>
            <a:ahLst/>
            <a:cxnLst>
              <a:cxn ang="270">
                <a:pos x="16200" y="0"/>
              </a:cxn>
              <a:cxn ang="180">
                <a:pos x="0" y="10800"/>
              </a:cxn>
              <a:cxn ang="90">
                <a:pos x="16200" y="21600"/>
              </a:cxn>
              <a:cxn ang="0">
                <a:pos x="21600" y="10800"/>
              </a:cxn>
            </a:cxnLst>
            <a:rect l="txL" t="txT" r="txR" b="txB"/>
            <a:pathLst>
              <a:path w="21600" h="21600">
                <a:moveTo>
                  <a:pt x="16200" y="0"/>
                </a:moveTo>
                <a:lnTo>
                  <a:pt x="16200" y="5400"/>
                </a:lnTo>
                <a:lnTo>
                  <a:pt x="3375" y="5400"/>
                </a:lnTo>
                <a:lnTo>
                  <a:pt x="3375" y="16200"/>
                </a:lnTo>
                <a:lnTo>
                  <a:pt x="16200" y="16200"/>
                </a:lnTo>
                <a:lnTo>
                  <a:pt x="16200" y="21600"/>
                </a:lnTo>
                <a:lnTo>
                  <a:pt x="21600" y="10800"/>
                </a:lnTo>
                <a:close/>
              </a:path>
              <a:path w="21600" h="21600">
                <a:moveTo>
                  <a:pt x="1350" y="5400"/>
                </a:moveTo>
                <a:lnTo>
                  <a:pt x="1350" y="16200"/>
                </a:lnTo>
                <a:lnTo>
                  <a:pt x="2700" y="16200"/>
                </a:lnTo>
                <a:lnTo>
                  <a:pt x="2700" y="5400"/>
                </a:lnTo>
                <a:close/>
              </a:path>
              <a:path w="21600" h="21600">
                <a:moveTo>
                  <a:pt x="0" y="5400"/>
                </a:moveTo>
                <a:lnTo>
                  <a:pt x="0" y="16200"/>
                </a:lnTo>
                <a:lnTo>
                  <a:pt x="675" y="16200"/>
                </a:lnTo>
                <a:lnTo>
                  <a:pt x="675" y="540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FFFFFF" mc:Ignorable="a14" a14:legacySpreadsheetColorIndex="65">
              <a:alpha val="100000"/>
            </a:srgbClr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/>
            <a:headEnd type="none" w="med" len="med"/>
            <a:tailEnd type="none" w="med" len="med"/>
          </a:ln>
        </xdr:spPr>
      </xdr:sp>
      <xdr:sp>
        <xdr:nvSpPr>
          <xdr:cNvPr id="4149" name="Line 53"/>
          <xdr:cNvSpPr/>
        </xdr:nvSpPr>
        <xdr:spPr>
          <a:xfrm>
            <a:off x="761" y="392"/>
            <a:ext cx="0" cy="15"/>
          </a:xfrm>
          <a:prstGeom prst="line">
            <a:avLst/>
          </a:prstGeom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headEnd type="none" w="med" len="med"/>
            <a:tailEnd type="none" w="med" len="med"/>
          </a:ln>
        </xdr:spPr>
      </xdr:sp>
      <xdr:sp>
        <xdr:nvSpPr>
          <xdr:cNvPr id="4150" name="Arc 54"/>
          <xdr:cNvSpPr/>
        </xdr:nvSpPr>
        <xdr:spPr>
          <a:xfrm flipH="1" flipV="1">
            <a:off x="723" y="373"/>
            <a:ext cx="38" cy="35"/>
          </a:xfrm>
          <a:custGeom>
            <a:avLst/>
            <a:gdLst>
              <a:gd name="txL" fmla="*/ 0 w 21600"/>
              <a:gd name="txT" fmla="*/ 0 h 21600"/>
              <a:gd name="txR" fmla="*/ 21600 w 21600"/>
              <a:gd name="txB" fmla="*/ 21600 h 21600"/>
            </a:gdLst>
            <a:ahLst/>
            <a:cxnLst>
              <a:cxn ang="270">
                <a:pos x="0" y="0"/>
              </a:cxn>
              <a:cxn ang="90">
                <a:pos x="21600" y="21600"/>
              </a:cxn>
              <a:cxn ang="90">
                <a:pos x="0" y="21600"/>
              </a:cxn>
            </a:cxnLst>
            <a:rect l="txL" t="txT" r="txR" b="txB"/>
            <a:pathLst>
              <a:path w="21600" h="21600" fill="none">
                <a:moveTo>
                  <a:pt x="0" y="0"/>
                </a:moveTo>
                <a:arcTo wR="21600" hR="21600" stAng="-5400000" swAng="5400000"/>
              </a:path>
              <a:path w="21600" h="21600" stroke="0">
                <a:moveTo>
                  <a:pt x="0" y="0"/>
                </a:moveTo>
                <a:arcTo wR="21600" hR="21600" stAng="-5400000" swAng="5400000"/>
                <a:lnTo>
                  <a:pt x="0" y="21600"/>
                </a:lnTo>
                <a:close/>
              </a:path>
            </a:pathLst>
          </a:custGeom>
          <a:noFill/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headEnd type="none" w="med" len="med"/>
            <a:tailEnd type="none" w="med" len="med"/>
          </a:ln>
        </xdr:spPr>
      </xdr:sp>
      <xdr:sp>
        <xdr:nvSpPr>
          <xdr:cNvPr id="4151" name="Arc 55"/>
          <xdr:cNvSpPr/>
        </xdr:nvSpPr>
        <xdr:spPr>
          <a:xfrm flipH="1" flipV="1">
            <a:off x="744" y="373"/>
            <a:ext cx="17" cy="19"/>
          </a:xfrm>
          <a:custGeom>
            <a:avLst/>
            <a:gdLst>
              <a:gd name="txL" fmla="*/ 0 w 21600"/>
              <a:gd name="txT" fmla="*/ 0 h 21600"/>
              <a:gd name="txR" fmla="*/ 21600 w 21600"/>
              <a:gd name="txB" fmla="*/ 21600 h 21600"/>
            </a:gdLst>
            <a:ahLst/>
            <a:cxnLst>
              <a:cxn ang="270">
                <a:pos x="0" y="0"/>
              </a:cxn>
              <a:cxn ang="90">
                <a:pos x="21600" y="21600"/>
              </a:cxn>
              <a:cxn ang="90">
                <a:pos x="0" y="21600"/>
              </a:cxn>
            </a:cxnLst>
            <a:rect l="txL" t="txT" r="txR" b="txB"/>
            <a:pathLst>
              <a:path w="21600" h="21600" fill="none">
                <a:moveTo>
                  <a:pt x="0" y="0"/>
                </a:moveTo>
                <a:arcTo wR="21600" hR="21600" stAng="-5400000" swAng="5400000"/>
              </a:path>
              <a:path w="21600" h="21600" stroke="0">
                <a:moveTo>
                  <a:pt x="0" y="0"/>
                </a:moveTo>
                <a:arcTo wR="21600" hR="21600" stAng="-5400000" swAng="5400000"/>
                <a:lnTo>
                  <a:pt x="0" y="21600"/>
                </a:lnTo>
                <a:close/>
              </a:path>
            </a:pathLst>
          </a:custGeom>
          <a:noFill/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headEnd type="none" w="med" len="med"/>
            <a:tailEnd type="none" w="med" len="med"/>
          </a:ln>
        </xdr:spPr>
      </xdr:sp>
      <xdr:sp>
        <xdr:nvSpPr>
          <xdr:cNvPr id="4152" name="AutoShape 56"/>
          <xdr:cNvSpPr/>
        </xdr:nvSpPr>
        <xdr:spPr>
          <a:xfrm rot="10800000">
            <a:off x="762" y="397"/>
            <a:ext cx="19" cy="17"/>
          </a:xfrm>
          <a:prstGeom prst="curvedRightArrow">
            <a:avLst>
              <a:gd name="adj1" fmla="val 20000"/>
              <a:gd name="adj2" fmla="val 40000"/>
              <a:gd name="adj3" fmla="val 37254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65">
              <a:alpha val="100000"/>
            </a:srgbClr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/>
            <a:headEnd type="none" w="med" len="med"/>
            <a:tailEnd type="none" w="med" len="med"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oglio1"/>
  <dimension ref="A1:D39"/>
  <sheetViews>
    <sheetView zoomScaleSheetLayoutView="60" workbookViewId="0">
      <selection activeCell="B26" sqref="B26"/>
    </sheetView>
  </sheetViews>
  <sheetFormatPr defaultColWidth="8.88888888888889" defaultRowHeight="13.2" outlineLevelCol="3"/>
  <cols>
    <col min="1" max="1" width="11" customWidth="1"/>
    <col min="2" max="2" width="9.85185185185185"/>
  </cols>
  <sheetData>
    <row r="1" spans="1:1">
      <c r="A1" t="s">
        <v>0</v>
      </c>
    </row>
    <row r="3" spans="1:2">
      <c r="A3" s="63" t="s">
        <v>1</v>
      </c>
      <c r="B3" s="63" t="s">
        <v>2</v>
      </c>
    </row>
    <row r="5" spans="1:2">
      <c r="A5">
        <v>10</v>
      </c>
      <c r="B5">
        <v>60</v>
      </c>
    </row>
    <row r="6" spans="1:2">
      <c r="A6">
        <v>100</v>
      </c>
      <c r="B6">
        <v>9.6</v>
      </c>
    </row>
    <row r="7" spans="1:2">
      <c r="A7">
        <v>200</v>
      </c>
      <c r="B7">
        <v>6</v>
      </c>
    </row>
    <row r="8" spans="1:2">
      <c r="A8">
        <v>400</v>
      </c>
      <c r="B8">
        <v>4</v>
      </c>
    </row>
    <row r="9" spans="1:2">
      <c r="A9">
        <v>700</v>
      </c>
      <c r="B9">
        <v>3</v>
      </c>
    </row>
    <row r="10" spans="1:2">
      <c r="A10">
        <v>5025</v>
      </c>
      <c r="B10">
        <v>1.3</v>
      </c>
    </row>
    <row r="11" spans="1:2">
      <c r="A11">
        <v>10000</v>
      </c>
      <c r="B11">
        <v>1</v>
      </c>
    </row>
    <row r="12" spans="1:2">
      <c r="A12">
        <v>40000</v>
      </c>
      <c r="B12">
        <v>0.7</v>
      </c>
    </row>
    <row r="13" spans="1:2">
      <c r="A13">
        <v>80000</v>
      </c>
      <c r="B13">
        <v>0.6</v>
      </c>
    </row>
    <row r="14" spans="1:2">
      <c r="A14">
        <v>300000</v>
      </c>
      <c r="B14">
        <v>0.5</v>
      </c>
    </row>
    <row r="15" spans="1:2">
      <c r="A15">
        <v>1000000</v>
      </c>
      <c r="B15">
        <v>0.45</v>
      </c>
    </row>
    <row r="20" spans="1:4">
      <c r="A20" s="64"/>
      <c r="B20" s="64"/>
      <c r="C20" s="64"/>
      <c r="D20" s="64"/>
    </row>
    <row r="21" spans="1:4">
      <c r="A21" s="65" t="s">
        <v>3</v>
      </c>
      <c r="B21" s="65"/>
      <c r="C21" s="65"/>
      <c r="D21" s="64"/>
    </row>
    <row r="22" spans="1:4">
      <c r="A22" s="65" t="s">
        <v>4</v>
      </c>
      <c r="B22" s="65"/>
      <c r="C22" s="65"/>
      <c r="D22" s="64"/>
    </row>
    <row r="23" ht="19.8" spans="1:4">
      <c r="A23" s="66" t="s">
        <v>5</v>
      </c>
      <c r="B23" s="66">
        <v>63998</v>
      </c>
      <c r="C23" s="64"/>
      <c r="D23" s="64"/>
    </row>
    <row r="24" spans="1:4">
      <c r="A24" s="64"/>
      <c r="B24" s="64"/>
      <c r="C24" s="64"/>
      <c r="D24" s="64"/>
    </row>
    <row r="25" ht="21" spans="1:4">
      <c r="A25" s="67" t="s">
        <v>6</v>
      </c>
      <c r="B25" s="68">
        <v>0.6</v>
      </c>
      <c r="C25" s="64" t="s">
        <v>7</v>
      </c>
      <c r="D25" s="64"/>
    </row>
    <row r="26" spans="1:4">
      <c r="A26" s="69"/>
      <c r="B26" s="69"/>
      <c r="C26" s="69"/>
      <c r="D26" s="69"/>
    </row>
    <row r="27" spans="1:4">
      <c r="A27" s="69"/>
      <c r="B27" s="69"/>
      <c r="C27" s="69"/>
      <c r="D27" s="69"/>
    </row>
    <row r="33" spans="1:2">
      <c r="A33" s="70"/>
      <c r="B33" s="70"/>
    </row>
    <row r="34" spans="1:2">
      <c r="A34" s="70">
        <f>B23</f>
        <v>63998</v>
      </c>
      <c r="B34" s="70">
        <v>0.1</v>
      </c>
    </row>
    <row r="35" spans="1:2">
      <c r="A35" s="70">
        <f>A34</f>
        <v>63998</v>
      </c>
      <c r="B35" s="70">
        <v>10</v>
      </c>
    </row>
    <row r="36" spans="1:2">
      <c r="A36" s="70"/>
      <c r="B36" s="70"/>
    </row>
    <row r="37" spans="1:2">
      <c r="A37" s="70">
        <f>B23</f>
        <v>63998</v>
      </c>
      <c r="B37" s="70">
        <f>B25</f>
        <v>0.6</v>
      </c>
    </row>
    <row r="38" spans="1:2">
      <c r="A38" s="70">
        <v>10</v>
      </c>
      <c r="B38" s="70">
        <f>B25</f>
        <v>0.6</v>
      </c>
    </row>
    <row r="39" spans="1:2">
      <c r="A39" s="70"/>
      <c r="B39" s="70"/>
    </row>
  </sheetData>
  <pageMargins left="0.75" right="0.75" top="1" bottom="1" header="0.5" footer="0.5"/>
  <pageSetup paperSize="9" orientation="landscape" horizontalDpi="600" verticalDpi="600"/>
  <headerFooter alignWithMargins="0" scaleWithDoc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name="Button 6" r:id="rId3">
              <controlPr print="0" defaultSize="0">
                <anchor moveWithCells="1" sizeWithCells="1">
                  <from>
                    <xdr:col>0</xdr:col>
                    <xdr:colOff>156845</xdr:colOff>
                    <xdr:row>28</xdr:row>
                    <xdr:rowOff>66675</xdr:rowOff>
                  </from>
                  <to>
                    <xdr:col>3</xdr:col>
                    <xdr:colOff>457200</xdr:colOff>
                    <xdr:row>30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oglio2"/>
  <dimension ref="A1:P56"/>
  <sheetViews>
    <sheetView tabSelected="1" zoomScaleSheetLayoutView="60" workbookViewId="0">
      <selection activeCell="B7" sqref="B7"/>
    </sheetView>
  </sheetViews>
  <sheetFormatPr defaultColWidth="8.88888888888889" defaultRowHeight="13.2"/>
  <cols>
    <col min="1" max="1" width="2.57407407407407" customWidth="1"/>
    <col min="2" max="2" width="12.5740740740741" customWidth="1"/>
    <col min="3" max="3" width="12.1388888888889" customWidth="1"/>
    <col min="4" max="4" width="6.85185185185185" customWidth="1"/>
    <col min="5" max="5" width="4.42592592592593" customWidth="1"/>
    <col min="6" max="6" width="18.5740740740741" customWidth="1"/>
    <col min="8" max="9" width="4.42592592592593" customWidth="1"/>
    <col min="10" max="10" width="16" customWidth="1"/>
    <col min="12" max="12" width="14.8518518518519" customWidth="1"/>
    <col min="13" max="13" width="3.57407407407407" customWidth="1"/>
    <col min="14" max="14" width="5.28703703703704" customWidth="1"/>
  </cols>
  <sheetData>
    <row r="1" spans="1:16">
      <c r="A1" s="1"/>
      <c r="B1" s="2"/>
      <c r="C1" s="2" t="s">
        <v>8</v>
      </c>
      <c r="D1" s="2" t="s">
        <v>8</v>
      </c>
      <c r="E1" s="2" t="s">
        <v>9</v>
      </c>
      <c r="F1" s="2" t="s">
        <v>10</v>
      </c>
      <c r="G1" s="2" t="s">
        <v>10</v>
      </c>
      <c r="H1" s="2" t="s">
        <v>11</v>
      </c>
      <c r="I1" s="2"/>
      <c r="J1" s="2" t="s">
        <v>12</v>
      </c>
      <c r="K1" s="2" t="s">
        <v>13</v>
      </c>
      <c r="L1" s="2" t="s">
        <v>14</v>
      </c>
      <c r="M1" s="2" t="s">
        <v>12</v>
      </c>
      <c r="N1" s="2" t="s">
        <v>15</v>
      </c>
      <c r="O1" s="2"/>
      <c r="P1" s="3"/>
    </row>
    <row r="2" spans="1:16">
      <c r="A2" s="1"/>
      <c r="B2" s="2"/>
      <c r="C2" s="2" t="s">
        <v>16</v>
      </c>
      <c r="D2" s="2" t="s">
        <v>17</v>
      </c>
      <c r="E2" s="2"/>
      <c r="F2" s="2" t="s">
        <v>18</v>
      </c>
      <c r="G2" s="2" t="s">
        <v>19</v>
      </c>
      <c r="H2" s="2" t="s">
        <v>20</v>
      </c>
      <c r="I2" s="2"/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/>
      <c r="P2" s="3"/>
    </row>
    <row r="3" spans="1:16">
      <c r="A3" s="1"/>
      <c r="B3" s="2" t="s">
        <v>26</v>
      </c>
      <c r="C3" s="2" t="s">
        <v>27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  <c r="I3" s="2"/>
      <c r="J3" s="2" t="s">
        <v>33</v>
      </c>
      <c r="K3" s="2" t="s">
        <v>34</v>
      </c>
      <c r="L3" s="2" t="s">
        <v>35</v>
      </c>
      <c r="M3" s="2" t="s">
        <v>36</v>
      </c>
      <c r="N3" s="2" t="s">
        <v>37</v>
      </c>
      <c r="O3" s="2"/>
      <c r="P3" s="3"/>
    </row>
    <row r="4" ht="13.95" spans="1:16">
      <c r="A4" s="1"/>
      <c r="B4" s="2">
        <v>1</v>
      </c>
      <c r="C4" s="2">
        <f>C13</f>
        <v>4</v>
      </c>
      <c r="D4" s="2">
        <f>C16</f>
        <v>9.5</v>
      </c>
      <c r="E4" s="2">
        <f>3.14*(C4^2)/4</f>
        <v>12.56</v>
      </c>
      <c r="F4" s="2">
        <f>IF(C19&lt;C13/2,E52,E4-E54)</f>
        <v>6.27681469282041</v>
      </c>
      <c r="G4" s="2">
        <f>E4-F4</f>
        <v>6.28318530717959</v>
      </c>
      <c r="H4" s="2">
        <f>C19</f>
        <v>2</v>
      </c>
      <c r="I4" s="2"/>
      <c r="J4" s="2">
        <f>K4-H4</f>
        <v>2</v>
      </c>
      <c r="K4" s="2">
        <f>C13</f>
        <v>4</v>
      </c>
      <c r="L4" s="2">
        <f>J4/D46</f>
        <v>1.05287139312932</v>
      </c>
      <c r="M4" s="2">
        <f>((C10/3600)/C28)/G4</f>
        <v>8.93946269409135</v>
      </c>
      <c r="N4" s="2">
        <f>M4*L4</f>
        <v>9.41210454055552</v>
      </c>
      <c r="O4" s="2"/>
      <c r="P4" s="3"/>
    </row>
    <row r="5" ht="28.95" spans="1:16">
      <c r="A5" s="3"/>
      <c r="B5" s="4" t="s">
        <v>38</v>
      </c>
      <c r="C5" s="5"/>
      <c r="D5" s="6"/>
      <c r="E5" s="6"/>
      <c r="F5" s="6"/>
      <c r="G5" s="6"/>
      <c r="H5" s="7"/>
      <c r="I5" s="48"/>
      <c r="J5" s="48"/>
      <c r="K5" s="48"/>
      <c r="L5" s="48"/>
      <c r="M5" s="48"/>
      <c r="N5" s="48"/>
      <c r="O5" s="49"/>
      <c r="P5" s="3"/>
    </row>
    <row r="6" ht="13.95" spans="1:16">
      <c r="A6" s="3"/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50"/>
      <c r="P6" s="3"/>
    </row>
    <row r="7" spans="1:16">
      <c r="A7" s="3"/>
      <c r="B7" s="10"/>
      <c r="C7" s="11"/>
      <c r="D7" s="12"/>
      <c r="E7" s="9"/>
      <c r="F7" s="13"/>
      <c r="G7" s="14"/>
      <c r="H7" s="14"/>
      <c r="I7" s="14"/>
      <c r="J7" s="14"/>
      <c r="K7" s="14"/>
      <c r="L7" s="14"/>
      <c r="M7" s="14"/>
      <c r="N7" s="14"/>
      <c r="O7" s="51"/>
      <c r="P7" s="3"/>
    </row>
    <row r="8" spans="1:16">
      <c r="A8" s="3"/>
      <c r="B8" s="15"/>
      <c r="C8" s="16"/>
      <c r="D8" s="17"/>
      <c r="E8" s="9"/>
      <c r="F8" s="18"/>
      <c r="G8" s="19"/>
      <c r="H8" s="19"/>
      <c r="I8" s="19"/>
      <c r="J8" s="19"/>
      <c r="K8" s="19"/>
      <c r="L8" s="19"/>
      <c r="M8" s="19"/>
      <c r="N8" s="19"/>
      <c r="O8" s="52"/>
      <c r="P8" s="3"/>
    </row>
    <row r="9" spans="1:16">
      <c r="A9" s="3"/>
      <c r="B9" s="20" t="s">
        <v>39</v>
      </c>
      <c r="C9" s="16"/>
      <c r="D9" s="17"/>
      <c r="E9" s="9"/>
      <c r="F9" s="21" t="s">
        <v>40</v>
      </c>
      <c r="G9" s="19"/>
      <c r="H9" s="19"/>
      <c r="I9" s="19"/>
      <c r="J9" s="53" t="s">
        <v>41</v>
      </c>
      <c r="K9" s="19"/>
      <c r="L9" s="19"/>
      <c r="M9" s="19"/>
      <c r="N9" s="19"/>
      <c r="O9" s="52"/>
      <c r="P9" s="3"/>
    </row>
    <row r="10" spans="1:16">
      <c r="A10" s="3"/>
      <c r="B10" s="22" t="s">
        <v>42</v>
      </c>
      <c r="C10" s="23">
        <v>687500</v>
      </c>
      <c r="D10" s="17" t="s">
        <v>43</v>
      </c>
      <c r="E10" s="9"/>
      <c r="F10" s="24" t="s">
        <v>44</v>
      </c>
      <c r="G10" s="25">
        <f>L4</f>
        <v>1.05287139312932</v>
      </c>
      <c r="H10" s="19" t="s">
        <v>45</v>
      </c>
      <c r="I10" s="19"/>
      <c r="J10" s="54" t="s">
        <v>46</v>
      </c>
      <c r="K10" s="19"/>
      <c r="L10" s="19"/>
      <c r="M10" s="19"/>
      <c r="N10" s="19"/>
      <c r="O10" s="52"/>
      <c r="P10" s="3"/>
    </row>
    <row r="11" spans="1:16">
      <c r="A11" s="3"/>
      <c r="B11" s="15"/>
      <c r="C11" s="16"/>
      <c r="D11" s="17"/>
      <c r="E11" s="9"/>
      <c r="F11" s="18"/>
      <c r="G11" s="26"/>
      <c r="H11" s="19"/>
      <c r="I11" s="19"/>
      <c r="J11" s="19"/>
      <c r="K11" s="19"/>
      <c r="L11" s="19"/>
      <c r="M11" s="19"/>
      <c r="N11" s="19"/>
      <c r="O11" s="52"/>
      <c r="P11" s="3"/>
    </row>
    <row r="12" spans="1:16">
      <c r="A12" s="3"/>
      <c r="B12" s="20" t="s">
        <v>47</v>
      </c>
      <c r="C12" s="16"/>
      <c r="D12" s="17"/>
      <c r="E12" s="9"/>
      <c r="F12" s="27" t="s">
        <v>48</v>
      </c>
      <c r="G12" s="26"/>
      <c r="H12" s="19"/>
      <c r="I12" s="19"/>
      <c r="J12" s="19"/>
      <c r="K12" s="19"/>
      <c r="L12" s="19"/>
      <c r="M12" s="19"/>
      <c r="N12" s="19"/>
      <c r="O12" s="52"/>
      <c r="P12" s="3"/>
    </row>
    <row r="13" spans="1:16">
      <c r="A13" s="3"/>
      <c r="B13" s="22" t="s">
        <v>49</v>
      </c>
      <c r="C13" s="23">
        <v>4</v>
      </c>
      <c r="D13" s="17" t="s">
        <v>50</v>
      </c>
      <c r="E13" s="9"/>
      <c r="F13" s="24" t="s">
        <v>51</v>
      </c>
      <c r="G13" s="25">
        <f>M4</f>
        <v>8.93946269409135</v>
      </c>
      <c r="H13" s="19" t="s">
        <v>52</v>
      </c>
      <c r="I13" s="19"/>
      <c r="J13" s="19"/>
      <c r="K13" s="19"/>
      <c r="L13" s="19"/>
      <c r="M13" s="19"/>
      <c r="N13" s="19"/>
      <c r="O13" s="52"/>
      <c r="P13" s="3"/>
    </row>
    <row r="14" spans="1:16">
      <c r="A14" s="3"/>
      <c r="B14" s="15"/>
      <c r="C14" s="16"/>
      <c r="D14" s="17"/>
      <c r="E14" s="9"/>
      <c r="F14" s="18"/>
      <c r="G14" s="26"/>
      <c r="H14" s="19"/>
      <c r="I14" s="19"/>
      <c r="J14" s="19"/>
      <c r="K14" s="19"/>
      <c r="L14" s="19"/>
      <c r="M14" s="19"/>
      <c r="N14" s="19"/>
      <c r="O14" s="52"/>
      <c r="P14" s="3"/>
    </row>
    <row r="15" spans="1:16">
      <c r="A15" s="3"/>
      <c r="B15" s="20" t="s">
        <v>53</v>
      </c>
      <c r="C15" s="16"/>
      <c r="D15" s="17"/>
      <c r="E15" s="9"/>
      <c r="F15" s="27" t="s">
        <v>54</v>
      </c>
      <c r="G15" s="26"/>
      <c r="H15" s="19"/>
      <c r="I15" s="19"/>
      <c r="J15" s="19"/>
      <c r="K15" s="19"/>
      <c r="L15" s="19"/>
      <c r="M15" s="19"/>
      <c r="N15" s="19"/>
      <c r="O15" s="52"/>
      <c r="P15" s="3"/>
    </row>
    <row r="16" spans="1:16">
      <c r="A16" s="3"/>
      <c r="B16" s="22" t="s">
        <v>55</v>
      </c>
      <c r="C16" s="23">
        <v>9.5</v>
      </c>
      <c r="D16" s="17" t="s">
        <v>50</v>
      </c>
      <c r="E16" s="9"/>
      <c r="F16" s="24" t="s">
        <v>56</v>
      </c>
      <c r="G16" s="25">
        <f>N4</f>
        <v>9.41210454055552</v>
      </c>
      <c r="H16" s="19" t="s">
        <v>50</v>
      </c>
      <c r="I16" s="19"/>
      <c r="J16" s="55" t="str">
        <f>IF(G16&lt;(C16*1.05),"VERIFIED","NOT VERIFIED")</f>
        <v>VERIFIED</v>
      </c>
      <c r="K16" s="19"/>
      <c r="L16" s="19"/>
      <c r="M16" s="19"/>
      <c r="N16" s="19"/>
      <c r="O16" s="52"/>
      <c r="P16" s="3"/>
    </row>
    <row r="17" spans="1:16">
      <c r="A17" s="3"/>
      <c r="B17" s="15"/>
      <c r="C17" s="16"/>
      <c r="D17" s="17"/>
      <c r="E17" s="9"/>
      <c r="F17" s="18"/>
      <c r="G17" s="19"/>
      <c r="H17" s="19"/>
      <c r="I17" s="19"/>
      <c r="J17" s="19"/>
      <c r="K17" s="19"/>
      <c r="L17" s="19"/>
      <c r="M17" s="19"/>
      <c r="N17" s="19"/>
      <c r="O17" s="52"/>
      <c r="P17" s="3"/>
    </row>
    <row r="18" spans="1:16">
      <c r="A18" s="3"/>
      <c r="B18" s="20" t="s">
        <v>57</v>
      </c>
      <c r="C18" s="16"/>
      <c r="D18" s="17"/>
      <c r="E18" s="9"/>
      <c r="F18" s="27" t="s">
        <v>58</v>
      </c>
      <c r="G18" s="19"/>
      <c r="H18" s="19"/>
      <c r="I18" s="9"/>
      <c r="J18" s="9"/>
      <c r="K18" s="9"/>
      <c r="L18" s="9"/>
      <c r="M18" s="9"/>
      <c r="N18" s="9"/>
      <c r="O18" s="52"/>
      <c r="P18" s="3"/>
    </row>
    <row r="19" spans="1:16">
      <c r="A19" s="3"/>
      <c r="B19" s="22" t="s">
        <v>59</v>
      </c>
      <c r="C19" s="23">
        <v>2</v>
      </c>
      <c r="D19" s="17" t="s">
        <v>50</v>
      </c>
      <c r="E19" s="9"/>
      <c r="F19" s="24" t="s">
        <v>60</v>
      </c>
      <c r="G19" s="25">
        <f>F52</f>
        <v>59.6297395817939</v>
      </c>
      <c r="H19" s="19" t="s">
        <v>61</v>
      </c>
      <c r="I19" s="9"/>
      <c r="J19" s="9"/>
      <c r="K19" s="9"/>
      <c r="L19" s="9"/>
      <c r="M19" s="9"/>
      <c r="N19" s="9"/>
      <c r="O19" s="52"/>
      <c r="P19" s="3"/>
    </row>
    <row r="20" spans="1:16">
      <c r="A20" s="3"/>
      <c r="B20" s="15"/>
      <c r="C20" s="16"/>
      <c r="D20" s="17"/>
      <c r="E20" s="9"/>
      <c r="F20" s="18"/>
      <c r="G20" s="19"/>
      <c r="H20" s="19"/>
      <c r="I20" s="9"/>
      <c r="J20" s="9"/>
      <c r="K20" s="9"/>
      <c r="L20" s="9"/>
      <c r="M20" s="9"/>
      <c r="N20" s="9"/>
      <c r="O20" s="52"/>
      <c r="P20" s="3"/>
    </row>
    <row r="21" spans="1:16">
      <c r="A21" s="3"/>
      <c r="B21" s="20" t="s">
        <v>62</v>
      </c>
      <c r="C21" s="16"/>
      <c r="D21" s="17"/>
      <c r="E21" s="9"/>
      <c r="F21" s="18"/>
      <c r="G21" s="19"/>
      <c r="H21" s="19"/>
      <c r="I21" s="9"/>
      <c r="J21" s="9"/>
      <c r="K21" s="9"/>
      <c r="L21" s="9"/>
      <c r="M21" s="9"/>
      <c r="N21" s="9"/>
      <c r="O21" s="52"/>
      <c r="P21" s="3"/>
    </row>
    <row r="22" spans="1:16">
      <c r="A22" s="3"/>
      <c r="B22" s="22" t="s">
        <v>63</v>
      </c>
      <c r="C22" s="23">
        <v>600</v>
      </c>
      <c r="D22" s="17" t="s">
        <v>64</v>
      </c>
      <c r="E22" s="9"/>
      <c r="F22" s="18"/>
      <c r="G22" s="19"/>
      <c r="H22" s="19"/>
      <c r="I22" s="9"/>
      <c r="J22" s="9"/>
      <c r="K22" s="9"/>
      <c r="L22" s="9"/>
      <c r="M22" s="9"/>
      <c r="N22" s="9"/>
      <c r="O22" s="52"/>
      <c r="P22" s="3"/>
    </row>
    <row r="23" spans="1:16">
      <c r="A23" s="3"/>
      <c r="B23" s="15"/>
      <c r="C23" s="16"/>
      <c r="D23" s="17"/>
      <c r="E23" s="9"/>
      <c r="F23" s="18"/>
      <c r="G23" s="19"/>
      <c r="H23" s="19"/>
      <c r="I23" s="9"/>
      <c r="J23" s="9"/>
      <c r="K23" s="9"/>
      <c r="L23" s="9"/>
      <c r="M23" s="9"/>
      <c r="N23" s="9"/>
      <c r="O23" s="52"/>
      <c r="P23" s="3"/>
    </row>
    <row r="24" spans="1:16">
      <c r="A24" s="3"/>
      <c r="B24" s="20" t="s">
        <v>65</v>
      </c>
      <c r="C24" s="16"/>
      <c r="D24" s="17"/>
      <c r="E24" s="9"/>
      <c r="F24" s="18"/>
      <c r="G24" s="19"/>
      <c r="H24" s="19"/>
      <c r="I24" s="9"/>
      <c r="J24" s="9"/>
      <c r="K24" s="9"/>
      <c r="L24" s="56"/>
      <c r="M24" s="57" t="s">
        <v>66</v>
      </c>
      <c r="N24" s="57">
        <f>C13*1000</f>
        <v>4000</v>
      </c>
      <c r="O24" s="52"/>
      <c r="P24" s="3"/>
    </row>
    <row r="25" spans="1:16">
      <c r="A25" s="3"/>
      <c r="B25" s="22" t="s">
        <v>67</v>
      </c>
      <c r="C25" s="23">
        <v>950</v>
      </c>
      <c r="D25" s="17" t="s">
        <v>68</v>
      </c>
      <c r="E25" s="9"/>
      <c r="F25" s="18"/>
      <c r="G25" s="19"/>
      <c r="H25" s="19"/>
      <c r="I25" s="9"/>
      <c r="J25" s="9"/>
      <c r="K25" s="9"/>
      <c r="L25" s="9"/>
      <c r="M25" s="9"/>
      <c r="N25" s="9"/>
      <c r="O25" s="52"/>
      <c r="P25" s="3"/>
    </row>
    <row r="26" spans="1:16">
      <c r="A26" s="3"/>
      <c r="B26" s="15"/>
      <c r="C26" s="16"/>
      <c r="D26" s="17"/>
      <c r="E26" s="9"/>
      <c r="F26" s="18"/>
      <c r="G26" s="19"/>
      <c r="H26" s="19"/>
      <c r="I26" s="56" t="s">
        <v>32</v>
      </c>
      <c r="J26" s="9"/>
      <c r="K26" s="9"/>
      <c r="L26" s="9"/>
      <c r="M26" s="9"/>
      <c r="N26" s="9"/>
      <c r="O26" s="52"/>
      <c r="P26" s="3"/>
    </row>
    <row r="27" spans="1:16">
      <c r="A27" s="3"/>
      <c r="B27" s="20" t="s">
        <v>69</v>
      </c>
      <c r="C27" s="16"/>
      <c r="D27" s="17"/>
      <c r="E27" s="9"/>
      <c r="F27" s="18"/>
      <c r="G27" s="19"/>
      <c r="H27" s="19"/>
      <c r="I27" s="9"/>
      <c r="J27" s="9"/>
      <c r="K27" s="9"/>
      <c r="L27" s="9"/>
      <c r="M27" s="9"/>
      <c r="N27" s="9"/>
      <c r="O27" s="52"/>
      <c r="P27" s="3"/>
    </row>
    <row r="28" spans="1:16">
      <c r="A28" s="3"/>
      <c r="B28" s="22" t="s">
        <v>70</v>
      </c>
      <c r="C28" s="23">
        <v>3.4</v>
      </c>
      <c r="D28" s="17" t="s">
        <v>68</v>
      </c>
      <c r="E28" s="9"/>
      <c r="F28" s="18"/>
      <c r="G28" s="19"/>
      <c r="H28" s="19"/>
      <c r="I28" s="9"/>
      <c r="J28" s="9"/>
      <c r="K28" s="9"/>
      <c r="L28" s="9"/>
      <c r="M28" s="9"/>
      <c r="N28" s="9"/>
      <c r="O28" s="52"/>
      <c r="P28" s="3"/>
    </row>
    <row r="29" spans="1:16">
      <c r="A29" s="3"/>
      <c r="B29" s="15"/>
      <c r="C29" s="16"/>
      <c r="D29" s="17"/>
      <c r="E29" s="9"/>
      <c r="F29" s="18"/>
      <c r="G29" s="19"/>
      <c r="H29" s="19"/>
      <c r="I29" s="9"/>
      <c r="J29" s="56" t="s">
        <v>71</v>
      </c>
      <c r="K29" s="58">
        <f>C16*1000</f>
        <v>9500</v>
      </c>
      <c r="L29" s="9"/>
      <c r="M29" s="9"/>
      <c r="N29" s="9"/>
      <c r="O29" s="52"/>
      <c r="P29" s="3"/>
    </row>
    <row r="30" spans="1:16">
      <c r="A30" s="3"/>
      <c r="B30" s="20" t="s">
        <v>72</v>
      </c>
      <c r="C30" s="16"/>
      <c r="D30" s="17"/>
      <c r="E30" s="9"/>
      <c r="F30" s="18"/>
      <c r="G30" s="19"/>
      <c r="H30" s="19"/>
      <c r="I30" s="9"/>
      <c r="J30" s="9"/>
      <c r="K30" s="9"/>
      <c r="L30" s="9"/>
      <c r="M30" s="9"/>
      <c r="N30" s="9"/>
      <c r="O30" s="52"/>
      <c r="P30" s="3"/>
    </row>
    <row r="31" spans="1:16">
      <c r="A31" s="3"/>
      <c r="B31" s="22" t="s">
        <v>73</v>
      </c>
      <c r="C31" s="23">
        <v>0.00745</v>
      </c>
      <c r="D31" s="17" t="s">
        <v>74</v>
      </c>
      <c r="E31" s="9"/>
      <c r="F31" s="18"/>
      <c r="G31" s="19"/>
      <c r="H31" s="19"/>
      <c r="I31" s="19"/>
      <c r="J31" s="19"/>
      <c r="K31" s="19"/>
      <c r="L31" s="19"/>
      <c r="M31" s="19"/>
      <c r="N31" s="19"/>
      <c r="O31" s="52"/>
      <c r="P31" s="3"/>
    </row>
    <row r="32" spans="1:16">
      <c r="A32" s="3"/>
      <c r="B32" s="15"/>
      <c r="C32" s="16"/>
      <c r="D32" s="17"/>
      <c r="E32" s="9"/>
      <c r="F32" s="18"/>
      <c r="G32" s="19"/>
      <c r="H32" s="19"/>
      <c r="I32" s="19"/>
      <c r="J32" s="19"/>
      <c r="K32" s="19"/>
      <c r="L32" s="19"/>
      <c r="M32" s="19"/>
      <c r="N32" s="19"/>
      <c r="O32" s="52"/>
      <c r="P32" s="3"/>
    </row>
    <row r="33" spans="1:16">
      <c r="A33" s="3"/>
      <c r="B33" s="20" t="s">
        <v>75</v>
      </c>
      <c r="C33" s="28"/>
      <c r="D33" s="17"/>
      <c r="E33" s="9"/>
      <c r="F33" s="27" t="s">
        <v>76</v>
      </c>
      <c r="G33" s="19"/>
      <c r="H33" s="19"/>
      <c r="I33" s="19"/>
      <c r="J33" s="19"/>
      <c r="K33" s="19"/>
      <c r="L33" s="19"/>
      <c r="M33" s="19"/>
      <c r="N33" s="19"/>
      <c r="O33" s="52"/>
      <c r="P33" s="3"/>
    </row>
    <row r="34" spans="1:16">
      <c r="A34" s="3"/>
      <c r="B34" s="22" t="s">
        <v>6</v>
      </c>
      <c r="C34" s="29">
        <f>'DRAG Coefficient'!B25</f>
        <v>0.6</v>
      </c>
      <c r="D34" s="17"/>
      <c r="E34" s="9"/>
      <c r="F34" s="18" t="s">
        <v>77</v>
      </c>
      <c r="G34" s="30">
        <f>D46</f>
        <v>1.89956723399584</v>
      </c>
      <c r="H34" s="19" t="s">
        <v>52</v>
      </c>
      <c r="I34" s="19"/>
      <c r="J34" s="19"/>
      <c r="K34" s="19"/>
      <c r="L34" s="19"/>
      <c r="M34" s="19"/>
      <c r="N34" s="19"/>
      <c r="O34" s="52"/>
      <c r="P34" s="3"/>
    </row>
    <row r="35" ht="13.95" spans="1:16">
      <c r="A35" s="3"/>
      <c r="B35" s="31"/>
      <c r="C35" s="32"/>
      <c r="D35" s="33"/>
      <c r="E35" s="34"/>
      <c r="F35" s="35"/>
      <c r="G35" s="36"/>
      <c r="H35" s="36"/>
      <c r="I35" s="36"/>
      <c r="J35" s="36"/>
      <c r="K35" s="36"/>
      <c r="L35" s="36"/>
      <c r="M35" s="36"/>
      <c r="N35" s="36"/>
      <c r="O35" s="59"/>
      <c r="P35" s="3"/>
    </row>
    <row r="36" spans="1:16">
      <c r="A36" s="3"/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50"/>
      <c r="P36" s="3"/>
    </row>
    <row r="37" spans="1:16">
      <c r="A37" s="3"/>
      <c r="B37" s="37" t="s">
        <v>78</v>
      </c>
      <c r="C37" s="38"/>
      <c r="D37" s="39" t="s">
        <v>79</v>
      </c>
      <c r="E37" s="38"/>
      <c r="F37" s="39" t="s">
        <v>80</v>
      </c>
      <c r="G37" s="40"/>
      <c r="H37" s="9"/>
      <c r="I37" s="9"/>
      <c r="J37" s="39" t="s">
        <v>81</v>
      </c>
      <c r="K37" s="60"/>
      <c r="L37" s="61"/>
      <c r="M37" s="9"/>
      <c r="N37" s="9"/>
      <c r="O37" s="50"/>
      <c r="P37" s="3"/>
    </row>
    <row r="38" ht="13.95" spans="1:16">
      <c r="A38" s="41"/>
      <c r="B38" s="42"/>
      <c r="C38" s="43"/>
      <c r="D38" s="43"/>
      <c r="E38" s="43"/>
      <c r="F38" s="43"/>
      <c r="G38" s="44"/>
      <c r="H38" s="45"/>
      <c r="I38" s="45"/>
      <c r="J38" s="43"/>
      <c r="K38" s="45"/>
      <c r="L38" s="45"/>
      <c r="M38" s="45"/>
      <c r="N38" s="45"/>
      <c r="O38" s="62"/>
      <c r="P38" s="3"/>
    </row>
    <row r="39" ht="13.95" spans="1:16">
      <c r="A39" s="41"/>
      <c r="B39" s="41"/>
      <c r="C39" s="41"/>
      <c r="D39" s="41"/>
      <c r="E39" s="4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>
      <c r="A41" s="3"/>
      <c r="B41" s="46"/>
      <c r="C41" s="46"/>
      <c r="D41" s="46"/>
      <c r="E41" s="46"/>
      <c r="F41" s="46"/>
      <c r="G41" s="46"/>
      <c r="H41" s="46"/>
      <c r="I41" s="46"/>
      <c r="J41" s="46"/>
      <c r="K41" s="3"/>
      <c r="L41" s="3"/>
      <c r="M41" s="3"/>
      <c r="N41" s="3"/>
      <c r="O41" s="3"/>
      <c r="P41" s="3"/>
    </row>
    <row r="42" spans="1:16">
      <c r="A42" s="47"/>
      <c r="B42" s="46"/>
      <c r="C42" s="46"/>
      <c r="D42" s="46"/>
      <c r="E42" s="46"/>
      <c r="F42" s="46"/>
      <c r="G42" s="46"/>
      <c r="H42" s="46"/>
      <c r="I42" s="46"/>
      <c r="J42" s="46"/>
      <c r="K42" s="3"/>
      <c r="L42" s="3"/>
      <c r="M42" s="3"/>
      <c r="N42" s="3"/>
      <c r="O42" s="3"/>
      <c r="P42" s="3"/>
    </row>
    <row r="43" spans="1:16">
      <c r="A43" s="47"/>
      <c r="B43" s="46" t="s">
        <v>82</v>
      </c>
      <c r="C43" s="46"/>
      <c r="D43" s="46"/>
      <c r="E43" s="46"/>
      <c r="F43" s="46"/>
      <c r="G43" s="46"/>
      <c r="H43" s="46"/>
      <c r="I43" s="46"/>
      <c r="J43" s="46"/>
      <c r="K43" s="3"/>
      <c r="L43" s="3"/>
      <c r="M43" s="3"/>
      <c r="N43" s="3"/>
      <c r="O43" s="3"/>
      <c r="P43" s="3"/>
    </row>
    <row r="44" spans="1:16">
      <c r="A44" s="47"/>
      <c r="B44" s="46"/>
      <c r="C44" s="46"/>
      <c r="D44" s="46"/>
      <c r="E44" s="46"/>
      <c r="F44" s="46"/>
      <c r="G44" s="46"/>
      <c r="H44" s="46"/>
      <c r="I44" s="46"/>
      <c r="J44" s="46"/>
      <c r="K44" s="3"/>
      <c r="L44" s="3"/>
      <c r="M44" s="3"/>
      <c r="N44" s="3"/>
      <c r="O44" s="3"/>
      <c r="P44" s="3"/>
    </row>
    <row r="45" spans="1:16">
      <c r="A45" s="47"/>
      <c r="B45" s="46" t="s">
        <v>83</v>
      </c>
      <c r="C45" s="46" t="s">
        <v>2</v>
      </c>
      <c r="D45" s="46" t="s">
        <v>84</v>
      </c>
      <c r="E45" s="46"/>
      <c r="F45" s="46"/>
      <c r="G45" s="46"/>
      <c r="H45" s="46"/>
      <c r="I45" s="46"/>
      <c r="J45" s="46"/>
      <c r="K45" s="3"/>
      <c r="L45" s="3"/>
      <c r="M45" s="3"/>
      <c r="N45" s="3"/>
      <c r="O45" s="3"/>
      <c r="P45" s="3"/>
    </row>
    <row r="46" spans="1:16">
      <c r="A46" s="47"/>
      <c r="B46" s="46">
        <f>(13000000*C28*(C22/1000000)^3*(C25-C28))/C31^2</f>
        <v>162828.332417459</v>
      </c>
      <c r="C46" s="46">
        <f>C34</f>
        <v>0.6</v>
      </c>
      <c r="D46" s="46">
        <f>1.15*((9.8*(C22/1000000)*(C25-C28))/(C28*C46))^0.5</f>
        <v>1.89956723399584</v>
      </c>
      <c r="E46" s="46"/>
      <c r="F46" s="46"/>
      <c r="G46" s="46"/>
      <c r="H46" s="46"/>
      <c r="I46" s="46"/>
      <c r="J46" s="46"/>
      <c r="K46" s="3"/>
      <c r="L46" s="3"/>
      <c r="M46" s="3"/>
      <c r="N46" s="3"/>
      <c r="O46" s="3"/>
      <c r="P46" s="3"/>
    </row>
    <row r="47" spans="1:16">
      <c r="A47" s="47"/>
      <c r="B47" s="46"/>
      <c r="C47" s="46"/>
      <c r="D47" s="46"/>
      <c r="E47" s="46"/>
      <c r="F47" s="46"/>
      <c r="G47" s="46"/>
      <c r="H47" s="46"/>
      <c r="I47" s="46"/>
      <c r="J47" s="46"/>
      <c r="K47" s="3"/>
      <c r="L47" s="3"/>
      <c r="M47" s="3"/>
      <c r="N47" s="3"/>
      <c r="O47" s="3"/>
      <c r="P47" s="3"/>
    </row>
    <row r="48" spans="1:16">
      <c r="A48" s="47"/>
      <c r="B48" s="46"/>
      <c r="C48" s="46"/>
      <c r="D48" s="46"/>
      <c r="E48" s="46"/>
      <c r="F48" s="46"/>
      <c r="G48" s="46"/>
      <c r="H48" s="46"/>
      <c r="I48" s="46"/>
      <c r="J48" s="46"/>
      <c r="K48" s="3"/>
      <c r="L48" s="3"/>
      <c r="M48" s="3"/>
      <c r="N48" s="3"/>
      <c r="O48" s="3"/>
      <c r="P48" s="3"/>
    </row>
    <row r="49" spans="1:16">
      <c r="A49" s="47"/>
      <c r="B49" s="46" t="s">
        <v>85</v>
      </c>
      <c r="C49" s="46"/>
      <c r="D49" s="46"/>
      <c r="E49" s="46"/>
      <c r="F49" s="46"/>
      <c r="G49" s="46"/>
      <c r="H49" s="46"/>
      <c r="I49" s="46"/>
      <c r="J49" s="46"/>
      <c r="K49" s="3"/>
      <c r="L49" s="3"/>
      <c r="M49" s="3"/>
      <c r="N49" s="3"/>
      <c r="O49" s="3"/>
      <c r="P49" s="3"/>
    </row>
    <row r="50" spans="1:16">
      <c r="A50" s="47"/>
      <c r="B50" s="46"/>
      <c r="C50" s="46"/>
      <c r="D50" s="46"/>
      <c r="E50" s="46"/>
      <c r="F50" s="46"/>
      <c r="G50" s="46"/>
      <c r="H50" s="46"/>
      <c r="I50" s="46"/>
      <c r="J50" s="46"/>
      <c r="K50" s="3"/>
      <c r="L50" s="3"/>
      <c r="M50" s="3"/>
      <c r="N50" s="3"/>
      <c r="O50" s="3"/>
      <c r="P50" s="3"/>
    </row>
    <row r="51" spans="1:16">
      <c r="A51" s="47" t="s">
        <v>86</v>
      </c>
      <c r="B51" s="46" t="s">
        <v>2</v>
      </c>
      <c r="C51" s="46" t="s">
        <v>87</v>
      </c>
      <c r="D51" s="46" t="s">
        <v>88</v>
      </c>
      <c r="E51" s="46" t="s">
        <v>89</v>
      </c>
      <c r="F51" s="46" t="s">
        <v>90</v>
      </c>
      <c r="G51" s="46" t="s">
        <v>91</v>
      </c>
      <c r="H51" s="46"/>
      <c r="I51" s="46"/>
      <c r="J51" s="46"/>
      <c r="K51" s="3"/>
      <c r="L51" s="3"/>
      <c r="M51" s="3"/>
      <c r="N51" s="3"/>
      <c r="O51" s="3"/>
      <c r="P51" s="3"/>
    </row>
    <row r="52" spans="1:16">
      <c r="A52" s="47">
        <f>C19</f>
        <v>2</v>
      </c>
      <c r="B52" s="46">
        <f>2*(A52*(C13-A52))^0.5</f>
        <v>4</v>
      </c>
      <c r="C52" s="46">
        <f>2*ASIN(B52/C13)</f>
        <v>3.14159265358979</v>
      </c>
      <c r="D52" s="46">
        <f>C52*C13/2</f>
        <v>6.28318530717959</v>
      </c>
      <c r="E52" s="46">
        <f>(D52*C13/2-(C13/2-A52)*B52)/2</f>
        <v>6.28318530717959</v>
      </c>
      <c r="F52" s="46">
        <f>IF(C19&lt;C13/2,E52*C16,G52)</f>
        <v>59.6297395817939</v>
      </c>
      <c r="G52" s="46">
        <f>((3.14*(C13^2/4))-E54)*C16</f>
        <v>59.6297395817939</v>
      </c>
      <c r="H52" s="46"/>
      <c r="I52" s="46"/>
      <c r="J52" s="46"/>
      <c r="K52" s="3"/>
      <c r="L52" s="3"/>
      <c r="M52" s="3"/>
      <c r="N52" s="3"/>
      <c r="O52" s="3"/>
      <c r="P52" s="3"/>
    </row>
    <row r="53" spans="1:16">
      <c r="A53" s="47"/>
      <c r="B53" s="46"/>
      <c r="C53" s="46"/>
      <c r="D53" s="46"/>
      <c r="E53" s="46"/>
      <c r="F53" s="46"/>
      <c r="G53" s="46"/>
      <c r="H53" s="46"/>
      <c r="I53" s="46"/>
      <c r="J53" s="46"/>
      <c r="K53" s="3"/>
      <c r="L53" s="3"/>
      <c r="M53" s="3"/>
      <c r="N53" s="3"/>
      <c r="O53" s="3"/>
      <c r="P53" s="3"/>
    </row>
    <row r="54" spans="1:16">
      <c r="A54" s="47">
        <f>C13-A52</f>
        <v>2</v>
      </c>
      <c r="B54" s="46">
        <f>2*(A54*(C13-A54))^0.5</f>
        <v>4</v>
      </c>
      <c r="C54" s="46">
        <f>2*ASIN(B54/C13)</f>
        <v>3.14159265358979</v>
      </c>
      <c r="D54" s="46">
        <f>C54*C13/2</f>
        <v>6.28318530717959</v>
      </c>
      <c r="E54" s="46">
        <f>(D54*C13/2-(C13/2-A54)*B54)/2</f>
        <v>6.28318530717959</v>
      </c>
      <c r="F54" s="46">
        <f>E54*C16</f>
        <v>59.6902604182061</v>
      </c>
      <c r="G54" s="46"/>
      <c r="H54" s="46"/>
      <c r="I54" s="46"/>
      <c r="J54" s="46"/>
      <c r="K54" s="3"/>
      <c r="L54" s="3"/>
      <c r="M54" s="3"/>
      <c r="N54" s="3"/>
      <c r="O54" s="3"/>
      <c r="P54" s="3"/>
    </row>
    <row r="55" spans="1:16">
      <c r="A55" s="47"/>
      <c r="B55" s="46"/>
      <c r="C55" s="46"/>
      <c r="D55" s="46"/>
      <c r="E55" s="46"/>
      <c r="F55" s="46"/>
      <c r="G55" s="46"/>
      <c r="H55" s="46"/>
      <c r="I55" s="46"/>
      <c r="J55" s="46"/>
      <c r="K55" s="3"/>
      <c r="L55" s="3"/>
      <c r="M55" s="3"/>
      <c r="N55" s="3"/>
      <c r="O55" s="3"/>
      <c r="P55" s="3"/>
    </row>
    <row r="56" spans="1:16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3"/>
      <c r="L56" s="3"/>
      <c r="M56" s="3"/>
      <c r="N56" s="3"/>
      <c r="O56" s="3"/>
      <c r="P56" s="3"/>
    </row>
  </sheetData>
  <mergeCells count="1">
    <mergeCell ref="K37:L37"/>
  </mergeCells>
  <pageMargins left="0.75" right="0.75" top="1" bottom="1" header="0.5" footer="0.5"/>
  <pageSetup paperSize="9" orientation="landscape" horizontalDpi="600" verticalDpi="600"/>
  <headerFooter alignWithMargins="0" scaleWithDoc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name="Button 2" r:id="rId3">
              <controlPr print="0" defaultSize="0">
                <anchor moveWithCells="1" sizeWithCells="1">
                  <from>
                    <xdr:col>0</xdr:col>
                    <xdr:colOff>167005</xdr:colOff>
                    <xdr:row>34</xdr:row>
                    <xdr:rowOff>0</xdr:rowOff>
                  </from>
                  <to>
                    <xdr:col>3</xdr:col>
                    <xdr:colOff>460375</xdr:colOff>
                    <xdr:row>35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DRAG Coefficient</vt:lpstr>
      <vt:lpstr>CALCOLO API VALIDO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itas</dc:creator>
  <cp:lastModifiedBy>WPS_1722133810</cp:lastModifiedBy>
  <dcterms:created xsi:type="dcterms:W3CDTF">2004-03-08T15:25:25Z</dcterms:created>
  <cp:lastPrinted>2012-09-11T09:44:44Z</cp:lastPrinted>
  <dcterms:modified xsi:type="dcterms:W3CDTF">2025-05-13T07:58:35Z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A0D4C9C80A9344F795C7AAD7DF5AEB53_13</vt:lpwstr>
  </property>
  <property fmtid="{D5CDD505-2E9C-101B-9397-08002B2CF9AE}" pid="3" name="KSOProductBuildVer">
    <vt:lpwstr>2052-12.1.0.20784</vt:lpwstr>
  </property>
</Properties>
</file>