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rol\Desktop\"/>
    </mc:Choice>
  </mc:AlternateContent>
  <bookViews>
    <workbookView xWindow="0" yWindow="900" windowWidth="28800" windowHeight="12465" activeTab="1"/>
  </bookViews>
  <sheets>
    <sheet name="Обчислення 1" sheetId="1" r:id="rId1"/>
    <sheet name="Телефонні розмов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K4" i="2"/>
  <c r="K5" i="2"/>
  <c r="K6" i="2"/>
  <c r="K7" i="2"/>
  <c r="K8" i="2"/>
  <c r="K9" i="2"/>
  <c r="J4" i="2"/>
  <c r="J5" i="2"/>
  <c r="J6" i="2"/>
  <c r="J7" i="2"/>
  <c r="J8" i="2"/>
  <c r="J9" i="2"/>
  <c r="J3" i="2"/>
  <c r="G4" i="2"/>
  <c r="G5" i="2"/>
  <c r="G6" i="2"/>
  <c r="G7" i="2"/>
  <c r="G8" i="2"/>
  <c r="G9" i="2"/>
  <c r="F4" i="2"/>
  <c r="F5" i="2"/>
  <c r="F6" i="2"/>
  <c r="F7" i="2"/>
  <c r="F8" i="2"/>
  <c r="F9" i="2"/>
  <c r="E4" i="2"/>
  <c r="E5" i="2"/>
  <c r="E6" i="2"/>
  <c r="E7" i="2"/>
  <c r="E8" i="2"/>
  <c r="E9" i="2"/>
  <c r="E3" i="2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  <c r="K4" i="1"/>
  <c r="K5" i="1"/>
  <c r="K6" i="1"/>
  <c r="K7" i="1"/>
  <c r="K8" i="1"/>
  <c r="K9" i="1"/>
  <c r="K10" i="1"/>
  <c r="K11" i="1"/>
  <c r="K12" i="1"/>
  <c r="K3" i="1"/>
  <c r="M4" i="1"/>
  <c r="M5" i="1"/>
  <c r="M6" i="1"/>
  <c r="M7" i="1"/>
  <c r="M8" i="1"/>
  <c r="M9" i="1"/>
  <c r="M10" i="1"/>
  <c r="M11" i="1"/>
  <c r="M12" i="1"/>
  <c r="M3" i="1"/>
  <c r="N4" i="1"/>
  <c r="N5" i="1"/>
  <c r="N6" i="1"/>
  <c r="N7" i="1"/>
  <c r="N8" i="1"/>
  <c r="N9" i="1"/>
  <c r="N10" i="1"/>
  <c r="N11" i="1"/>
  <c r="N12" i="1"/>
  <c r="N3" i="1"/>
  <c r="F3" i="2" l="1"/>
  <c r="G3" i="2" s="1"/>
  <c r="K3" i="2" s="1"/>
  <c r="L4" i="1"/>
  <c r="L5" i="1"/>
  <c r="L6" i="1"/>
  <c r="L7" i="1"/>
  <c r="L8" i="1"/>
  <c r="L9" i="1"/>
  <c r="L10" i="1"/>
  <c r="L11" i="1"/>
  <c r="L12" i="1"/>
  <c r="L3" i="1"/>
  <c r="J4" i="1"/>
  <c r="J5" i="1"/>
  <c r="J6" i="1"/>
  <c r="J7" i="1"/>
  <c r="J8" i="1"/>
  <c r="J9" i="1"/>
  <c r="J10" i="1"/>
  <c r="J11" i="1"/>
  <c r="J12" i="1"/>
  <c r="J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<sst xmlns="http://schemas.openxmlformats.org/spreadsheetml/2006/main" count="77" uniqueCount="65">
  <si>
    <t>Прізвище</t>
  </si>
  <si>
    <t>Відділ</t>
  </si>
  <si>
    <t>Посада</t>
  </si>
  <si>
    <t>Досвід роботи, років</t>
  </si>
  <si>
    <t>Кількість відпрацьованих днів</t>
  </si>
  <si>
    <t>Відпускні</t>
  </si>
  <si>
    <t>Лікарняні</t>
  </si>
  <si>
    <t>Нарахована зарплата</t>
  </si>
  <si>
    <t>Всього нараховано</t>
  </si>
  <si>
    <t>Прибутковий податок</t>
  </si>
  <si>
    <t>Проф. внески</t>
  </si>
  <si>
    <t>Пенсійний фонд</t>
  </si>
  <si>
    <t>Соцстрах</t>
  </si>
  <si>
    <t>Відрахування разом</t>
  </si>
  <si>
    <t>Сума до виплати</t>
  </si>
  <si>
    <t>Нарахування заробітної плати</t>
  </si>
  <si>
    <t>Матвієнко</t>
  </si>
  <si>
    <t>Лисик</t>
  </si>
  <si>
    <t>Дацко</t>
  </si>
  <si>
    <t>Іваськів</t>
  </si>
  <si>
    <t>Салямон</t>
  </si>
  <si>
    <t>Білик</t>
  </si>
  <si>
    <t>Петрик</t>
  </si>
  <si>
    <t>Гаргас</t>
  </si>
  <si>
    <t>Скигар</t>
  </si>
  <si>
    <t>Яцик</t>
  </si>
  <si>
    <t>ВЦ</t>
  </si>
  <si>
    <t>КО</t>
  </si>
  <si>
    <t>ВО</t>
  </si>
  <si>
    <t>УО</t>
  </si>
  <si>
    <t>Інженер</t>
  </si>
  <si>
    <t>Економіст</t>
  </si>
  <si>
    <t>Керівник</t>
  </si>
  <si>
    <t>Програміст</t>
  </si>
  <si>
    <t>Кількість робочих днів</t>
  </si>
  <si>
    <t>Сума всіх підсумкових зарплат, грн</t>
  </si>
  <si>
    <t>Середня заробітна плата, грн</t>
  </si>
  <si>
    <t>Мінімальна заробітна плата співробітника, грн</t>
  </si>
  <si>
    <t>Середній стан співробітника</t>
  </si>
  <si>
    <t>Максимальна заробітна плата співробітника, грн</t>
  </si>
  <si>
    <t>Оклад</t>
  </si>
  <si>
    <t>Телефонні послуги</t>
  </si>
  <si>
    <t>Місто</t>
  </si>
  <si>
    <t>Вартість однієї хвилин розмови</t>
  </si>
  <si>
    <t>Час розмови</t>
  </si>
  <si>
    <t>Початок розмови</t>
  </si>
  <si>
    <t>Нарахування</t>
  </si>
  <si>
    <t>Знижка</t>
  </si>
  <si>
    <t>Разом</t>
  </si>
  <si>
    <t>Призначена дата оплати</t>
  </si>
  <si>
    <t>Дата оплати</t>
  </si>
  <si>
    <t>Пеня</t>
  </si>
  <si>
    <t>Кінцева вартість</t>
  </si>
  <si>
    <t>Запоріжжя</t>
  </si>
  <si>
    <t>Київ</t>
  </si>
  <si>
    <t>Полтава</t>
  </si>
  <si>
    <t>Львів</t>
  </si>
  <si>
    <t>Чернігів</t>
  </si>
  <si>
    <t>Харків</t>
  </si>
  <si>
    <t>Одеса</t>
  </si>
  <si>
    <t>Години знижки:</t>
  </si>
  <si>
    <t>Сума платежів за телефонні розмови</t>
  </si>
  <si>
    <t>Середня сума платежів за телефонні розмови</t>
  </si>
  <si>
    <t>Максимальна вартість однієї хвилини розмови</t>
  </si>
  <si>
    <t>Максимальна остаточна вартість розмови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</si>
</sst>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&quot;₴&quot;"/>
    <numFmt numFmtId="165" formatCode="[$-F400]h:mm:ss\ AM/PM"/>
    <numFmt numFmtId="167" formatCode="hh:mm:ss;@"/>
    <numFmt numFmtId="169" formatCode="dd\.mm\.yy;@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Impact"/>
      <family val="2"/>
      <charset val="204"/>
    </font>
    <font>
      <b/>
      <sz val="11"/>
      <color rgb="FF7030A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textRotation="90"/>
    </xf>
    <xf numFmtId="0" fontId="3" fillId="4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textRotation="90" wrapText="1"/>
    </xf>
    <xf numFmtId="0" fontId="6" fillId="5" borderId="1" xfId="0" applyFont="1" applyFill="1" applyBorder="1"/>
    <xf numFmtId="164" fontId="0" fillId="0" borderId="1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10" fillId="7" borderId="1" xfId="0" applyNumberFormat="1" applyFont="1" applyFill="1" applyBorder="1"/>
    <xf numFmtId="0" fontId="10" fillId="7" borderId="1" xfId="0" applyFont="1" applyFill="1" applyBorder="1"/>
    <xf numFmtId="167" fontId="10" fillId="7" borderId="1" xfId="0" applyNumberFormat="1" applyFont="1" applyFill="1" applyBorder="1"/>
    <xf numFmtId="169" fontId="10" fillId="7" borderId="1" xfId="0" applyNumberFormat="1" applyFont="1" applyFill="1" applyBorder="1"/>
    <xf numFmtId="0" fontId="0" fillId="0" borderId="0" xfId="0" applyAlignment="1">
      <alignment horizontal="left" vertical="center"/>
    </xf>
    <xf numFmtId="0" fontId="10" fillId="8" borderId="5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  <xf numFmtId="165" fontId="4" fillId="8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X13" sqref="X13"/>
    </sheetView>
  </sheetViews>
  <sheetFormatPr defaultRowHeight="15" x14ac:dyDescent="0.25"/>
  <cols>
    <col min="1" max="1" width="13.42578125" customWidth="1"/>
    <col min="2" max="2" width="4" customWidth="1"/>
    <col min="3" max="3" width="11.42578125" customWidth="1"/>
    <col min="4" max="4" width="4.5703125" customWidth="1"/>
    <col min="9" max="16" width="7.42578125" customWidth="1"/>
  </cols>
  <sheetData>
    <row r="1" spans="1:16" x14ac:dyDescent="0.25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6" ht="16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40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</row>
    <row r="3" spans="1:16" x14ac:dyDescent="0.25">
      <c r="A3" s="4" t="s">
        <v>16</v>
      </c>
      <c r="B3" s="2" t="s">
        <v>26</v>
      </c>
      <c r="C3" s="2" t="s">
        <v>30</v>
      </c>
      <c r="D3" s="2">
        <v>0</v>
      </c>
      <c r="E3" s="2">
        <v>5700</v>
      </c>
      <c r="F3" s="2">
        <v>10</v>
      </c>
      <c r="G3" s="2">
        <v>2300</v>
      </c>
      <c r="H3" s="2"/>
      <c r="I3" s="2">
        <f>E3*F3/D14</f>
        <v>2280</v>
      </c>
      <c r="J3" s="2">
        <f>I3+G3+H3</f>
        <v>4580</v>
      </c>
      <c r="K3" s="2">
        <f>IF(J3&lt;5000,(J3-M3-N3-3000)*15%,(J3-M3-N3)*15%)</f>
        <v>216.3899999999999</v>
      </c>
      <c r="L3" s="2">
        <f>1%*(J3-H3)</f>
        <v>45.800000000000004</v>
      </c>
      <c r="M3" s="2">
        <f>IF(J3&lt;3200,0.5%*(J3-H3),2%*(J3-H3))</f>
        <v>91.600000000000009</v>
      </c>
      <c r="N3" s="2">
        <f>IF(J3&lt;3200,0.5%*(J3-H3),1%*(J3-H3))</f>
        <v>45.800000000000004</v>
      </c>
      <c r="O3" s="2">
        <f>L3+M3+N3+K3</f>
        <v>399.58999999999992</v>
      </c>
      <c r="P3" s="2">
        <f>J3+O3</f>
        <v>4979.59</v>
      </c>
    </row>
    <row r="4" spans="1:16" x14ac:dyDescent="0.25">
      <c r="A4" s="4" t="s">
        <v>17</v>
      </c>
      <c r="B4" s="2" t="s">
        <v>27</v>
      </c>
      <c r="C4" s="2" t="s">
        <v>31</v>
      </c>
      <c r="D4" s="2">
        <v>3</v>
      </c>
      <c r="E4" s="2">
        <v>6200</v>
      </c>
      <c r="F4" s="2">
        <v>15</v>
      </c>
      <c r="G4" s="2">
        <v>3100</v>
      </c>
      <c r="H4" s="2"/>
      <c r="I4" s="2">
        <f>E4*F4/D14</f>
        <v>3720</v>
      </c>
      <c r="J4" s="2">
        <f t="shared" ref="J4:J12" si="0">I4+G4+H4</f>
        <v>6820</v>
      </c>
      <c r="K4" s="2">
        <f t="shared" ref="K4:K12" si="1">IF(J4&lt;5000,(J4-M4-N4-3000)*15%,(J4-M4-N4)*15%)</f>
        <v>992.31000000000006</v>
      </c>
      <c r="L4" s="2">
        <f t="shared" ref="L4:L12" si="2">1%*(J4-H4)</f>
        <v>68.2</v>
      </c>
      <c r="M4" s="2">
        <f t="shared" ref="M4:M12" si="3">IF(J4&lt;3200,0.5%*(J4-H4),2%*(J4-H4))</f>
        <v>136.4</v>
      </c>
      <c r="N4" s="2">
        <f t="shared" ref="N4:N12" si="4">IF(J4&lt;3200,0.5%*(J4-H4),1%*(J4-H4))</f>
        <v>68.2</v>
      </c>
      <c r="O4" s="2">
        <f t="shared" ref="O4:O12" si="5">L4+M4+N4+K4</f>
        <v>1265.1100000000001</v>
      </c>
      <c r="P4" s="2">
        <f t="shared" ref="P4:P12" si="6">J4+O4</f>
        <v>8085.1100000000006</v>
      </c>
    </row>
    <row r="5" spans="1:16" x14ac:dyDescent="0.25">
      <c r="A5" s="4" t="s">
        <v>18</v>
      </c>
      <c r="B5" s="2" t="s">
        <v>28</v>
      </c>
      <c r="C5" s="2" t="s">
        <v>30</v>
      </c>
      <c r="D5" s="2">
        <v>3</v>
      </c>
      <c r="E5" s="2">
        <v>6700</v>
      </c>
      <c r="F5" s="2">
        <v>19</v>
      </c>
      <c r="G5" s="2"/>
      <c r="H5" s="2"/>
      <c r="I5" s="2">
        <f>E5*F5/D14</f>
        <v>5092</v>
      </c>
      <c r="J5" s="2">
        <f t="shared" si="0"/>
        <v>5092</v>
      </c>
      <c r="K5" s="2">
        <f t="shared" si="1"/>
        <v>740.88599999999997</v>
      </c>
      <c r="L5" s="2">
        <f t="shared" si="2"/>
        <v>50.92</v>
      </c>
      <c r="M5" s="2">
        <f t="shared" si="3"/>
        <v>101.84</v>
      </c>
      <c r="N5" s="2">
        <f t="shared" si="4"/>
        <v>50.92</v>
      </c>
      <c r="O5" s="2">
        <f t="shared" si="5"/>
        <v>944.56600000000003</v>
      </c>
      <c r="P5" s="2">
        <f t="shared" si="6"/>
        <v>6036.5659999999998</v>
      </c>
    </row>
    <row r="6" spans="1:16" x14ac:dyDescent="0.25">
      <c r="A6" s="4" t="s">
        <v>19</v>
      </c>
      <c r="B6" s="2" t="s">
        <v>27</v>
      </c>
      <c r="C6" s="2" t="s">
        <v>31</v>
      </c>
      <c r="D6" s="2">
        <v>4</v>
      </c>
      <c r="E6" s="2">
        <v>6200</v>
      </c>
      <c r="F6" s="2">
        <v>15</v>
      </c>
      <c r="G6" s="2"/>
      <c r="H6" s="2">
        <v>2200</v>
      </c>
      <c r="I6" s="2">
        <f>E6*F6/D14</f>
        <v>3720</v>
      </c>
      <c r="J6" s="2">
        <f t="shared" si="0"/>
        <v>5920</v>
      </c>
      <c r="K6" s="2">
        <f t="shared" si="1"/>
        <v>871.2600000000001</v>
      </c>
      <c r="L6" s="2">
        <f t="shared" si="2"/>
        <v>37.200000000000003</v>
      </c>
      <c r="M6" s="2">
        <f t="shared" si="3"/>
        <v>74.400000000000006</v>
      </c>
      <c r="N6" s="2">
        <f t="shared" si="4"/>
        <v>37.200000000000003</v>
      </c>
      <c r="O6" s="2">
        <f t="shared" si="5"/>
        <v>1020.0600000000002</v>
      </c>
      <c r="P6" s="2">
        <f t="shared" si="6"/>
        <v>6940.06</v>
      </c>
    </row>
    <row r="7" spans="1:16" x14ac:dyDescent="0.25">
      <c r="A7" s="4" t="s">
        <v>20</v>
      </c>
      <c r="B7" s="2" t="s">
        <v>26</v>
      </c>
      <c r="C7" s="2" t="s">
        <v>32</v>
      </c>
      <c r="D7" s="2">
        <v>10</v>
      </c>
      <c r="E7" s="2">
        <v>8400</v>
      </c>
      <c r="F7" s="2">
        <v>22</v>
      </c>
      <c r="G7" s="2"/>
      <c r="H7" s="2"/>
      <c r="I7" s="2">
        <f>E7*F7/D14</f>
        <v>7392</v>
      </c>
      <c r="J7" s="2">
        <f t="shared" si="0"/>
        <v>7392</v>
      </c>
      <c r="K7" s="2">
        <f t="shared" si="1"/>
        <v>1075.5359999999998</v>
      </c>
      <c r="L7" s="2">
        <f t="shared" si="2"/>
        <v>73.92</v>
      </c>
      <c r="M7" s="2">
        <f t="shared" si="3"/>
        <v>147.84</v>
      </c>
      <c r="N7" s="2">
        <f t="shared" si="4"/>
        <v>73.92</v>
      </c>
      <c r="O7" s="2">
        <f t="shared" si="5"/>
        <v>1371.2159999999999</v>
      </c>
      <c r="P7" s="2">
        <f t="shared" si="6"/>
        <v>8763.2160000000003</v>
      </c>
    </row>
    <row r="8" spans="1:16" x14ac:dyDescent="0.25">
      <c r="A8" s="4" t="s">
        <v>21</v>
      </c>
      <c r="B8" s="2" t="s">
        <v>27</v>
      </c>
      <c r="C8" s="2" t="s">
        <v>33</v>
      </c>
      <c r="D8" s="2">
        <v>5</v>
      </c>
      <c r="E8" s="2">
        <v>7200</v>
      </c>
      <c r="F8" s="2">
        <v>22</v>
      </c>
      <c r="G8" s="2"/>
      <c r="H8" s="2"/>
      <c r="I8" s="2">
        <f>E8*F8/D14</f>
        <v>6336</v>
      </c>
      <c r="J8" s="2">
        <f t="shared" si="0"/>
        <v>6336</v>
      </c>
      <c r="K8" s="2">
        <f t="shared" si="1"/>
        <v>921.88799999999992</v>
      </c>
      <c r="L8" s="2">
        <f t="shared" si="2"/>
        <v>63.36</v>
      </c>
      <c r="M8" s="2">
        <f t="shared" si="3"/>
        <v>126.72</v>
      </c>
      <c r="N8" s="2">
        <f t="shared" si="4"/>
        <v>63.36</v>
      </c>
      <c r="O8" s="2">
        <f t="shared" si="5"/>
        <v>1175.328</v>
      </c>
      <c r="P8" s="2">
        <f t="shared" si="6"/>
        <v>7511.3279999999995</v>
      </c>
    </row>
    <row r="9" spans="1:16" x14ac:dyDescent="0.25">
      <c r="A9" s="4" t="s">
        <v>22</v>
      </c>
      <c r="B9" s="2" t="s">
        <v>26</v>
      </c>
      <c r="C9" s="2" t="s">
        <v>33</v>
      </c>
      <c r="D9" s="2">
        <v>7</v>
      </c>
      <c r="E9" s="2">
        <v>7200</v>
      </c>
      <c r="F9" s="2">
        <v>4</v>
      </c>
      <c r="G9" s="2">
        <v>6200</v>
      </c>
      <c r="H9" s="2"/>
      <c r="I9" s="2">
        <f>E9*F9/D14</f>
        <v>1152</v>
      </c>
      <c r="J9" s="2">
        <f t="shared" si="0"/>
        <v>7352</v>
      </c>
      <c r="K9" s="2">
        <f t="shared" si="1"/>
        <v>1069.7159999999999</v>
      </c>
      <c r="L9" s="2">
        <f t="shared" si="2"/>
        <v>73.52</v>
      </c>
      <c r="M9" s="2">
        <f t="shared" si="3"/>
        <v>147.04</v>
      </c>
      <c r="N9" s="2">
        <f t="shared" si="4"/>
        <v>73.52</v>
      </c>
      <c r="O9" s="2">
        <f t="shared" si="5"/>
        <v>1363.7959999999998</v>
      </c>
      <c r="P9" s="2">
        <f t="shared" si="6"/>
        <v>8715.7960000000003</v>
      </c>
    </row>
    <row r="10" spans="1:16" x14ac:dyDescent="0.25">
      <c r="A10" s="4" t="s">
        <v>23</v>
      </c>
      <c r="B10" s="2" t="s">
        <v>29</v>
      </c>
      <c r="C10" s="2" t="s">
        <v>31</v>
      </c>
      <c r="D10" s="2">
        <v>2</v>
      </c>
      <c r="E10" s="2">
        <v>6200</v>
      </c>
      <c r="F10" s="2">
        <v>19</v>
      </c>
      <c r="G10" s="2"/>
      <c r="H10" s="2"/>
      <c r="I10" s="2">
        <f>E10*F10/D14</f>
        <v>4712</v>
      </c>
      <c r="J10" s="2">
        <f t="shared" si="0"/>
        <v>4712</v>
      </c>
      <c r="K10" s="2">
        <f t="shared" si="1"/>
        <v>235.59600000000003</v>
      </c>
      <c r="L10" s="2">
        <f t="shared" si="2"/>
        <v>47.12</v>
      </c>
      <c r="M10" s="2">
        <f t="shared" si="3"/>
        <v>94.24</v>
      </c>
      <c r="N10" s="2">
        <f t="shared" si="4"/>
        <v>47.12</v>
      </c>
      <c r="O10" s="2">
        <f t="shared" si="5"/>
        <v>424.07600000000002</v>
      </c>
      <c r="P10" s="2">
        <f t="shared" si="6"/>
        <v>5136.076</v>
      </c>
    </row>
    <row r="11" spans="1:16" x14ac:dyDescent="0.25">
      <c r="A11" s="4" t="s">
        <v>24</v>
      </c>
      <c r="B11" s="2" t="s">
        <v>28</v>
      </c>
      <c r="C11" s="2" t="s">
        <v>32</v>
      </c>
      <c r="D11" s="2">
        <v>8</v>
      </c>
      <c r="E11" s="2">
        <v>8400</v>
      </c>
      <c r="F11" s="2">
        <v>5</v>
      </c>
      <c r="G11" s="2">
        <v>7200</v>
      </c>
      <c r="H11" s="2"/>
      <c r="I11" s="2">
        <f>E11*F11/D14</f>
        <v>1680</v>
      </c>
      <c r="J11" s="2">
        <f t="shared" si="0"/>
        <v>8880</v>
      </c>
      <c r="K11" s="2">
        <f t="shared" si="1"/>
        <v>1292.04</v>
      </c>
      <c r="L11" s="2">
        <f t="shared" si="2"/>
        <v>88.8</v>
      </c>
      <c r="M11" s="2">
        <f t="shared" si="3"/>
        <v>177.6</v>
      </c>
      <c r="N11" s="2">
        <f t="shared" si="4"/>
        <v>88.8</v>
      </c>
      <c r="O11" s="2">
        <f t="shared" si="5"/>
        <v>1647.24</v>
      </c>
      <c r="P11" s="2">
        <f t="shared" si="6"/>
        <v>10527.24</v>
      </c>
    </row>
    <row r="12" spans="1:16" x14ac:dyDescent="0.25">
      <c r="A12" s="4" t="s">
        <v>25</v>
      </c>
      <c r="B12" s="2" t="s">
        <v>28</v>
      </c>
      <c r="C12" s="2" t="s">
        <v>30</v>
      </c>
      <c r="D12" s="2">
        <v>4</v>
      </c>
      <c r="E12" s="2">
        <v>5700</v>
      </c>
      <c r="F12" s="2">
        <v>21</v>
      </c>
      <c r="G12" s="2"/>
      <c r="H12" s="2">
        <v>620</v>
      </c>
      <c r="I12" s="2">
        <f>E12*F12/D14</f>
        <v>4788</v>
      </c>
      <c r="J12" s="2">
        <f t="shared" si="0"/>
        <v>5408</v>
      </c>
      <c r="K12" s="2">
        <f t="shared" si="1"/>
        <v>789.65399999999988</v>
      </c>
      <c r="L12" s="2">
        <f t="shared" si="2"/>
        <v>47.88</v>
      </c>
      <c r="M12" s="2">
        <f t="shared" si="3"/>
        <v>95.76</v>
      </c>
      <c r="N12" s="2">
        <f t="shared" si="4"/>
        <v>47.88</v>
      </c>
      <c r="O12" s="2">
        <f t="shared" si="5"/>
        <v>981.17399999999986</v>
      </c>
      <c r="P12" s="2">
        <f t="shared" si="6"/>
        <v>6389.174</v>
      </c>
    </row>
    <row r="14" spans="1:16" x14ac:dyDescent="0.25">
      <c r="A14" s="11" t="s">
        <v>34</v>
      </c>
      <c r="B14" s="11"/>
      <c r="C14" s="11"/>
      <c r="D14" s="1">
        <v>25</v>
      </c>
    </row>
    <row r="16" spans="1:16" x14ac:dyDescent="0.25">
      <c r="C16" s="12" t="s">
        <v>35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"/>
    </row>
    <row r="17" spans="3:16" x14ac:dyDescent="0.25">
      <c r="C17" s="5" t="s">
        <v>36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2"/>
    </row>
    <row r="18" spans="3:16" x14ac:dyDescent="0.25">
      <c r="C18" s="5" t="s">
        <v>37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2"/>
    </row>
    <row r="19" spans="3:16" x14ac:dyDescent="0.25">
      <c r="C19" s="5" t="s">
        <v>38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2"/>
    </row>
    <row r="20" spans="3:16" x14ac:dyDescent="0.25">
      <c r="C20" s="5" t="s">
        <v>39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2"/>
    </row>
  </sheetData>
  <mergeCells count="3">
    <mergeCell ref="A1:P1"/>
    <mergeCell ref="A14:C14"/>
    <mergeCell ref="C16:O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2" sqref="K22"/>
    </sheetView>
  </sheetViews>
  <sheetFormatPr defaultRowHeight="15" x14ac:dyDescent="0.25"/>
  <cols>
    <col min="1" max="1" width="14.85546875" customWidth="1"/>
    <col min="2" max="11" width="9.42578125" customWidth="1"/>
  </cols>
  <sheetData>
    <row r="1" spans="1:11" x14ac:dyDescent="0.25">
      <c r="A1" s="13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41" customHeight="1" x14ac:dyDescent="0.25">
      <c r="A2" s="15" t="s">
        <v>42</v>
      </c>
      <c r="B2" s="16" t="s">
        <v>43</v>
      </c>
      <c r="C2" s="16" t="s">
        <v>44</v>
      </c>
      <c r="D2" s="16" t="s">
        <v>45</v>
      </c>
      <c r="E2" s="16" t="s">
        <v>46</v>
      </c>
      <c r="F2" s="16" t="s">
        <v>47</v>
      </c>
      <c r="G2" s="16" t="s">
        <v>48</v>
      </c>
      <c r="H2" s="16" t="s">
        <v>49</v>
      </c>
      <c r="I2" s="16" t="s">
        <v>50</v>
      </c>
      <c r="J2" s="16" t="s">
        <v>51</v>
      </c>
      <c r="K2" s="16" t="s">
        <v>52</v>
      </c>
    </row>
    <row r="3" spans="1:11" x14ac:dyDescent="0.25">
      <c r="A3" s="17" t="s">
        <v>53</v>
      </c>
      <c r="B3" s="22">
        <v>29.1</v>
      </c>
      <c r="C3" s="23">
        <v>14</v>
      </c>
      <c r="D3" s="24">
        <v>0.9375</v>
      </c>
      <c r="E3" s="18">
        <f>B3*C3</f>
        <v>407.40000000000003</v>
      </c>
      <c r="F3" s="18">
        <f>IF(OR(D3&gt;B11,D3&lt;C11), E3*50%,0)</f>
        <v>203.70000000000002</v>
      </c>
      <c r="G3" s="18">
        <f>E3-F3</f>
        <v>203.70000000000002</v>
      </c>
      <c r="H3" s="25">
        <v>44728</v>
      </c>
      <c r="I3" s="25">
        <v>44727</v>
      </c>
      <c r="J3" s="22">
        <f>IF(I3&gt;H3,G3*10%,0)</f>
        <v>0</v>
      </c>
      <c r="K3" s="18">
        <f>G3+J3</f>
        <v>203.70000000000002</v>
      </c>
    </row>
    <row r="4" spans="1:11" x14ac:dyDescent="0.25">
      <c r="A4" s="17" t="s">
        <v>54</v>
      </c>
      <c r="B4" s="22">
        <v>29.1</v>
      </c>
      <c r="C4" s="23">
        <v>8</v>
      </c>
      <c r="D4" s="24">
        <v>0.92708333333333337</v>
      </c>
      <c r="E4" s="18">
        <f t="shared" ref="E4:E9" si="0">B4*C4</f>
        <v>232.8</v>
      </c>
      <c r="F4" s="18">
        <f t="shared" ref="F4:F9" si="1">IF(OR(D4&gt;B12,D4&lt;C12), E4*50%,0)</f>
        <v>116.4</v>
      </c>
      <c r="G4" s="18">
        <f>E4-F4</f>
        <v>116.4</v>
      </c>
      <c r="H4" s="25">
        <v>44728</v>
      </c>
      <c r="I4" s="25">
        <v>44727</v>
      </c>
      <c r="J4" s="22">
        <f t="shared" ref="J4:J9" si="2">IF(I4&gt;H4,G4*10%,0)</f>
        <v>0</v>
      </c>
      <c r="K4" s="18">
        <f t="shared" ref="K4:K9" si="3">G4+J4</f>
        <v>116.4</v>
      </c>
    </row>
    <row r="5" spans="1:11" x14ac:dyDescent="0.25">
      <c r="A5" s="17" t="s">
        <v>55</v>
      </c>
      <c r="B5" s="22">
        <v>9.6999999999999993</v>
      </c>
      <c r="C5" s="23">
        <v>12</v>
      </c>
      <c r="D5" s="24">
        <v>0.63194444444444442</v>
      </c>
      <c r="E5" s="18">
        <f t="shared" si="0"/>
        <v>116.39999999999999</v>
      </c>
      <c r="F5" s="18">
        <f t="shared" si="1"/>
        <v>58.199999999999996</v>
      </c>
      <c r="G5" s="18">
        <f t="shared" ref="G4:G9" si="4">E5-F5</f>
        <v>58.199999999999996</v>
      </c>
      <c r="H5" s="25">
        <v>44728</v>
      </c>
      <c r="I5" s="25">
        <v>44727</v>
      </c>
      <c r="J5" s="22">
        <f t="shared" si="2"/>
        <v>0</v>
      </c>
      <c r="K5" s="18">
        <f t="shared" si="3"/>
        <v>58.199999999999996</v>
      </c>
    </row>
    <row r="6" spans="1:11" x14ac:dyDescent="0.25">
      <c r="A6" s="17" t="s">
        <v>56</v>
      </c>
      <c r="B6" s="22">
        <v>9.6999999999999993</v>
      </c>
      <c r="C6" s="23">
        <v>5</v>
      </c>
      <c r="D6" s="24">
        <v>0</v>
      </c>
      <c r="E6" s="18">
        <f t="shared" si="0"/>
        <v>48.5</v>
      </c>
      <c r="F6" s="18">
        <f t="shared" si="1"/>
        <v>0</v>
      </c>
      <c r="G6" s="18">
        <f t="shared" si="4"/>
        <v>48.5</v>
      </c>
      <c r="H6" s="25">
        <v>44728</v>
      </c>
      <c r="I6" s="25">
        <v>44732</v>
      </c>
      <c r="J6" s="22">
        <f t="shared" si="2"/>
        <v>4.8500000000000005</v>
      </c>
      <c r="K6" s="18">
        <f t="shared" si="3"/>
        <v>53.35</v>
      </c>
    </row>
    <row r="7" spans="1:11" x14ac:dyDescent="0.25">
      <c r="A7" s="17" t="s">
        <v>57</v>
      </c>
      <c r="B7" s="22">
        <v>9.6999999999999993</v>
      </c>
      <c r="C7" s="23">
        <v>9</v>
      </c>
      <c r="D7" s="24">
        <v>0.92013888888888884</v>
      </c>
      <c r="E7" s="18">
        <f t="shared" si="0"/>
        <v>87.3</v>
      </c>
      <c r="F7" s="18">
        <f t="shared" si="1"/>
        <v>43.65</v>
      </c>
      <c r="G7" s="18">
        <f t="shared" si="4"/>
        <v>43.65</v>
      </c>
      <c r="H7" s="25">
        <v>44728</v>
      </c>
      <c r="I7" s="25">
        <v>44732</v>
      </c>
      <c r="J7" s="22">
        <f t="shared" si="2"/>
        <v>4.3650000000000002</v>
      </c>
      <c r="K7" s="18">
        <f t="shared" si="3"/>
        <v>48.015000000000001</v>
      </c>
    </row>
    <row r="8" spans="1:11" x14ac:dyDescent="0.25">
      <c r="A8" s="17" t="s">
        <v>58</v>
      </c>
      <c r="B8" s="22">
        <v>9.6999999999999993</v>
      </c>
      <c r="C8" s="23">
        <v>7</v>
      </c>
      <c r="D8" s="24">
        <v>0.77083333333333337</v>
      </c>
      <c r="E8" s="18">
        <f t="shared" si="0"/>
        <v>67.899999999999991</v>
      </c>
      <c r="F8" s="18">
        <f t="shared" si="1"/>
        <v>33.949999999999996</v>
      </c>
      <c r="G8" s="18">
        <f t="shared" si="4"/>
        <v>33.949999999999996</v>
      </c>
      <c r="H8" s="25">
        <v>44728</v>
      </c>
      <c r="I8" s="25">
        <v>44727</v>
      </c>
      <c r="J8" s="22">
        <f t="shared" si="2"/>
        <v>0</v>
      </c>
      <c r="K8" s="18">
        <f t="shared" si="3"/>
        <v>33.949999999999996</v>
      </c>
    </row>
    <row r="9" spans="1:11" x14ac:dyDescent="0.25">
      <c r="A9" s="17" t="s">
        <v>59</v>
      </c>
      <c r="B9" s="22">
        <v>19.399999999999999</v>
      </c>
      <c r="C9" s="23">
        <v>13</v>
      </c>
      <c r="D9" s="24">
        <v>1.0416666666666666E-2</v>
      </c>
      <c r="E9" s="18">
        <f t="shared" si="0"/>
        <v>252.2</v>
      </c>
      <c r="F9" s="18">
        <f t="shared" si="1"/>
        <v>126.1</v>
      </c>
      <c r="G9" s="18">
        <f t="shared" si="4"/>
        <v>126.1</v>
      </c>
      <c r="H9" s="25">
        <v>44728</v>
      </c>
      <c r="I9" s="25">
        <v>44727</v>
      </c>
      <c r="J9" s="22">
        <f t="shared" si="2"/>
        <v>0</v>
      </c>
      <c r="K9" s="18">
        <f t="shared" si="3"/>
        <v>126.1</v>
      </c>
    </row>
    <row r="11" spans="1:11" ht="42.75" customHeight="1" x14ac:dyDescent="0.25">
      <c r="A11" s="36" t="s">
        <v>60</v>
      </c>
      <c r="B11" s="37">
        <v>0.91666666666666663</v>
      </c>
      <c r="C11" s="37">
        <v>0.33333333333333331</v>
      </c>
      <c r="D11" s="26"/>
      <c r="E11" s="26"/>
      <c r="F11" s="26"/>
      <c r="G11" s="26"/>
      <c r="H11" s="26"/>
    </row>
    <row r="12" spans="1:11" x14ac:dyDescent="0.25">
      <c r="A12" s="26"/>
      <c r="B12" s="26"/>
      <c r="C12" s="26"/>
      <c r="D12" s="26"/>
      <c r="E12" s="26"/>
      <c r="F12" s="26"/>
      <c r="G12" s="26"/>
      <c r="H12" s="26"/>
    </row>
    <row r="13" spans="1:11" x14ac:dyDescent="0.25">
      <c r="A13" s="27" t="s">
        <v>61</v>
      </c>
      <c r="B13" s="28"/>
      <c r="C13" s="28"/>
      <c r="D13" s="28"/>
      <c r="E13" s="28"/>
      <c r="F13" s="28"/>
      <c r="G13" s="29"/>
      <c r="H13" s="38">
        <f>SUM(K3:K9)</f>
        <v>639.71500000000003</v>
      </c>
    </row>
    <row r="14" spans="1:11" x14ac:dyDescent="0.25">
      <c r="A14" s="30" t="s">
        <v>62</v>
      </c>
      <c r="B14" s="31"/>
      <c r="C14" s="31"/>
      <c r="D14" s="31"/>
      <c r="E14" s="31"/>
      <c r="F14" s="31"/>
      <c r="G14" s="32"/>
      <c r="H14" s="38">
        <f>AVERAGE(K3:K9)</f>
        <v>91.387857142857143</v>
      </c>
    </row>
    <row r="15" spans="1:11" x14ac:dyDescent="0.25">
      <c r="A15" s="30" t="s">
        <v>63</v>
      </c>
      <c r="B15" s="31"/>
      <c r="C15" s="31"/>
      <c r="D15" s="31"/>
      <c r="E15" s="31"/>
      <c r="F15" s="31"/>
      <c r="G15" s="32"/>
      <c r="H15" s="38">
        <f>MAX(B3:B9)</f>
        <v>29.1</v>
      </c>
    </row>
    <row r="16" spans="1:11" x14ac:dyDescent="0.25">
      <c r="A16" s="33" t="s">
        <v>64</v>
      </c>
      <c r="B16" s="34"/>
      <c r="C16" s="34"/>
      <c r="D16" s="34"/>
      <c r="E16" s="34"/>
      <c r="F16" s="34"/>
      <c r="G16" s="35"/>
      <c r="H16" s="38">
        <f>MAX(K3:K9)</f>
        <v>203.70000000000002</v>
      </c>
    </row>
    <row r="21" spans="5:8" ht="15.75" x14ac:dyDescent="0.25">
      <c r="E21" s="20"/>
      <c r="G21" s="19"/>
      <c r="H21" s="21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Обчислення 1</vt:lpstr>
      <vt:lpstr>Телефонні розмови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Liubchenko</dc:creator>
  <cp:lastModifiedBy>Oleh Liubchenko</cp:lastModifiedBy>
  <dcterms:created xsi:type="dcterms:W3CDTF">2022-04-14T07:32:52Z</dcterms:created>
  <dcterms:modified xsi:type="dcterms:W3CDTF">2022-04-14T09:33:50Z</dcterms:modified>
</cp:coreProperties>
</file>