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hua\Documents\小目标\手机壳\业务报告处理\"/>
    </mc:Choice>
  </mc:AlternateContent>
  <xr:revisionPtr revIDLastSave="0" documentId="13_ncr:1_{737FACAF-EDA4-41D7-A84E-AB01CE6B31BB}" xr6:coauthVersionLast="47" xr6:coauthVersionMax="47" xr10:uidLastSave="{00000000-0000-0000-0000-000000000000}"/>
  <bookViews>
    <workbookView xWindow="-38400" yWindow="0" windowWidth="19200" windowHeight="21000" xr2:uid="{00000000-000D-0000-FFFF-FFFF00000000}"/>
  </bookViews>
  <sheets>
    <sheet name="综合报告" sheetId="1" r:id="rId1"/>
    <sheet name="业务报告" sheetId="5" r:id="rId2"/>
    <sheet name="广告报告" sheetId="2" r:id="rId3"/>
    <sheet name="退货报告(FBA)" sheetId="7" r:id="rId4"/>
    <sheet name="退货报告(自发货)" sheetId="3" r:id="rId5"/>
    <sheet name="全部手机型号和壳种类" sheetId="6" r:id="rId6"/>
  </sheets>
  <definedNames>
    <definedName name="_xlnm._FilterDatabase" localSheetId="2" hidden="1">广告报告!$A$3:$W$26</definedName>
    <definedName name="_xlnm._FilterDatabase" localSheetId="5" hidden="1">全部手机型号和壳种类!$A$1:$D$212</definedName>
    <definedName name="_xlnm._FilterDatabase" localSheetId="1" hidden="1">业务报告!$A$1:$P$129</definedName>
    <definedName name="_xlnm._FilterDatabase" localSheetId="0" hidden="1">综合报告!$A$2:$T$134</definedName>
    <definedName name="_xlnm.Extract" localSheetId="1">业务报告!$R$5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5" l="1"/>
  <c r="T1" i="5"/>
  <c r="S1" i="5"/>
  <c r="R1" i="5"/>
  <c r="Q1" i="5"/>
  <c r="K130" i="1"/>
  <c r="K129" i="1"/>
  <c r="K128" i="1"/>
  <c r="P128" i="1" s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P112" i="1" s="1"/>
  <c r="K111" i="1"/>
  <c r="K110" i="1"/>
  <c r="K109" i="1"/>
  <c r="K108" i="1"/>
  <c r="K107" i="1"/>
  <c r="K106" i="1"/>
  <c r="K105" i="1"/>
  <c r="K104" i="1"/>
  <c r="P104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R112" i="1" s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Q130" i="1"/>
  <c r="O130" i="1"/>
  <c r="M130" i="1"/>
  <c r="L130" i="1"/>
  <c r="N130" i="1" s="1"/>
  <c r="P130" i="1"/>
  <c r="C130" i="1"/>
  <c r="B130" i="1"/>
  <c r="Q129" i="1"/>
  <c r="O129" i="1"/>
  <c r="M129" i="1"/>
  <c r="L129" i="1"/>
  <c r="C129" i="1"/>
  <c r="B129" i="1"/>
  <c r="Q128" i="1"/>
  <c r="O128" i="1"/>
  <c r="M128" i="1"/>
  <c r="L128" i="1"/>
  <c r="C128" i="1"/>
  <c r="B128" i="1"/>
  <c r="Q127" i="1"/>
  <c r="O127" i="1"/>
  <c r="M127" i="1"/>
  <c r="L127" i="1"/>
  <c r="C127" i="1"/>
  <c r="B127" i="1"/>
  <c r="Q126" i="1"/>
  <c r="O126" i="1"/>
  <c r="M126" i="1"/>
  <c r="L126" i="1"/>
  <c r="P126" i="1"/>
  <c r="C126" i="1"/>
  <c r="B126" i="1"/>
  <c r="Q125" i="1"/>
  <c r="O125" i="1"/>
  <c r="M125" i="1"/>
  <c r="L125" i="1"/>
  <c r="C125" i="1"/>
  <c r="B125" i="1"/>
  <c r="Q124" i="1"/>
  <c r="O124" i="1"/>
  <c r="M124" i="1"/>
  <c r="L124" i="1"/>
  <c r="C124" i="1"/>
  <c r="B124" i="1"/>
  <c r="Q123" i="1"/>
  <c r="O123" i="1"/>
  <c r="M123" i="1"/>
  <c r="L123" i="1"/>
  <c r="C123" i="1"/>
  <c r="B123" i="1"/>
  <c r="Q122" i="1"/>
  <c r="O122" i="1"/>
  <c r="M122" i="1"/>
  <c r="L122" i="1"/>
  <c r="P122" i="1"/>
  <c r="C122" i="1"/>
  <c r="B1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3" i="1"/>
  <c r="O121" i="1"/>
  <c r="M121" i="1"/>
  <c r="L121" i="1"/>
  <c r="C121" i="1"/>
  <c r="B121" i="1"/>
  <c r="O120" i="1"/>
  <c r="M120" i="1"/>
  <c r="L120" i="1"/>
  <c r="C120" i="1"/>
  <c r="B120" i="1"/>
  <c r="O119" i="1"/>
  <c r="M119" i="1"/>
  <c r="L119" i="1"/>
  <c r="C119" i="1"/>
  <c r="B119" i="1"/>
  <c r="O118" i="1"/>
  <c r="M118" i="1"/>
  <c r="L118" i="1"/>
  <c r="C118" i="1"/>
  <c r="B118" i="1"/>
  <c r="O117" i="1"/>
  <c r="M117" i="1"/>
  <c r="L117" i="1"/>
  <c r="R117" i="1"/>
  <c r="C117" i="1"/>
  <c r="B117" i="1"/>
  <c r="O116" i="1"/>
  <c r="M116" i="1"/>
  <c r="L116" i="1"/>
  <c r="P116" i="1"/>
  <c r="R116" i="1"/>
  <c r="C116" i="1"/>
  <c r="B116" i="1"/>
  <c r="O115" i="1"/>
  <c r="M115" i="1"/>
  <c r="L115" i="1"/>
  <c r="P115" i="1"/>
  <c r="R115" i="1"/>
  <c r="C115" i="1"/>
  <c r="B115" i="1"/>
  <c r="O114" i="1"/>
  <c r="M114" i="1"/>
  <c r="L114" i="1"/>
  <c r="P114" i="1"/>
  <c r="C114" i="1"/>
  <c r="B114" i="1"/>
  <c r="O113" i="1"/>
  <c r="M113" i="1"/>
  <c r="L113" i="1"/>
  <c r="R113" i="1"/>
  <c r="C113" i="1"/>
  <c r="B113" i="1"/>
  <c r="O112" i="1"/>
  <c r="M112" i="1"/>
  <c r="L112" i="1"/>
  <c r="C112" i="1"/>
  <c r="B112" i="1"/>
  <c r="P1" i="5"/>
  <c r="O1" i="5"/>
  <c r="N1" i="5"/>
  <c r="M1" i="5"/>
  <c r="L1" i="5"/>
  <c r="K1" i="5"/>
  <c r="J1" i="5"/>
  <c r="I1" i="5"/>
  <c r="H1" i="5"/>
  <c r="G1" i="5"/>
  <c r="F1" i="5"/>
  <c r="E1" i="5"/>
  <c r="D1" i="5"/>
  <c r="O111" i="1"/>
  <c r="M111" i="1"/>
  <c r="L111" i="1"/>
  <c r="R111" i="1"/>
  <c r="C111" i="1"/>
  <c r="B111" i="1"/>
  <c r="O110" i="1"/>
  <c r="M110" i="1"/>
  <c r="L110" i="1"/>
  <c r="P110" i="1"/>
  <c r="C110" i="1"/>
  <c r="B110" i="1"/>
  <c r="O109" i="1"/>
  <c r="M109" i="1"/>
  <c r="L109" i="1"/>
  <c r="P109" i="1"/>
  <c r="C109" i="1"/>
  <c r="B109" i="1"/>
  <c r="O108" i="1"/>
  <c r="M108" i="1"/>
  <c r="L108" i="1"/>
  <c r="C108" i="1"/>
  <c r="B108" i="1"/>
  <c r="O107" i="1"/>
  <c r="M107" i="1"/>
  <c r="L107" i="1"/>
  <c r="P107" i="1"/>
  <c r="C107" i="1"/>
  <c r="B107" i="1"/>
  <c r="O106" i="1"/>
  <c r="M106" i="1"/>
  <c r="L106" i="1"/>
  <c r="C106" i="1"/>
  <c r="B106" i="1"/>
  <c r="O105" i="1"/>
  <c r="M105" i="1"/>
  <c r="L105" i="1"/>
  <c r="C105" i="1"/>
  <c r="B105" i="1"/>
  <c r="O104" i="1"/>
  <c r="M104" i="1"/>
  <c r="L104" i="1"/>
  <c r="C104" i="1"/>
  <c r="B104" i="1"/>
  <c r="O103" i="1"/>
  <c r="M103" i="1"/>
  <c r="L103" i="1"/>
  <c r="C103" i="1"/>
  <c r="B103" i="1"/>
  <c r="O102" i="1"/>
  <c r="M102" i="1"/>
  <c r="L102" i="1"/>
  <c r="P102" i="1"/>
  <c r="C102" i="1"/>
  <c r="B102" i="1"/>
  <c r="O101" i="1"/>
  <c r="M101" i="1"/>
  <c r="L101" i="1"/>
  <c r="P101" i="1"/>
  <c r="R101" i="1"/>
  <c r="C101" i="1"/>
  <c r="B101" i="1"/>
  <c r="O100" i="1"/>
  <c r="M100" i="1"/>
  <c r="L100" i="1"/>
  <c r="P100" i="1"/>
  <c r="C100" i="1"/>
  <c r="B100" i="1"/>
  <c r="O99" i="1"/>
  <c r="M99" i="1"/>
  <c r="L99" i="1"/>
  <c r="P99" i="1"/>
  <c r="C99" i="1"/>
  <c r="B99" i="1"/>
  <c r="R124" i="1" l="1"/>
  <c r="S124" i="1" s="1"/>
  <c r="R128" i="1"/>
  <c r="S128" i="1" s="1"/>
  <c r="R120" i="1"/>
  <c r="S120" i="1" s="1"/>
  <c r="R125" i="1"/>
  <c r="S125" i="1" s="1"/>
  <c r="R129" i="1"/>
  <c r="S129" i="1" s="1"/>
  <c r="R127" i="1"/>
  <c r="S127" i="1" s="1"/>
  <c r="R121" i="1"/>
  <c r="S121" i="1" s="1"/>
  <c r="P127" i="1"/>
  <c r="R130" i="1"/>
  <c r="S130" i="1" s="1"/>
  <c r="N123" i="1"/>
  <c r="N122" i="1"/>
  <c r="N126" i="1"/>
  <c r="N124" i="1"/>
  <c r="R126" i="1"/>
  <c r="S126" i="1" s="1"/>
  <c r="P123" i="1"/>
  <c r="N127" i="1"/>
  <c r="R122" i="1"/>
  <c r="S122" i="1" s="1"/>
  <c r="N128" i="1"/>
  <c r="R123" i="1"/>
  <c r="S123" i="1" s="1"/>
  <c r="P124" i="1"/>
  <c r="N125" i="1"/>
  <c r="N129" i="1"/>
  <c r="P125" i="1"/>
  <c r="P129" i="1"/>
  <c r="N104" i="1"/>
  <c r="N109" i="1"/>
  <c r="N99" i="1"/>
  <c r="N114" i="1"/>
  <c r="N119" i="1"/>
  <c r="N103" i="1"/>
  <c r="N118" i="1"/>
  <c r="N105" i="1"/>
  <c r="N107" i="1"/>
  <c r="N113" i="1"/>
  <c r="S118" i="1"/>
  <c r="N112" i="1"/>
  <c r="S119" i="1"/>
  <c r="R118" i="1"/>
  <c r="P120" i="1"/>
  <c r="R119" i="1"/>
  <c r="R114" i="1"/>
  <c r="S114" i="1"/>
  <c r="S115" i="1"/>
  <c r="S116" i="1"/>
  <c r="S117" i="1"/>
  <c r="N115" i="1"/>
  <c r="N117" i="1"/>
  <c r="S112" i="1"/>
  <c r="S113" i="1"/>
  <c r="P118" i="1"/>
  <c r="N120" i="1"/>
  <c r="N116" i="1"/>
  <c r="P119" i="1"/>
  <c r="N121" i="1"/>
  <c r="P113" i="1"/>
  <c r="P117" i="1"/>
  <c r="P121" i="1"/>
  <c r="N106" i="1"/>
  <c r="N110" i="1"/>
  <c r="N102" i="1"/>
  <c r="R100" i="1"/>
  <c r="R108" i="1"/>
  <c r="N108" i="1"/>
  <c r="P103" i="1"/>
  <c r="N100" i="1"/>
  <c r="S105" i="1"/>
  <c r="R102" i="1"/>
  <c r="S102" i="1" s="1"/>
  <c r="T102" i="1" s="1"/>
  <c r="R103" i="1"/>
  <c r="S103" i="1" s="1"/>
  <c r="T103" i="1" s="1"/>
  <c r="R109" i="1"/>
  <c r="N101" i="1"/>
  <c r="P105" i="1"/>
  <c r="R104" i="1"/>
  <c r="S104" i="1" s="1"/>
  <c r="T104" i="1" s="1"/>
  <c r="T105" i="1"/>
  <c r="R106" i="1"/>
  <c r="S106" i="1" s="1"/>
  <c r="T106" i="1" s="1"/>
  <c r="S101" i="1"/>
  <c r="T101" i="1" s="1"/>
  <c r="S109" i="1"/>
  <c r="R99" i="1"/>
  <c r="S99" i="1" s="1"/>
  <c r="T99" i="1" s="1"/>
  <c r="R107" i="1"/>
  <c r="S107" i="1" s="1"/>
  <c r="T107" i="1" s="1"/>
  <c r="T109" i="1"/>
  <c r="N111" i="1"/>
  <c r="P108" i="1"/>
  <c r="R110" i="1"/>
  <c r="S110" i="1" s="1"/>
  <c r="T110" i="1" s="1"/>
  <c r="R105" i="1"/>
  <c r="P111" i="1"/>
  <c r="P106" i="1"/>
  <c r="S100" i="1"/>
  <c r="T100" i="1" s="1"/>
  <c r="S108" i="1"/>
  <c r="T108" i="1" s="1"/>
  <c r="S111" i="1"/>
  <c r="T111" i="1" s="1"/>
  <c r="AA2" i="3" l="1"/>
  <c r="O13" i="1" l="1"/>
  <c r="M13" i="1"/>
  <c r="L13" i="1"/>
  <c r="C13" i="1"/>
  <c r="B13" i="1"/>
  <c r="O35" i="1"/>
  <c r="M35" i="1"/>
  <c r="L35" i="1"/>
  <c r="C35" i="1"/>
  <c r="B35" i="1"/>
  <c r="O65" i="1"/>
  <c r="M65" i="1"/>
  <c r="L65" i="1"/>
  <c r="C65" i="1"/>
  <c r="B65" i="1"/>
  <c r="O75" i="1"/>
  <c r="M75" i="1"/>
  <c r="L75" i="1"/>
  <c r="C75" i="1"/>
  <c r="B75" i="1"/>
  <c r="O81" i="1"/>
  <c r="M81" i="1"/>
  <c r="L81" i="1"/>
  <c r="C81" i="1"/>
  <c r="B81" i="1"/>
  <c r="O57" i="1"/>
  <c r="M57" i="1"/>
  <c r="L57" i="1"/>
  <c r="C57" i="1"/>
  <c r="B57" i="1"/>
  <c r="O25" i="1"/>
  <c r="M25" i="1"/>
  <c r="L25" i="1"/>
  <c r="C25" i="1"/>
  <c r="B25" i="1"/>
  <c r="O67" i="1"/>
  <c r="M67" i="1"/>
  <c r="L67" i="1"/>
  <c r="C67" i="1"/>
  <c r="B67" i="1"/>
  <c r="O86" i="1"/>
  <c r="M86" i="1"/>
  <c r="L86" i="1"/>
  <c r="C86" i="1"/>
  <c r="B86" i="1"/>
  <c r="O23" i="1"/>
  <c r="M23" i="1"/>
  <c r="L23" i="1"/>
  <c r="C23" i="1"/>
  <c r="B23" i="1"/>
  <c r="O56" i="1"/>
  <c r="M56" i="1"/>
  <c r="L56" i="1"/>
  <c r="C56" i="1"/>
  <c r="B56" i="1"/>
  <c r="O43" i="1"/>
  <c r="M43" i="1"/>
  <c r="L43" i="1"/>
  <c r="C43" i="1"/>
  <c r="B43" i="1"/>
  <c r="O46" i="1"/>
  <c r="M46" i="1"/>
  <c r="L46" i="1"/>
  <c r="C46" i="1"/>
  <c r="B46" i="1"/>
  <c r="O84" i="1"/>
  <c r="M84" i="1"/>
  <c r="L84" i="1"/>
  <c r="C84" i="1"/>
  <c r="B84" i="1"/>
  <c r="O21" i="1"/>
  <c r="M21" i="1"/>
  <c r="L21" i="1"/>
  <c r="C21" i="1"/>
  <c r="B21" i="1"/>
  <c r="O22" i="1"/>
  <c r="M22" i="1"/>
  <c r="L22" i="1"/>
  <c r="C22" i="1"/>
  <c r="B22" i="1"/>
  <c r="O61" i="1"/>
  <c r="M61" i="1"/>
  <c r="L61" i="1"/>
  <c r="C61" i="1"/>
  <c r="B61" i="1"/>
  <c r="O78" i="1"/>
  <c r="M78" i="1"/>
  <c r="L78" i="1"/>
  <c r="C78" i="1"/>
  <c r="B78" i="1"/>
  <c r="O71" i="1"/>
  <c r="M71" i="1"/>
  <c r="L71" i="1"/>
  <c r="C71" i="1"/>
  <c r="B71" i="1"/>
  <c r="O68" i="1"/>
  <c r="M68" i="1"/>
  <c r="L68" i="1"/>
  <c r="C68" i="1"/>
  <c r="B68" i="1"/>
  <c r="R13" i="1" l="1"/>
  <c r="S13" i="1" s="1"/>
  <c r="T13" i="1" s="1"/>
  <c r="N35" i="1"/>
  <c r="P65" i="1"/>
  <c r="R65" i="1"/>
  <c r="S65" i="1" s="1"/>
  <c r="P35" i="1"/>
  <c r="N13" i="1"/>
  <c r="R35" i="1"/>
  <c r="N65" i="1"/>
  <c r="P13" i="1"/>
  <c r="R71" i="1"/>
  <c r="P57" i="1"/>
  <c r="P22" i="1"/>
  <c r="N56" i="1"/>
  <c r="P23" i="1"/>
  <c r="N86" i="1"/>
  <c r="N81" i="1"/>
  <c r="R75" i="1"/>
  <c r="S75" i="1" s="1"/>
  <c r="P43" i="1"/>
  <c r="N22" i="1"/>
  <c r="N23" i="1"/>
  <c r="P78" i="1"/>
  <c r="R43" i="1"/>
  <c r="S43" i="1" s="1"/>
  <c r="R25" i="1"/>
  <c r="S25" i="1" s="1"/>
  <c r="R61" i="1"/>
  <c r="S61" i="1" s="1"/>
  <c r="R21" i="1"/>
  <c r="S21" i="1" s="1"/>
  <c r="R67" i="1"/>
  <c r="R78" i="1"/>
  <c r="S78" i="1" s="1"/>
  <c r="R57" i="1"/>
  <c r="S57" i="1" s="1"/>
  <c r="N61" i="1"/>
  <c r="P61" i="1"/>
  <c r="R84" i="1"/>
  <c r="S84" i="1" s="1"/>
  <c r="N43" i="1"/>
  <c r="N71" i="1"/>
  <c r="N84" i="1"/>
  <c r="R23" i="1"/>
  <c r="S23" i="1" s="1"/>
  <c r="R56" i="1"/>
  <c r="N67" i="1"/>
  <c r="R46" i="1"/>
  <c r="S46" i="1" s="1"/>
  <c r="N75" i="1"/>
  <c r="P71" i="1"/>
  <c r="P84" i="1"/>
  <c r="N21" i="1"/>
  <c r="P21" i="1"/>
  <c r="P86" i="1"/>
  <c r="N25" i="1"/>
  <c r="P81" i="1"/>
  <c r="N78" i="1"/>
  <c r="N46" i="1"/>
  <c r="P56" i="1"/>
  <c r="R86" i="1"/>
  <c r="S86" i="1" s="1"/>
  <c r="P25" i="1"/>
  <c r="R81" i="1"/>
  <c r="R22" i="1"/>
  <c r="S22" i="1" s="1"/>
  <c r="P67" i="1"/>
  <c r="N57" i="1"/>
  <c r="P75" i="1"/>
  <c r="P46" i="1"/>
  <c r="R68" i="1"/>
  <c r="S68" i="1" s="1"/>
  <c r="N68" i="1"/>
  <c r="P68" i="1"/>
  <c r="U1" i="2"/>
  <c r="T1" i="2"/>
  <c r="T22" i="1" l="1"/>
  <c r="T86" i="1"/>
  <c r="T61" i="1"/>
  <c r="S56" i="1"/>
  <c r="T56" i="1" s="1"/>
  <c r="S81" i="1"/>
  <c r="T81" i="1" s="1"/>
  <c r="S67" i="1"/>
  <c r="T67" i="1" s="1"/>
  <c r="S71" i="1"/>
  <c r="T71" i="1" s="1"/>
  <c r="S35" i="1"/>
  <c r="T35" i="1" s="1"/>
  <c r="T84" i="1"/>
  <c r="T21" i="1"/>
  <c r="T65" i="1"/>
  <c r="T57" i="1"/>
  <c r="T46" i="1"/>
  <c r="T43" i="1"/>
  <c r="T68" i="1"/>
  <c r="T23" i="1"/>
  <c r="T78" i="1"/>
  <c r="T25" i="1"/>
  <c r="T75" i="1"/>
  <c r="O55" i="1" l="1"/>
  <c r="M55" i="1"/>
  <c r="L55" i="1"/>
  <c r="C55" i="1"/>
  <c r="B55" i="1"/>
  <c r="O93" i="1"/>
  <c r="M93" i="1"/>
  <c r="L93" i="1"/>
  <c r="C93" i="1"/>
  <c r="B93" i="1"/>
  <c r="B45" i="1"/>
  <c r="C45" i="1"/>
  <c r="L45" i="1"/>
  <c r="M45" i="1"/>
  <c r="O45" i="1"/>
  <c r="P55" i="1" l="1"/>
  <c r="P45" i="1"/>
  <c r="P93" i="1"/>
  <c r="R55" i="1"/>
  <c r="S55" i="1" s="1"/>
  <c r="N93" i="1"/>
  <c r="R93" i="1"/>
  <c r="S93" i="1" s="1"/>
  <c r="N55" i="1"/>
  <c r="R45" i="1"/>
  <c r="N45" i="1"/>
  <c r="O17" i="1"/>
  <c r="M17" i="1"/>
  <c r="L17" i="1"/>
  <c r="C17" i="1"/>
  <c r="B17" i="1"/>
  <c r="O90" i="1"/>
  <c r="M90" i="1"/>
  <c r="L90" i="1"/>
  <c r="C90" i="1"/>
  <c r="B90" i="1"/>
  <c r="O94" i="1"/>
  <c r="M94" i="1"/>
  <c r="L94" i="1"/>
  <c r="C94" i="1"/>
  <c r="B94" i="1"/>
  <c r="O48" i="1"/>
  <c r="M48" i="1"/>
  <c r="L48" i="1"/>
  <c r="C48" i="1"/>
  <c r="B48" i="1"/>
  <c r="O40" i="1"/>
  <c r="M40" i="1"/>
  <c r="L40" i="1"/>
  <c r="C40" i="1"/>
  <c r="B40" i="1"/>
  <c r="O24" i="1"/>
  <c r="M24" i="1"/>
  <c r="L24" i="1"/>
  <c r="C24" i="1"/>
  <c r="B24" i="1"/>
  <c r="O83" i="1"/>
  <c r="M83" i="1"/>
  <c r="L83" i="1"/>
  <c r="C83" i="1"/>
  <c r="B83" i="1"/>
  <c r="O91" i="1"/>
  <c r="M91" i="1"/>
  <c r="L91" i="1"/>
  <c r="C91" i="1"/>
  <c r="B91" i="1"/>
  <c r="O14" i="1"/>
  <c r="M14" i="1"/>
  <c r="L14" i="1"/>
  <c r="C14" i="1"/>
  <c r="B14" i="1"/>
  <c r="O70" i="1"/>
  <c r="M70" i="1"/>
  <c r="L70" i="1"/>
  <c r="C70" i="1"/>
  <c r="B70" i="1"/>
  <c r="O82" i="1"/>
  <c r="M82" i="1"/>
  <c r="L82" i="1"/>
  <c r="C82" i="1"/>
  <c r="B82" i="1"/>
  <c r="S45" i="1" l="1"/>
  <c r="T45" i="1" s="1"/>
  <c r="T93" i="1"/>
  <c r="T55" i="1"/>
  <c r="P17" i="1"/>
  <c r="P91" i="1"/>
  <c r="P90" i="1"/>
  <c r="R83" i="1"/>
  <c r="S83" i="1" s="1"/>
  <c r="P48" i="1"/>
  <c r="P70" i="1"/>
  <c r="P24" i="1"/>
  <c r="N17" i="1"/>
  <c r="P94" i="1"/>
  <c r="P40" i="1"/>
  <c r="P14" i="1"/>
  <c r="P82" i="1"/>
  <c r="P83" i="1"/>
  <c r="R94" i="1"/>
  <c r="S94" i="1" s="1"/>
  <c r="R24" i="1"/>
  <c r="S24" i="1" s="1"/>
  <c r="R48" i="1"/>
  <c r="S48" i="1" s="1"/>
  <c r="R90" i="1"/>
  <c r="S90" i="1" s="1"/>
  <c r="N70" i="1"/>
  <c r="R91" i="1"/>
  <c r="S91" i="1" s="1"/>
  <c r="N90" i="1"/>
  <c r="R17" i="1"/>
  <c r="S17" i="1" s="1"/>
  <c r="N82" i="1"/>
  <c r="N14" i="1"/>
  <c r="N40" i="1"/>
  <c r="R70" i="1"/>
  <c r="S70" i="1" s="1"/>
  <c r="N91" i="1"/>
  <c r="N48" i="1"/>
  <c r="R82" i="1"/>
  <c r="S82" i="1" s="1"/>
  <c r="R14" i="1"/>
  <c r="S14" i="1" s="1"/>
  <c r="R40" i="1"/>
  <c r="S40" i="1" s="1"/>
  <c r="N83" i="1"/>
  <c r="N94" i="1"/>
  <c r="N24" i="1"/>
  <c r="I1" i="2"/>
  <c r="J1" i="2"/>
  <c r="K1" i="2"/>
  <c r="L1" i="2"/>
  <c r="O66" i="1"/>
  <c r="M66" i="1"/>
  <c r="L66" i="1"/>
  <c r="O44" i="1"/>
  <c r="M44" i="1"/>
  <c r="L44" i="1"/>
  <c r="O6" i="1"/>
  <c r="M6" i="1"/>
  <c r="L6" i="1"/>
  <c r="O92" i="1"/>
  <c r="M92" i="1"/>
  <c r="L92" i="1"/>
  <c r="O72" i="1"/>
  <c r="M72" i="1"/>
  <c r="L72" i="1"/>
  <c r="O16" i="1"/>
  <c r="M16" i="1"/>
  <c r="L16" i="1"/>
  <c r="O54" i="1"/>
  <c r="M54" i="1"/>
  <c r="L54" i="1"/>
  <c r="O76" i="1"/>
  <c r="M76" i="1"/>
  <c r="L76" i="1"/>
  <c r="O19" i="1"/>
  <c r="M19" i="1"/>
  <c r="L19" i="1"/>
  <c r="O26" i="1"/>
  <c r="M26" i="1"/>
  <c r="L26" i="1"/>
  <c r="O87" i="1"/>
  <c r="M87" i="1"/>
  <c r="L87" i="1"/>
  <c r="O88" i="1"/>
  <c r="M88" i="1"/>
  <c r="L88" i="1"/>
  <c r="O47" i="1"/>
  <c r="M47" i="1"/>
  <c r="L47" i="1"/>
  <c r="O30" i="1"/>
  <c r="M30" i="1"/>
  <c r="L30" i="1"/>
  <c r="O9" i="1"/>
  <c r="M9" i="1"/>
  <c r="L9" i="1"/>
  <c r="O3" i="1"/>
  <c r="M3" i="1"/>
  <c r="L3" i="1"/>
  <c r="O51" i="1"/>
  <c r="M51" i="1"/>
  <c r="L51" i="1"/>
  <c r="O98" i="1"/>
  <c r="M98" i="1"/>
  <c r="L98" i="1"/>
  <c r="O79" i="1"/>
  <c r="M79" i="1"/>
  <c r="L79" i="1"/>
  <c r="O77" i="1"/>
  <c r="M77" i="1"/>
  <c r="L77" i="1"/>
  <c r="O7" i="1"/>
  <c r="M7" i="1"/>
  <c r="L7" i="1"/>
  <c r="O34" i="1"/>
  <c r="M34" i="1"/>
  <c r="L34" i="1"/>
  <c r="O64" i="1"/>
  <c r="M64" i="1"/>
  <c r="L64" i="1"/>
  <c r="O97" i="1"/>
  <c r="M97" i="1"/>
  <c r="L97" i="1"/>
  <c r="O63" i="1"/>
  <c r="M63" i="1"/>
  <c r="L63" i="1"/>
  <c r="O42" i="1"/>
  <c r="M42" i="1"/>
  <c r="L42" i="1"/>
  <c r="O62" i="1"/>
  <c r="M62" i="1"/>
  <c r="L62" i="1"/>
  <c r="O29" i="1"/>
  <c r="M29" i="1"/>
  <c r="L29" i="1"/>
  <c r="O31" i="1"/>
  <c r="M31" i="1"/>
  <c r="L31" i="1"/>
  <c r="O27" i="1"/>
  <c r="M27" i="1"/>
  <c r="L27" i="1"/>
  <c r="O12" i="1"/>
  <c r="M12" i="1"/>
  <c r="L12" i="1"/>
  <c r="O69" i="1"/>
  <c r="M69" i="1"/>
  <c r="L69" i="1"/>
  <c r="O4" i="1"/>
  <c r="M4" i="1"/>
  <c r="L4" i="1"/>
  <c r="O80" i="1"/>
  <c r="M80" i="1"/>
  <c r="L80" i="1"/>
  <c r="O39" i="1"/>
  <c r="M39" i="1"/>
  <c r="L39" i="1"/>
  <c r="O95" i="1"/>
  <c r="M95" i="1"/>
  <c r="L95" i="1"/>
  <c r="O33" i="1"/>
  <c r="M33" i="1"/>
  <c r="L33" i="1"/>
  <c r="O49" i="1"/>
  <c r="M49" i="1"/>
  <c r="L49" i="1"/>
  <c r="O36" i="1"/>
  <c r="M36" i="1"/>
  <c r="L36" i="1"/>
  <c r="O52" i="1"/>
  <c r="M52" i="1"/>
  <c r="L52" i="1"/>
  <c r="O60" i="1"/>
  <c r="M60" i="1"/>
  <c r="L60" i="1"/>
  <c r="O15" i="1"/>
  <c r="M15" i="1"/>
  <c r="L15" i="1"/>
  <c r="O74" i="1"/>
  <c r="M74" i="1"/>
  <c r="L74" i="1"/>
  <c r="O89" i="1"/>
  <c r="M89" i="1"/>
  <c r="L89" i="1"/>
  <c r="O50" i="1"/>
  <c r="M50" i="1"/>
  <c r="L50" i="1"/>
  <c r="O28" i="1"/>
  <c r="M28" i="1"/>
  <c r="L28" i="1"/>
  <c r="O10" i="1"/>
  <c r="M10" i="1"/>
  <c r="L10" i="1"/>
  <c r="O53" i="1"/>
  <c r="M53" i="1"/>
  <c r="L53" i="1"/>
  <c r="O18" i="1"/>
  <c r="M18" i="1"/>
  <c r="L18" i="1"/>
  <c r="O59" i="1"/>
  <c r="M59" i="1"/>
  <c r="L59" i="1"/>
  <c r="O58" i="1"/>
  <c r="M58" i="1"/>
  <c r="L58" i="1"/>
  <c r="O32" i="1"/>
  <c r="M32" i="1"/>
  <c r="L32" i="1"/>
  <c r="O37" i="1"/>
  <c r="M37" i="1"/>
  <c r="L37" i="1"/>
  <c r="O38" i="1"/>
  <c r="M38" i="1"/>
  <c r="L38" i="1"/>
  <c r="O85" i="1"/>
  <c r="M85" i="1"/>
  <c r="L85" i="1"/>
  <c r="O20" i="1"/>
  <c r="M20" i="1"/>
  <c r="L20" i="1"/>
  <c r="O96" i="1"/>
  <c r="M96" i="1"/>
  <c r="L96" i="1"/>
  <c r="O8" i="1"/>
  <c r="M8" i="1"/>
  <c r="L8" i="1"/>
  <c r="O73" i="1"/>
  <c r="M73" i="1"/>
  <c r="L73" i="1"/>
  <c r="O11" i="1"/>
  <c r="M11" i="1"/>
  <c r="L11" i="1"/>
  <c r="O5" i="1"/>
  <c r="M5" i="1"/>
  <c r="L5" i="1"/>
  <c r="P7" i="1" l="1"/>
  <c r="T91" i="1"/>
  <c r="T83" i="1"/>
  <c r="T40" i="1"/>
  <c r="T90" i="1"/>
  <c r="T14" i="1"/>
  <c r="T48" i="1"/>
  <c r="T82" i="1"/>
  <c r="T17" i="1"/>
  <c r="T24" i="1"/>
  <c r="T94" i="1"/>
  <c r="P47" i="1"/>
  <c r="P76" i="1"/>
  <c r="P66" i="1"/>
  <c r="P3" i="1"/>
  <c r="P89" i="1"/>
  <c r="P30" i="1"/>
  <c r="P20" i="1"/>
  <c r="P36" i="1"/>
  <c r="P33" i="1"/>
  <c r="P39" i="1"/>
  <c r="P69" i="1"/>
  <c r="P97" i="1"/>
  <c r="P64" i="1"/>
  <c r="P88" i="1"/>
  <c r="P26" i="1"/>
  <c r="P38" i="1"/>
  <c r="P9" i="1"/>
  <c r="P44" i="1"/>
  <c r="P80" i="1"/>
  <c r="P4" i="1"/>
  <c r="P27" i="1"/>
  <c r="P29" i="1"/>
  <c r="P42" i="1"/>
  <c r="P92" i="1"/>
  <c r="P6" i="1"/>
  <c r="P52" i="1"/>
  <c r="P79" i="1"/>
  <c r="P51" i="1"/>
  <c r="P5" i="1"/>
  <c r="P73" i="1"/>
  <c r="P96" i="1"/>
  <c r="P32" i="1"/>
  <c r="P59" i="1"/>
  <c r="P53" i="1"/>
  <c r="P28" i="1"/>
  <c r="P11" i="1"/>
  <c r="P8" i="1"/>
  <c r="P37" i="1"/>
  <c r="P58" i="1"/>
  <c r="P18" i="1"/>
  <c r="P50" i="1"/>
  <c r="P34" i="1"/>
  <c r="P77" i="1"/>
  <c r="P98" i="1"/>
  <c r="P49" i="1"/>
  <c r="P95" i="1"/>
  <c r="P12" i="1"/>
  <c r="P31" i="1"/>
  <c r="P63" i="1"/>
  <c r="P54" i="1"/>
  <c r="P16" i="1"/>
  <c r="P72" i="1"/>
  <c r="P15" i="1"/>
  <c r="P60" i="1"/>
  <c r="P87" i="1"/>
  <c r="P19" i="1"/>
  <c r="P85" i="1"/>
  <c r="P10" i="1"/>
  <c r="P74" i="1"/>
  <c r="P62" i="1"/>
  <c r="N85" i="1"/>
  <c r="R77" i="1"/>
  <c r="S77" i="1" s="1"/>
  <c r="R19" i="1"/>
  <c r="R16" i="1"/>
  <c r="S16" i="1" s="1"/>
  <c r="R6" i="1"/>
  <c r="S6" i="1" s="1"/>
  <c r="T70" i="1"/>
  <c r="R66" i="1"/>
  <c r="S66" i="1" s="1"/>
  <c r="R64" i="1"/>
  <c r="S64" i="1" s="1"/>
  <c r="R79" i="1"/>
  <c r="S79" i="1" s="1"/>
  <c r="R3" i="1"/>
  <c r="S3" i="1" s="1"/>
  <c r="R29" i="1"/>
  <c r="S29" i="1" s="1"/>
  <c r="R42" i="1"/>
  <c r="S42" i="1" s="1"/>
  <c r="R34" i="1"/>
  <c r="S34" i="1" s="1"/>
  <c r="R98" i="1"/>
  <c r="S98" i="1" s="1"/>
  <c r="R88" i="1"/>
  <c r="S88" i="1" s="1"/>
  <c r="R26" i="1"/>
  <c r="S26" i="1" s="1"/>
  <c r="N73" i="1"/>
  <c r="N37" i="1"/>
  <c r="N58" i="1"/>
  <c r="N18" i="1"/>
  <c r="N10" i="1"/>
  <c r="N50" i="1"/>
  <c r="N74" i="1"/>
  <c r="N52" i="1"/>
  <c r="N36" i="1"/>
  <c r="N33" i="1"/>
  <c r="N39" i="1"/>
  <c r="N80" i="1"/>
  <c r="N4" i="1"/>
  <c r="N69" i="1"/>
  <c r="N27" i="1"/>
  <c r="N5" i="1"/>
  <c r="N96" i="1"/>
  <c r="N60" i="1"/>
  <c r="N49" i="1"/>
  <c r="N95" i="1"/>
  <c r="N12" i="1"/>
  <c r="N31" i="1"/>
  <c r="N62" i="1"/>
  <c r="R44" i="1"/>
  <c r="S44" i="1" s="1"/>
  <c r="R38" i="1"/>
  <c r="S38" i="1" s="1"/>
  <c r="R32" i="1"/>
  <c r="S32" i="1" s="1"/>
  <c r="R9" i="1"/>
  <c r="S9" i="1" s="1"/>
  <c r="R28" i="1"/>
  <c r="S28" i="1" s="1"/>
  <c r="R89" i="1"/>
  <c r="S89" i="1" s="1"/>
  <c r="R96" i="1"/>
  <c r="S96" i="1" s="1"/>
  <c r="R15" i="1"/>
  <c r="S15" i="1" s="1"/>
  <c r="R8" i="1"/>
  <c r="S8" i="1" s="1"/>
  <c r="R20" i="1"/>
  <c r="S20" i="1" s="1"/>
  <c r="R30" i="1"/>
  <c r="S30" i="1" s="1"/>
  <c r="N92" i="1"/>
  <c r="R59" i="1"/>
  <c r="S59" i="1" s="1"/>
  <c r="R53" i="1"/>
  <c r="S53" i="1" s="1"/>
  <c r="R47" i="1"/>
  <c r="S47" i="1" s="1"/>
  <c r="R87" i="1"/>
  <c r="S87" i="1" s="1"/>
  <c r="R54" i="1"/>
  <c r="S54" i="1" s="1"/>
  <c r="R72" i="1"/>
  <c r="S72" i="1" s="1"/>
  <c r="R11" i="1"/>
  <c r="S11" i="1" s="1"/>
  <c r="N16" i="1"/>
  <c r="N72" i="1"/>
  <c r="N11" i="1"/>
  <c r="R73" i="1"/>
  <c r="S73" i="1" s="1"/>
  <c r="N8" i="1"/>
  <c r="R18" i="1"/>
  <c r="S18" i="1" s="1"/>
  <c r="N53" i="1"/>
  <c r="R74" i="1"/>
  <c r="S74" i="1" s="1"/>
  <c r="N15" i="1"/>
  <c r="R95" i="1"/>
  <c r="S95" i="1" s="1"/>
  <c r="R12" i="1"/>
  <c r="S12" i="1" s="1"/>
  <c r="R62" i="1"/>
  <c r="S62" i="1" s="1"/>
  <c r="R5" i="1"/>
  <c r="S5" i="1" s="1"/>
  <c r="R58" i="1"/>
  <c r="S58" i="1" s="1"/>
  <c r="N59" i="1"/>
  <c r="R33" i="1"/>
  <c r="S33" i="1" s="1"/>
  <c r="R80" i="1"/>
  <c r="S80" i="1" s="1"/>
  <c r="R69" i="1"/>
  <c r="S69" i="1" s="1"/>
  <c r="N29" i="1"/>
  <c r="R37" i="1"/>
  <c r="S37" i="1" s="1"/>
  <c r="N32" i="1"/>
  <c r="N89" i="1"/>
  <c r="R60" i="1"/>
  <c r="S60" i="1" s="1"/>
  <c r="R49" i="1"/>
  <c r="S49" i="1" s="1"/>
  <c r="R31" i="1"/>
  <c r="S31" i="1" s="1"/>
  <c r="N20" i="1"/>
  <c r="R85" i="1"/>
  <c r="S85" i="1" s="1"/>
  <c r="N38" i="1"/>
  <c r="R10" i="1"/>
  <c r="S10" i="1" s="1"/>
  <c r="N28" i="1"/>
  <c r="R36" i="1"/>
  <c r="S36" i="1" s="1"/>
  <c r="R39" i="1"/>
  <c r="S39" i="1" s="1"/>
  <c r="R4" i="1"/>
  <c r="S4" i="1" s="1"/>
  <c r="R27" i="1"/>
  <c r="S27" i="1" s="1"/>
  <c r="N42" i="1"/>
  <c r="N63" i="1"/>
  <c r="N97" i="1"/>
  <c r="N64" i="1"/>
  <c r="N34" i="1"/>
  <c r="N7" i="1"/>
  <c r="N77" i="1"/>
  <c r="N79" i="1"/>
  <c r="N98" i="1"/>
  <c r="N51" i="1"/>
  <c r="N3" i="1"/>
  <c r="N9" i="1"/>
  <c r="N30" i="1"/>
  <c r="N47" i="1"/>
  <c r="N88" i="1"/>
  <c r="N87" i="1"/>
  <c r="N26" i="1"/>
  <c r="N19" i="1"/>
  <c r="N76" i="1"/>
  <c r="N54" i="1"/>
  <c r="N6" i="1"/>
  <c r="N44" i="1"/>
  <c r="N66" i="1"/>
  <c r="R41" i="1"/>
  <c r="S19" i="1" l="1"/>
  <c r="T19" i="1" s="1"/>
  <c r="T44" i="1"/>
  <c r="T28" i="1"/>
  <c r="T77" i="1"/>
  <c r="T42" i="1"/>
  <c r="T66" i="1"/>
  <c r="T62" i="1"/>
  <c r="T26" i="1"/>
  <c r="T6" i="1"/>
  <c r="T16" i="1"/>
  <c r="T85" i="1"/>
  <c r="T10" i="1"/>
  <c r="T74" i="1"/>
  <c r="T4" i="1"/>
  <c r="T37" i="1"/>
  <c r="T8" i="1"/>
  <c r="T36" i="1"/>
  <c r="T49" i="1"/>
  <c r="T18" i="1"/>
  <c r="T53" i="1"/>
  <c r="T59" i="1"/>
  <c r="T96" i="1"/>
  <c r="T11" i="1"/>
  <c r="T5" i="1"/>
  <c r="T69" i="1"/>
  <c r="T73" i="1"/>
  <c r="T79" i="1"/>
  <c r="T95" i="1"/>
  <c r="T27" i="1"/>
  <c r="T80" i="1"/>
  <c r="T72" i="1"/>
  <c r="T9" i="1"/>
  <c r="T64" i="1"/>
  <c r="T60" i="1"/>
  <c r="T29" i="1"/>
  <c r="T15" i="1"/>
  <c r="T20" i="1"/>
  <c r="T98" i="1"/>
  <c r="T33" i="1"/>
  <c r="T39" i="1"/>
  <c r="T87" i="1"/>
  <c r="T54" i="1"/>
  <c r="T12" i="1"/>
  <c r="T89" i="1"/>
  <c r="T34" i="1"/>
  <c r="T58" i="1"/>
  <c r="T31" i="1"/>
  <c r="T47" i="1"/>
  <c r="T30" i="1"/>
  <c r="T38" i="1"/>
  <c r="T3" i="1"/>
  <c r="T32" i="1"/>
  <c r="T88" i="1"/>
  <c r="C3" i="1"/>
  <c r="B3" i="1"/>
  <c r="C51" i="1"/>
  <c r="B51" i="1"/>
  <c r="C98" i="1"/>
  <c r="B98" i="1"/>
  <c r="C79" i="1"/>
  <c r="B79" i="1"/>
  <c r="C77" i="1"/>
  <c r="B77" i="1"/>
  <c r="C7" i="1"/>
  <c r="B7" i="1"/>
  <c r="C28" i="1"/>
  <c r="B28" i="1"/>
  <c r="C34" i="1"/>
  <c r="B34" i="1"/>
  <c r="C95" i="1"/>
  <c r="B95" i="1"/>
  <c r="R1" i="2" l="1"/>
  <c r="Q1" i="2"/>
  <c r="N1" i="2"/>
  <c r="M1" i="2"/>
  <c r="K137" i="1" l="1"/>
  <c r="M41" i="1"/>
  <c r="L41" i="1"/>
  <c r="O41" i="1" l="1"/>
  <c r="S41" i="1" s="1"/>
  <c r="C36" i="1"/>
  <c r="B36" i="1"/>
  <c r="C12" i="1"/>
  <c r="B12" i="1"/>
  <c r="C80" i="1"/>
  <c r="B80" i="1"/>
  <c r="C85" i="1"/>
  <c r="B85" i="1"/>
  <c r="C29" i="1"/>
  <c r="B29" i="1"/>
  <c r="C47" i="1"/>
  <c r="B47" i="1"/>
  <c r="C38" i="1"/>
  <c r="B38" i="1"/>
  <c r="C89" i="1"/>
  <c r="B89" i="1"/>
  <c r="C26" i="1"/>
  <c r="B26" i="1"/>
  <c r="C96" i="1"/>
  <c r="B96" i="1"/>
  <c r="C66" i="1"/>
  <c r="B66" i="1"/>
  <c r="C54" i="1"/>
  <c r="B54" i="1"/>
  <c r="C74" i="1"/>
  <c r="B74" i="1"/>
  <c r="C37" i="1"/>
  <c r="B37" i="1"/>
  <c r="C50" i="1"/>
  <c r="B50" i="1"/>
  <c r="C69" i="1"/>
  <c r="B69" i="1"/>
  <c r="P41" i="1" l="1"/>
  <c r="T41" i="1"/>
  <c r="C73" i="1"/>
  <c r="B73" i="1"/>
  <c r="C15" i="1"/>
  <c r="B15" i="1"/>
  <c r="C18" i="1"/>
  <c r="B18" i="1"/>
  <c r="C60" i="1"/>
  <c r="B60" i="1"/>
  <c r="C76" i="1"/>
  <c r="B76" i="1"/>
  <c r="C5" i="1"/>
  <c r="B5" i="1"/>
  <c r="C64" i="1"/>
  <c r="B64" i="1"/>
  <c r="C6" i="1"/>
  <c r="B6" i="1"/>
  <c r="C63" i="1"/>
  <c r="B63" i="1"/>
  <c r="C92" i="1" l="1"/>
  <c r="B92" i="1"/>
  <c r="C32" i="1"/>
  <c r="B32" i="1"/>
  <c r="C20" i="1"/>
  <c r="B20" i="1"/>
  <c r="C49" i="1"/>
  <c r="B49" i="1"/>
  <c r="C9" i="1"/>
  <c r="B9" i="1"/>
  <c r="C42" i="1"/>
  <c r="B42" i="1"/>
  <c r="C87" i="1"/>
  <c r="B87" i="1"/>
  <c r="C62" i="1"/>
  <c r="B62" i="1"/>
  <c r="C30" i="1"/>
  <c r="B30" i="1"/>
  <c r="C8" i="1"/>
  <c r="B8" i="1"/>
  <c r="C52" i="1"/>
  <c r="B52" i="1"/>
  <c r="C27" i="1"/>
  <c r="B27" i="1"/>
  <c r="C33" i="1"/>
  <c r="B33" i="1"/>
  <c r="C4" i="1"/>
  <c r="B4" i="1"/>
  <c r="C88" i="1"/>
  <c r="B88" i="1"/>
  <c r="C44" i="1"/>
  <c r="B44" i="1"/>
  <c r="C72" i="1"/>
  <c r="B72" i="1"/>
  <c r="C58" i="1"/>
  <c r="B58" i="1"/>
  <c r="C10" i="1"/>
  <c r="B10" i="1"/>
  <c r="C19" i="1"/>
  <c r="B19" i="1"/>
  <c r="C97" i="1"/>
  <c r="B97" i="1"/>
  <c r="C41" i="1"/>
  <c r="B41" i="1"/>
  <c r="C39" i="1"/>
  <c r="B39" i="1"/>
  <c r="C53" i="1"/>
  <c r="B53" i="1"/>
  <c r="C31" i="1"/>
  <c r="B31" i="1"/>
  <c r="C59" i="1"/>
  <c r="B59" i="1"/>
  <c r="C16" i="1"/>
  <c r="B16" i="1"/>
  <c r="C11" i="1"/>
  <c r="B11" i="1"/>
  <c r="N41" i="1" l="1"/>
  <c r="Z4" i="3"/>
  <c r="Z5" i="3"/>
  <c r="Z6" i="3"/>
  <c r="Z2" i="3"/>
  <c r="O137" i="1" l="1"/>
  <c r="O138" i="1" s="1"/>
  <c r="AA4" i="3" l="1"/>
  <c r="AA5" i="3"/>
  <c r="AA6" i="3"/>
  <c r="R52" i="1" l="1"/>
  <c r="S52" i="1" s="1"/>
  <c r="T52" i="1" s="1"/>
  <c r="R7" i="1"/>
  <c r="S7" i="1" s="1"/>
  <c r="R51" i="1"/>
  <c r="S51" i="1" s="1"/>
  <c r="R92" i="1"/>
  <c r="S92" i="1" s="1"/>
  <c r="R97" i="1"/>
  <c r="S97" i="1" s="1"/>
  <c r="R50" i="1"/>
  <c r="S50" i="1" s="1"/>
  <c r="R76" i="1"/>
  <c r="S76" i="1" s="1"/>
  <c r="L137" i="1"/>
  <c r="M137" i="1"/>
  <c r="R63" i="1" l="1"/>
  <c r="S63" i="1" s="1"/>
  <c r="T63" i="1" s="1"/>
  <c r="T97" i="1"/>
  <c r="T51" i="1"/>
  <c r="T92" i="1"/>
  <c r="T7" i="1"/>
  <c r="T76" i="1"/>
  <c r="T50" i="1"/>
  <c r="Q137" i="1"/>
  <c r="F137" i="1"/>
  <c r="F138" i="1" s="1"/>
  <c r="I137" i="1"/>
  <c r="G137" i="1"/>
  <c r="D137" i="1"/>
  <c r="D138" i="1" s="1"/>
  <c r="E137" i="1"/>
  <c r="S137" i="1" l="1"/>
  <c r="R137" i="1"/>
  <c r="N137" i="1"/>
  <c r="N138" i="1" s="1"/>
  <c r="L138" i="1" s="1"/>
  <c r="P137" i="1"/>
  <c r="J137" i="1"/>
  <c r="S139" i="1" l="1"/>
  <c r="S147" i="1"/>
  <c r="S142" i="1"/>
  <c r="R138" i="1"/>
  <c r="S149" i="1" l="1"/>
  <c r="S144" i="1"/>
  <c r="T137" i="1"/>
</calcChain>
</file>

<file path=xl/sharedStrings.xml><?xml version="1.0" encoding="utf-8"?>
<sst xmlns="http://schemas.openxmlformats.org/spreadsheetml/2006/main" count="1097" uniqueCount="568">
  <si>
    <t>（子）ASIN</t>
  </si>
  <si>
    <t>商品名称</t>
  </si>
  <si>
    <t>买家访问次数</t>
  </si>
  <si>
    <t>买家访问次数百分比</t>
  </si>
  <si>
    <t>页面浏览次数</t>
  </si>
  <si>
    <t>页面浏览次数百分比</t>
  </si>
  <si>
    <t>已订购商品数量</t>
  </si>
  <si>
    <t>已订购商品销售额</t>
  </si>
  <si>
    <t>B07THCDVLL</t>
  </si>
  <si>
    <t>B07THQD3T9</t>
  </si>
  <si>
    <t>B07TK47SPT</t>
  </si>
  <si>
    <t>B07TK4G5GP</t>
  </si>
  <si>
    <t>B07TP98V1Y</t>
  </si>
  <si>
    <t>B07TP9LTKN</t>
  </si>
  <si>
    <t>B07TPBLJ8P</t>
  </si>
  <si>
    <t>B07TPCRX12</t>
  </si>
  <si>
    <t>B07TSXL184</t>
  </si>
  <si>
    <t>B07TT8DZ6N</t>
  </si>
  <si>
    <t>手机类型</t>
    <phoneticPr fontId="21" type="noConversion"/>
  </si>
  <si>
    <t>类型</t>
    <phoneticPr fontId="21" type="noConversion"/>
  </si>
  <si>
    <t>购买按钮赢得率</t>
    <phoneticPr fontId="21" type="noConversion"/>
  </si>
  <si>
    <t>‘=订单数/买家访问次数</t>
    <phoneticPr fontId="21" type="noConversion"/>
  </si>
  <si>
    <t>订单商品数量转化率</t>
    <phoneticPr fontId="21" type="noConversion"/>
  </si>
  <si>
    <t>开始日期</t>
  </si>
  <si>
    <t>结束日期</t>
  </si>
  <si>
    <t>广告组合名称</t>
  </si>
  <si>
    <t>货币</t>
  </si>
  <si>
    <t>广告活动名称</t>
  </si>
  <si>
    <t>广告组名称</t>
  </si>
  <si>
    <t>广告SKU</t>
  </si>
  <si>
    <t>广告ASIN</t>
  </si>
  <si>
    <t>点击量</t>
  </si>
  <si>
    <t>点击率(CTR)</t>
  </si>
  <si>
    <t>每次点击成本(CPC)</t>
  </si>
  <si>
    <t>花费</t>
  </si>
  <si>
    <t>广告成本销售比(ACoS)</t>
  </si>
  <si>
    <t>投入产出比(RoAS)</t>
  </si>
  <si>
    <t>7天总订单数(#)</t>
  </si>
  <si>
    <t>7天总销售量(#)</t>
  </si>
  <si>
    <t>7天的转化率</t>
  </si>
  <si>
    <t>7天内广告SKU销售量(#)</t>
  </si>
  <si>
    <t>7天内其他SKU销售量(#)</t>
  </si>
  <si>
    <t>彩色鱼鳞</t>
  </si>
  <si>
    <t>红钻石</t>
  </si>
  <si>
    <t>彩色星空</t>
  </si>
  <si>
    <t>仰望星空</t>
  </si>
  <si>
    <t>Vlookup Num.</t>
  </si>
  <si>
    <t>DocumentVersion</t>
  </si>
  <si>
    <t>MessageType</t>
  </si>
  <si>
    <t>item_name</t>
  </si>
  <si>
    <t>asin</t>
  </si>
  <si>
    <t>return_reason_code</t>
  </si>
  <si>
    <t>merchant_sku</t>
  </si>
  <si>
    <t>in_policy</t>
  </si>
  <si>
    <t>return_quantity</t>
  </si>
  <si>
    <t>resolution</t>
  </si>
  <si>
    <t>category</t>
  </si>
  <si>
    <t>refund_amount</t>
  </si>
  <si>
    <t>order_id</t>
  </si>
  <si>
    <t>order_date</t>
  </si>
  <si>
    <t>amazon_rma_id</t>
  </si>
  <si>
    <t>return_request_date</t>
  </si>
  <si>
    <t>return_request_status</t>
  </si>
  <si>
    <t>a_to_z_claim</t>
  </si>
  <si>
    <t>is_prime</t>
  </si>
  <si>
    <t>currency_code</t>
  </si>
  <si>
    <t>label_cost</t>
  </si>
  <si>
    <t>label_type</t>
  </si>
  <si>
    <t>label_to_be_paid_by</t>
  </si>
  <si>
    <t>return_type</t>
  </si>
  <si>
    <t>order_amount</t>
  </si>
  <si>
    <t>order_quantity</t>
  </si>
  <si>
    <t>最终退货数</t>
  </si>
  <si>
    <t>自然出单</t>
  </si>
  <si>
    <t>其他SKU销售量</t>
  </si>
  <si>
    <t>B086Z3RSZK</t>
  </si>
  <si>
    <t>B086Z3T32V</t>
  </si>
  <si>
    <t>B086Z4FWF7</t>
  </si>
  <si>
    <t>退货量</t>
  </si>
  <si>
    <t>业务报告</t>
  </si>
  <si>
    <t>广告报告</t>
  </si>
  <si>
    <t>退货报告</t>
  </si>
  <si>
    <t>黑底唇印</t>
  </si>
  <si>
    <t>广告费</t>
  </si>
  <si>
    <t>毛利润</t>
  </si>
  <si>
    <t>总结</t>
  </si>
  <si>
    <t>最终退货金额</t>
  </si>
  <si>
    <t>退货原因</t>
    <phoneticPr fontId="21" type="noConversion"/>
  </si>
  <si>
    <t>B087PKDR49</t>
  </si>
  <si>
    <t>B087PKJ4ST</t>
  </si>
  <si>
    <t>B087PKN7L3</t>
  </si>
  <si>
    <t>B087PKNGS7</t>
  </si>
  <si>
    <t>B087PL5JKV</t>
  </si>
  <si>
    <t>B087PLKY58</t>
  </si>
  <si>
    <t>B087QS5VSC</t>
  </si>
  <si>
    <t>B087QSN4J3</t>
  </si>
  <si>
    <t>斑马纹</t>
  </si>
  <si>
    <t>狼</t>
  </si>
  <si>
    <t>星球</t>
  </si>
  <si>
    <t>B088P6WNB6</t>
  </si>
  <si>
    <t>B088P6ZHC6</t>
  </si>
  <si>
    <t>B088P7JDSL</t>
  </si>
  <si>
    <t>B088P7YH29</t>
  </si>
  <si>
    <t>B088P818N1</t>
  </si>
  <si>
    <t>B088P8FW1H</t>
  </si>
  <si>
    <t>B0892DVTPV</t>
  </si>
  <si>
    <t>B0892J7DX7</t>
  </si>
  <si>
    <t>B0892S2K4Q</t>
  </si>
  <si>
    <t>B0892SL4ZV</t>
  </si>
  <si>
    <t>B0892SMQGD</t>
  </si>
  <si>
    <t>B0892TBJRR</t>
  </si>
  <si>
    <t>B0892TTJ4B</t>
  </si>
  <si>
    <t>B0892VL3T9</t>
  </si>
  <si>
    <t>B0892X1ZGZ</t>
  </si>
  <si>
    <t>毛利润率</t>
  </si>
  <si>
    <t>B08BK8QFQZ</t>
  </si>
  <si>
    <t>B08BK91TVT</t>
  </si>
  <si>
    <t>B08BK9Q9DX</t>
  </si>
  <si>
    <t>B08BK9V3W7</t>
  </si>
  <si>
    <t>B08BK9WNRZ</t>
  </si>
  <si>
    <t>B08BKB2LYK</t>
  </si>
  <si>
    <t>B08BKB3GB2</t>
  </si>
  <si>
    <t>B08BKNC68K</t>
  </si>
  <si>
    <t>B08BKP8TJS</t>
  </si>
  <si>
    <t>B08BKPDGGJ</t>
  </si>
  <si>
    <t>B08BY38N8H</t>
  </si>
  <si>
    <t>B08BY3MH5Z</t>
  </si>
  <si>
    <t>B08BY3V4XJ</t>
  </si>
  <si>
    <t>B08BY3XZT4</t>
  </si>
  <si>
    <t>B08BY4CW9T</t>
  </si>
  <si>
    <t>B08HSBQ1V4</t>
  </si>
  <si>
    <t>B08HSGKS34</t>
  </si>
  <si>
    <t>B08HSH2LYW</t>
  </si>
  <si>
    <t>B08HVVSP3B</t>
  </si>
  <si>
    <t>B08HVXFR7F</t>
  </si>
  <si>
    <t>B08HX2628J</t>
  </si>
  <si>
    <t>B08JKXFQWP</t>
  </si>
  <si>
    <t>B08K1S6LZ8</t>
  </si>
  <si>
    <t>B08K24PFKB</t>
  </si>
  <si>
    <t>B08K2DCS7S</t>
  </si>
  <si>
    <t>iPhone 11</t>
  </si>
  <si>
    <t>搓澡巾</t>
  </si>
  <si>
    <t>白底黑心</t>
  </si>
  <si>
    <t>退货率</t>
  </si>
  <si>
    <t>return-date</t>
  </si>
  <si>
    <t>order-id</t>
  </si>
  <si>
    <t>sku</t>
  </si>
  <si>
    <t>fnsku</t>
  </si>
  <si>
    <t>product-name</t>
  </si>
  <si>
    <t>quantity</t>
  </si>
  <si>
    <t>fulfillment-center-id</t>
  </si>
  <si>
    <t>detailed-disposition</t>
  </si>
  <si>
    <t>reason</t>
  </si>
  <si>
    <t>status</t>
  </si>
  <si>
    <t>license-plate-number</t>
  </si>
  <si>
    <t>customer-comments</t>
  </si>
  <si>
    <t>亚马逊应给的钱</t>
  </si>
  <si>
    <t>B08KR86D6G</t>
  </si>
  <si>
    <t>B08KRFZFB1</t>
  </si>
  <si>
    <t>B08LTNMM5L</t>
  </si>
  <si>
    <t>B08MWS5JKD</t>
  </si>
  <si>
    <t>B08MWTGHKR</t>
  </si>
  <si>
    <t>B08MWSKZ4H</t>
  </si>
  <si>
    <t>B08MWTJYYW</t>
  </si>
  <si>
    <t>B08MWQQXHL</t>
  </si>
  <si>
    <t>B08MWQN49G</t>
  </si>
  <si>
    <t>B08MWS16WX</t>
  </si>
  <si>
    <t>B08MWS12JK</t>
  </si>
  <si>
    <t>B08MWQJG24</t>
  </si>
  <si>
    <t>B08NHRP1DL</t>
  </si>
  <si>
    <t>B08NHQVYZY</t>
  </si>
  <si>
    <t>B08LSYZKCY</t>
  </si>
  <si>
    <t>B08LRZR41M</t>
  </si>
  <si>
    <t>B08LSLJ25Z</t>
  </si>
  <si>
    <t>B08LSK3YQH</t>
  </si>
  <si>
    <t>B08LSTPZXY</t>
  </si>
  <si>
    <t>B08LSK9M3X</t>
  </si>
  <si>
    <t>子ASIN</t>
  </si>
  <si>
    <t>ACOS</t>
  </si>
  <si>
    <t>此SKU销售量</t>
  </si>
  <si>
    <t>B08LBVS85Y</t>
  </si>
  <si>
    <t>B08LBVVX39</t>
  </si>
  <si>
    <t>B08LBWKPK1</t>
  </si>
  <si>
    <t>B08LBWRGPB</t>
  </si>
  <si>
    <t>B08LBWZNCG</t>
  </si>
  <si>
    <t>B08LBWZSN1</t>
  </si>
  <si>
    <t>B08LBX37DX</t>
  </si>
  <si>
    <t>B08LBX7156</t>
  </si>
  <si>
    <t>B08LBXJRS1</t>
  </si>
  <si>
    <t>B08LBXSP79</t>
  </si>
  <si>
    <t>B08LBXX675</t>
  </si>
  <si>
    <t>B08PCCJG8V</t>
  </si>
  <si>
    <t>B08PCCP6CF</t>
  </si>
  <si>
    <t>B08PCCXR4Z</t>
  </si>
  <si>
    <t>B08PCD3DR7</t>
  </si>
  <si>
    <t>B08PCDVBW4</t>
  </si>
  <si>
    <t>B08PCFF9Q4</t>
  </si>
  <si>
    <t>B08PCFK4BN</t>
  </si>
  <si>
    <t>B08PH91L4F</t>
  </si>
  <si>
    <t>B08PHD1F3F</t>
  </si>
  <si>
    <t>B08PHM18HW</t>
  </si>
  <si>
    <t>豹纹2</t>
  </si>
  <si>
    <t>7天总销售额</t>
  </si>
  <si>
    <t>7天内广告SKU销售额</t>
  </si>
  <si>
    <t>7天内其他SKU销售额</t>
  </si>
  <si>
    <t>B08LSMB27C</t>
  </si>
  <si>
    <t>B08LSPNJB9</t>
  </si>
  <si>
    <t>B08PT78RBJ</t>
  </si>
  <si>
    <t>B08PT8H4XG</t>
  </si>
  <si>
    <t>B08PT8YW8F</t>
  </si>
  <si>
    <t>B08RXHL9PP</t>
  </si>
  <si>
    <t>B08RXJT519</t>
  </si>
  <si>
    <t>应缴增值税</t>
  </si>
  <si>
    <t>(实际销售额的16%-广告费的19%)</t>
  </si>
  <si>
    <t>(实际销售收入的85% - FBA配送费 - 广告费的119%)</t>
  </si>
  <si>
    <t>(盈利+手机壳成本+实际销售收入的16% - 广告费的19%)</t>
  </si>
  <si>
    <t>(所有毛利求和）</t>
  </si>
  <si>
    <t>(亚马逊给的钱-利润-手机壳成本)</t>
  </si>
  <si>
    <t>(实际销售收入的69% - FBA配送费 - 手机壳成本 -广告费)</t>
  </si>
  <si>
    <t>B08LSK7ZJC</t>
  </si>
  <si>
    <t>B08ZJXWP7D</t>
  </si>
  <si>
    <t>B08ZJZFJLV</t>
  </si>
  <si>
    <t>B08ZJZTFCN</t>
  </si>
  <si>
    <t>B08ZK1FX5D</t>
  </si>
  <si>
    <t>B08ZK1K2SS</t>
  </si>
  <si>
    <t>B08ZK1MWH2</t>
  </si>
  <si>
    <t>B08ZK1NVHZ</t>
  </si>
  <si>
    <t>B08ZK2ZKSN</t>
  </si>
  <si>
    <t>B08ZK38KJ8</t>
  </si>
  <si>
    <t>B08ZK4K7DW</t>
  </si>
  <si>
    <t>展示量</t>
  </si>
  <si>
    <t>B08ZK2W9TF</t>
  </si>
  <si>
    <t>B08ZJZZMP3</t>
  </si>
  <si>
    <t>年</t>
  </si>
  <si>
    <t>月</t>
  </si>
  <si>
    <t>周</t>
  </si>
  <si>
    <t>B093G1G89F</t>
  </si>
  <si>
    <t>B093G1VFX2</t>
  </si>
  <si>
    <t>B093G1WYQB</t>
  </si>
  <si>
    <t>B093G1Z1B7</t>
  </si>
  <si>
    <t>B093G2DGDF</t>
  </si>
  <si>
    <t>B093G2HFXC</t>
  </si>
  <si>
    <t>B093G2KNG7</t>
  </si>
  <si>
    <t>B093G2NFDV</t>
  </si>
  <si>
    <t>B093G3WNC9</t>
  </si>
  <si>
    <t>B093G4117X</t>
  </si>
  <si>
    <t>B094WV88G4</t>
  </si>
  <si>
    <t>B094WYL9G5</t>
  </si>
  <si>
    <t>小黄菊</t>
  </si>
  <si>
    <t>B094XCKJ5Z</t>
  </si>
  <si>
    <t>B094XDWD5S</t>
  </si>
  <si>
    <t>B094XPJB7P</t>
  </si>
  <si>
    <t>B093FZY4XG</t>
  </si>
  <si>
    <t>B093G14M9L</t>
  </si>
  <si>
    <t>B093G2QYZ9</t>
  </si>
  <si>
    <t>B093FZ4W7T</t>
  </si>
  <si>
    <t>B093FZ6TQ1</t>
  </si>
  <si>
    <t>B093FZ75XB</t>
  </si>
  <si>
    <t>B093FZNLKR</t>
  </si>
  <si>
    <t>B093G1QRVR</t>
  </si>
  <si>
    <t>B093G1ZG36</t>
  </si>
  <si>
    <t>B093G22S3J</t>
  </si>
  <si>
    <t>豹纹</t>
  </si>
  <si>
    <t>B09D5J8MHJ</t>
  </si>
  <si>
    <t>B09D5L58J8</t>
  </si>
  <si>
    <t>B09D5X9ZN2</t>
  </si>
  <si>
    <t>B09D5SPZ1L</t>
  </si>
  <si>
    <t>B09D5RCCJH</t>
  </si>
  <si>
    <t>B09FZTVR88</t>
  </si>
  <si>
    <t>iPhone 13 Mini</t>
  </si>
  <si>
    <t>B09FZVKG9W</t>
  </si>
  <si>
    <t>B09FZVLTFD</t>
  </si>
  <si>
    <t>B09FZVR7G8</t>
  </si>
  <si>
    <t>B09FZW6TPY</t>
  </si>
  <si>
    <t>B09FZWBFQT</t>
  </si>
  <si>
    <t>iPhone 13 Pro</t>
  </si>
  <si>
    <t>iPhone 13</t>
  </si>
  <si>
    <t>B09FZT3P62</t>
  </si>
  <si>
    <t>B09FZTYWBM</t>
  </si>
  <si>
    <t>B09L67Q2RW</t>
  </si>
  <si>
    <t>小雏菊2</t>
  </si>
  <si>
    <t>B09L6F9DRF</t>
  </si>
  <si>
    <t>B09L69H2C3</t>
  </si>
  <si>
    <t>B09L6B4KTV</t>
  </si>
  <si>
    <t>干花公主(粉）</t>
  </si>
  <si>
    <t>干花公主(白）</t>
  </si>
  <si>
    <t>干花(黄）</t>
  </si>
  <si>
    <t>干花(粉）</t>
  </si>
  <si>
    <t>干花(蓝）</t>
  </si>
  <si>
    <t>B09KMGXKBD</t>
  </si>
  <si>
    <t>B09KMF642C</t>
  </si>
  <si>
    <t>B09KMDWGVS</t>
  </si>
  <si>
    <t>B09PCBB6DL</t>
  </si>
  <si>
    <t>B09PCDJLVJ</t>
  </si>
  <si>
    <t>ASIN</t>
  </si>
  <si>
    <t>B09KMG5C61</t>
  </si>
  <si>
    <t>B09KMGYFR4</t>
  </si>
  <si>
    <t>B09KMHLGNX</t>
  </si>
  <si>
    <t>B09KMDZKG1</t>
  </si>
  <si>
    <t>B09KMGYD8N</t>
  </si>
  <si>
    <t>B09KMH2N9C</t>
  </si>
  <si>
    <t>B09KMHRHN1</t>
  </si>
  <si>
    <t>B09KMFK79G</t>
  </si>
  <si>
    <t>B09KMHCR1M</t>
  </si>
  <si>
    <t>B09KMGB233</t>
  </si>
  <si>
    <t>B09KMFVWDX</t>
  </si>
  <si>
    <t>B09KMHLM34</t>
  </si>
  <si>
    <t>B09KMD992H</t>
  </si>
  <si>
    <t>B09L69LK3Z</t>
  </si>
  <si>
    <t>B09PCCXXQV</t>
  </si>
  <si>
    <t>B09PCWWRN8</t>
  </si>
  <si>
    <t>B09PCBFZK6</t>
  </si>
  <si>
    <t>B09PD46MKQ</t>
  </si>
  <si>
    <t>三星A71</t>
  </si>
  <si>
    <t>iPhone 11 Pro</t>
  </si>
  <si>
    <t>iPhone 12 Mini</t>
  </si>
  <si>
    <t>iPhone 12/12 Pro</t>
  </si>
  <si>
    <t>iPhone 12 Pro Max</t>
  </si>
  <si>
    <t>三星A72</t>
  </si>
  <si>
    <t>三星A32</t>
  </si>
  <si>
    <t>三星A12</t>
  </si>
  <si>
    <t>三星A50</t>
  </si>
  <si>
    <t>三星A41</t>
  </si>
  <si>
    <t>三星A51</t>
  </si>
  <si>
    <t>红钻石2</t>
  </si>
  <si>
    <t>三星S20</t>
  </si>
  <si>
    <t>三星M31</t>
  </si>
  <si>
    <t>红米Note8pro</t>
  </si>
  <si>
    <t>红米Note9pro</t>
  </si>
  <si>
    <t>华为P30Lite</t>
  </si>
  <si>
    <t>华为P30</t>
  </si>
  <si>
    <t>华为P30Pro</t>
  </si>
  <si>
    <t>iPhone XS/X</t>
  </si>
  <si>
    <t>超级纤维黑</t>
  </si>
  <si>
    <t>超级纤维红</t>
  </si>
  <si>
    <t>超级纤维紫</t>
  </si>
  <si>
    <t>超级纤维绿</t>
  </si>
  <si>
    <t>透明</t>
  </si>
  <si>
    <t>气垫防摔（黑）</t>
  </si>
  <si>
    <t>气垫防摔（金）</t>
  </si>
  <si>
    <t>气垫防摔（银）</t>
  </si>
  <si>
    <t>三星A52</t>
  </si>
  <si>
    <t>红米Note10</t>
  </si>
  <si>
    <t>红米Note10Pro</t>
  </si>
  <si>
    <t>三星A42</t>
  </si>
  <si>
    <t>红</t>
  </si>
  <si>
    <t>黄</t>
  </si>
  <si>
    <t>蓝</t>
  </si>
  <si>
    <t>小雏菊1</t>
  </si>
  <si>
    <t>小米PocoX3Pro</t>
  </si>
  <si>
    <t>iPhone 13 ProMax</t>
  </si>
  <si>
    <t>干花(黄)新</t>
  </si>
  <si>
    <t>干花(粉)新</t>
  </si>
  <si>
    <t>handy</t>
  </si>
  <si>
    <t>type</t>
  </si>
  <si>
    <t>文字</t>
    <phoneticPr fontId="2" type="noConversion"/>
  </si>
  <si>
    <t>F&amp;X Samsung A50 - Zebra Pattern 
New</t>
  </si>
  <si>
    <t>F&amp;X Samsung A50 - Wolf
New</t>
  </si>
  <si>
    <t>F&amp;X Samsung A50 - Leopard Pattern
New</t>
  </si>
  <si>
    <t>F&amp;X Samsung A41 - Leopard Pattern
New</t>
  </si>
  <si>
    <t>F&amp;X Samsung A41 - small heart black
New</t>
    <phoneticPr fontId="2" type="noConversion"/>
  </si>
  <si>
    <t>F&amp;X Samsung A51 - Wolf
New</t>
  </si>
  <si>
    <t>F&amp;X Samsung A51 - Leopard Pattern
New</t>
  </si>
  <si>
    <t>F&amp;X Samsung A51 - Zebra Pattern
New</t>
  </si>
  <si>
    <t>F&amp;X Samsung A51 - Pink Fashion 2
New</t>
  </si>
  <si>
    <t>F&amp;X Samsung A51 - small heart black
New</t>
    <phoneticPr fontId="2" type="noConversion"/>
  </si>
  <si>
    <t>F&amp;X Samsung A51 - Real Flower Yellow
New</t>
  </si>
  <si>
    <t>F&amp;X Samsung A51 - Real Flower Pink
New</t>
  </si>
  <si>
    <t>F&amp;X Samsung A51- Pink Fashion
New</t>
  </si>
  <si>
    <t>F&amp;X Samsung A71 - Wolf
New</t>
  </si>
  <si>
    <t>F&amp;X Samsung A71 - Leopard Pattern
New</t>
  </si>
  <si>
    <t>F&amp;X Samsung A71 - Zebra Pattern
New</t>
  </si>
  <si>
    <t>F&amp;X Samsung A71 - small heart black
New</t>
    <phoneticPr fontId="2" type="noConversion"/>
  </si>
  <si>
    <t>F&amp;X Samsung A71 - Real Flower Yellow
New</t>
  </si>
  <si>
    <t>F&amp;X Samsung A71 - Real Flower Pink
New</t>
  </si>
  <si>
    <t>F&amp;X Samsung S20- Pink Fashion
New</t>
  </si>
  <si>
    <t>F&amp;X Xiaomi Note 8 Pro - Lippenabdruck
New</t>
  </si>
  <si>
    <t>F&amp;X Xiaomi Note 8 Pro - Zebra Pattern
New</t>
  </si>
  <si>
    <t>F&amp;X Xiaomi Note 8 Pro - Leopard Pattern
New</t>
  </si>
  <si>
    <t>F&amp;X Xiaomi Note 8 Pro - Pink Fashion
New</t>
  </si>
  <si>
    <t>F&amp;X Xiaomi Note 9 Pro - Real Flower Yellow
New</t>
  </si>
  <si>
    <t>F&amp;X Xiaomi Note 9 Pro - Real Flower Pink
New</t>
  </si>
  <si>
    <t>F&amp;X Huawei P30 Lite - Zebra Pattern
New</t>
  </si>
  <si>
    <t>F&amp;X Huawei P30 Lite - Pink Fashion
New</t>
  </si>
  <si>
    <t>F&amp;X Huawei P30 Lite - Leopard Pattern
New</t>
  </si>
  <si>
    <t>F&amp;X Huawei P30 - Leopard Pattern
New</t>
  </si>
  <si>
    <t>F&amp;X Huawei P30 Pro - Zebra Pattern
New</t>
  </si>
  <si>
    <t>F&amp;X Huawei P30 Pro - Leopard Pattern
New</t>
  </si>
  <si>
    <t>F&amp;X Huawei P30 Pro - Pink Fashion
New</t>
  </si>
  <si>
    <t>F&amp;X iPhone 11 - Leopard Pattern
New</t>
  </si>
  <si>
    <t>F&amp;X iPhone 11 - Zebra Pattern
New</t>
  </si>
  <si>
    <t>F&amp;X iPhone 11 Pro - Leopard Pattern
New</t>
  </si>
  <si>
    <t>F&amp;X iPhone 12 Mini - Transparent
New</t>
  </si>
  <si>
    <t>F&amp;X iPhone 12 Mini - Wolf
New</t>
  </si>
  <si>
    <t>F&amp;X iPhone 12 Mini - Leopard Pattern
New</t>
  </si>
  <si>
    <t>F&amp;X iPhone 12 Mini - Zebra Pattern
New</t>
  </si>
  <si>
    <t>F&amp;X iPhone 12 Mini - Pink Fashion
New</t>
  </si>
  <si>
    <t>F&amp;X iPhone 12 Mini - Stossfest Schwarz
New</t>
  </si>
  <si>
    <t>F&amp;X iPhone 12 Mini - Stossfest Gold
New</t>
  </si>
  <si>
    <t>F&amp;X iPhone 12 Mini - Stossfest Silver
New</t>
  </si>
  <si>
    <t>F&amp;X iPhone 12 Mini - Real Flower Yellow
New</t>
  </si>
  <si>
    <t>F&amp;X iPhone 12 Mini - Real Flower Pink
New</t>
  </si>
  <si>
    <t>F&amp;X iPhone 12 Mini - Real Flower Blau
New</t>
  </si>
  <si>
    <t>F&amp;X iPhone 12/12 Pro - Transparent
New</t>
  </si>
  <si>
    <t>F&amp;X iPhone 12/12 Pro - Wolf
New</t>
  </si>
  <si>
    <t>F&amp;X iPhone 12/12 Pro - Leopard Pattern
New</t>
  </si>
  <si>
    <t>F&amp;X iPhone 12/12 Pro - Zebra Pattern
New</t>
  </si>
  <si>
    <t>F&amp;X iPhone 12/12 Pro  - Pink Fashion
New</t>
  </si>
  <si>
    <t>F&amp;X iPhone 12/12 Pro- Stossfest Schwarz
New</t>
  </si>
  <si>
    <t>F&amp;X iPhone 12/12 Pro - Stossfest Gold
New</t>
  </si>
  <si>
    <t>F&amp;X iPhone 12/12 Pro - Stossfest Silver
New</t>
  </si>
  <si>
    <t>F&amp;X iPhone 12/12 Pro-Real Flower Yellow
New</t>
  </si>
  <si>
    <t>F&amp;X iPhone 12/12 Pro-Real Flower Pink
New</t>
  </si>
  <si>
    <t>F&amp;X iPhone 12/12 Pro-Real Flower Blau
New</t>
  </si>
  <si>
    <t>F&amp;X iPhone 12 Pro Max- Transparent
New</t>
  </si>
  <si>
    <t>F&amp;X iPhone 12 Pro Max- Real Flower Yellow
New</t>
  </si>
  <si>
    <t>F&amp;X iPhone 12 Pro Max- Real Flower Pink
New</t>
  </si>
  <si>
    <t>F&amp;X iPhone 12 Pro Max- Real Flower Blau
New</t>
  </si>
  <si>
    <t>F&amp;X iPhone 12 Pro Max- Leopard Pattern
New</t>
  </si>
  <si>
    <t>F&amp;X iPhone 12 Pro Max- Zebra Pattern
New</t>
  </si>
  <si>
    <t>F&amp;X iPhone 12 Pro Max- Pink Fashion
New</t>
  </si>
  <si>
    <t>F&amp;X iPhone 12 Pro Max- Stossfest Schwarz
New</t>
  </si>
  <si>
    <t>F&amp;X iPhone 12 Pro Max- Stossfest Gold
New</t>
  </si>
  <si>
    <t>F&amp;X iPhone 12 Pro Max- Stossfest Silver
New</t>
  </si>
  <si>
    <t>F&amp;X Samsung A52 - Leopard Pattern
New</t>
    <phoneticPr fontId="2" type="noConversion"/>
  </si>
  <si>
    <t>F&amp;X Samsung A52 - Leopard
New</t>
    <phoneticPr fontId="2" type="noConversion"/>
  </si>
  <si>
    <t>F&amp;X Samsung A52 - Zebra Pattern
New</t>
    <phoneticPr fontId="2" type="noConversion"/>
  </si>
  <si>
    <t>F&amp;X Samsung A52 - Pink Fashion
New</t>
    <phoneticPr fontId="2" type="noConversion"/>
  </si>
  <si>
    <t>F&amp;X Samsung A52 -Real Flower Yellow
New</t>
    <phoneticPr fontId="2" type="noConversion"/>
  </si>
  <si>
    <t>F&amp;X Samsung A52 -Real Flower Pink
New</t>
    <phoneticPr fontId="2" type="noConversion"/>
  </si>
  <si>
    <t>F&amp;X Samsung A72 - Leopard Pattern
New</t>
  </si>
  <si>
    <t>F&amp;X Samsung A72 - Leopard
New</t>
    <phoneticPr fontId="2" type="noConversion"/>
  </si>
  <si>
    <t>F&amp;X Samsung A72 - Zebra Pattern
New</t>
  </si>
  <si>
    <t>F&amp;X Samsung A72 - Pink Fashion
New</t>
  </si>
  <si>
    <t>F&amp;X Samsung A72 -Real Flower Yellow
New</t>
  </si>
  <si>
    <t>F&amp;X Samsung A72 -Real Flower Pink
New</t>
  </si>
  <si>
    <t>F&amp;X Samsung A52 - Stossfest Schwarz
New</t>
    <phoneticPr fontId="2" type="noConversion"/>
  </si>
  <si>
    <t>F&amp;X Samsung A52 - Stossfest Gold
New</t>
    <phoneticPr fontId="2" type="noConversion"/>
  </si>
  <si>
    <t>F&amp;X Samsung A52 - Stossfest Silver
New</t>
  </si>
  <si>
    <t>F&amp;X Samsung A52 - Transparent
New</t>
  </si>
  <si>
    <t>F&amp;X Samsung A72 - Stossfest Schwarz
New</t>
  </si>
  <si>
    <t>F&amp;X Samsung A72 - Stossfest Gold
New</t>
  </si>
  <si>
    <t>F&amp;X Samsung A72 - Stossfest Silver
New</t>
  </si>
  <si>
    <t>F&amp;X Samsung A72 - Transparent
New</t>
  </si>
  <si>
    <t>F&amp;X Samsung A52 - little heart black
New</t>
    <phoneticPr fontId="2" type="noConversion"/>
  </si>
  <si>
    <t>F&amp;X Samsung A72 - little heart black
New</t>
    <phoneticPr fontId="2" type="noConversion"/>
  </si>
  <si>
    <t>F&amp;X Xiaomi Note10- little heart black
New</t>
    <phoneticPr fontId="2" type="noConversion"/>
  </si>
  <si>
    <t>F&amp;X Xiaomi Note10 Pro - little heart black
New</t>
    <phoneticPr fontId="2" type="noConversion"/>
  </si>
  <si>
    <t>F&amp;X Xiaomi Note10 - Leopard Pattern
New</t>
    <phoneticPr fontId="2" type="noConversion"/>
  </si>
  <si>
    <t>F&amp;X Xiaomi Note10- Leopard
New</t>
    <phoneticPr fontId="2" type="noConversion"/>
  </si>
  <si>
    <t>F&amp;X Xiaomi Note10- Zebra Pattern
New</t>
    <phoneticPr fontId="2" type="noConversion"/>
  </si>
  <si>
    <t>F&amp;X Xiaomi Note10Pro - Leopard Pattern
New</t>
  </si>
  <si>
    <t>F&amp;X Xiaomi Note10Pro- Leopard
New</t>
  </si>
  <si>
    <t>F&amp;X Xiaomi Note10Pro- Zebra Pattern
New</t>
  </si>
  <si>
    <t>F&amp;X Xiaomi Note10 -Real Flower Yellow
New</t>
    <phoneticPr fontId="2" type="noConversion"/>
  </si>
  <si>
    <t>F&amp;X Xiaomi Note10 -Real Flower Pink
New</t>
    <phoneticPr fontId="2" type="noConversion"/>
  </si>
  <si>
    <t>F&amp;X Xiaomi Note10Pro -Real Flower Yellow
New</t>
  </si>
  <si>
    <t>F&amp;X Xiaomi Note10Pro -Real Flower Pink
New</t>
  </si>
  <si>
    <t>F&amp;X Samsung A42 -Real Flower Yellow
New</t>
    <phoneticPr fontId="2" type="noConversion"/>
  </si>
  <si>
    <t>F&amp;X Samsung A42 -Real Flower Pink
New</t>
    <phoneticPr fontId="2" type="noConversion"/>
  </si>
  <si>
    <t>F&amp;X Samsung A32 -Real Flower Yellow
New</t>
  </si>
  <si>
    <t>F&amp;X Samsung A32 -Real Flower Pink
New</t>
  </si>
  <si>
    <t>F&amp;X Samsung A12 -Real Flower Yellow
New</t>
  </si>
  <si>
    <t>F&amp;X Samsung A12 -Real Flower Pink
New</t>
  </si>
  <si>
    <t>Cuozaojin-Red
New</t>
    <phoneticPr fontId="2" type="noConversion"/>
  </si>
  <si>
    <t>Cuozaojin - Yellow
New</t>
    <phoneticPr fontId="2" type="noConversion"/>
  </si>
  <si>
    <t>Cuozaojin - Blue
New</t>
    <phoneticPr fontId="2" type="noConversion"/>
  </si>
  <si>
    <t>F&amp;X Samsung A52 -Real Flower Princess Pink
New</t>
    <phoneticPr fontId="2" type="noConversion"/>
  </si>
  <si>
    <t>F&amp;X Samsung A52 -Real Flower Princess White
New</t>
    <phoneticPr fontId="2" type="noConversion"/>
  </si>
  <si>
    <t>F&amp;X Samsung A52 -Real Flower Kamille1
New</t>
    <phoneticPr fontId="2" type="noConversion"/>
  </si>
  <si>
    <t>F&amp;X Samsung A52 -Real Flower Kamille2
New</t>
    <phoneticPr fontId="2" type="noConversion"/>
  </si>
  <si>
    <t>F&amp;X Samsung A52 -Sunflower Yellow
New</t>
    <phoneticPr fontId="2" type="noConversion"/>
  </si>
  <si>
    <t>F&amp;X Xiaomi Poco X3 Pro/NFC - Leopard Pattern
New</t>
    <phoneticPr fontId="2" type="noConversion"/>
  </si>
  <si>
    <t>F&amp;X Xiaomi Poco X3 Pro/NFC- Leopard
New</t>
    <phoneticPr fontId="2" type="noConversion"/>
  </si>
  <si>
    <t>F&amp;X Xiaomi Poco X3 Pro/NFC- Zebra Pattern
New</t>
    <phoneticPr fontId="2" type="noConversion"/>
  </si>
  <si>
    <t>F&amp;X Xiaomi Poco X3 Pro/NFC -Real Flower Yellow
New</t>
    <phoneticPr fontId="2" type="noConversion"/>
  </si>
  <si>
    <t>F&amp;X Xiaomi Poco X3 Pro/NFC-Real Flower Pink
New</t>
    <phoneticPr fontId="2" type="noConversion"/>
  </si>
  <si>
    <t>F&amp;X iPhone 13 Mini- Real Flower Yellow
New</t>
    <phoneticPr fontId="2" type="noConversion"/>
  </si>
  <si>
    <t>F&amp;X iPhone 13 Mini- Real Flower Pink
New</t>
    <phoneticPr fontId="2" type="noConversion"/>
  </si>
  <si>
    <t>F&amp;X iPhone 13- Real Flower Yellow
New</t>
    <phoneticPr fontId="2" type="noConversion"/>
  </si>
  <si>
    <t>F&amp;X iPhone 13- Real Flower Pink
New</t>
    <phoneticPr fontId="2" type="noConversion"/>
  </si>
  <si>
    <t>F&amp;X iPhone 13 Pro- Real Flower Yellow
New</t>
    <phoneticPr fontId="2" type="noConversion"/>
  </si>
  <si>
    <t>F&amp;X iPhone 13 Pro- Real Flower Pink
New</t>
    <phoneticPr fontId="2" type="noConversion"/>
  </si>
  <si>
    <t>F&amp;X iPhone 13 ProMax- Real Flower Yellow
New</t>
    <phoneticPr fontId="2" type="noConversion"/>
  </si>
  <si>
    <t>F&amp;X iPhone 13 ProMax- Real Flower Pink
New</t>
    <phoneticPr fontId="2" type="noConversion"/>
  </si>
  <si>
    <t>F&amp;X iPhone 13- Leopard
New</t>
    <phoneticPr fontId="2" type="noConversion"/>
  </si>
  <si>
    <t>F&amp;X iPhone 13 - Leopard Pattern
New</t>
    <phoneticPr fontId="2" type="noConversion"/>
  </si>
  <si>
    <t>F&amp;X iPhone 13- Zebra Pattern
New</t>
    <phoneticPr fontId="2" type="noConversion"/>
  </si>
  <si>
    <t>F&amp;X iPhone 13 Mini- Leopard
New</t>
    <phoneticPr fontId="2" type="noConversion"/>
  </si>
  <si>
    <t>F&amp;X iPhone 13 Mini- Leopard Pattern
New</t>
    <phoneticPr fontId="2" type="noConversion"/>
  </si>
  <si>
    <t>F&amp;X iPhone 13 Mini- Zebra Pattern
New</t>
    <phoneticPr fontId="2" type="noConversion"/>
  </si>
  <si>
    <t>F&amp;X iPhone 13 Pro- Leopard
New</t>
    <phoneticPr fontId="2" type="noConversion"/>
  </si>
  <si>
    <t>F&amp;X iPhone 13 Pro- Leopard Pattern
New</t>
    <phoneticPr fontId="2" type="noConversion"/>
  </si>
  <si>
    <t>F&amp;X iPhone 13 Pro- Zebra Pattern
New</t>
    <phoneticPr fontId="2" type="noConversion"/>
  </si>
  <si>
    <t>F&amp;X iPhone 13 ProMax- Leopard
New</t>
    <phoneticPr fontId="2" type="noConversion"/>
  </si>
  <si>
    <t>F&amp;X iPhone 13 ProMax- Leopard Pattern
New</t>
    <phoneticPr fontId="2" type="noConversion"/>
  </si>
  <si>
    <t>F&amp;X iPhone 13 ProMax- Zebra Pattern
New</t>
    <phoneticPr fontId="2" type="noConversion"/>
  </si>
  <si>
    <t>F&amp;X iPhone 13 - small heart black
New</t>
    <phoneticPr fontId="2" type="noConversion"/>
  </si>
  <si>
    <t>F&amp;X iPhone 13 Mini- small heart black
New</t>
    <phoneticPr fontId="2" type="noConversion"/>
  </si>
  <si>
    <t>F&amp;X iPhone 13 Pro - small heart black
New</t>
    <phoneticPr fontId="2" type="noConversion"/>
  </si>
  <si>
    <t>F&amp;X iPhone 13 ProMax- small heart black
New</t>
  </si>
  <si>
    <t>F&amp;X iPhone 13 - Real chamomile white
New</t>
  </si>
  <si>
    <t>F&amp;X iPhone 13 Mini- Real chamomile white
New</t>
  </si>
  <si>
    <t>F&amp;X iPhone 13 Pro - Real chamomile white
New</t>
  </si>
  <si>
    <t>F&amp;X iPhone 13 ProMax- Real chamomile white
New</t>
  </si>
  <si>
    <t>F&amp;X Samsung A72 -Real chamomile white
New</t>
  </si>
  <si>
    <t>F&amp;X Hülle für iPhone 11 Pro - Planet Universum - Handyhülle</t>
  </si>
  <si>
    <t>校验</t>
  </si>
  <si>
    <t>三星A53</t>
  </si>
  <si>
    <t>三星A73</t>
  </si>
  <si>
    <t>三星A33</t>
  </si>
  <si>
    <t>Redmi Note11/S</t>
  </si>
  <si>
    <t>B09SYFLGZ7</t>
  </si>
  <si>
    <t>B09SYDVNYR</t>
  </si>
  <si>
    <t>B09TJTBDBM</t>
  </si>
  <si>
    <t>B09TJS94R3</t>
  </si>
  <si>
    <t>B09TJRH2ZW</t>
  </si>
  <si>
    <t>B09TJTQ9RV</t>
  </si>
  <si>
    <t>B09TYDDSWF</t>
  </si>
  <si>
    <t>B09TYBSS2H</t>
  </si>
  <si>
    <t>B09TYDWMTR</t>
  </si>
  <si>
    <t>B09TYCMH3M</t>
  </si>
  <si>
    <t>B09WM3KL86</t>
  </si>
  <si>
    <t>B09WM38PF1</t>
  </si>
  <si>
    <t>B09WM6M9RN</t>
  </si>
  <si>
    <t>B09WM35T4R</t>
  </si>
  <si>
    <t>B09WM3PXMF</t>
  </si>
  <si>
    <t>B09WPZ4VMW</t>
  </si>
  <si>
    <t>F&amp;X Samsung A53 -Real Flower Yellow
New</t>
  </si>
  <si>
    <t>F&amp;X Samsung A53 -Real Flower Pink
New</t>
  </si>
  <si>
    <t>F&amp;X Samsung A73 -Real Flower Yellow
New</t>
  </si>
  <si>
    <t>F&amp;X Samsung A73 -Real Flower Pink
New</t>
  </si>
  <si>
    <t>F&amp;X Samsung A33 -Real Flower Yellow
New</t>
  </si>
  <si>
    <t>F&amp;X Samsung A33 -Real Flower Pink
New</t>
  </si>
  <si>
    <t>F&amp;X Samsung A53 - Leopard Pattern
New</t>
  </si>
  <si>
    <t>F&amp;X Samsung A53 - Leopard
New</t>
  </si>
  <si>
    <t>F&amp;X Samsung A53 - Zebra Pattern
New</t>
  </si>
  <si>
    <t>F&amp;X Samsung A53 - little heart black
New</t>
  </si>
  <si>
    <t>F&amp;X Redmi Note11/S -Real Flower Yellow
New</t>
  </si>
  <si>
    <t>F&amp;X Redmi Note11/S -Real Flower Pink
New</t>
  </si>
  <si>
    <t>F&amp;X Redmi Note11/S - Leopard Pattern
New</t>
  </si>
  <si>
    <t>F&amp;X Redmi Note11/S - Leopard
New</t>
  </si>
  <si>
    <t>F&amp;X Redmi Note11/S - Zebra Pattern
New</t>
  </si>
  <si>
    <t>F&amp;X Redmi Note11/S - little heart black
New</t>
  </si>
  <si>
    <t>（父）ASIN</t>
  </si>
  <si>
    <t>会话次数 – 总计</t>
  </si>
  <si>
    <t>会话次数 – 总计 – B2B</t>
  </si>
  <si>
    <t>会话百分比 – 总计</t>
  </si>
  <si>
    <t>会话百分比 – 总计 – B2B</t>
  </si>
  <si>
    <t>页面浏览量 – 总计</t>
  </si>
  <si>
    <t>页面浏览量 – 总计 – B2B</t>
  </si>
  <si>
    <t>页面浏览量百分比 – 总计</t>
  </si>
  <si>
    <t>页面浏览量百分比 – 总计 – B2B</t>
  </si>
  <si>
    <t>推荐报价（购买按钮）百分比</t>
  </si>
  <si>
    <t>推荐报价（购买按钮）百分比 – B2B</t>
  </si>
  <si>
    <t>已订购商品数量 - B2B</t>
  </si>
  <si>
    <t>商品会话百分比</t>
  </si>
  <si>
    <t>商品会话百分比 - B2B</t>
  </si>
  <si>
    <t>已订购商品销售额 - B2B</t>
  </si>
  <si>
    <t>订单商品总数</t>
  </si>
  <si>
    <t>订单商品总数 - B2B</t>
  </si>
  <si>
    <t>B0BGMHFNQC</t>
  </si>
  <si>
    <t>B0BGMHMZB1</t>
  </si>
  <si>
    <t>B0BGMHNZMQ</t>
  </si>
  <si>
    <t>B0BGMJF1KH</t>
  </si>
  <si>
    <t>B0BGMJP2VT</t>
  </si>
  <si>
    <t>B0BGML95TV</t>
  </si>
  <si>
    <t>B0BGMLHSFJ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</si>
</sst>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[$€-2]\ #,##0.00;[Red]\-[$€-2]\ #,##0.00"/>
    <numFmt numFmtId="165" formatCode="0.0_);[Red]\(0.0\)"/>
    <numFmt numFmtId="166" formatCode="mmm\ dd\,\ yyyy"/>
    <numFmt numFmtId="167" formatCode="0.0000%"/>
    <numFmt numFmtId="168" formatCode="0.0;[Red]0.0"/>
    <numFmt numFmtId="169" formatCode="0_);[Red]\(0\)"/>
    <numFmt numFmtId="170" formatCode="#,##0.00\ [$€-407]"/>
    <numFmt numFmtId="171" formatCode="0.0%"/>
    <numFmt numFmtId="172" formatCode="0.0%_);[Red]\(0.0%\)"/>
    <numFmt numFmtId="173" formatCode="[$€]#,##0.00;\([$€]#,##0.00\)"/>
    <numFmt numFmtId="174" formatCode="#,##0.00\ &quot;€&quot;"/>
    <numFmt numFmtId="175" formatCode="[$€-2]\ #,##0;[Red]\-[$€-2]\ #,##0"/>
  </numFmts>
  <fonts count="30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4"/>
      <charset val="134"/>
      <scheme val="minor"/>
    </font>
    <font>
      <b/>
      <sz val="16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4" fillId="0" borderId="0"/>
    <xf numFmtId="0" fontId="3" fillId="0" borderId="0"/>
    <xf numFmtId="0" fontId="2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0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2" xfId="0" applyNumberFormat="1" applyBorder="1">
      <alignment vertical="center"/>
    </xf>
    <xf numFmtId="0" fontId="22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Alignment="1"/>
    <xf numFmtId="0" fontId="24" fillId="0" borderId="0" xfId="42"/>
    <xf numFmtId="0" fontId="3" fillId="0" borderId="0" xfId="43"/>
    <xf numFmtId="0" fontId="0" fillId="0" borderId="0" xfId="0" applyAlignment="1">
      <alignment vertical="center" wrapText="1"/>
    </xf>
    <xf numFmtId="168" fontId="0" fillId="0" borderId="0" xfId="0" applyNumberFormat="1">
      <alignment vertical="center"/>
    </xf>
    <xf numFmtId="0" fontId="2" fillId="0" borderId="0" xfId="44"/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2" fillId="0" borderId="13" xfId="0" applyFont="1" applyBorder="1">
      <alignment vertical="center"/>
    </xf>
    <xf numFmtId="169" fontId="0" fillId="0" borderId="14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23" fillId="0" borderId="13" xfId="0" applyFont="1" applyBorder="1" applyAlignment="1">
      <alignment vertical="center" wrapText="1"/>
    </xf>
    <xf numFmtId="0" fontId="23" fillId="33" borderId="13" xfId="0" applyFont="1" applyFill="1" applyBorder="1" applyAlignment="1">
      <alignment vertical="center" wrapText="1"/>
    </xf>
    <xf numFmtId="169" fontId="0" fillId="0" borderId="13" xfId="0" applyNumberFormat="1" applyBorder="1">
      <alignment vertical="center"/>
    </xf>
    <xf numFmtId="9" fontId="0" fillId="0" borderId="0" xfId="0" applyNumberFormat="1" applyAlignment="1"/>
    <xf numFmtId="0" fontId="24" fillId="34" borderId="0" xfId="42" applyFill="1"/>
    <xf numFmtId="0" fontId="24" fillId="36" borderId="0" xfId="42" applyFill="1"/>
    <xf numFmtId="0" fontId="2" fillId="36" borderId="0" xfId="44" applyFill="1"/>
    <xf numFmtId="49" fontId="0" fillId="0" borderId="0" xfId="0" applyNumberFormat="1" applyAlignment="1"/>
    <xf numFmtId="22" fontId="0" fillId="0" borderId="0" xfId="0" applyNumberFormat="1" applyAlignment="1"/>
    <xf numFmtId="169" fontId="0" fillId="0" borderId="0" xfId="0" applyNumberFormat="1">
      <alignment vertical="center"/>
    </xf>
    <xf numFmtId="0" fontId="26" fillId="0" borderId="0" xfId="43" applyFont="1"/>
    <xf numFmtId="0" fontId="1" fillId="0" borderId="0" xfId="43" applyFont="1"/>
    <xf numFmtId="0" fontId="26" fillId="33" borderId="0" xfId="43" applyFont="1" applyFill="1"/>
    <xf numFmtId="10" fontId="22" fillId="0" borderId="13" xfId="45" applyNumberFormat="1" applyFont="1" applyBorder="1" applyAlignment="1">
      <alignment vertical="center"/>
    </xf>
    <xf numFmtId="0" fontId="22" fillId="0" borderId="0" xfId="0" applyFont="1" applyAlignment="1"/>
    <xf numFmtId="171" fontId="0" fillId="0" borderId="0" xfId="45" applyNumberFormat="1" applyFont="1" applyAlignment="1">
      <alignment vertical="center"/>
    </xf>
    <xf numFmtId="169" fontId="22" fillId="0" borderId="13" xfId="0" applyNumberFormat="1" applyFont="1" applyBorder="1">
      <alignment vertical="center"/>
    </xf>
    <xf numFmtId="0" fontId="0" fillId="0" borderId="13" xfId="0" applyBorder="1" applyAlignment="1"/>
    <xf numFmtId="0" fontId="25" fillId="36" borderId="0" xfId="0" applyFont="1" applyFill="1">
      <alignment vertical="center"/>
    </xf>
    <xf numFmtId="0" fontId="0" fillId="0" borderId="18" xfId="0" applyBorder="1">
      <alignment vertical="center"/>
    </xf>
    <xf numFmtId="10" fontId="0" fillId="0" borderId="18" xfId="0" applyNumberFormat="1" applyBorder="1">
      <alignment vertical="center"/>
    </xf>
    <xf numFmtId="9" fontId="0" fillId="0" borderId="18" xfId="0" applyNumberFormat="1" applyBorder="1">
      <alignment vertical="center"/>
    </xf>
    <xf numFmtId="169" fontId="0" fillId="0" borderId="18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25" fillId="33" borderId="13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25" fillId="0" borderId="15" xfId="0" applyNumberFormat="1" applyFont="1" applyBorder="1">
      <alignment vertical="center"/>
    </xf>
    <xf numFmtId="0" fontId="2" fillId="33" borderId="0" xfId="44" applyFill="1"/>
    <xf numFmtId="170" fontId="24" fillId="33" borderId="0" xfId="42" applyNumberFormat="1" applyFill="1"/>
    <xf numFmtId="0" fontId="24" fillId="33" borderId="0" xfId="42" applyFill="1"/>
    <xf numFmtId="9" fontId="0" fillId="0" borderId="18" xfId="45" applyFont="1" applyBorder="1" applyAlignment="1">
      <alignment vertical="center"/>
    </xf>
    <xf numFmtId="172" fontId="0" fillId="0" borderId="13" xfId="45" applyNumberFormat="1" applyFont="1" applyBorder="1" applyAlignment="1">
      <alignment vertical="center"/>
    </xf>
    <xf numFmtId="9" fontId="24" fillId="33" borderId="0" xfId="45" applyFont="1" applyFill="1"/>
    <xf numFmtId="166" fontId="24" fillId="0" borderId="0" xfId="42" applyNumberFormat="1"/>
    <xf numFmtId="1" fontId="24" fillId="0" borderId="0" xfId="42" applyNumberFormat="1"/>
    <xf numFmtId="2" fontId="24" fillId="0" borderId="0" xfId="42" applyNumberFormat="1"/>
    <xf numFmtId="167" fontId="24" fillId="0" borderId="0" xfId="42" applyNumberFormat="1"/>
    <xf numFmtId="170" fontId="24" fillId="0" borderId="0" xfId="42" applyNumberFormat="1"/>
    <xf numFmtId="0" fontId="0" fillId="37" borderId="0" xfId="0" applyFill="1" applyAlignment="1">
      <alignment vertical="center" wrapText="1"/>
    </xf>
    <xf numFmtId="0" fontId="0" fillId="33" borderId="0" xfId="0" applyFill="1" applyAlignment="1"/>
    <xf numFmtId="10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right" vertical="center"/>
    </xf>
    <xf numFmtId="164" fontId="25" fillId="38" borderId="20" xfId="46" applyNumberFormat="1" applyFont="1" applyFill="1" applyBorder="1" applyAlignment="1">
      <alignment vertical="center"/>
    </xf>
    <xf numFmtId="164" fontId="25" fillId="41" borderId="13" xfId="46" applyNumberFormat="1" applyFont="1" applyFill="1" applyBorder="1" applyAlignment="1">
      <alignment vertical="center"/>
    </xf>
    <xf numFmtId="0" fontId="0" fillId="38" borderId="13" xfId="0" applyFill="1" applyBorder="1" applyAlignment="1">
      <alignment horizontal="left" vertical="center"/>
    </xf>
    <xf numFmtId="174" fontId="0" fillId="39" borderId="20" xfId="0" applyNumberFormat="1" applyFill="1" applyBorder="1">
      <alignment vertical="center"/>
    </xf>
    <xf numFmtId="174" fontId="0" fillId="37" borderId="13" xfId="0" applyNumberFormat="1" applyFill="1" applyBorder="1">
      <alignment vertical="center"/>
    </xf>
    <xf numFmtId="174" fontId="0" fillId="40" borderId="13" xfId="0" applyNumberFormat="1" applyFill="1" applyBorder="1">
      <alignment vertical="center"/>
    </xf>
    <xf numFmtId="174" fontId="0" fillId="42" borderId="13" xfId="0" applyNumberFormat="1" applyFill="1" applyBorder="1">
      <alignment vertical="center"/>
    </xf>
    <xf numFmtId="164" fontId="0" fillId="0" borderId="13" xfId="0" applyNumberFormat="1" applyBorder="1">
      <alignment vertical="center"/>
    </xf>
    <xf numFmtId="175" fontId="0" fillId="0" borderId="0" xfId="0" applyNumberFormat="1">
      <alignment vertical="center"/>
    </xf>
    <xf numFmtId="166" fontId="0" fillId="0" borderId="0" xfId="0" applyNumberFormat="1" applyAlignment="1"/>
    <xf numFmtId="1" fontId="0" fillId="0" borderId="0" xfId="0" applyNumberFormat="1" applyAlignment="1"/>
    <xf numFmtId="167" fontId="0" fillId="0" borderId="0" xfId="0" applyNumberFormat="1" applyAlignment="1"/>
    <xf numFmtId="173" fontId="0" fillId="0" borderId="0" xfId="0" applyNumberFormat="1" applyAlignment="1"/>
    <xf numFmtId="2" fontId="0" fillId="0" borderId="0" xfId="0" applyNumberFormat="1" applyAlignment="1"/>
    <xf numFmtId="0" fontId="0" fillId="0" borderId="13" xfId="0" applyBorder="1" applyAlignment="1">
      <alignment wrapText="1"/>
    </xf>
    <xf numFmtId="1" fontId="0" fillId="0" borderId="13" xfId="0" applyNumberFormat="1" applyBorder="1">
      <alignment vertical="center"/>
    </xf>
    <xf numFmtId="0" fontId="0" fillId="0" borderId="13" xfId="0" applyBorder="1" applyAlignment="1">
      <alignment horizontal="left" vertical="center"/>
    </xf>
    <xf numFmtId="0" fontId="28" fillId="42" borderId="0" xfId="0" applyFont="1" applyFill="1">
      <alignment vertical="center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0" fillId="43" borderId="0" xfId="0" applyFill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25" fillId="35" borderId="0" xfId="0" applyFont="1" applyFill="1" applyAlignment="1">
      <alignment horizontal="center" vertical="center"/>
    </xf>
    <xf numFmtId="0" fontId="25" fillId="36" borderId="0" xfId="0" applyFont="1" applyFill="1" applyAlignment="1">
      <alignment horizontal="center" vertical="center"/>
    </xf>
    <xf numFmtId="171" fontId="0" fillId="0" borderId="17" xfId="0" applyNumberFormat="1" applyBorder="1" applyAlignment="1">
      <alignment horizontal="center" vertical="center"/>
    </xf>
    <xf numFmtId="0" fontId="25" fillId="34" borderId="19" xfId="0" applyFont="1" applyFill="1" applyBorder="1" applyAlignment="1">
      <alignment horizontal="center" vertical="center"/>
    </xf>
    <xf numFmtId="0" fontId="0" fillId="40" borderId="13" xfId="0" applyFill="1" applyBorder="1" applyAlignment="1">
      <alignment horizontal="left" vertical="center"/>
    </xf>
    <xf numFmtId="0" fontId="0" fillId="42" borderId="13" xfId="0" applyFill="1" applyBorder="1" applyAlignment="1">
      <alignment horizontal="left" vertical="center"/>
    </xf>
    <xf numFmtId="0" fontId="0" fillId="41" borderId="13" xfId="0" applyFill="1" applyBorder="1" applyAlignment="1">
      <alignment horizontal="left" vertical="center"/>
    </xf>
    <xf numFmtId="0" fontId="0" fillId="39" borderId="21" xfId="0" applyFill="1" applyBorder="1" applyAlignment="1">
      <alignment horizontal="left" vertical="center"/>
    </xf>
    <xf numFmtId="0" fontId="0" fillId="39" borderId="22" xfId="0" applyFill="1" applyBorder="1" applyAlignment="1">
      <alignment horizontal="left" vertical="center"/>
    </xf>
    <xf numFmtId="0" fontId="0" fillId="39" borderId="23" xfId="0" applyFill="1" applyBorder="1" applyAlignment="1">
      <alignment horizontal="left" vertical="center"/>
    </xf>
    <xf numFmtId="0" fontId="0" fillId="37" borderId="13" xfId="0" applyFill="1" applyBorder="1" applyAlignment="1">
      <alignment horizontal="left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Standard 2" xfId="42" xr:uid="{A669544D-1D98-4D75-AF94-440BD05ECD90}"/>
    <cellStyle name="Standard 3" xfId="43" xr:uid="{EA49B804-EA03-4160-A114-B65C0678DA07}"/>
    <cellStyle name="Standard 4" xfId="44" xr:uid="{7606523E-B4E7-4219-9715-763D3255D0B1}"/>
    <cellStyle name="百分比" xfId="45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6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yyyy/m/d\ h:mm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yyyy/m/d\ h:mm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FDE0D-C4D3-439C-9D03-914317CFB6AB}" name="Tabelle1" displayName="Tabelle1" ref="A1:AB6" totalsRowShown="0">
  <autoFilter ref="A1:AB6" xr:uid="{BF64AE72-1D3F-4F21-804B-5434427BF906}"/>
  <tableColumns count="28">
    <tableColumn id="1" xr3:uid="{C8A3004E-3121-454D-92CB-7AA333A00FEE}" name="DocumentVersion" dataDxfId="27"/>
    <tableColumn id="2" xr3:uid="{914AD5EC-B0B5-4B3F-B176-43B01952820B}" name="MessageType" dataDxfId="26"/>
    <tableColumn id="3" xr3:uid="{4D694B3D-9F28-454A-BB33-3EBC094EB292}" name="item_name" dataDxfId="25"/>
    <tableColumn id="4" xr3:uid="{DCC4C8C6-4FA0-4FF1-A7F4-BC75A720C49F}" name="asin" dataDxfId="24"/>
    <tableColumn id="5" xr3:uid="{20BCC4AF-E6E5-467B-8378-DFD13B54A232}" name="return_reason_code" dataDxfId="23"/>
    <tableColumn id="6" xr3:uid="{90AE6B94-6107-4A71-8675-BEE35869C272}" name="merchant_sku" dataDxfId="22"/>
    <tableColumn id="7" xr3:uid="{AFF00DE1-CFA3-4365-AB8B-0E07B71871E9}" name="in_policy" dataDxfId="21"/>
    <tableColumn id="8" xr3:uid="{B436A605-9EB7-414B-9FFF-EA485B4DD01D}" name="return_quantity" dataDxfId="20"/>
    <tableColumn id="9" xr3:uid="{F3EA910D-3DC3-48F0-ADF2-B638E5DFF0D8}" name="resolution" dataDxfId="19"/>
    <tableColumn id="10" xr3:uid="{C1A6AB45-3050-48F5-BA5B-084DC890058C}" name="category" dataDxfId="18"/>
    <tableColumn id="11" xr3:uid="{F279A8DF-0F18-45DA-B75B-922CDBF98DBD}" name="refund_amount" dataDxfId="17"/>
    <tableColumn id="12" xr3:uid="{B93B9A2F-D45C-44CA-9A3D-6FCC00C17782}" name="order_id" dataDxfId="16"/>
    <tableColumn id="13" xr3:uid="{52F5D32E-A09A-4FC0-92D3-F7B4BB367B1B}" name="order_date" dataDxfId="15"/>
    <tableColumn id="14" xr3:uid="{53287C5C-440F-41AF-B98A-1235516B2A6B}" name="amazon_rma_id" dataDxfId="14"/>
    <tableColumn id="15" xr3:uid="{D232BBC2-FF2A-4562-9FAB-3D2EE962C10E}" name="return_request_date" dataDxfId="13"/>
    <tableColumn id="16" xr3:uid="{F357C2BC-78BD-4DD7-8A86-5A3BA2451546}" name="return_request_status" dataDxfId="12"/>
    <tableColumn id="17" xr3:uid="{C86BC56A-2D57-4D33-B828-883D69ECCE4A}" name="a_to_z_claim" dataDxfId="11"/>
    <tableColumn id="18" xr3:uid="{92F78864-CB64-40B3-BF95-55F2142F1295}" name="is_prime" dataDxfId="10"/>
    <tableColumn id="19" xr3:uid="{F51EB769-F57B-4A4B-B361-80EB26E3209C}" name="label_cost" dataDxfId="9"/>
    <tableColumn id="20" xr3:uid="{8F4647AA-278C-405C-9284-7EC37F0D651F}" name="label_type" dataDxfId="8"/>
    <tableColumn id="21" xr3:uid="{F81EFC33-FBCD-443E-AE1F-7481062E9118}" name="currency_code" dataDxfId="7"/>
    <tableColumn id="22" xr3:uid="{809ACFC4-DAB9-4733-B909-103E2C808B32}" name="label_to_be_paid_by" dataDxfId="6"/>
    <tableColumn id="23" xr3:uid="{BF3C5834-D8EF-4428-8E2A-3C8B3E52864B}" name="return_type" dataDxfId="5"/>
    <tableColumn id="24" xr3:uid="{DB7AC764-954C-4E1C-86C6-45D455EC12BF}" name="order_amount" dataDxfId="4"/>
    <tableColumn id="25" xr3:uid="{7AD2B5D5-557B-411B-B451-2B9107207362}" name="order_quantity" dataDxfId="3"/>
    <tableColumn id="27" xr3:uid="{61F31EE7-29DE-473F-AABE-D5929CA15286}" name="最终退货金额" dataDxfId="2" dataCellStyle="Standard 3">
      <calculatedColumnFormula>IF(EXACT(Tabelle1[[#This Row],[return_request_status]],"Approved"),Tabelle1[[#This Row],[order_amount]],0)</calculatedColumnFormula>
    </tableColumn>
    <tableColumn id="26" xr3:uid="{A85B0189-6B50-4AE8-B3AE-3DFE37068363}" name="最终退货数" dataDxfId="1" dataCellStyle="Standard 3">
      <calculatedColumnFormula>IF(EXACT(Tabelle1[[#This Row],[return_request_status]],"Approved"),Tabelle1[[#This Row],[order_quantity]],0)</calculatedColumnFormula>
    </tableColumn>
    <tableColumn id="28" xr3:uid="{75AC86AD-9C77-5D4A-B2AB-B5AE41B010F3}" name="退货原因" dataCellStyle="Standar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1"/>
  <sheetViews>
    <sheetView showGridLines="0" tabSelected="1" zoomScaleNormal="100" workbookViewId="0">
      <pane ySplit="2" topLeftCell="A105" activePane="bottomLeft" state="frozen"/>
      <selection activeCell="D1" sqref="D1"/>
      <selection pane="bottomLeft" activeCell="B139" sqref="B139"/>
    </sheetView>
  </sheetViews>
  <sheetFormatPr defaultColWidth="11" defaultRowHeight="15.75" outlineLevelRow="1"/>
  <cols>
    <col min="1" max="1" width="12.3125" style="5" bestFit="1" customWidth="1"/>
    <col min="2" max="2" width="12.8125" customWidth="1"/>
    <col min="3" max="3" width="8.9375" customWidth="1"/>
    <col min="4" max="4" width="9.0625" bestFit="1" customWidth="1"/>
    <col min="5" max="8" width="9.5" customWidth="1"/>
    <col min="9" max="9" width="6.625" customWidth="1"/>
    <col min="10" max="11" width="9.5" customWidth="1"/>
    <col min="12" max="12" width="5.3125" customWidth="1"/>
    <col min="13" max="13" width="7.3125" customWidth="1"/>
    <col min="14" max="14" width="7.25" customWidth="1"/>
    <col min="15" max="15" width="8.0625" customWidth="1"/>
    <col min="16" max="16" width="6.375" customWidth="1"/>
    <col min="17" max="17" width="5.6875" customWidth="1"/>
    <col min="18" max="18" width="5.875" customWidth="1"/>
    <col min="19" max="19" width="9.375" customWidth="1"/>
    <col min="20" max="20" width="8.375" customWidth="1"/>
    <col min="21" max="23" width="2.6875" bestFit="1" customWidth="1"/>
  </cols>
  <sheetData>
    <row r="1" spans="1:23">
      <c r="D1" s="89" t="s">
        <v>79</v>
      </c>
      <c r="E1" s="89"/>
      <c r="F1" s="89"/>
      <c r="G1" s="89"/>
      <c r="H1" s="89"/>
      <c r="I1" s="89"/>
      <c r="J1" s="89"/>
      <c r="K1" s="89"/>
      <c r="L1" s="92" t="s">
        <v>80</v>
      </c>
      <c r="M1" s="92"/>
      <c r="N1" s="92"/>
      <c r="O1" s="92"/>
      <c r="P1" s="92"/>
      <c r="Q1" s="90" t="s">
        <v>81</v>
      </c>
      <c r="R1" s="90"/>
      <c r="S1" s="37" t="s">
        <v>85</v>
      </c>
      <c r="T1" s="37"/>
      <c r="U1" s="37"/>
    </row>
    <row r="2" spans="1:23" s="8" customFormat="1" ht="90">
      <c r="A2" s="19" t="s">
        <v>177</v>
      </c>
      <c r="B2" s="20" t="s">
        <v>18</v>
      </c>
      <c r="C2" s="20" t="s">
        <v>19</v>
      </c>
      <c r="D2" s="19" t="s">
        <v>2</v>
      </c>
      <c r="E2" s="19" t="s">
        <v>3</v>
      </c>
      <c r="F2" s="19" t="s">
        <v>4</v>
      </c>
      <c r="G2" s="19" t="s">
        <v>5</v>
      </c>
      <c r="H2" s="20" t="s">
        <v>20</v>
      </c>
      <c r="I2" s="19" t="s">
        <v>6</v>
      </c>
      <c r="J2" s="20" t="s">
        <v>22</v>
      </c>
      <c r="K2" s="19" t="s">
        <v>7</v>
      </c>
      <c r="L2" s="19" t="s">
        <v>179</v>
      </c>
      <c r="M2" s="19" t="s">
        <v>74</v>
      </c>
      <c r="N2" s="19" t="s">
        <v>73</v>
      </c>
      <c r="O2" s="19" t="s">
        <v>83</v>
      </c>
      <c r="P2" s="19" t="s">
        <v>178</v>
      </c>
      <c r="Q2" s="19" t="s">
        <v>78</v>
      </c>
      <c r="R2" s="19" t="s">
        <v>143</v>
      </c>
      <c r="S2" s="43" t="s">
        <v>84</v>
      </c>
      <c r="T2" s="43" t="s">
        <v>114</v>
      </c>
      <c r="U2" s="58" t="s">
        <v>233</v>
      </c>
      <c r="V2" s="58" t="s">
        <v>234</v>
      </c>
      <c r="W2" s="58" t="s">
        <v>235</v>
      </c>
    </row>
    <row r="3" spans="1:23">
      <c r="A3" s="5" t="s">
        <v>158</v>
      </c>
      <c r="B3" s="38" t="str">
        <f>VLOOKUP($A3,全部手机型号和壳种类!$B$2:$D$1007,全部手机型号和壳种类!C$1,0)</f>
        <v>三星A51</v>
      </c>
      <c r="C3" s="38" t="str">
        <f>VLOOKUP($A3,全部手机型号和壳种类!$B$2:$D$1007,全部手机型号和壳种类!D$1,0)</f>
        <v>干花(粉）</v>
      </c>
      <c r="D3" s="38">
        <f ca="1">SUMIF(业务报告!$B$4:$U$10000,$A3,业务报告!D$4:D$10000)</f>
        <v>0</v>
      </c>
      <c r="E3" s="39">
        <f ca="1">SUMIF(业务报告!$B$4:$U$10000,$A3,业务报告!F$4:F$10000)</f>
        <v>0</v>
      </c>
      <c r="F3" s="38">
        <f ca="1">SUMIF(业务报告!$B$4:$U$10000,$A3,业务报告!H$4:H$10000)</f>
        <v>0</v>
      </c>
      <c r="G3" s="39">
        <f ca="1">SUMIF(业务报告!$B$4:$U$10000,$A3,业务报告!J$4:J$10000)</f>
        <v>0</v>
      </c>
      <c r="H3" s="39">
        <f ca="1">SUMIF(业务报告!$B$4:$U$10000,$A3,业务报告!L$4:L$10000)</f>
        <v>0</v>
      </c>
      <c r="I3" s="41">
        <f ca="1">SUMIF(业务报告!$B$4:$U$10000,$A3,业务报告!N$4:N$10000)</f>
        <v>0</v>
      </c>
      <c r="J3" s="39">
        <f ca="1">SUMIF(业务报告!$B$4:$U$10000,$A3,业务报告!P$4:P$10000)</f>
        <v>0</v>
      </c>
      <c r="K3" s="70">
        <f ca="1">SUMIF(业务报告!$B$4:$U$10000,$A3,业务报告!R$4:R$10000)</f>
        <v>0</v>
      </c>
      <c r="L3" s="21">
        <f>SUMIF(广告报告!$H$4:$H$990,$A3,广告报告!$T$4:$T$990)</f>
        <v>0</v>
      </c>
      <c r="M3" s="21">
        <f>SUMIF(广告报告!$H$4:$H$990,$A3,广告报告!$U$4:$U$990)</f>
        <v>0</v>
      </c>
      <c r="N3" s="41">
        <f t="shared" ref="N3:N34" ca="1" si="0">I3-L3</f>
        <v>0</v>
      </c>
      <c r="O3" s="42">
        <f>SUMIF(广告报告!$H$4:$H$990,$A3,广告报告!$M$4:$M$990)</f>
        <v>0</v>
      </c>
      <c r="P3" s="50" t="str">
        <f t="shared" ref="P3:P34" ca="1" si="1">IF(K3&gt;0,O3/K3,"-")</f>
        <v>-</v>
      </c>
      <c r="Q3" s="41">
        <f ca="1">SUMIF('退货报告(自发货)'!$D$2:$AA$1000,A3,'退货报告(自发货)'!$AA$2:$AA$1000)+SUMIF('退货报告(FBA)'!$F$2:$G$1001,VLOOKUP($A3,业务报告!$B$4:$C$1000,2,0),'退货报告(FBA)'!$G$2:$G$1001)</f>
        <v>0</v>
      </c>
      <c r="R3" s="50" t="str">
        <f t="shared" ref="R3:R34" ca="1" si="2">IF(I3&gt;0,Q3/I3,"-")</f>
        <v>-</v>
      </c>
      <c r="S3" s="42">
        <f t="shared" ref="S3:S34" ca="1" si="3">IF(K3&gt;0,K3*(1-R3)*0.69-O3-(1.8+2.29)*I3,-O3-Q3*15)</f>
        <v>0</v>
      </c>
      <c r="T3" s="51" t="str">
        <f t="shared" ref="T3:T34" ca="1" si="4">IF(K3&gt;0,S3/K3,"-")</f>
        <v>-</v>
      </c>
      <c r="U3" s="78"/>
      <c r="V3" s="78"/>
      <c r="W3" s="78"/>
    </row>
    <row r="4" spans="1:23">
      <c r="A4" s="5" t="s">
        <v>517</v>
      </c>
      <c r="B4" s="18" t="str">
        <f>VLOOKUP($A4,全部手机型号和壳种类!$B$2:$D$1007,全部手机型号和壳种类!C$1,0)</f>
        <v>三星A33</v>
      </c>
      <c r="C4" s="18" t="str">
        <f>VLOOKUP($A4,全部手机型号和壳种类!$B$2:$D$1007,全部手机型号和壳种类!D$1,0)</f>
        <v>干花(粉）</v>
      </c>
      <c r="D4" s="38">
        <f ca="1">SUMIF(业务报告!$B$4:$U$10000,$A4,业务报告!D$4:D$10000)</f>
        <v>0</v>
      </c>
      <c r="E4" s="39">
        <f ca="1">SUMIF(业务报告!$B$4:$U$10000,$A4,业务报告!F$4:F$10000)</f>
        <v>0</v>
      </c>
      <c r="F4" s="38">
        <f ca="1">SUMIF(业务报告!$B$4:$U$10000,$A4,业务报告!H$4:H$10000)</f>
        <v>0</v>
      </c>
      <c r="G4" s="39">
        <f ca="1">SUMIF(业务报告!$B$4:$U$10000,$A4,业务报告!J$4:J$10000)</f>
        <v>0</v>
      </c>
      <c r="H4" s="39">
        <f ca="1">SUMIF(业务报告!$B$4:$U$10000,$A4,业务报告!L$4:L$10000)</f>
        <v>0</v>
      </c>
      <c r="I4" s="41">
        <f ca="1">SUMIF(业务报告!$B$4:$U$10000,$A4,业务报告!N$4:N$10000)</f>
        <v>0</v>
      </c>
      <c r="J4" s="39">
        <f ca="1">SUMIF(业务报告!$B$4:$U$10000,$A4,业务报告!P$4:P$10000)</f>
        <v>0</v>
      </c>
      <c r="K4" s="70">
        <f ca="1">SUMIF(业务报告!$B$4:$U$10000,$A4,业务报告!R$4:R$10000)</f>
        <v>0</v>
      </c>
      <c r="L4" s="21">
        <f>SUMIF(广告报告!$H$4:$H$990,$A4,广告报告!$T$4:$T$990)</f>
        <v>0</v>
      </c>
      <c r="M4" s="21">
        <f>SUMIF(广告报告!$H$4:$H$990,$A4,广告报告!$U$4:$U$990)</f>
        <v>0</v>
      </c>
      <c r="N4" s="41">
        <f t="shared" ca="1" si="0"/>
        <v>0</v>
      </c>
      <c r="O4" s="42">
        <f>SUMIF(广告报告!$H$4:$H$990,$A4,广告报告!$M$4:$M$990)</f>
        <v>0</v>
      </c>
      <c r="P4" s="50" t="str">
        <f t="shared" ca="1" si="1"/>
        <v>-</v>
      </c>
      <c r="Q4" s="41">
        <f ca="1">SUMIF('退货报告(自发货)'!$D$2:$AA$1000,A4,'退货报告(自发货)'!$AA$2:$AA$1000)+SUMIF('退货报告(FBA)'!$F$2:$G$1001,VLOOKUP($A4,业务报告!$B$4:$C$1000,2,0),'退货报告(FBA)'!$G$2:$G$1001)</f>
        <v>0</v>
      </c>
      <c r="R4" s="50" t="str">
        <f t="shared" ca="1" si="2"/>
        <v>-</v>
      </c>
      <c r="S4" s="42">
        <f t="shared" ca="1" si="3"/>
        <v>0</v>
      </c>
      <c r="T4" s="51" t="str">
        <f t="shared" ca="1" si="4"/>
        <v>-</v>
      </c>
      <c r="U4" s="78"/>
      <c r="V4" s="78"/>
      <c r="W4" s="78"/>
    </row>
    <row r="5" spans="1:23">
      <c r="A5" s="5" t="s">
        <v>220</v>
      </c>
      <c r="B5" s="18" t="str">
        <f>VLOOKUP($A5,全部手机型号和壳种类!$B$2:$D$1007,全部手机型号和壳种类!C$1,0)</f>
        <v>三星A52</v>
      </c>
      <c r="C5" s="18" t="str">
        <f>VLOOKUP($A5,全部手机型号和壳种类!$B$2:$D$1007,全部手机型号和壳种类!D$1,0)</f>
        <v>干花(粉）</v>
      </c>
      <c r="D5" s="38">
        <f ca="1">SUMIF(业务报告!$B$4:$U$10000,$A5,业务报告!D$4:D$10000)</f>
        <v>0</v>
      </c>
      <c r="E5" s="39">
        <f ca="1">SUMIF(业务报告!$B$4:$U$10000,$A5,业务报告!F$4:F$10000)</f>
        <v>0</v>
      </c>
      <c r="F5" s="38">
        <f ca="1">SUMIF(业务报告!$B$4:$U$10000,$A5,业务报告!H$4:H$10000)</f>
        <v>0</v>
      </c>
      <c r="G5" s="39">
        <f ca="1">SUMIF(业务报告!$B$4:$U$10000,$A5,业务报告!J$4:J$10000)</f>
        <v>0</v>
      </c>
      <c r="H5" s="39">
        <f ca="1">SUMIF(业务报告!$B$4:$U$10000,$A5,业务报告!L$4:L$10000)</f>
        <v>0</v>
      </c>
      <c r="I5" s="41">
        <f ca="1">SUMIF(业务报告!$B$4:$U$10000,$A5,业务报告!N$4:N$10000)</f>
        <v>0</v>
      </c>
      <c r="J5" s="39">
        <f ca="1">SUMIF(业务报告!$B$4:$U$10000,$A5,业务报告!P$4:P$10000)</f>
        <v>0</v>
      </c>
      <c r="K5" s="70">
        <f ca="1">SUMIF(业务报告!$B$4:$U$10000,$A5,业务报告!R$4:R$10000)</f>
        <v>0</v>
      </c>
      <c r="L5" s="21">
        <f>SUMIF(广告报告!$H$4:$H$990,$A5,广告报告!$T$4:$T$990)</f>
        <v>0</v>
      </c>
      <c r="M5" s="21">
        <f>SUMIF(广告报告!$H$4:$H$990,$A5,广告报告!$U$4:$U$990)</f>
        <v>0</v>
      </c>
      <c r="N5" s="41">
        <f t="shared" ca="1" si="0"/>
        <v>0</v>
      </c>
      <c r="O5" s="42">
        <f>SUMIF(广告报告!$H$4:$H$990,$A5,广告报告!$M$4:$M$990)</f>
        <v>0</v>
      </c>
      <c r="P5" s="50" t="str">
        <f t="shared" ca="1" si="1"/>
        <v>-</v>
      </c>
      <c r="Q5" s="41">
        <f ca="1">SUMIF('退货报告(自发货)'!$D$2:$AA$1000,A5,'退货报告(自发货)'!$AA$2:$AA$1000)+SUMIF('退货报告(FBA)'!$F$2:$G$1001,VLOOKUP($A5,业务报告!$B$4:$C$1000,2,0),'退货报告(FBA)'!$G$2:$G$1001)</f>
        <v>0</v>
      </c>
      <c r="R5" s="50" t="str">
        <f t="shared" ca="1" si="2"/>
        <v>-</v>
      </c>
      <c r="S5" s="42">
        <f t="shared" ca="1" si="3"/>
        <v>0</v>
      </c>
      <c r="T5" s="51" t="str">
        <f t="shared" ca="1" si="4"/>
        <v>-</v>
      </c>
      <c r="U5" s="78"/>
      <c r="V5" s="78"/>
      <c r="W5" s="78"/>
    </row>
    <row r="6" spans="1:23">
      <c r="A6" s="5" t="s">
        <v>265</v>
      </c>
      <c r="B6" s="18" t="str">
        <f>VLOOKUP($A6,全部手机型号和壳种类!$B$2:$D$1007,全部手机型号和壳种类!C$1,0)</f>
        <v>小米PocoX3Pro</v>
      </c>
      <c r="C6" s="18" t="str">
        <f>VLOOKUP($A6,全部手机型号和壳种类!$B$2:$D$1007,全部手机型号和壳种类!D$1,0)</f>
        <v>干花(粉）</v>
      </c>
      <c r="D6" s="38">
        <f ca="1">SUMIF(业务报告!$B$4:$U$10000,$A6,业务报告!D$4:D$10000)</f>
        <v>0</v>
      </c>
      <c r="E6" s="39">
        <f ca="1">SUMIF(业务报告!$B$4:$U$10000,$A6,业务报告!F$4:F$10000)</f>
        <v>0</v>
      </c>
      <c r="F6" s="38">
        <f ca="1">SUMIF(业务报告!$B$4:$U$10000,$A6,业务报告!H$4:H$10000)</f>
        <v>0</v>
      </c>
      <c r="G6" s="39">
        <f ca="1">SUMIF(业务报告!$B$4:$U$10000,$A6,业务报告!J$4:J$10000)</f>
        <v>0</v>
      </c>
      <c r="H6" s="39">
        <f ca="1">SUMIF(业务报告!$B$4:$U$10000,$A6,业务报告!L$4:L$10000)</f>
        <v>0</v>
      </c>
      <c r="I6" s="41">
        <f ca="1">SUMIF(业务报告!$B$4:$U$10000,$A6,业务报告!N$4:N$10000)</f>
        <v>0</v>
      </c>
      <c r="J6" s="39">
        <f ca="1">SUMIF(业务报告!$B$4:$U$10000,$A6,业务报告!P$4:P$10000)</f>
        <v>0</v>
      </c>
      <c r="K6" s="70">
        <f ca="1">SUMIF(业务报告!$B$4:$U$10000,$A6,业务报告!R$4:R$10000)</f>
        <v>0</v>
      </c>
      <c r="L6" s="21">
        <f>SUMIF(广告报告!$H$4:$H$990,$A6,广告报告!$T$4:$T$990)</f>
        <v>0</v>
      </c>
      <c r="M6" s="21">
        <f>SUMIF(广告报告!$H$4:$H$990,$A6,广告报告!$U$4:$U$990)</f>
        <v>0</v>
      </c>
      <c r="N6" s="41">
        <f t="shared" ca="1" si="0"/>
        <v>0</v>
      </c>
      <c r="O6" s="42">
        <f>SUMIF(广告报告!$H$4:$H$990,$A6,广告报告!$M$4:$M$990)</f>
        <v>0</v>
      </c>
      <c r="P6" s="50" t="str">
        <f t="shared" ca="1" si="1"/>
        <v>-</v>
      </c>
      <c r="Q6" s="41">
        <f ca="1">SUMIF('退货报告(自发货)'!$D$2:$AA$1000,A6,'退货报告(自发货)'!$AA$2:$AA$1000)+SUMIF('退货报告(FBA)'!$F$2:$G$1001,VLOOKUP($A6,业务报告!$B$4:$C$1000,2,0),'退货报告(FBA)'!$G$2:$G$1001)</f>
        <v>0</v>
      </c>
      <c r="R6" s="50" t="str">
        <f t="shared" ca="1" si="2"/>
        <v>-</v>
      </c>
      <c r="S6" s="42">
        <f t="shared" ca="1" si="3"/>
        <v>0</v>
      </c>
      <c r="T6" s="51" t="str">
        <f t="shared" ca="1" si="4"/>
        <v>-</v>
      </c>
      <c r="U6" s="78"/>
      <c r="V6" s="78"/>
      <c r="W6" s="78"/>
    </row>
    <row r="7" spans="1:23">
      <c r="A7" s="5" t="s">
        <v>513</v>
      </c>
      <c r="B7" s="18" t="str">
        <f>VLOOKUP($A7,全部手机型号和壳种类!$B$2:$D$1007,全部手机型号和壳种类!C$1,0)</f>
        <v>三星A53</v>
      </c>
      <c r="C7" s="18" t="str">
        <f>VLOOKUP($A7,全部手机型号和壳种类!$B$2:$D$1007,全部手机型号和壳种类!D$1,0)</f>
        <v>干花(粉）</v>
      </c>
      <c r="D7" s="38">
        <f ca="1">SUMIF(业务报告!$B$4:$U$10000,$A7,业务报告!D$4:D$10000)</f>
        <v>0</v>
      </c>
      <c r="E7" s="39">
        <f ca="1">SUMIF(业务报告!$B$4:$U$10000,$A7,业务报告!F$4:F$10000)</f>
        <v>0</v>
      </c>
      <c r="F7" s="38">
        <f ca="1">SUMIF(业务报告!$B$4:$U$10000,$A7,业务报告!H$4:H$10000)</f>
        <v>0</v>
      </c>
      <c r="G7" s="39">
        <f ca="1">SUMIF(业务报告!$B$4:$U$10000,$A7,业务报告!J$4:J$10000)</f>
        <v>0</v>
      </c>
      <c r="H7" s="39">
        <f ca="1">SUMIF(业务报告!$B$4:$U$10000,$A7,业务报告!L$4:L$10000)</f>
        <v>0</v>
      </c>
      <c r="I7" s="41">
        <f ca="1">SUMIF(业务报告!$B$4:$U$10000,$A7,业务报告!N$4:N$10000)</f>
        <v>0</v>
      </c>
      <c r="J7" s="39">
        <f ca="1">SUMIF(业务报告!$B$4:$U$10000,$A7,业务报告!P$4:P$10000)</f>
        <v>0</v>
      </c>
      <c r="K7" s="70">
        <f ca="1">SUMIF(业务报告!$B$4:$U$10000,$A7,业务报告!R$4:R$10000)</f>
        <v>0</v>
      </c>
      <c r="L7" s="21">
        <f>SUMIF(广告报告!$H$4:$H$990,$A7,广告报告!$T$4:$T$990)</f>
        <v>0</v>
      </c>
      <c r="M7" s="21">
        <f>SUMIF(广告报告!$H$4:$H$990,$A7,广告报告!$U$4:$U$990)</f>
        <v>0</v>
      </c>
      <c r="N7" s="41">
        <f t="shared" ca="1" si="0"/>
        <v>0</v>
      </c>
      <c r="O7" s="42">
        <f>SUMIF(广告报告!$H$4:$H$990,$A7,广告报告!$M$4:$M$990)</f>
        <v>0</v>
      </c>
      <c r="P7" s="50" t="str">
        <f t="shared" ca="1" si="1"/>
        <v>-</v>
      </c>
      <c r="Q7" s="41">
        <f ca="1">SUMIF('退货报告(自发货)'!$D$2:$AA$1000,A7,'退货报告(自发货)'!$AA$2:$AA$1000)+SUMIF('退货报告(FBA)'!$F$2:$G$1001,VLOOKUP($A7,业务报告!$B$4:$C$1000,2,0),'退货报告(FBA)'!$G$2:$G$1001)</f>
        <v>0</v>
      </c>
      <c r="R7" s="50" t="str">
        <f t="shared" ca="1" si="2"/>
        <v>-</v>
      </c>
      <c r="S7" s="42">
        <f t="shared" ca="1" si="3"/>
        <v>0</v>
      </c>
      <c r="T7" s="51" t="str">
        <f t="shared" ca="1" si="4"/>
        <v>-</v>
      </c>
      <c r="U7" s="78"/>
      <c r="V7" s="78"/>
      <c r="W7" s="78"/>
    </row>
    <row r="8" spans="1:23">
      <c r="A8" s="5" t="s">
        <v>157</v>
      </c>
      <c r="B8" s="18" t="str">
        <f>VLOOKUP($A8,全部手机型号和壳种类!$B$2:$D$1007,全部手机型号和壳种类!C$1,0)</f>
        <v>三星A51</v>
      </c>
      <c r="C8" s="18" t="str">
        <f>VLOOKUP($A8,全部手机型号和壳种类!$B$2:$D$1007,全部手机型号和壳种类!D$1,0)</f>
        <v>干花(黄）</v>
      </c>
      <c r="D8" s="38">
        <f ca="1">SUMIF(业务报告!$B$4:$U$10000,$A8,业务报告!D$4:D$10000)</f>
        <v>0</v>
      </c>
      <c r="E8" s="39">
        <f ca="1">SUMIF(业务报告!$B$4:$U$10000,$A8,业务报告!F$4:F$10000)</f>
        <v>0</v>
      </c>
      <c r="F8" s="38">
        <f ca="1">SUMIF(业务报告!$B$4:$U$10000,$A8,业务报告!H$4:H$10000)</f>
        <v>0</v>
      </c>
      <c r="G8" s="39">
        <f ca="1">SUMIF(业务报告!$B$4:$U$10000,$A8,业务报告!J$4:J$10000)</f>
        <v>0</v>
      </c>
      <c r="H8" s="39">
        <f ca="1">SUMIF(业务报告!$B$4:$U$10000,$A8,业务报告!L$4:L$10000)</f>
        <v>0</v>
      </c>
      <c r="I8" s="41">
        <f ca="1">SUMIF(业务报告!$B$4:$U$10000,$A8,业务报告!N$4:N$10000)</f>
        <v>0</v>
      </c>
      <c r="J8" s="39">
        <f ca="1">SUMIF(业务报告!$B$4:$U$10000,$A8,业务报告!P$4:P$10000)</f>
        <v>0</v>
      </c>
      <c r="K8" s="70">
        <f ca="1">SUMIF(业务报告!$B$4:$U$10000,$A8,业务报告!R$4:R$10000)</f>
        <v>0</v>
      </c>
      <c r="L8" s="21">
        <f>SUMIF(广告报告!$H$4:$H$990,$A8,广告报告!$T$4:$T$990)</f>
        <v>0</v>
      </c>
      <c r="M8" s="21">
        <f>SUMIF(广告报告!$H$4:$H$990,$A8,广告报告!$U$4:$U$990)</f>
        <v>0</v>
      </c>
      <c r="N8" s="41">
        <f t="shared" ca="1" si="0"/>
        <v>0</v>
      </c>
      <c r="O8" s="42">
        <f>SUMIF(广告报告!$H$4:$H$990,$A8,广告报告!$M$4:$M$990)</f>
        <v>0</v>
      </c>
      <c r="P8" s="50" t="str">
        <f t="shared" ca="1" si="1"/>
        <v>-</v>
      </c>
      <c r="Q8" s="41">
        <f ca="1">SUMIF('退货报告(自发货)'!$D$2:$AA$1000,A8,'退货报告(自发货)'!$AA$2:$AA$1000)+SUMIF('退货报告(FBA)'!$F$2:$G$1001,VLOOKUP($A8,业务报告!$B$4:$C$1000,2,0),'退货报告(FBA)'!$G$2:$G$1001)</f>
        <v>0</v>
      </c>
      <c r="R8" s="50" t="str">
        <f t="shared" ca="1" si="2"/>
        <v>-</v>
      </c>
      <c r="S8" s="42">
        <f t="shared" ca="1" si="3"/>
        <v>0</v>
      </c>
      <c r="T8" s="51" t="str">
        <f t="shared" ca="1" si="4"/>
        <v>-</v>
      </c>
      <c r="U8" s="78"/>
      <c r="V8" s="78"/>
      <c r="W8" s="78"/>
    </row>
    <row r="9" spans="1:23">
      <c r="A9" s="5" t="s">
        <v>222</v>
      </c>
      <c r="B9" s="18" t="str">
        <f>VLOOKUP($A9,全部手机型号和壳种类!$B$2:$D$1007,全部手机型号和壳种类!C$1,0)</f>
        <v>三星A72</v>
      </c>
      <c r="C9" s="18" t="str">
        <f>VLOOKUP($A9,全部手机型号和壳种类!$B$2:$D$1007,全部手机型号和壳种类!D$1,0)</f>
        <v>干花(粉）</v>
      </c>
      <c r="D9" s="38">
        <f ca="1">SUMIF(业务报告!$B$4:$U$10000,$A9,业务报告!D$4:D$10000)</f>
        <v>0</v>
      </c>
      <c r="E9" s="39">
        <f ca="1">SUMIF(业务报告!$B$4:$U$10000,$A9,业务报告!F$4:F$10000)</f>
        <v>0</v>
      </c>
      <c r="F9" s="38">
        <f ca="1">SUMIF(业务报告!$B$4:$U$10000,$A9,业务报告!H$4:H$10000)</f>
        <v>0</v>
      </c>
      <c r="G9" s="39">
        <f ca="1">SUMIF(业务报告!$B$4:$U$10000,$A9,业务报告!J$4:J$10000)</f>
        <v>0</v>
      </c>
      <c r="H9" s="39">
        <f ca="1">SUMIF(业务报告!$B$4:$U$10000,$A9,业务报告!L$4:L$10000)</f>
        <v>0</v>
      </c>
      <c r="I9" s="41">
        <f ca="1">SUMIF(业务报告!$B$4:$U$10000,$A9,业务报告!N$4:N$10000)</f>
        <v>0</v>
      </c>
      <c r="J9" s="39">
        <f ca="1">SUMIF(业务报告!$B$4:$U$10000,$A9,业务报告!P$4:P$10000)</f>
        <v>0</v>
      </c>
      <c r="K9" s="70">
        <f ca="1">SUMIF(业务报告!$B$4:$U$10000,$A9,业务报告!R$4:R$10000)</f>
        <v>0</v>
      </c>
      <c r="L9" s="21">
        <f>SUMIF(广告报告!$H$4:$H$990,$A9,广告报告!$T$4:$T$990)</f>
        <v>0</v>
      </c>
      <c r="M9" s="21">
        <f>SUMIF(广告报告!$H$4:$H$990,$A9,广告报告!$U$4:$U$990)</f>
        <v>0</v>
      </c>
      <c r="N9" s="41">
        <f t="shared" ca="1" si="0"/>
        <v>0</v>
      </c>
      <c r="O9" s="42">
        <f>SUMIF(广告报告!$H$4:$H$990,$A9,广告报告!$M$4:$M$990)</f>
        <v>0</v>
      </c>
      <c r="P9" s="50" t="str">
        <f t="shared" ca="1" si="1"/>
        <v>-</v>
      </c>
      <c r="Q9" s="41">
        <f ca="1">SUMIF('退货报告(自发货)'!$D$2:$AA$1000,A9,'退货报告(自发货)'!$AA$2:$AA$1000)+SUMIF('退货报告(FBA)'!$F$2:$G$1001,VLOOKUP($A9,业务报告!$B$4:$C$1000,2,0),'退货报告(FBA)'!$G$2:$G$1001)</f>
        <v>0</v>
      </c>
      <c r="R9" s="50" t="str">
        <f t="shared" ca="1" si="2"/>
        <v>-</v>
      </c>
      <c r="S9" s="42">
        <f t="shared" ca="1" si="3"/>
        <v>0</v>
      </c>
      <c r="T9" s="51" t="str">
        <f t="shared" ca="1" si="4"/>
        <v>-</v>
      </c>
      <c r="U9" s="78"/>
      <c r="V9" s="78"/>
      <c r="W9" s="78"/>
    </row>
    <row r="10" spans="1:23" outlineLevel="1">
      <c r="A10" s="5" t="s">
        <v>241</v>
      </c>
      <c r="B10" s="18" t="str">
        <f>VLOOKUP($A10,全部手机型号和壳种类!$B$2:$D$1007,全部手机型号和壳种类!C$1,0)</f>
        <v>红米Note10</v>
      </c>
      <c r="C10" s="18" t="str">
        <f>VLOOKUP($A10,全部手机型号和壳种类!$B$2:$D$1007,全部手机型号和壳种类!D$1,0)</f>
        <v>干花(粉）</v>
      </c>
      <c r="D10" s="38">
        <f ca="1">SUMIF(业务报告!$B$4:$U$10000,$A10,业务报告!D$4:D$10000)</f>
        <v>0</v>
      </c>
      <c r="E10" s="39">
        <f ca="1">SUMIF(业务报告!$B$4:$U$10000,$A10,业务报告!F$4:F$10000)</f>
        <v>0</v>
      </c>
      <c r="F10" s="38">
        <f ca="1">SUMIF(业务报告!$B$4:$U$10000,$A10,业务报告!H$4:H$10000)</f>
        <v>0</v>
      </c>
      <c r="G10" s="39">
        <f ca="1">SUMIF(业务报告!$B$4:$U$10000,$A10,业务报告!J$4:J$10000)</f>
        <v>0</v>
      </c>
      <c r="H10" s="39">
        <f ca="1">SUMIF(业务报告!$B$4:$U$10000,$A10,业务报告!L$4:L$10000)</f>
        <v>0</v>
      </c>
      <c r="I10" s="41">
        <f ca="1">SUMIF(业务报告!$B$4:$U$10000,$A10,业务报告!N$4:N$10000)</f>
        <v>0</v>
      </c>
      <c r="J10" s="39">
        <f ca="1">SUMIF(业务报告!$B$4:$U$10000,$A10,业务报告!P$4:P$10000)</f>
        <v>0</v>
      </c>
      <c r="K10" s="70">
        <f ca="1">SUMIF(业务报告!$B$4:$U$10000,$A10,业务报告!R$4:R$10000)</f>
        <v>0</v>
      </c>
      <c r="L10" s="21">
        <f>SUMIF(广告报告!$H$4:$H$990,$A10,广告报告!$T$4:$T$990)</f>
        <v>0</v>
      </c>
      <c r="M10" s="21">
        <f>SUMIF(广告报告!$H$4:$H$990,$A10,广告报告!$U$4:$U$990)</f>
        <v>0</v>
      </c>
      <c r="N10" s="41">
        <f t="shared" ca="1" si="0"/>
        <v>0</v>
      </c>
      <c r="O10" s="42">
        <f>SUMIF(广告报告!$H$4:$H$990,$A10,广告报告!$M$4:$M$990)</f>
        <v>0</v>
      </c>
      <c r="P10" s="50" t="str">
        <f t="shared" ca="1" si="1"/>
        <v>-</v>
      </c>
      <c r="Q10" s="41">
        <f ca="1">SUMIF('退货报告(自发货)'!$D$2:$AA$1000,A10,'退货报告(自发货)'!$AA$2:$AA$1000)+SUMIF('退货报告(FBA)'!$F$2:$G$1001,VLOOKUP($A10,业务报告!$B$4:$C$1000,2,0),'退货报告(FBA)'!$G$2:$G$1001)</f>
        <v>0</v>
      </c>
      <c r="R10" s="50" t="str">
        <f t="shared" ca="1" si="2"/>
        <v>-</v>
      </c>
      <c r="S10" s="42">
        <f t="shared" ca="1" si="3"/>
        <v>0</v>
      </c>
      <c r="T10" s="51" t="str">
        <f t="shared" ca="1" si="4"/>
        <v>-</v>
      </c>
      <c r="U10" s="78"/>
      <c r="V10" s="78"/>
      <c r="W10" s="78"/>
    </row>
    <row r="11" spans="1:23">
      <c r="A11" s="5" t="s">
        <v>223</v>
      </c>
      <c r="B11" s="18" t="str">
        <f>VLOOKUP($A11,全部手机型号和壳种类!$B$2:$D$1007,全部手机型号和壳种类!C$1,0)</f>
        <v>三星A52</v>
      </c>
      <c r="C11" s="18" t="str">
        <f>VLOOKUP($A11,全部手机型号和壳种类!$B$2:$D$1007,全部手机型号和壳种类!D$1,0)</f>
        <v>干花(黄）</v>
      </c>
      <c r="D11" s="38">
        <f ca="1">SUMIF(业务报告!$B$4:$U$10000,$A11,业务报告!D$4:D$10000)</f>
        <v>0</v>
      </c>
      <c r="E11" s="39">
        <f ca="1">SUMIF(业务报告!$B$4:$U$10000,$A11,业务报告!F$4:F$10000)</f>
        <v>0</v>
      </c>
      <c r="F11" s="38">
        <f ca="1">SUMIF(业务报告!$B$4:$U$10000,$A11,业务报告!H$4:H$10000)</f>
        <v>0</v>
      </c>
      <c r="G11" s="39">
        <f ca="1">SUMIF(业务报告!$B$4:$U$10000,$A11,业务报告!J$4:J$10000)</f>
        <v>0</v>
      </c>
      <c r="H11" s="39">
        <f ca="1">SUMIF(业务报告!$B$4:$U$10000,$A11,业务报告!L$4:L$10000)</f>
        <v>0</v>
      </c>
      <c r="I11" s="41">
        <f ca="1">SUMIF(业务报告!$B$4:$U$10000,$A11,业务报告!N$4:N$10000)</f>
        <v>0</v>
      </c>
      <c r="J11" s="39">
        <f ca="1">SUMIF(业务报告!$B$4:$U$10000,$A11,业务报告!P$4:P$10000)</f>
        <v>0</v>
      </c>
      <c r="K11" s="70">
        <f ca="1">SUMIF(业务报告!$B$4:$U$10000,$A11,业务报告!R$4:R$10000)</f>
        <v>0</v>
      </c>
      <c r="L11" s="21">
        <f>SUMIF(广告报告!$H$4:$H$990,$A11,广告报告!$T$4:$T$990)</f>
        <v>0</v>
      </c>
      <c r="M11" s="21">
        <f>SUMIF(广告报告!$H$4:$H$990,$A11,广告报告!$U$4:$U$990)</f>
        <v>0</v>
      </c>
      <c r="N11" s="41">
        <f t="shared" ca="1" si="0"/>
        <v>0</v>
      </c>
      <c r="O11" s="42">
        <f>SUMIF(广告报告!$H$4:$H$990,$A11,广告报告!$M$4:$M$990)</f>
        <v>0</v>
      </c>
      <c r="P11" s="50" t="str">
        <f t="shared" ca="1" si="1"/>
        <v>-</v>
      </c>
      <c r="Q11" s="41">
        <f ca="1">SUMIF('退货报告(自发货)'!$D$2:$AA$1000,A11,'退货报告(自发货)'!$AA$2:$AA$1000)+SUMIF('退货报告(FBA)'!$F$2:$G$1001,VLOOKUP($A11,业务报告!$B$4:$C$1000,2,0),'退货报告(FBA)'!$G$2:$G$1001)</f>
        <v>0</v>
      </c>
      <c r="R11" s="50" t="str">
        <f t="shared" ca="1" si="2"/>
        <v>-</v>
      </c>
      <c r="S11" s="42">
        <f t="shared" ca="1" si="3"/>
        <v>0</v>
      </c>
      <c r="T11" s="51" t="str">
        <f t="shared" ca="1" si="4"/>
        <v>-</v>
      </c>
      <c r="U11" s="78"/>
      <c r="V11" s="78"/>
      <c r="W11" s="78"/>
    </row>
    <row r="12" spans="1:23">
      <c r="A12" s="5" t="s">
        <v>259</v>
      </c>
      <c r="B12" s="18" t="str">
        <f>VLOOKUP($A12,全部手机型号和壳种类!$B$2:$D$1007,全部手机型号和壳种类!C$1,0)</f>
        <v>红米Note10Pro</v>
      </c>
      <c r="C12" s="18" t="str">
        <f>VLOOKUP($A12,全部手机型号和壳种类!$B$2:$D$1007,全部手机型号和壳种类!D$1,0)</f>
        <v>白底黑心</v>
      </c>
      <c r="D12" s="38">
        <f ca="1">SUMIF(业务报告!$B$4:$U$10000,$A12,业务报告!D$4:D$10000)</f>
        <v>0</v>
      </c>
      <c r="E12" s="39">
        <f ca="1">SUMIF(业务报告!$B$4:$U$10000,$A12,业务报告!F$4:F$10000)</f>
        <v>0</v>
      </c>
      <c r="F12" s="38">
        <f ca="1">SUMIF(业务报告!$B$4:$U$10000,$A12,业务报告!H$4:H$10000)</f>
        <v>0</v>
      </c>
      <c r="G12" s="39">
        <f ca="1">SUMIF(业务报告!$B$4:$U$10000,$A12,业务报告!J$4:J$10000)</f>
        <v>0</v>
      </c>
      <c r="H12" s="39">
        <f ca="1">SUMIF(业务报告!$B$4:$U$10000,$A12,业务报告!L$4:L$10000)</f>
        <v>0</v>
      </c>
      <c r="I12" s="41">
        <f ca="1">SUMIF(业务报告!$B$4:$U$10000,$A12,业务报告!N$4:N$10000)</f>
        <v>0</v>
      </c>
      <c r="J12" s="39">
        <f ca="1">SUMIF(业务报告!$B$4:$U$10000,$A12,业务报告!P$4:P$10000)</f>
        <v>0</v>
      </c>
      <c r="K12" s="70">
        <f ca="1">SUMIF(业务报告!$B$4:$U$10000,$A12,业务报告!R$4:R$10000)</f>
        <v>0</v>
      </c>
      <c r="L12" s="21">
        <f>SUMIF(广告报告!$H$4:$H$990,$A12,广告报告!$T$4:$T$990)</f>
        <v>0</v>
      </c>
      <c r="M12" s="21">
        <f>SUMIF(广告报告!$H$4:$H$990,$A12,广告报告!$U$4:$U$990)</f>
        <v>0</v>
      </c>
      <c r="N12" s="41">
        <f t="shared" ca="1" si="0"/>
        <v>0</v>
      </c>
      <c r="O12" s="42">
        <f>SUMIF(广告报告!$H$4:$H$990,$A12,广告报告!$M$4:$M$990)</f>
        <v>0</v>
      </c>
      <c r="P12" s="50" t="str">
        <f t="shared" ca="1" si="1"/>
        <v>-</v>
      </c>
      <c r="Q12" s="41">
        <f ca="1">SUMIF('退货报告(自发货)'!$D$2:$AA$1000,A12,'退货报告(自发货)'!$AA$2:$AA$1000)+SUMIF('退货报告(FBA)'!$F$2:$G$1001,VLOOKUP($A12,业务报告!$B$4:$C$1000,2,0),'退货报告(FBA)'!$G$2:$G$1001)</f>
        <v>0</v>
      </c>
      <c r="R12" s="50" t="str">
        <f t="shared" ca="1" si="2"/>
        <v>-</v>
      </c>
      <c r="S12" s="42">
        <f t="shared" ca="1" si="3"/>
        <v>0</v>
      </c>
      <c r="T12" s="51" t="str">
        <f t="shared" ca="1" si="4"/>
        <v>-</v>
      </c>
      <c r="U12" s="78"/>
      <c r="V12" s="78"/>
      <c r="W12" s="78"/>
    </row>
    <row r="13" spans="1:23">
      <c r="A13" s="5" t="s">
        <v>210</v>
      </c>
      <c r="B13" s="18" t="str">
        <f>VLOOKUP($A13,全部手机型号和壳种类!$B$2:$D$1007,全部手机型号和壳种类!C$1,0)</f>
        <v>红米Note9pro</v>
      </c>
      <c r="C13" s="18" t="str">
        <f>VLOOKUP($A13,全部手机型号和壳种类!$B$2:$D$1007,全部手机型号和壳种类!D$1,0)</f>
        <v>干花(粉）</v>
      </c>
      <c r="D13" s="38">
        <f ca="1">SUMIF(业务报告!$B$4:$U$10000,$A13,业务报告!D$4:D$10000)</f>
        <v>0</v>
      </c>
      <c r="E13" s="39">
        <f ca="1">SUMIF(业务报告!$B$4:$U$10000,$A13,业务报告!F$4:F$10000)</f>
        <v>0</v>
      </c>
      <c r="F13" s="38">
        <f ca="1">SUMIF(业务报告!$B$4:$U$10000,$A13,业务报告!H$4:H$10000)</f>
        <v>0</v>
      </c>
      <c r="G13" s="39">
        <f ca="1">SUMIF(业务报告!$B$4:$U$10000,$A13,业务报告!J$4:J$10000)</f>
        <v>0</v>
      </c>
      <c r="H13" s="39">
        <f ca="1">SUMIF(业务报告!$B$4:$U$10000,$A13,业务报告!L$4:L$10000)</f>
        <v>0</v>
      </c>
      <c r="I13" s="41">
        <f ca="1">SUMIF(业务报告!$B$4:$U$10000,$A13,业务报告!N$4:N$10000)</f>
        <v>0</v>
      </c>
      <c r="J13" s="39">
        <f ca="1">SUMIF(业务报告!$B$4:$U$10000,$A13,业务报告!P$4:P$10000)</f>
        <v>0</v>
      </c>
      <c r="K13" s="70">
        <f ca="1">SUMIF(业务报告!$B$4:$U$10000,$A13,业务报告!R$4:R$10000)</f>
        <v>0</v>
      </c>
      <c r="L13" s="21">
        <f>SUMIF(广告报告!$H$4:$H$990,$A13,广告报告!$T$4:$T$990)</f>
        <v>0</v>
      </c>
      <c r="M13" s="21">
        <f>SUMIF(广告报告!$H$4:$H$990,$A13,广告报告!$U$4:$U$990)</f>
        <v>0</v>
      </c>
      <c r="N13" s="41">
        <f t="shared" ca="1" si="0"/>
        <v>0</v>
      </c>
      <c r="O13" s="42">
        <f>SUMIF(广告报告!$H$4:$H$990,$A13,广告报告!$M$4:$M$990)</f>
        <v>0</v>
      </c>
      <c r="P13" s="50" t="str">
        <f t="shared" ca="1" si="1"/>
        <v>-</v>
      </c>
      <c r="Q13" s="41">
        <f ca="1">SUMIF('退货报告(自发货)'!$D$2:$AA$1000,A13,'退货报告(自发货)'!$AA$2:$AA$1000)+SUMIF('退货报告(FBA)'!$F$2:$G$1001,VLOOKUP($A13,业务报告!$B$4:$C$1000,2,0),'退货报告(FBA)'!$G$2:$G$1001)</f>
        <v>0</v>
      </c>
      <c r="R13" s="50" t="str">
        <f t="shared" ca="1" si="2"/>
        <v>-</v>
      </c>
      <c r="S13" s="42">
        <f t="shared" ca="1" si="3"/>
        <v>0</v>
      </c>
      <c r="T13" s="51" t="str">
        <f t="shared" ca="1" si="4"/>
        <v>-</v>
      </c>
      <c r="U13" s="78"/>
      <c r="V13" s="78"/>
      <c r="W13" s="78"/>
    </row>
    <row r="14" spans="1:23">
      <c r="A14" s="5" t="s">
        <v>225</v>
      </c>
      <c r="B14" s="18" t="str">
        <f>VLOOKUP($A14,全部手机型号和壳种类!$B$2:$D$1007,全部手机型号和壳种类!C$1,0)</f>
        <v>三星A52</v>
      </c>
      <c r="C14" s="18" t="str">
        <f>VLOOKUP($A14,全部手机型号和壳种类!$B$2:$D$1007,全部手机型号和壳种类!D$1,0)</f>
        <v>豹纹2</v>
      </c>
      <c r="D14" s="38">
        <f ca="1">SUMIF(业务报告!$B$4:$U$10000,$A14,业务报告!D$4:D$10000)</f>
        <v>0</v>
      </c>
      <c r="E14" s="39">
        <f ca="1">SUMIF(业务报告!$B$4:$U$10000,$A14,业务报告!F$4:F$10000)</f>
        <v>0</v>
      </c>
      <c r="F14" s="38">
        <f ca="1">SUMIF(业务报告!$B$4:$U$10000,$A14,业务报告!H$4:H$10000)</f>
        <v>0</v>
      </c>
      <c r="G14" s="39">
        <f ca="1">SUMIF(业务报告!$B$4:$U$10000,$A14,业务报告!J$4:J$10000)</f>
        <v>0</v>
      </c>
      <c r="H14" s="39">
        <f ca="1">SUMIF(业务报告!$B$4:$U$10000,$A14,业务报告!L$4:L$10000)</f>
        <v>0</v>
      </c>
      <c r="I14" s="41">
        <f ca="1">SUMIF(业务报告!$B$4:$U$10000,$A14,业务报告!N$4:N$10000)</f>
        <v>0</v>
      </c>
      <c r="J14" s="39">
        <f ca="1">SUMIF(业务报告!$B$4:$U$10000,$A14,业务报告!P$4:P$10000)</f>
        <v>0</v>
      </c>
      <c r="K14" s="70">
        <f ca="1">SUMIF(业务报告!$B$4:$U$10000,$A14,业务报告!R$4:R$10000)</f>
        <v>0</v>
      </c>
      <c r="L14" s="21">
        <f>SUMIF(广告报告!$H$4:$H$990,$A14,广告报告!$T$4:$T$990)</f>
        <v>0</v>
      </c>
      <c r="M14" s="21">
        <f>SUMIF(广告报告!$H$4:$H$990,$A14,广告报告!$U$4:$U$990)</f>
        <v>0</v>
      </c>
      <c r="N14" s="41">
        <f t="shared" ca="1" si="0"/>
        <v>0</v>
      </c>
      <c r="O14" s="42">
        <f>SUMIF(广告报告!$H$4:$H$990,$A14,广告报告!$M$4:$M$990)</f>
        <v>0</v>
      </c>
      <c r="P14" s="50" t="str">
        <f t="shared" ca="1" si="1"/>
        <v>-</v>
      </c>
      <c r="Q14" s="41">
        <f ca="1">SUMIF('退货报告(自发货)'!$D$2:$AA$1000,A14,'退货报告(自发货)'!$AA$2:$AA$1000)+SUMIF('退货报告(FBA)'!$F$2:$G$1001,VLOOKUP($A14,业务报告!$B$4:$C$1000,2,0),'退货报告(FBA)'!$G$2:$G$1001)</f>
        <v>0</v>
      </c>
      <c r="R14" s="50" t="str">
        <f t="shared" ca="1" si="2"/>
        <v>-</v>
      </c>
      <c r="S14" s="42">
        <f t="shared" ca="1" si="3"/>
        <v>0</v>
      </c>
      <c r="T14" s="51" t="str">
        <f t="shared" ca="1" si="4"/>
        <v>-</v>
      </c>
      <c r="U14" s="78"/>
      <c r="V14" s="78"/>
      <c r="W14" s="78"/>
    </row>
    <row r="15" spans="1:23">
      <c r="A15" s="5" t="s">
        <v>238</v>
      </c>
      <c r="B15" s="18" t="str">
        <f>VLOOKUP($A15,全部手机型号和壳种类!$B$2:$D$1007,全部手机型号和壳种类!C$1,0)</f>
        <v>三星A32</v>
      </c>
      <c r="C15" s="18" t="str">
        <f>VLOOKUP($A15,全部手机型号和壳种类!$B$2:$D$1007,全部手机型号和壳种类!D$1,0)</f>
        <v>干花(粉）</v>
      </c>
      <c r="D15" s="38">
        <f ca="1">SUMIF(业务报告!$B$4:$U$10000,$A15,业务报告!D$4:D$10000)</f>
        <v>0</v>
      </c>
      <c r="E15" s="39">
        <f ca="1">SUMIF(业务报告!$B$4:$U$10000,$A15,业务报告!F$4:F$10000)</f>
        <v>0</v>
      </c>
      <c r="F15" s="38">
        <f ca="1">SUMIF(业务报告!$B$4:$U$10000,$A15,业务报告!H$4:H$10000)</f>
        <v>0</v>
      </c>
      <c r="G15" s="39">
        <f ca="1">SUMIF(业务报告!$B$4:$U$10000,$A15,业务报告!J$4:J$10000)</f>
        <v>0</v>
      </c>
      <c r="H15" s="39">
        <f ca="1">SUMIF(业务报告!$B$4:$U$10000,$A15,业务报告!L$4:L$10000)</f>
        <v>0</v>
      </c>
      <c r="I15" s="41">
        <f ca="1">SUMIF(业务报告!$B$4:$U$10000,$A15,业务报告!N$4:N$10000)</f>
        <v>0</v>
      </c>
      <c r="J15" s="39">
        <f ca="1">SUMIF(业务报告!$B$4:$U$10000,$A15,业务报告!P$4:P$10000)</f>
        <v>0</v>
      </c>
      <c r="K15" s="70">
        <f ca="1">SUMIF(业务报告!$B$4:$U$10000,$A15,业务报告!R$4:R$10000)</f>
        <v>0</v>
      </c>
      <c r="L15" s="21">
        <f>SUMIF(广告报告!$H$4:$H$990,$A15,广告报告!$T$4:$T$990)</f>
        <v>0</v>
      </c>
      <c r="M15" s="21">
        <f>SUMIF(广告报告!$H$4:$H$990,$A15,广告报告!$U$4:$U$990)</f>
        <v>0</v>
      </c>
      <c r="N15" s="41">
        <f t="shared" ca="1" si="0"/>
        <v>0</v>
      </c>
      <c r="O15" s="42">
        <f>SUMIF(广告报告!$H$4:$H$990,$A15,广告报告!$M$4:$M$990)</f>
        <v>0</v>
      </c>
      <c r="P15" s="50" t="str">
        <f t="shared" ca="1" si="1"/>
        <v>-</v>
      </c>
      <c r="Q15" s="41">
        <f ca="1">SUMIF('退货报告(自发货)'!$D$2:$AA$1000,A15,'退货报告(自发货)'!$AA$2:$AA$1000)+SUMIF('退货报告(FBA)'!$F$2:$G$1001,VLOOKUP($A15,业务报告!$B$4:$C$1000,2,0),'退货报告(FBA)'!$G$2:$G$1001)</f>
        <v>0</v>
      </c>
      <c r="R15" s="50" t="str">
        <f t="shared" ca="1" si="2"/>
        <v>-</v>
      </c>
      <c r="S15" s="42">
        <f t="shared" ca="1" si="3"/>
        <v>0</v>
      </c>
      <c r="T15" s="51" t="str">
        <f t="shared" ca="1" si="4"/>
        <v>-</v>
      </c>
      <c r="U15" s="78"/>
      <c r="V15" s="78"/>
      <c r="W15" s="78"/>
    </row>
    <row r="16" spans="1:23">
      <c r="A16" s="5" t="s">
        <v>242</v>
      </c>
      <c r="B16" s="18" t="str">
        <f>VLOOKUP($A16,全部手机型号和壳种类!$B$2:$D$1007,全部手机型号和壳种类!C$1,0)</f>
        <v>三星A12</v>
      </c>
      <c r="C16" s="18" t="str">
        <f>VLOOKUP($A16,全部手机型号和壳种类!$B$2:$D$1007,全部手机型号和壳种类!D$1,0)</f>
        <v>干花(粉）</v>
      </c>
      <c r="D16" s="38">
        <f ca="1">SUMIF(业务报告!$B$4:$U$10000,$A16,业务报告!D$4:D$10000)</f>
        <v>0</v>
      </c>
      <c r="E16" s="39">
        <f ca="1">SUMIF(业务报告!$B$4:$U$10000,$A16,业务报告!F$4:F$10000)</f>
        <v>0</v>
      </c>
      <c r="F16" s="38">
        <f ca="1">SUMIF(业务报告!$B$4:$U$10000,$A16,业务报告!H$4:H$10000)</f>
        <v>0</v>
      </c>
      <c r="G16" s="39">
        <f ca="1">SUMIF(业务报告!$B$4:$U$10000,$A16,业务报告!J$4:J$10000)</f>
        <v>0</v>
      </c>
      <c r="H16" s="39">
        <f ca="1">SUMIF(业务报告!$B$4:$U$10000,$A16,业务报告!L$4:L$10000)</f>
        <v>0</v>
      </c>
      <c r="I16" s="41">
        <f ca="1">SUMIF(业务报告!$B$4:$U$10000,$A16,业务报告!N$4:N$10000)</f>
        <v>0</v>
      </c>
      <c r="J16" s="39">
        <f ca="1">SUMIF(业务报告!$B$4:$U$10000,$A16,业务报告!P$4:P$10000)</f>
        <v>0</v>
      </c>
      <c r="K16" s="70">
        <f ca="1">SUMIF(业务报告!$B$4:$U$10000,$A16,业务报告!R$4:R$10000)</f>
        <v>0</v>
      </c>
      <c r="L16" s="21">
        <f>SUMIF(广告报告!$H$4:$H$990,$A16,广告报告!$T$4:$T$990)</f>
        <v>0</v>
      </c>
      <c r="M16" s="21">
        <f>SUMIF(广告报告!$H$4:$H$990,$A16,广告报告!$U$4:$U$990)</f>
        <v>0</v>
      </c>
      <c r="N16" s="41">
        <f t="shared" ca="1" si="0"/>
        <v>0</v>
      </c>
      <c r="O16" s="42">
        <f>SUMIF(广告报告!$H$4:$H$990,$A16,广告报告!$M$4:$M$990)</f>
        <v>0</v>
      </c>
      <c r="P16" s="50" t="str">
        <f t="shared" ca="1" si="1"/>
        <v>-</v>
      </c>
      <c r="Q16" s="41">
        <f ca="1">SUMIF('退货报告(自发货)'!$D$2:$AA$1000,A16,'退货报告(自发货)'!$AA$2:$AA$1000)+SUMIF('退货报告(FBA)'!$F$2:$G$1001,VLOOKUP($A16,业务报告!$B$4:$C$1000,2,0),'退货报告(FBA)'!$G$2:$G$1001)</f>
        <v>0</v>
      </c>
      <c r="R16" s="50" t="str">
        <f t="shared" ca="1" si="2"/>
        <v>-</v>
      </c>
      <c r="S16" s="42">
        <f t="shared" ca="1" si="3"/>
        <v>0</v>
      </c>
      <c r="T16" s="51" t="str">
        <f t="shared" ca="1" si="4"/>
        <v>-</v>
      </c>
      <c r="U16" s="78"/>
      <c r="V16" s="78"/>
      <c r="W16" s="78"/>
    </row>
    <row r="17" spans="1:23">
      <c r="A17" s="5" t="s">
        <v>521</v>
      </c>
      <c r="B17" s="18" t="str">
        <f>VLOOKUP($A17,全部手机型号和壳种类!$B$2:$D$1007,全部手机型号和壳种类!C$1,0)</f>
        <v>三星A53</v>
      </c>
      <c r="C17" s="18" t="str">
        <f>VLOOKUP($A17,全部手机型号和壳种类!$B$2:$D$1007,全部手机型号和壳种类!D$1,0)</f>
        <v>白底黑心</v>
      </c>
      <c r="D17" s="38">
        <f ca="1">SUMIF(业务报告!$B$4:$U$10000,$A17,业务报告!D$4:D$10000)</f>
        <v>0</v>
      </c>
      <c r="E17" s="39">
        <f ca="1">SUMIF(业务报告!$B$4:$U$10000,$A17,业务报告!F$4:F$10000)</f>
        <v>0</v>
      </c>
      <c r="F17" s="38">
        <f ca="1">SUMIF(业务报告!$B$4:$U$10000,$A17,业务报告!H$4:H$10000)</f>
        <v>0</v>
      </c>
      <c r="G17" s="39">
        <f ca="1">SUMIF(业务报告!$B$4:$U$10000,$A17,业务报告!J$4:J$10000)</f>
        <v>0</v>
      </c>
      <c r="H17" s="39">
        <f ca="1">SUMIF(业务报告!$B$4:$U$10000,$A17,业务报告!L$4:L$10000)</f>
        <v>0</v>
      </c>
      <c r="I17" s="41">
        <f ca="1">SUMIF(业务报告!$B$4:$U$10000,$A17,业务报告!N$4:N$10000)</f>
        <v>0</v>
      </c>
      <c r="J17" s="39">
        <f ca="1">SUMIF(业务报告!$B$4:$U$10000,$A17,业务报告!P$4:P$10000)</f>
        <v>0</v>
      </c>
      <c r="K17" s="70">
        <f ca="1">SUMIF(业务报告!$B$4:$U$10000,$A17,业务报告!R$4:R$10000)</f>
        <v>0</v>
      </c>
      <c r="L17" s="21">
        <f>SUMIF(广告报告!$H$4:$H$990,$A17,广告报告!$T$4:$T$990)</f>
        <v>0</v>
      </c>
      <c r="M17" s="21">
        <f>SUMIF(广告报告!$H$4:$H$990,$A17,广告报告!$U$4:$U$990)</f>
        <v>0</v>
      </c>
      <c r="N17" s="41">
        <f t="shared" ca="1" si="0"/>
        <v>0</v>
      </c>
      <c r="O17" s="42">
        <f>SUMIF(广告报告!$H$4:$H$990,$A17,广告报告!$M$4:$M$990)</f>
        <v>0</v>
      </c>
      <c r="P17" s="50" t="str">
        <f t="shared" ca="1" si="1"/>
        <v>-</v>
      </c>
      <c r="Q17" s="41">
        <f ca="1">SUMIF('退货报告(自发货)'!$D$2:$AA$1000,A17,'退货报告(自发货)'!$AA$2:$AA$1000)+SUMIF('退货报告(FBA)'!$F$2:$G$1001,VLOOKUP($A17,业务报告!$B$4:$C$1000,2,0),'退货报告(FBA)'!$G$2:$G$1001)</f>
        <v>0</v>
      </c>
      <c r="R17" s="50" t="str">
        <f t="shared" ca="1" si="2"/>
        <v>-</v>
      </c>
      <c r="S17" s="42">
        <f t="shared" ca="1" si="3"/>
        <v>0</v>
      </c>
      <c r="T17" s="51" t="str">
        <f t="shared" ca="1" si="4"/>
        <v>-</v>
      </c>
      <c r="U17" s="78"/>
      <c r="V17" s="78"/>
      <c r="W17" s="78"/>
    </row>
    <row r="18" spans="1:23">
      <c r="A18" s="5" t="s">
        <v>198</v>
      </c>
      <c r="B18" s="18" t="str">
        <f>VLOOKUP($A18,全部手机型号和壳种类!$B$2:$D$1007,全部手机型号和壳种类!C$1,0)</f>
        <v>iPhone 12 Pro Max</v>
      </c>
      <c r="C18" s="18" t="str">
        <f>VLOOKUP($A18,全部手机型号和壳种类!$B$2:$D$1007,全部手机型号和壳种类!D$1,0)</f>
        <v>豹纹</v>
      </c>
      <c r="D18" s="38">
        <f ca="1">SUMIF(业务报告!$B$4:$U$10000,$A18,业务报告!D$4:D$10000)</f>
        <v>0</v>
      </c>
      <c r="E18" s="39">
        <f ca="1">SUMIF(业务报告!$B$4:$U$10000,$A18,业务报告!F$4:F$10000)</f>
        <v>0</v>
      </c>
      <c r="F18" s="38">
        <f ca="1">SUMIF(业务报告!$B$4:$U$10000,$A18,业务报告!H$4:H$10000)</f>
        <v>0</v>
      </c>
      <c r="G18" s="39">
        <f ca="1">SUMIF(业务报告!$B$4:$U$10000,$A18,业务报告!J$4:J$10000)</f>
        <v>0</v>
      </c>
      <c r="H18" s="39">
        <f ca="1">SUMIF(业务报告!$B$4:$U$10000,$A18,业务报告!L$4:L$10000)</f>
        <v>0</v>
      </c>
      <c r="I18" s="41">
        <f ca="1">SUMIF(业务报告!$B$4:$U$10000,$A18,业务报告!N$4:N$10000)</f>
        <v>0</v>
      </c>
      <c r="J18" s="39">
        <f ca="1">SUMIF(业务报告!$B$4:$U$10000,$A18,业务报告!P$4:P$10000)</f>
        <v>0</v>
      </c>
      <c r="K18" s="70">
        <f ca="1">SUMIF(业务报告!$B$4:$U$10000,$A18,业务报告!R$4:R$10000)</f>
        <v>0</v>
      </c>
      <c r="L18" s="21">
        <f>SUMIF(广告报告!$H$4:$H$990,$A18,广告报告!$T$4:$T$990)</f>
        <v>0</v>
      </c>
      <c r="M18" s="21">
        <f>SUMIF(广告报告!$H$4:$H$990,$A18,广告报告!$U$4:$U$990)</f>
        <v>0</v>
      </c>
      <c r="N18" s="41">
        <f t="shared" ca="1" si="0"/>
        <v>0</v>
      </c>
      <c r="O18" s="42">
        <f>SUMIF(广告报告!$H$4:$H$990,$A18,广告报告!$M$4:$M$990)</f>
        <v>0</v>
      </c>
      <c r="P18" s="50" t="str">
        <f t="shared" ca="1" si="1"/>
        <v>-</v>
      </c>
      <c r="Q18" s="41">
        <f ca="1">SUMIF('退货报告(自发货)'!$D$2:$AA$1000,A18,'退货报告(自发货)'!$AA$2:$AA$1000)+SUMIF('退货报告(FBA)'!$F$2:$G$1001,VLOOKUP($A18,业务报告!$B$4:$C$1000,2,0),'退货报告(FBA)'!$G$2:$G$1001)</f>
        <v>0</v>
      </c>
      <c r="R18" s="50" t="str">
        <f t="shared" ca="1" si="2"/>
        <v>-</v>
      </c>
      <c r="S18" s="42">
        <f t="shared" ca="1" si="3"/>
        <v>0</v>
      </c>
      <c r="T18" s="51" t="str">
        <f t="shared" ca="1" si="4"/>
        <v>-</v>
      </c>
      <c r="U18" s="78"/>
      <c r="V18" s="78"/>
      <c r="W18" s="78"/>
    </row>
    <row r="19" spans="1:23">
      <c r="A19" s="5" t="s">
        <v>221</v>
      </c>
      <c r="B19" s="18" t="str">
        <f>VLOOKUP($A19,全部手机型号和壳种类!$B$2:$D$1007,全部手机型号和壳种类!C$1,0)</f>
        <v>三星A52</v>
      </c>
      <c r="C19" s="18" t="str">
        <f>VLOOKUP($A19,全部手机型号和壳种类!$B$2:$D$1007,全部手机型号和壳种类!D$1,0)</f>
        <v>斑马纹</v>
      </c>
      <c r="D19" s="38">
        <f ca="1">SUMIF(业务报告!$B$4:$U$10000,$A19,业务报告!D$4:D$10000)</f>
        <v>0</v>
      </c>
      <c r="E19" s="39">
        <f ca="1">SUMIF(业务报告!$B$4:$U$10000,$A19,业务报告!F$4:F$10000)</f>
        <v>0</v>
      </c>
      <c r="F19" s="38">
        <f ca="1">SUMIF(业务报告!$B$4:$U$10000,$A19,业务报告!H$4:H$10000)</f>
        <v>0</v>
      </c>
      <c r="G19" s="39">
        <f ca="1">SUMIF(业务报告!$B$4:$U$10000,$A19,业务报告!J$4:J$10000)</f>
        <v>0</v>
      </c>
      <c r="H19" s="39">
        <f ca="1">SUMIF(业务报告!$B$4:$U$10000,$A19,业务报告!L$4:L$10000)</f>
        <v>0</v>
      </c>
      <c r="I19" s="41">
        <f ca="1">SUMIF(业务报告!$B$4:$U$10000,$A19,业务报告!N$4:N$10000)</f>
        <v>0</v>
      </c>
      <c r="J19" s="39">
        <f ca="1">SUMIF(业务报告!$B$4:$U$10000,$A19,业务报告!P$4:P$10000)</f>
        <v>0</v>
      </c>
      <c r="K19" s="70">
        <f ca="1">SUMIF(业务报告!$B$4:$U$10000,$A19,业务报告!R$4:R$10000)</f>
        <v>0</v>
      </c>
      <c r="L19" s="21">
        <f>SUMIF(广告报告!$H$4:$H$990,$A19,广告报告!$T$4:$T$990)</f>
        <v>0</v>
      </c>
      <c r="M19" s="21">
        <f>SUMIF(广告报告!$H$4:$H$990,$A19,广告报告!$U$4:$U$990)</f>
        <v>0</v>
      </c>
      <c r="N19" s="41">
        <f t="shared" ca="1" si="0"/>
        <v>0</v>
      </c>
      <c r="O19" s="42">
        <f>SUMIF(广告报告!$H$4:$H$990,$A19,广告报告!$M$4:$M$990)</f>
        <v>0</v>
      </c>
      <c r="P19" s="50" t="str">
        <f t="shared" ca="1" si="1"/>
        <v>-</v>
      </c>
      <c r="Q19" s="41">
        <f ca="1">SUMIF('退货报告(自发货)'!$D$2:$AA$1000,A19,'退货报告(自发货)'!$AA$2:$AA$1000)+SUMIF('退货报告(FBA)'!$F$2:$G$1001,VLOOKUP($A19,业务报告!$B$4:$C$1000,2,0),'退货报告(FBA)'!$G$2:$G$1001)</f>
        <v>0</v>
      </c>
      <c r="R19" s="50" t="str">
        <f t="shared" ca="1" si="2"/>
        <v>-</v>
      </c>
      <c r="S19" s="42">
        <f t="shared" ca="1" si="3"/>
        <v>0</v>
      </c>
      <c r="T19" s="51" t="str">
        <f t="shared" ca="1" si="4"/>
        <v>-</v>
      </c>
      <c r="U19" s="78"/>
      <c r="V19" s="78"/>
      <c r="W19" s="78"/>
    </row>
    <row r="20" spans="1:23" outlineLevel="1">
      <c r="A20" s="5" t="s">
        <v>232</v>
      </c>
      <c r="B20" s="18" t="str">
        <f>VLOOKUP($A20,全部手机型号和壳种类!$B$2:$D$1007,全部手机型号和壳种类!C$1,0)</f>
        <v>三星A72</v>
      </c>
      <c r="C20" s="18" t="str">
        <f>VLOOKUP($A20,全部手机型号和壳种类!$B$2:$D$1007,全部手机型号和壳种类!D$1,0)</f>
        <v>豹纹2</v>
      </c>
      <c r="D20" s="38">
        <f ca="1">SUMIF(业务报告!$B$4:$U$10000,$A20,业务报告!D$4:D$10000)</f>
        <v>0</v>
      </c>
      <c r="E20" s="39">
        <f ca="1">SUMIF(业务报告!$B$4:$U$10000,$A20,业务报告!F$4:F$10000)</f>
        <v>0</v>
      </c>
      <c r="F20" s="38">
        <f ca="1">SUMIF(业务报告!$B$4:$U$10000,$A20,业务报告!H$4:H$10000)</f>
        <v>0</v>
      </c>
      <c r="G20" s="39">
        <f ca="1">SUMIF(业务报告!$B$4:$U$10000,$A20,业务报告!J$4:J$10000)</f>
        <v>0</v>
      </c>
      <c r="H20" s="39">
        <f ca="1">SUMIF(业务报告!$B$4:$U$10000,$A20,业务报告!L$4:L$10000)</f>
        <v>0</v>
      </c>
      <c r="I20" s="41">
        <f ca="1">SUMIF(业务报告!$B$4:$U$10000,$A20,业务报告!N$4:N$10000)</f>
        <v>0</v>
      </c>
      <c r="J20" s="39">
        <f ca="1">SUMIF(业务报告!$B$4:$U$10000,$A20,业务报告!P$4:P$10000)</f>
        <v>0</v>
      </c>
      <c r="K20" s="70">
        <f ca="1">SUMIF(业务报告!$B$4:$U$10000,$A20,业务报告!R$4:R$10000)</f>
        <v>0</v>
      </c>
      <c r="L20" s="21">
        <f>SUMIF(广告报告!$H$4:$H$990,$A20,广告报告!$T$4:$T$990)</f>
        <v>0</v>
      </c>
      <c r="M20" s="21">
        <f>SUMIF(广告报告!$H$4:$H$990,$A20,广告报告!$U$4:$U$990)</f>
        <v>0</v>
      </c>
      <c r="N20" s="41">
        <f t="shared" ca="1" si="0"/>
        <v>0</v>
      </c>
      <c r="O20" s="42">
        <f>SUMIF(广告报告!$H$4:$H$990,$A20,广告报告!$M$4:$M$990)</f>
        <v>0</v>
      </c>
      <c r="P20" s="50" t="str">
        <f t="shared" ca="1" si="1"/>
        <v>-</v>
      </c>
      <c r="Q20" s="41">
        <f ca="1">SUMIF('退货报告(自发货)'!$D$2:$AA$1000,A20,'退货报告(自发货)'!$AA$2:$AA$1000)+SUMIF('退货报告(FBA)'!$F$2:$G$1001,VLOOKUP($A20,业务报告!$B$4:$C$1000,2,0),'退货报告(FBA)'!$G$2:$G$1001)</f>
        <v>0</v>
      </c>
      <c r="R20" s="50" t="str">
        <f t="shared" ca="1" si="2"/>
        <v>-</v>
      </c>
      <c r="S20" s="42">
        <f t="shared" ca="1" si="3"/>
        <v>0</v>
      </c>
      <c r="T20" s="51" t="str">
        <f t="shared" ca="1" si="4"/>
        <v>-</v>
      </c>
      <c r="U20" s="78"/>
      <c r="V20" s="78"/>
      <c r="W20" s="78"/>
    </row>
    <row r="21" spans="1:23">
      <c r="A21" s="5" t="s">
        <v>256</v>
      </c>
      <c r="B21" s="18" t="str">
        <f>VLOOKUP($A21,全部手机型号和壳种类!$B$2:$D$1007,全部手机型号和壳种类!C$1,0)</f>
        <v>三星A52</v>
      </c>
      <c r="C21" s="18" t="str">
        <f>VLOOKUP($A21,全部手机型号和壳种类!$B$2:$D$1007,全部手机型号和壳种类!D$1,0)</f>
        <v>白底黑心</v>
      </c>
      <c r="D21" s="38">
        <f ca="1">SUMIF(业务报告!$B$4:$U$10000,$A21,业务报告!D$4:D$10000)</f>
        <v>0</v>
      </c>
      <c r="E21" s="39">
        <f ca="1">SUMIF(业务报告!$B$4:$U$10000,$A21,业务报告!F$4:F$10000)</f>
        <v>0</v>
      </c>
      <c r="F21" s="38">
        <f ca="1">SUMIF(业务报告!$B$4:$U$10000,$A21,业务报告!H$4:H$10000)</f>
        <v>0</v>
      </c>
      <c r="G21" s="39">
        <f ca="1">SUMIF(业务报告!$B$4:$U$10000,$A21,业务报告!J$4:J$10000)</f>
        <v>0</v>
      </c>
      <c r="H21" s="39">
        <f ca="1">SUMIF(业务报告!$B$4:$U$10000,$A21,业务报告!L$4:L$10000)</f>
        <v>0</v>
      </c>
      <c r="I21" s="41">
        <f ca="1">SUMIF(业务报告!$B$4:$U$10000,$A21,业务报告!N$4:N$10000)</f>
        <v>0</v>
      </c>
      <c r="J21" s="39">
        <f ca="1">SUMIF(业务报告!$B$4:$U$10000,$A21,业务报告!P$4:P$10000)</f>
        <v>0</v>
      </c>
      <c r="K21" s="70">
        <f ca="1">SUMIF(业务报告!$B$4:$U$10000,$A21,业务报告!R$4:R$10000)</f>
        <v>0</v>
      </c>
      <c r="L21" s="21">
        <f>SUMIF(广告报告!$H$4:$H$990,$A21,广告报告!$T$4:$T$990)</f>
        <v>0</v>
      </c>
      <c r="M21" s="21">
        <f>SUMIF(广告报告!$H$4:$H$990,$A21,广告报告!$U$4:$U$990)</f>
        <v>0</v>
      </c>
      <c r="N21" s="41">
        <f t="shared" ca="1" si="0"/>
        <v>0</v>
      </c>
      <c r="O21" s="42">
        <f>SUMIF(广告报告!$H$4:$H$990,$A21,广告报告!$M$4:$M$990)</f>
        <v>0</v>
      </c>
      <c r="P21" s="50" t="str">
        <f t="shared" ca="1" si="1"/>
        <v>-</v>
      </c>
      <c r="Q21" s="41">
        <f ca="1">SUMIF('退货报告(自发货)'!$D$2:$AA$1000,A21,'退货报告(自发货)'!$AA$2:$AA$1000)+SUMIF('退货报告(FBA)'!$F$2:$G$1001,VLOOKUP($A21,业务报告!$B$4:$C$1000,2,0),'退货报告(FBA)'!$G$2:$G$1001)</f>
        <v>0</v>
      </c>
      <c r="R21" s="50" t="str">
        <f t="shared" ca="1" si="2"/>
        <v>-</v>
      </c>
      <c r="S21" s="42">
        <f t="shared" ca="1" si="3"/>
        <v>0</v>
      </c>
      <c r="T21" s="51" t="str">
        <f t="shared" ca="1" si="4"/>
        <v>-</v>
      </c>
      <c r="U21" s="78"/>
      <c r="V21" s="78"/>
      <c r="W21" s="78"/>
    </row>
    <row r="22" spans="1:23">
      <c r="A22" s="5" t="s">
        <v>252</v>
      </c>
      <c r="B22" s="18" t="str">
        <f>VLOOKUP($A22,全部手机型号和壳种类!$B$2:$D$1007,全部手机型号和壳种类!C$1,0)</f>
        <v>红米Note10Pro</v>
      </c>
      <c r="C22" s="18" t="str">
        <f>VLOOKUP($A22,全部手机型号和壳种类!$B$2:$D$1007,全部手机型号和壳种类!D$1,0)</f>
        <v>豹纹2</v>
      </c>
      <c r="D22" s="38">
        <f ca="1">SUMIF(业务报告!$B$4:$U$10000,$A22,业务报告!D$4:D$10000)</f>
        <v>0</v>
      </c>
      <c r="E22" s="39">
        <f ca="1">SUMIF(业务报告!$B$4:$U$10000,$A22,业务报告!F$4:F$10000)</f>
        <v>0</v>
      </c>
      <c r="F22" s="38">
        <f ca="1">SUMIF(业务报告!$B$4:$U$10000,$A22,业务报告!H$4:H$10000)</f>
        <v>0</v>
      </c>
      <c r="G22" s="39">
        <f ca="1">SUMIF(业务报告!$B$4:$U$10000,$A22,业务报告!J$4:J$10000)</f>
        <v>0</v>
      </c>
      <c r="H22" s="39">
        <f ca="1">SUMIF(业务报告!$B$4:$U$10000,$A22,业务报告!L$4:L$10000)</f>
        <v>0</v>
      </c>
      <c r="I22" s="41">
        <f ca="1">SUMIF(业务报告!$B$4:$U$10000,$A22,业务报告!N$4:N$10000)</f>
        <v>0</v>
      </c>
      <c r="J22" s="39">
        <f ca="1">SUMIF(业务报告!$B$4:$U$10000,$A22,业务报告!P$4:P$10000)</f>
        <v>0</v>
      </c>
      <c r="K22" s="70">
        <f ca="1">SUMIF(业务报告!$B$4:$U$10000,$A22,业务报告!R$4:R$10000)</f>
        <v>0</v>
      </c>
      <c r="L22" s="21">
        <f>SUMIF(广告报告!$H$4:$H$990,$A22,广告报告!$T$4:$T$990)</f>
        <v>0</v>
      </c>
      <c r="M22" s="21">
        <f>SUMIF(广告报告!$H$4:$H$990,$A22,广告报告!$U$4:$U$990)</f>
        <v>0</v>
      </c>
      <c r="N22" s="41">
        <f t="shared" ca="1" si="0"/>
        <v>0</v>
      </c>
      <c r="O22" s="42">
        <f>SUMIF(广告报告!$H$4:$H$990,$A22,广告报告!$M$4:$M$990)</f>
        <v>0</v>
      </c>
      <c r="P22" s="50" t="str">
        <f t="shared" ca="1" si="1"/>
        <v>-</v>
      </c>
      <c r="Q22" s="41">
        <f ca="1">SUMIF('退货报告(自发货)'!$D$2:$AA$1000,A22,'退货报告(自发货)'!$AA$2:$AA$1000)+SUMIF('退货报告(FBA)'!$F$2:$G$1001,VLOOKUP($A22,业务报告!$B$4:$C$1000,2,0),'退货报告(FBA)'!$G$2:$G$1001)</f>
        <v>0</v>
      </c>
      <c r="R22" s="50" t="str">
        <f t="shared" ca="1" si="2"/>
        <v>-</v>
      </c>
      <c r="S22" s="42">
        <f t="shared" ca="1" si="3"/>
        <v>0</v>
      </c>
      <c r="T22" s="51" t="str">
        <f t="shared" ca="1" si="4"/>
        <v>-</v>
      </c>
      <c r="U22" s="78"/>
      <c r="V22" s="78"/>
      <c r="W22" s="78"/>
    </row>
    <row r="23" spans="1:23">
      <c r="A23" s="5" t="s">
        <v>243</v>
      </c>
      <c r="B23" s="18" t="str">
        <f>VLOOKUP($A23,全部手机型号和壳种类!$B$2:$D$1007,全部手机型号和壳种类!C$1,0)</f>
        <v>红米Note10Pro</v>
      </c>
      <c r="C23" s="18" t="str">
        <f>VLOOKUP($A23,全部手机型号和壳种类!$B$2:$D$1007,全部手机型号和壳种类!D$1,0)</f>
        <v>干花(黄）</v>
      </c>
      <c r="D23" s="38">
        <f ca="1">SUMIF(业务报告!$B$4:$U$10000,$A23,业务报告!D$4:D$10000)</f>
        <v>0</v>
      </c>
      <c r="E23" s="39">
        <f ca="1">SUMIF(业务报告!$B$4:$U$10000,$A23,业务报告!F$4:F$10000)</f>
        <v>0</v>
      </c>
      <c r="F23" s="38">
        <f ca="1">SUMIF(业务报告!$B$4:$U$10000,$A23,业务报告!H$4:H$10000)</f>
        <v>0</v>
      </c>
      <c r="G23" s="39">
        <f ca="1">SUMIF(业务报告!$B$4:$U$10000,$A23,业务报告!J$4:J$10000)</f>
        <v>0</v>
      </c>
      <c r="H23" s="39">
        <f ca="1">SUMIF(业务报告!$B$4:$U$10000,$A23,业务报告!L$4:L$10000)</f>
        <v>0</v>
      </c>
      <c r="I23" s="41">
        <f ca="1">SUMIF(业务报告!$B$4:$U$10000,$A23,业务报告!N$4:N$10000)</f>
        <v>0</v>
      </c>
      <c r="J23" s="39">
        <f ca="1">SUMIF(业务报告!$B$4:$U$10000,$A23,业务报告!P$4:P$10000)</f>
        <v>0</v>
      </c>
      <c r="K23" s="70">
        <f ca="1">SUMIF(业务报告!$B$4:$U$10000,$A23,业务报告!R$4:R$10000)</f>
        <v>0</v>
      </c>
      <c r="L23" s="21">
        <f>SUMIF(广告报告!$H$4:$H$990,$A23,广告报告!$T$4:$T$990)</f>
        <v>0</v>
      </c>
      <c r="M23" s="21">
        <f>SUMIF(广告报告!$H$4:$H$990,$A23,广告报告!$U$4:$U$990)</f>
        <v>0</v>
      </c>
      <c r="N23" s="41">
        <f t="shared" ca="1" si="0"/>
        <v>0</v>
      </c>
      <c r="O23" s="42">
        <f>SUMIF(广告报告!$H$4:$H$990,$A23,广告报告!$M$4:$M$990)</f>
        <v>0</v>
      </c>
      <c r="P23" s="50" t="str">
        <f t="shared" ca="1" si="1"/>
        <v>-</v>
      </c>
      <c r="Q23" s="41">
        <f ca="1">SUMIF('退货报告(自发货)'!$D$2:$AA$1000,A23,'退货报告(自发货)'!$AA$2:$AA$1000)+SUMIF('退货报告(FBA)'!$F$2:$G$1001,VLOOKUP($A23,业务报告!$B$4:$C$1000,2,0),'退货报告(FBA)'!$G$2:$G$1001)</f>
        <v>0</v>
      </c>
      <c r="R23" s="50" t="str">
        <f t="shared" ca="1" si="2"/>
        <v>-</v>
      </c>
      <c r="S23" s="42">
        <f t="shared" ca="1" si="3"/>
        <v>0</v>
      </c>
      <c r="T23" s="51" t="str">
        <f t="shared" ca="1" si="4"/>
        <v>-</v>
      </c>
      <c r="U23" s="78"/>
      <c r="V23" s="78"/>
      <c r="W23" s="78"/>
    </row>
    <row r="24" spans="1:23">
      <c r="A24" s="5" t="s">
        <v>245</v>
      </c>
      <c r="B24" s="18" t="str">
        <f>VLOOKUP($A24,全部手机型号和壳种类!$B$2:$D$1007,全部手机型号和壳种类!C$1,0)</f>
        <v>三星A32</v>
      </c>
      <c r="C24" s="18" t="str">
        <f>VLOOKUP($A24,全部手机型号和壳种类!$B$2:$D$1007,全部手机型号和壳种类!D$1,0)</f>
        <v>干花(黄）</v>
      </c>
      <c r="D24" s="38">
        <f ca="1">SUMIF(业务报告!$B$4:$U$10000,$A24,业务报告!D$4:D$10000)</f>
        <v>0</v>
      </c>
      <c r="E24" s="39">
        <f ca="1">SUMIF(业务报告!$B$4:$U$10000,$A24,业务报告!F$4:F$10000)</f>
        <v>0</v>
      </c>
      <c r="F24" s="38">
        <f ca="1">SUMIF(业务报告!$B$4:$U$10000,$A24,业务报告!H$4:H$10000)</f>
        <v>0</v>
      </c>
      <c r="G24" s="39">
        <f ca="1">SUMIF(业务报告!$B$4:$U$10000,$A24,业务报告!J$4:J$10000)</f>
        <v>0</v>
      </c>
      <c r="H24" s="39">
        <f ca="1">SUMIF(业务报告!$B$4:$U$10000,$A24,业务报告!L$4:L$10000)</f>
        <v>0</v>
      </c>
      <c r="I24" s="41">
        <f ca="1">SUMIF(业务报告!$B$4:$U$10000,$A24,业务报告!N$4:N$10000)</f>
        <v>0</v>
      </c>
      <c r="J24" s="39">
        <f ca="1">SUMIF(业务报告!$B$4:$U$10000,$A24,业务报告!P$4:P$10000)</f>
        <v>0</v>
      </c>
      <c r="K24" s="70">
        <f ca="1">SUMIF(业务报告!$B$4:$U$10000,$A24,业务报告!R$4:R$10000)</f>
        <v>0</v>
      </c>
      <c r="L24" s="21">
        <f>SUMIF(广告报告!$H$4:$H$990,$A24,广告报告!$T$4:$T$990)</f>
        <v>0</v>
      </c>
      <c r="M24" s="21">
        <f>SUMIF(广告报告!$H$4:$H$990,$A24,广告报告!$U$4:$U$990)</f>
        <v>0</v>
      </c>
      <c r="N24" s="41">
        <f t="shared" ca="1" si="0"/>
        <v>0</v>
      </c>
      <c r="O24" s="42">
        <f>SUMIF(广告报告!$H$4:$H$990,$A24,广告报告!$M$4:$M$990)</f>
        <v>0</v>
      </c>
      <c r="P24" s="50" t="str">
        <f t="shared" ca="1" si="1"/>
        <v>-</v>
      </c>
      <c r="Q24" s="41">
        <f ca="1">SUMIF('退货报告(自发货)'!$D$2:$AA$1000,A24,'退货报告(自发货)'!$AA$2:$AA$1000)+SUMIF('退货报告(FBA)'!$F$2:$G$1001,VLOOKUP($A24,业务报告!$B$4:$C$1000,2,0),'退货报告(FBA)'!$G$2:$G$1001)</f>
        <v>0</v>
      </c>
      <c r="R24" s="50" t="str">
        <f t="shared" ca="1" si="2"/>
        <v>-</v>
      </c>
      <c r="S24" s="42">
        <f t="shared" ca="1" si="3"/>
        <v>0</v>
      </c>
      <c r="T24" s="51" t="str">
        <f t="shared" ca="1" si="4"/>
        <v>-</v>
      </c>
      <c r="U24" s="78"/>
      <c r="V24" s="78"/>
      <c r="W24" s="78"/>
    </row>
    <row r="25" spans="1:23">
      <c r="A25" s="5" t="s">
        <v>516</v>
      </c>
      <c r="B25" s="18" t="str">
        <f>VLOOKUP($A25,全部手机型号和壳种类!$B$2:$D$1007,全部手机型号和壳种类!C$1,0)</f>
        <v>三星A33</v>
      </c>
      <c r="C25" s="18" t="str">
        <f>VLOOKUP($A25,全部手机型号和壳种类!$B$2:$D$1007,全部手机型号和壳种类!D$1,0)</f>
        <v>干花(黄）</v>
      </c>
      <c r="D25" s="38">
        <f ca="1">SUMIF(业务报告!$B$4:$U$10000,$A25,业务报告!D$4:D$10000)</f>
        <v>0</v>
      </c>
      <c r="E25" s="39">
        <f ca="1">SUMIF(业务报告!$B$4:$U$10000,$A25,业务报告!F$4:F$10000)</f>
        <v>0</v>
      </c>
      <c r="F25" s="38">
        <f ca="1">SUMIF(业务报告!$B$4:$U$10000,$A25,业务报告!H$4:H$10000)</f>
        <v>0</v>
      </c>
      <c r="G25" s="39">
        <f ca="1">SUMIF(业务报告!$B$4:$U$10000,$A25,业务报告!J$4:J$10000)</f>
        <v>0</v>
      </c>
      <c r="H25" s="39">
        <f ca="1">SUMIF(业务报告!$B$4:$U$10000,$A25,业务报告!L$4:L$10000)</f>
        <v>0</v>
      </c>
      <c r="I25" s="41">
        <f ca="1">SUMIF(业务报告!$B$4:$U$10000,$A25,业务报告!N$4:N$10000)</f>
        <v>0</v>
      </c>
      <c r="J25" s="39">
        <f ca="1">SUMIF(业务报告!$B$4:$U$10000,$A25,业务报告!P$4:P$10000)</f>
        <v>0</v>
      </c>
      <c r="K25" s="70">
        <f ca="1">SUMIF(业务报告!$B$4:$U$10000,$A25,业务报告!R$4:R$10000)</f>
        <v>0</v>
      </c>
      <c r="L25" s="21">
        <f>SUMIF(广告报告!$H$4:$H$990,$A25,广告报告!$T$4:$T$990)</f>
        <v>0</v>
      </c>
      <c r="M25" s="21">
        <f>SUMIF(广告报告!$H$4:$H$990,$A25,广告报告!$U$4:$U$990)</f>
        <v>0</v>
      </c>
      <c r="N25" s="41">
        <f t="shared" ca="1" si="0"/>
        <v>0</v>
      </c>
      <c r="O25" s="42">
        <f>SUMIF(广告报告!$H$4:$H$990,$A25,广告报告!$M$4:$M$990)</f>
        <v>0</v>
      </c>
      <c r="P25" s="50" t="str">
        <f t="shared" ca="1" si="1"/>
        <v>-</v>
      </c>
      <c r="Q25" s="41">
        <f ca="1">SUMIF('退货报告(自发货)'!$D$2:$AA$1000,A25,'退货报告(自发货)'!$AA$2:$AA$1000)+SUMIF('退货报告(FBA)'!$F$2:$G$1001,VLOOKUP($A25,业务报告!$B$4:$C$1000,2,0),'退货报告(FBA)'!$G$2:$G$1001)</f>
        <v>0</v>
      </c>
      <c r="R25" s="50" t="str">
        <f t="shared" ca="1" si="2"/>
        <v>-</v>
      </c>
      <c r="S25" s="42">
        <f t="shared" ca="1" si="3"/>
        <v>0</v>
      </c>
      <c r="T25" s="51" t="str">
        <f t="shared" ca="1" si="4"/>
        <v>-</v>
      </c>
      <c r="U25" s="78"/>
      <c r="V25" s="78"/>
      <c r="W25" s="78"/>
    </row>
    <row r="26" spans="1:23">
      <c r="A26" s="5" t="s">
        <v>88</v>
      </c>
      <c r="B26" s="18" t="str">
        <f>VLOOKUP($A26,全部手机型号和壳种类!$B$2:$D$1007,全部手机型号和壳种类!C$1,0)</f>
        <v>三星A51</v>
      </c>
      <c r="C26" s="18" t="str">
        <f>VLOOKUP($A26,全部手机型号和壳种类!$B$2:$D$1007,全部手机型号和壳种类!D$1,0)</f>
        <v>豹纹</v>
      </c>
      <c r="D26" s="38">
        <f ca="1">SUMIF(业务报告!$B$4:$U$10000,$A26,业务报告!D$4:D$10000)</f>
        <v>0</v>
      </c>
      <c r="E26" s="39">
        <f ca="1">SUMIF(业务报告!$B$4:$U$10000,$A26,业务报告!F$4:F$10000)</f>
        <v>0</v>
      </c>
      <c r="F26" s="38">
        <f ca="1">SUMIF(业务报告!$B$4:$U$10000,$A26,业务报告!H$4:H$10000)</f>
        <v>0</v>
      </c>
      <c r="G26" s="39">
        <f ca="1">SUMIF(业务报告!$B$4:$U$10000,$A26,业务报告!J$4:J$10000)</f>
        <v>0</v>
      </c>
      <c r="H26" s="39">
        <f ca="1">SUMIF(业务报告!$B$4:$U$10000,$A26,业务报告!L$4:L$10000)</f>
        <v>0</v>
      </c>
      <c r="I26" s="41">
        <f ca="1">SUMIF(业务报告!$B$4:$U$10000,$A26,业务报告!N$4:N$10000)</f>
        <v>0</v>
      </c>
      <c r="J26" s="39">
        <f ca="1">SUMIF(业务报告!$B$4:$U$10000,$A26,业务报告!P$4:P$10000)</f>
        <v>0</v>
      </c>
      <c r="K26" s="70">
        <f ca="1">SUMIF(业务报告!$B$4:$U$10000,$A26,业务报告!R$4:R$10000)</f>
        <v>0</v>
      </c>
      <c r="L26" s="21">
        <f>SUMIF(广告报告!$H$4:$H$990,$A26,广告报告!$T$4:$T$990)</f>
        <v>0</v>
      </c>
      <c r="M26" s="21">
        <f>SUMIF(广告报告!$H$4:$H$990,$A26,广告报告!$U$4:$U$990)</f>
        <v>0</v>
      </c>
      <c r="N26" s="41">
        <f t="shared" ca="1" si="0"/>
        <v>0</v>
      </c>
      <c r="O26" s="42">
        <f>SUMIF(广告报告!$H$4:$H$990,$A26,广告报告!$M$4:$M$990)</f>
        <v>0</v>
      </c>
      <c r="P26" s="50" t="str">
        <f t="shared" ca="1" si="1"/>
        <v>-</v>
      </c>
      <c r="Q26" s="41">
        <f ca="1">SUMIF('退货报告(自发货)'!$D$2:$AA$1000,A26,'退货报告(自发货)'!$AA$2:$AA$1000)+SUMIF('退货报告(FBA)'!$F$2:$G$1001,VLOOKUP($A26,业务报告!$B$4:$C$1000,2,0),'退货报告(FBA)'!$G$2:$G$1001)</f>
        <v>0</v>
      </c>
      <c r="R26" s="50" t="str">
        <f t="shared" ca="1" si="2"/>
        <v>-</v>
      </c>
      <c r="S26" s="42">
        <f t="shared" ca="1" si="3"/>
        <v>0</v>
      </c>
      <c r="T26" s="51" t="str">
        <f t="shared" ca="1" si="4"/>
        <v>-</v>
      </c>
      <c r="U26" s="78"/>
      <c r="V26" s="78"/>
      <c r="W26" s="78"/>
    </row>
    <row r="27" spans="1:23">
      <c r="A27" s="5" t="s">
        <v>117</v>
      </c>
      <c r="B27" s="18" t="str">
        <f>VLOOKUP($A27,全部手机型号和壳种类!$B$2:$D$1007,全部手机型号和壳种类!C$1,0)</f>
        <v>三星A71</v>
      </c>
      <c r="C27" s="18" t="str">
        <f>VLOOKUP($A27,全部手机型号和壳种类!$B$2:$D$1007,全部手机型号和壳种类!D$1,0)</f>
        <v>斑马纹</v>
      </c>
      <c r="D27" s="38">
        <f ca="1">SUMIF(业务报告!$B$4:$U$10000,$A27,业务报告!D$4:D$10000)</f>
        <v>0</v>
      </c>
      <c r="E27" s="39">
        <f ca="1">SUMIF(业务报告!$B$4:$U$10000,$A27,业务报告!F$4:F$10000)</f>
        <v>0</v>
      </c>
      <c r="F27" s="38">
        <f ca="1">SUMIF(业务报告!$B$4:$U$10000,$A27,业务报告!H$4:H$10000)</f>
        <v>0</v>
      </c>
      <c r="G27" s="39">
        <f ca="1">SUMIF(业务报告!$B$4:$U$10000,$A27,业务报告!J$4:J$10000)</f>
        <v>0</v>
      </c>
      <c r="H27" s="39">
        <f ca="1">SUMIF(业务报告!$B$4:$U$10000,$A27,业务报告!L$4:L$10000)</f>
        <v>0</v>
      </c>
      <c r="I27" s="41">
        <f ca="1">SUMIF(业务报告!$B$4:$U$10000,$A27,业务报告!N$4:N$10000)</f>
        <v>0</v>
      </c>
      <c r="J27" s="39">
        <f ca="1">SUMIF(业务报告!$B$4:$U$10000,$A27,业务报告!P$4:P$10000)</f>
        <v>0</v>
      </c>
      <c r="K27" s="70">
        <f ca="1">SUMIF(业务报告!$B$4:$U$10000,$A27,业务报告!R$4:R$10000)</f>
        <v>0</v>
      </c>
      <c r="L27" s="21">
        <f>SUMIF(广告报告!$H$4:$H$990,$A27,广告报告!$T$4:$T$990)</f>
        <v>0</v>
      </c>
      <c r="M27" s="21">
        <f>SUMIF(广告报告!$H$4:$H$990,$A27,广告报告!$U$4:$U$990)</f>
        <v>0</v>
      </c>
      <c r="N27" s="41">
        <f t="shared" ca="1" si="0"/>
        <v>0</v>
      </c>
      <c r="O27" s="42">
        <f>SUMIF(广告报告!$H$4:$H$990,$A27,广告报告!$M$4:$M$990)</f>
        <v>0</v>
      </c>
      <c r="P27" s="50" t="str">
        <f t="shared" ca="1" si="1"/>
        <v>-</v>
      </c>
      <c r="Q27" s="41">
        <f ca="1">SUMIF('退货报告(自发货)'!$D$2:$AA$1000,A27,'退货报告(自发货)'!$AA$2:$AA$1000)+SUMIF('退货报告(FBA)'!$F$2:$G$1001,VLOOKUP($A27,业务报告!$B$4:$C$1000,2,0),'退货报告(FBA)'!$G$2:$G$1001)</f>
        <v>0</v>
      </c>
      <c r="R27" s="50" t="str">
        <f t="shared" ca="1" si="2"/>
        <v>-</v>
      </c>
      <c r="S27" s="42">
        <f t="shared" ca="1" si="3"/>
        <v>0</v>
      </c>
      <c r="T27" s="51" t="str">
        <f t="shared" ca="1" si="4"/>
        <v>-</v>
      </c>
      <c r="U27" s="78"/>
      <c r="V27" s="78"/>
      <c r="W27" s="78"/>
    </row>
    <row r="28" spans="1:23">
      <c r="A28" s="5" t="s">
        <v>181</v>
      </c>
      <c r="B28" s="18" t="str">
        <f>VLOOKUP($A28,全部手机型号和壳种类!$B$2:$D$1007,全部手机型号和壳种类!C$1,0)</f>
        <v>iPhone 12 Mini</v>
      </c>
      <c r="C28" s="18" t="str">
        <f>VLOOKUP($A28,全部手机型号和壳种类!$B$2:$D$1007,全部手机型号和壳种类!D$1,0)</f>
        <v>豹纹2</v>
      </c>
      <c r="D28" s="38">
        <f ca="1">SUMIF(业务报告!$B$4:$U$10000,$A28,业务报告!D$4:D$10000)</f>
        <v>0</v>
      </c>
      <c r="E28" s="39">
        <f ca="1">SUMIF(业务报告!$B$4:$U$10000,$A28,业务报告!F$4:F$10000)</f>
        <v>0</v>
      </c>
      <c r="F28" s="38">
        <f ca="1">SUMIF(业务报告!$B$4:$U$10000,$A28,业务报告!H$4:H$10000)</f>
        <v>0</v>
      </c>
      <c r="G28" s="39">
        <f ca="1">SUMIF(业务报告!$B$4:$U$10000,$A28,业务报告!J$4:J$10000)</f>
        <v>0</v>
      </c>
      <c r="H28" s="39">
        <f ca="1">SUMIF(业务报告!$B$4:$U$10000,$A28,业务报告!L$4:L$10000)</f>
        <v>0</v>
      </c>
      <c r="I28" s="41">
        <f ca="1">SUMIF(业务报告!$B$4:$U$10000,$A28,业务报告!N$4:N$10000)</f>
        <v>0</v>
      </c>
      <c r="J28" s="39">
        <f ca="1">SUMIF(业务报告!$B$4:$U$10000,$A28,业务报告!P$4:P$10000)</f>
        <v>0</v>
      </c>
      <c r="K28" s="70">
        <f ca="1">SUMIF(业务报告!$B$4:$U$10000,$A28,业务报告!R$4:R$10000)</f>
        <v>0</v>
      </c>
      <c r="L28" s="21">
        <f>SUMIF(广告报告!$H$4:$H$990,$A28,广告报告!$T$4:$T$990)</f>
        <v>0</v>
      </c>
      <c r="M28" s="21">
        <f>SUMIF(广告报告!$H$4:$H$990,$A28,广告报告!$U$4:$U$990)</f>
        <v>0</v>
      </c>
      <c r="N28" s="41">
        <f t="shared" ca="1" si="0"/>
        <v>0</v>
      </c>
      <c r="O28" s="42">
        <f>SUMIF(广告报告!$H$4:$H$990,$A28,广告报告!$M$4:$M$990)</f>
        <v>0</v>
      </c>
      <c r="P28" s="50" t="str">
        <f t="shared" ca="1" si="1"/>
        <v>-</v>
      </c>
      <c r="Q28" s="41">
        <f ca="1">SUMIF('退货报告(自发货)'!$D$2:$AA$1000,A28,'退货报告(自发货)'!$AA$2:$AA$1000)+SUMIF('退货报告(FBA)'!$F$2:$G$1001,VLOOKUP($A28,业务报告!$B$4:$C$1000,2,0),'退货报告(FBA)'!$G$2:$G$1001)</f>
        <v>0</v>
      </c>
      <c r="R28" s="50" t="str">
        <f t="shared" ca="1" si="2"/>
        <v>-</v>
      </c>
      <c r="S28" s="42">
        <f t="shared" ca="1" si="3"/>
        <v>0</v>
      </c>
      <c r="T28" s="51" t="str">
        <f t="shared" ca="1" si="4"/>
        <v>-</v>
      </c>
      <c r="U28" s="78"/>
      <c r="V28" s="78"/>
      <c r="W28" s="78"/>
    </row>
    <row r="29" spans="1:23">
      <c r="A29" s="5" t="s">
        <v>184</v>
      </c>
      <c r="B29" s="18" t="str">
        <f>VLOOKUP($A29,全部手机型号和壳种类!$B$2:$D$1007,全部手机型号和壳种类!C$1,0)</f>
        <v>iPhone 12 Pro Max</v>
      </c>
      <c r="C29" s="18" t="str">
        <f>VLOOKUP($A29,全部手机型号和壳种类!$B$2:$D$1007,全部手机型号和壳种类!D$1,0)</f>
        <v>豹纹2</v>
      </c>
      <c r="D29" s="38">
        <f ca="1">SUMIF(业务报告!$B$4:$U$10000,$A29,业务报告!D$4:D$10000)</f>
        <v>0</v>
      </c>
      <c r="E29" s="39">
        <f ca="1">SUMIF(业务报告!$B$4:$U$10000,$A29,业务报告!F$4:F$10000)</f>
        <v>0</v>
      </c>
      <c r="F29" s="38">
        <f ca="1">SUMIF(业务报告!$B$4:$U$10000,$A29,业务报告!H$4:H$10000)</f>
        <v>0</v>
      </c>
      <c r="G29" s="39">
        <f ca="1">SUMIF(业务报告!$B$4:$U$10000,$A29,业务报告!J$4:J$10000)</f>
        <v>0</v>
      </c>
      <c r="H29" s="39">
        <f ca="1">SUMIF(业务报告!$B$4:$U$10000,$A29,业务报告!L$4:L$10000)</f>
        <v>0</v>
      </c>
      <c r="I29" s="41">
        <f ca="1">SUMIF(业务报告!$B$4:$U$10000,$A29,业务报告!N$4:N$10000)</f>
        <v>0</v>
      </c>
      <c r="J29" s="39">
        <f ca="1">SUMIF(业务报告!$B$4:$U$10000,$A29,业务报告!P$4:P$10000)</f>
        <v>0</v>
      </c>
      <c r="K29" s="70">
        <f ca="1">SUMIF(业务报告!$B$4:$U$10000,$A29,业务报告!R$4:R$10000)</f>
        <v>0</v>
      </c>
      <c r="L29" s="21">
        <f>SUMIF(广告报告!$H$4:$H$990,$A29,广告报告!$T$4:$T$990)</f>
        <v>0</v>
      </c>
      <c r="M29" s="21">
        <f>SUMIF(广告报告!$H$4:$H$990,$A29,广告报告!$U$4:$U$990)</f>
        <v>0</v>
      </c>
      <c r="N29" s="41">
        <f t="shared" ca="1" si="0"/>
        <v>0</v>
      </c>
      <c r="O29" s="42">
        <f>SUMIF(广告报告!$H$4:$H$990,$A29,广告报告!$M$4:$M$990)</f>
        <v>0</v>
      </c>
      <c r="P29" s="50" t="str">
        <f t="shared" ca="1" si="1"/>
        <v>-</v>
      </c>
      <c r="Q29" s="41">
        <f ca="1">SUMIF('退货报告(自发货)'!$D$2:$AA$1000,A29,'退货报告(自发货)'!$AA$2:$AA$1000)+SUMIF('退货报告(FBA)'!$F$2:$G$1001,VLOOKUP($A29,业务报告!$B$4:$C$1000,2,0),'退货报告(FBA)'!$G$2:$G$1001)</f>
        <v>0</v>
      </c>
      <c r="R29" s="50" t="str">
        <f t="shared" ca="1" si="2"/>
        <v>-</v>
      </c>
      <c r="S29" s="42">
        <f t="shared" ca="1" si="3"/>
        <v>0</v>
      </c>
      <c r="T29" s="51" t="str">
        <f t="shared" ca="1" si="4"/>
        <v>-</v>
      </c>
      <c r="U29" s="78"/>
      <c r="V29" s="78"/>
      <c r="W29" s="78"/>
    </row>
    <row r="30" spans="1:23">
      <c r="A30" s="5" t="s">
        <v>165</v>
      </c>
      <c r="B30" s="18" t="str">
        <f>VLOOKUP($A30,全部手机型号和壳种类!$B$2:$D$1007,全部手机型号和壳种类!C$1,0)</f>
        <v>iPhone 12/12 Pro</v>
      </c>
      <c r="C30" s="18" t="str">
        <f>VLOOKUP($A30,全部手机型号和壳种类!$B$2:$D$1007,全部手机型号和壳种类!D$1,0)</f>
        <v>干花(黄）</v>
      </c>
      <c r="D30" s="38">
        <f ca="1">SUMIF(业务报告!$B$4:$U$10000,$A30,业务报告!D$4:D$10000)</f>
        <v>0</v>
      </c>
      <c r="E30" s="39">
        <f ca="1">SUMIF(业务报告!$B$4:$U$10000,$A30,业务报告!F$4:F$10000)</f>
        <v>0</v>
      </c>
      <c r="F30" s="38">
        <f ca="1">SUMIF(业务报告!$B$4:$U$10000,$A30,业务报告!H$4:H$10000)</f>
        <v>0</v>
      </c>
      <c r="G30" s="39">
        <f ca="1">SUMIF(业务报告!$B$4:$U$10000,$A30,业务报告!J$4:J$10000)</f>
        <v>0</v>
      </c>
      <c r="H30" s="39">
        <f ca="1">SUMIF(业务报告!$B$4:$U$10000,$A30,业务报告!L$4:L$10000)</f>
        <v>0</v>
      </c>
      <c r="I30" s="41">
        <f ca="1">SUMIF(业务报告!$B$4:$U$10000,$A30,业务报告!N$4:N$10000)</f>
        <v>0</v>
      </c>
      <c r="J30" s="39">
        <f ca="1">SUMIF(业务报告!$B$4:$U$10000,$A30,业务报告!P$4:P$10000)</f>
        <v>0</v>
      </c>
      <c r="K30" s="70">
        <f ca="1">SUMIF(业务报告!$B$4:$U$10000,$A30,业务报告!R$4:R$10000)</f>
        <v>0</v>
      </c>
      <c r="L30" s="21">
        <f>SUMIF(广告报告!$H$4:$H$990,$A30,广告报告!$T$4:$T$990)</f>
        <v>0</v>
      </c>
      <c r="M30" s="21">
        <f>SUMIF(广告报告!$H$4:$H$990,$A30,广告报告!$U$4:$U$990)</f>
        <v>0</v>
      </c>
      <c r="N30" s="41">
        <f t="shared" ca="1" si="0"/>
        <v>0</v>
      </c>
      <c r="O30" s="42">
        <f>SUMIF(广告报告!$H$4:$H$990,$A30,广告报告!$M$4:$M$990)</f>
        <v>0</v>
      </c>
      <c r="P30" s="50" t="str">
        <f t="shared" ca="1" si="1"/>
        <v>-</v>
      </c>
      <c r="Q30" s="41">
        <f ca="1">SUMIF('退货报告(自发货)'!$D$2:$AA$1000,A30,'退货报告(自发货)'!$AA$2:$AA$1000)+SUMIF('退货报告(FBA)'!$F$2:$G$1001,VLOOKUP($A30,业务报告!$B$4:$C$1000,2,0),'退货报告(FBA)'!$G$2:$G$1001)</f>
        <v>0</v>
      </c>
      <c r="R30" s="50" t="str">
        <f t="shared" ca="1" si="2"/>
        <v>-</v>
      </c>
      <c r="S30" s="42">
        <f t="shared" ca="1" si="3"/>
        <v>0</v>
      </c>
      <c r="T30" s="51" t="str">
        <f t="shared" ca="1" si="4"/>
        <v>-</v>
      </c>
      <c r="U30" s="78"/>
      <c r="V30" s="78"/>
      <c r="W30" s="78"/>
    </row>
    <row r="31" spans="1:23">
      <c r="A31" s="5" t="s">
        <v>161</v>
      </c>
      <c r="B31" s="18" t="str">
        <f>VLOOKUP($A31,全部手机型号和壳种类!$B$2:$D$1007,全部手机型号和壳种类!C$1,0)</f>
        <v>iPhone 12 Mini</v>
      </c>
      <c r="C31" s="18" t="str">
        <f>VLOOKUP($A31,全部手机型号和壳种类!$B$2:$D$1007,全部手机型号和壳种类!D$1,0)</f>
        <v>干花(黄）</v>
      </c>
      <c r="D31" s="38">
        <f ca="1">SUMIF(业务报告!$B$4:$U$10000,$A31,业务报告!D$4:D$10000)</f>
        <v>0</v>
      </c>
      <c r="E31" s="39">
        <f ca="1">SUMIF(业务报告!$B$4:$U$10000,$A31,业务报告!F$4:F$10000)</f>
        <v>0</v>
      </c>
      <c r="F31" s="38">
        <f ca="1">SUMIF(业务报告!$B$4:$U$10000,$A31,业务报告!H$4:H$10000)</f>
        <v>0</v>
      </c>
      <c r="G31" s="39">
        <f ca="1">SUMIF(业务报告!$B$4:$U$10000,$A31,业务报告!J$4:J$10000)</f>
        <v>0</v>
      </c>
      <c r="H31" s="39">
        <f ca="1">SUMIF(业务报告!$B$4:$U$10000,$A31,业务报告!L$4:L$10000)</f>
        <v>0</v>
      </c>
      <c r="I31" s="41">
        <f ca="1">SUMIF(业务报告!$B$4:$U$10000,$A31,业务报告!N$4:N$10000)</f>
        <v>0</v>
      </c>
      <c r="J31" s="39">
        <f ca="1">SUMIF(业务报告!$B$4:$U$10000,$A31,业务报告!P$4:P$10000)</f>
        <v>0</v>
      </c>
      <c r="K31" s="70">
        <f ca="1">SUMIF(业务报告!$B$4:$U$10000,$A31,业务报告!R$4:R$10000)</f>
        <v>0</v>
      </c>
      <c r="L31" s="21">
        <f>SUMIF(广告报告!$H$4:$H$990,$A31,广告报告!$T$4:$T$990)</f>
        <v>0</v>
      </c>
      <c r="M31" s="21">
        <f>SUMIF(广告报告!$H$4:$H$990,$A31,广告报告!$U$4:$U$990)</f>
        <v>0</v>
      </c>
      <c r="N31" s="41">
        <f t="shared" ca="1" si="0"/>
        <v>0</v>
      </c>
      <c r="O31" s="42">
        <f>SUMIF(广告报告!$H$4:$H$990,$A31,广告报告!$M$4:$M$990)</f>
        <v>0</v>
      </c>
      <c r="P31" s="50" t="str">
        <f t="shared" ca="1" si="1"/>
        <v>-</v>
      </c>
      <c r="Q31" s="41">
        <f ca="1">SUMIF('退货报告(自发货)'!$D$2:$AA$1000,A31,'退货报告(自发货)'!$AA$2:$AA$1000)+SUMIF('退货报告(FBA)'!$F$2:$G$1001,VLOOKUP($A31,业务报告!$B$4:$C$1000,2,0),'退货报告(FBA)'!$G$2:$G$1001)</f>
        <v>0</v>
      </c>
      <c r="R31" s="50" t="str">
        <f t="shared" ca="1" si="2"/>
        <v>-</v>
      </c>
      <c r="S31" s="42">
        <f t="shared" ca="1" si="3"/>
        <v>0</v>
      </c>
      <c r="T31" s="51" t="str">
        <f t="shared" ca="1" si="4"/>
        <v>-</v>
      </c>
      <c r="U31" s="78"/>
      <c r="V31" s="78"/>
      <c r="W31" s="78"/>
    </row>
    <row r="32" spans="1:23">
      <c r="A32" s="5" t="s">
        <v>169</v>
      </c>
      <c r="B32" s="18" t="str">
        <f>VLOOKUP($A32,全部手机型号和壳种类!$B$2:$D$1007,全部手机型号和壳种类!C$1,0)</f>
        <v>三星A71</v>
      </c>
      <c r="C32" s="18" t="str">
        <f>VLOOKUP($A32,全部手机型号和壳种类!$B$2:$D$1007,全部手机型号和壳种类!D$1,0)</f>
        <v>干花(黄）</v>
      </c>
      <c r="D32" s="38">
        <f ca="1">SUMIF(业务报告!$B$4:$U$10000,$A32,业务报告!D$4:D$10000)</f>
        <v>0</v>
      </c>
      <c r="E32" s="39">
        <f ca="1">SUMIF(业务报告!$B$4:$U$10000,$A32,业务报告!F$4:F$10000)</f>
        <v>0</v>
      </c>
      <c r="F32" s="38">
        <f ca="1">SUMIF(业务报告!$B$4:$U$10000,$A32,业务报告!H$4:H$10000)</f>
        <v>0</v>
      </c>
      <c r="G32" s="39">
        <f ca="1">SUMIF(业务报告!$B$4:$U$10000,$A32,业务报告!J$4:J$10000)</f>
        <v>0</v>
      </c>
      <c r="H32" s="39">
        <f ca="1">SUMIF(业务报告!$B$4:$U$10000,$A32,业务报告!L$4:L$10000)</f>
        <v>0</v>
      </c>
      <c r="I32" s="41">
        <f ca="1">SUMIF(业务报告!$B$4:$U$10000,$A32,业务报告!N$4:N$10000)</f>
        <v>0</v>
      </c>
      <c r="J32" s="39">
        <f ca="1">SUMIF(业务报告!$B$4:$U$10000,$A32,业务报告!P$4:P$10000)</f>
        <v>0</v>
      </c>
      <c r="K32" s="70">
        <f ca="1">SUMIF(业务报告!$B$4:$U$10000,$A32,业务报告!R$4:R$10000)</f>
        <v>0</v>
      </c>
      <c r="L32" s="21">
        <f>SUMIF(广告报告!$H$4:$H$990,$A32,广告报告!$T$4:$T$990)</f>
        <v>0</v>
      </c>
      <c r="M32" s="21">
        <f>SUMIF(广告报告!$H$4:$H$990,$A32,广告报告!$U$4:$U$990)</f>
        <v>0</v>
      </c>
      <c r="N32" s="41">
        <f t="shared" ca="1" si="0"/>
        <v>0</v>
      </c>
      <c r="O32" s="42">
        <f>SUMIF(广告报告!$H$4:$H$990,$A32,广告报告!$M$4:$M$990)</f>
        <v>0</v>
      </c>
      <c r="P32" s="50" t="str">
        <f t="shared" ca="1" si="1"/>
        <v>-</v>
      </c>
      <c r="Q32" s="41">
        <f ca="1">SUMIF('退货报告(自发货)'!$D$2:$AA$1000,A32,'退货报告(自发货)'!$AA$2:$AA$1000)+SUMIF('退货报告(FBA)'!$F$2:$G$1001,VLOOKUP($A32,业务报告!$B$4:$C$1000,2,0),'退货报告(FBA)'!$G$2:$G$1001)</f>
        <v>0</v>
      </c>
      <c r="R32" s="50" t="str">
        <f t="shared" ca="1" si="2"/>
        <v>-</v>
      </c>
      <c r="S32" s="42">
        <f t="shared" ca="1" si="3"/>
        <v>0</v>
      </c>
      <c r="T32" s="51" t="str">
        <f t="shared" ca="1" si="4"/>
        <v>-</v>
      </c>
      <c r="U32" s="78"/>
      <c r="V32" s="78"/>
      <c r="W32" s="78"/>
    </row>
    <row r="33" spans="1:23">
      <c r="A33" s="5" t="s">
        <v>193</v>
      </c>
      <c r="B33" s="18" t="str">
        <f>VLOOKUP($A33,全部手机型号和壳种类!$B$2:$D$1007,全部手机型号和壳种类!C$1,0)</f>
        <v>三星A51</v>
      </c>
      <c r="C33" s="18" t="str">
        <f>VLOOKUP($A33,全部手机型号和壳种类!$B$2:$D$1007,全部手机型号和壳种类!D$1,0)</f>
        <v>豹纹2</v>
      </c>
      <c r="D33" s="38">
        <f ca="1">SUMIF(业务报告!$B$4:$U$10000,$A33,业务报告!D$4:D$10000)</f>
        <v>0</v>
      </c>
      <c r="E33" s="39">
        <f ca="1">SUMIF(业务报告!$B$4:$U$10000,$A33,业务报告!F$4:F$10000)</f>
        <v>0</v>
      </c>
      <c r="F33" s="38">
        <f ca="1">SUMIF(业务报告!$B$4:$U$10000,$A33,业务报告!H$4:H$10000)</f>
        <v>0</v>
      </c>
      <c r="G33" s="39">
        <f ca="1">SUMIF(业务报告!$B$4:$U$10000,$A33,业务报告!J$4:J$10000)</f>
        <v>0</v>
      </c>
      <c r="H33" s="39">
        <f ca="1">SUMIF(业务报告!$B$4:$U$10000,$A33,业务报告!L$4:L$10000)</f>
        <v>0</v>
      </c>
      <c r="I33" s="41">
        <f ca="1">SUMIF(业务报告!$B$4:$U$10000,$A33,业务报告!N$4:N$10000)</f>
        <v>0</v>
      </c>
      <c r="J33" s="39">
        <f ca="1">SUMIF(业务报告!$B$4:$U$10000,$A33,业务报告!P$4:P$10000)</f>
        <v>0</v>
      </c>
      <c r="K33" s="70">
        <f ca="1">SUMIF(业务报告!$B$4:$U$10000,$A33,业务报告!R$4:R$10000)</f>
        <v>0</v>
      </c>
      <c r="L33" s="21">
        <f>SUMIF(广告报告!$H$4:$H$990,$A33,广告报告!$T$4:$T$990)</f>
        <v>0</v>
      </c>
      <c r="M33" s="21">
        <f>SUMIF(广告报告!$H$4:$H$990,$A33,广告报告!$U$4:$U$990)</f>
        <v>0</v>
      </c>
      <c r="N33" s="41">
        <f t="shared" ca="1" si="0"/>
        <v>0</v>
      </c>
      <c r="O33" s="42">
        <f>SUMIF(广告报告!$H$4:$H$990,$A33,广告报告!$M$4:$M$990)</f>
        <v>0</v>
      </c>
      <c r="P33" s="50" t="str">
        <f t="shared" ca="1" si="1"/>
        <v>-</v>
      </c>
      <c r="Q33" s="41">
        <f ca="1">SUMIF('退货报告(自发货)'!$D$2:$AA$1000,A33,'退货报告(自发货)'!$AA$2:$AA$1000)+SUMIF('退货报告(FBA)'!$F$2:$G$1001,VLOOKUP($A33,业务报告!$B$4:$C$1000,2,0),'退货报告(FBA)'!$G$2:$G$1001)</f>
        <v>0</v>
      </c>
      <c r="R33" s="50" t="str">
        <f t="shared" ca="1" si="2"/>
        <v>-</v>
      </c>
      <c r="S33" s="42">
        <f t="shared" ca="1" si="3"/>
        <v>0</v>
      </c>
      <c r="T33" s="51" t="str">
        <f t="shared" ca="1" si="4"/>
        <v>-</v>
      </c>
      <c r="U33" s="78"/>
      <c r="V33" s="78"/>
      <c r="W33" s="78"/>
    </row>
    <row r="34" spans="1:23">
      <c r="A34" s="5" t="s">
        <v>194</v>
      </c>
      <c r="B34" s="18" t="str">
        <f>VLOOKUP($A34,全部手机型号和壳种类!$B$2:$D$1007,全部手机型号和壳种类!C$1,0)</f>
        <v>三星A71</v>
      </c>
      <c r="C34" s="18" t="str">
        <f>VLOOKUP($A34,全部手机型号和壳种类!$B$2:$D$1007,全部手机型号和壳种类!D$1,0)</f>
        <v>豹纹2</v>
      </c>
      <c r="D34" s="38">
        <f ca="1">SUMIF(业务报告!$B$4:$U$10000,$A34,业务报告!D$4:D$10000)</f>
        <v>0</v>
      </c>
      <c r="E34" s="39">
        <f ca="1">SUMIF(业务报告!$B$4:$U$10000,$A34,业务报告!F$4:F$10000)</f>
        <v>0</v>
      </c>
      <c r="F34" s="38">
        <f ca="1">SUMIF(业务报告!$B$4:$U$10000,$A34,业务报告!H$4:H$10000)</f>
        <v>0</v>
      </c>
      <c r="G34" s="39">
        <f ca="1">SUMIF(业务报告!$B$4:$U$10000,$A34,业务报告!J$4:J$10000)</f>
        <v>0</v>
      </c>
      <c r="H34" s="39">
        <f ca="1">SUMIF(业务报告!$B$4:$U$10000,$A34,业务报告!L$4:L$10000)</f>
        <v>0</v>
      </c>
      <c r="I34" s="41">
        <f ca="1">SUMIF(业务报告!$B$4:$U$10000,$A34,业务报告!N$4:N$10000)</f>
        <v>0</v>
      </c>
      <c r="J34" s="39">
        <f ca="1">SUMIF(业务报告!$B$4:$U$10000,$A34,业务报告!P$4:P$10000)</f>
        <v>0</v>
      </c>
      <c r="K34" s="70">
        <f ca="1">SUMIF(业务报告!$B$4:$U$10000,$A34,业务报告!R$4:R$10000)</f>
        <v>0</v>
      </c>
      <c r="L34" s="21">
        <f>SUMIF(广告报告!$H$4:$H$990,$A34,广告报告!$T$4:$T$990)</f>
        <v>0</v>
      </c>
      <c r="M34" s="21">
        <f>SUMIF(广告报告!$H$4:$H$990,$A34,广告报告!$U$4:$U$990)</f>
        <v>0</v>
      </c>
      <c r="N34" s="41">
        <f t="shared" ca="1" si="0"/>
        <v>0</v>
      </c>
      <c r="O34" s="42">
        <f>SUMIF(广告报告!$H$4:$H$990,$A34,广告报告!$M$4:$M$990)</f>
        <v>0</v>
      </c>
      <c r="P34" s="50" t="str">
        <f t="shared" ca="1" si="1"/>
        <v>-</v>
      </c>
      <c r="Q34" s="41">
        <f ca="1">SUMIF('退货报告(自发货)'!$D$2:$AA$1000,A34,'退货报告(自发货)'!$AA$2:$AA$1000)+SUMIF('退货报告(FBA)'!$F$2:$G$1001,VLOOKUP($A34,业务报告!$B$4:$C$1000,2,0),'退货报告(FBA)'!$G$2:$G$1001)</f>
        <v>0</v>
      </c>
      <c r="R34" s="50" t="str">
        <f t="shared" ca="1" si="2"/>
        <v>-</v>
      </c>
      <c r="S34" s="42">
        <f t="shared" ca="1" si="3"/>
        <v>0</v>
      </c>
      <c r="T34" s="51" t="str">
        <f t="shared" ca="1" si="4"/>
        <v>-</v>
      </c>
      <c r="U34" s="78"/>
      <c r="V34" s="78"/>
      <c r="W34" s="78"/>
    </row>
    <row r="35" spans="1:23">
      <c r="A35" s="5" t="s">
        <v>200</v>
      </c>
      <c r="B35" s="18" t="str">
        <f>VLOOKUP($A35,全部手机型号和壳种类!$B$2:$D$1007,全部手机型号和壳种类!C$1,0)</f>
        <v>iPhone 12/12 Pro</v>
      </c>
      <c r="C35" s="18" t="str">
        <f>VLOOKUP($A35,全部手机型号和壳种类!$B$2:$D$1007,全部手机型号和壳种类!D$1,0)</f>
        <v>豹纹</v>
      </c>
      <c r="D35" s="38">
        <f ca="1">SUMIF(业务报告!$B$4:$U$10000,$A35,业务报告!D$4:D$10000)</f>
        <v>0</v>
      </c>
      <c r="E35" s="39">
        <f ca="1">SUMIF(业务报告!$B$4:$U$10000,$A35,业务报告!F$4:F$10000)</f>
        <v>0</v>
      </c>
      <c r="F35" s="38">
        <f ca="1">SUMIF(业务报告!$B$4:$U$10000,$A35,业务报告!H$4:H$10000)</f>
        <v>0</v>
      </c>
      <c r="G35" s="39">
        <f ca="1">SUMIF(业务报告!$B$4:$U$10000,$A35,业务报告!J$4:J$10000)</f>
        <v>0</v>
      </c>
      <c r="H35" s="39">
        <f ca="1">SUMIF(业务报告!$B$4:$U$10000,$A35,业务报告!L$4:L$10000)</f>
        <v>0</v>
      </c>
      <c r="I35" s="41">
        <f ca="1">SUMIF(业务报告!$B$4:$U$10000,$A35,业务报告!N$4:N$10000)</f>
        <v>0</v>
      </c>
      <c r="J35" s="39">
        <f ca="1">SUMIF(业务报告!$B$4:$U$10000,$A35,业务报告!P$4:P$10000)</f>
        <v>0</v>
      </c>
      <c r="K35" s="70">
        <f ca="1">SUMIF(业务报告!$B$4:$U$10000,$A35,业务报告!R$4:R$10000)</f>
        <v>0</v>
      </c>
      <c r="L35" s="21">
        <f>SUMIF(广告报告!$H$4:$H$990,$A35,广告报告!$T$4:$T$990)</f>
        <v>0</v>
      </c>
      <c r="M35" s="21">
        <f>SUMIF(广告报告!$H$4:$H$990,$A35,广告报告!$U$4:$U$990)</f>
        <v>0</v>
      </c>
      <c r="N35" s="41">
        <f t="shared" ref="N35:N66" ca="1" si="5">I35-L35</f>
        <v>0</v>
      </c>
      <c r="O35" s="42">
        <f>SUMIF(广告报告!$H$4:$H$990,$A35,广告报告!$M$4:$M$990)</f>
        <v>0</v>
      </c>
      <c r="P35" s="50" t="str">
        <f t="shared" ref="P35:P66" ca="1" si="6">IF(K35&gt;0,O35/K35,"-")</f>
        <v>-</v>
      </c>
      <c r="Q35" s="41">
        <f ca="1">SUMIF('退货报告(自发货)'!$D$2:$AA$1000,A35,'退货报告(自发货)'!$AA$2:$AA$1000)+SUMIF('退货报告(FBA)'!$F$2:$G$1001,VLOOKUP($A35,业务报告!$B$4:$C$1000,2,0),'退货报告(FBA)'!$G$2:$G$1001)</f>
        <v>0</v>
      </c>
      <c r="R35" s="50" t="str">
        <f t="shared" ref="R35:R66" ca="1" si="7">IF(I35&gt;0,Q35/I35,"-")</f>
        <v>-</v>
      </c>
      <c r="S35" s="42">
        <f t="shared" ref="S35:S66" ca="1" si="8">IF(K35&gt;0,K35*(1-R35)*0.69-O35-(1.8+2.29)*I35,-O35-Q35*15)</f>
        <v>0</v>
      </c>
      <c r="T35" s="51" t="str">
        <f t="shared" ref="T35:T66" ca="1" si="9">IF(K35&gt;0,S35/K35,"-")</f>
        <v>-</v>
      </c>
      <c r="U35" s="78"/>
      <c r="V35" s="78"/>
      <c r="W35" s="78"/>
    </row>
    <row r="36" spans="1:23">
      <c r="A36" s="5" t="s">
        <v>208</v>
      </c>
      <c r="B36" s="18" t="str">
        <f>VLOOKUP($A36,全部手机型号和壳种类!$B$2:$D$1007,全部手机型号和壳种类!C$1,0)</f>
        <v>iPhone 12/12 Pro</v>
      </c>
      <c r="C36" s="18" t="str">
        <f>VLOOKUP($A36,全部手机型号和壳种类!$B$2:$D$1007,全部手机型号和壳种类!D$1,0)</f>
        <v>透明</v>
      </c>
      <c r="D36" s="38">
        <f ca="1">SUMIF(业务报告!$B$4:$U$10000,$A36,业务报告!D$4:D$10000)</f>
        <v>0</v>
      </c>
      <c r="E36" s="39">
        <f ca="1">SUMIF(业务报告!$B$4:$U$10000,$A36,业务报告!F$4:F$10000)</f>
        <v>0</v>
      </c>
      <c r="F36" s="38">
        <f ca="1">SUMIF(业务报告!$B$4:$U$10000,$A36,业务报告!H$4:H$10000)</f>
        <v>0</v>
      </c>
      <c r="G36" s="39">
        <f ca="1">SUMIF(业务报告!$B$4:$U$10000,$A36,业务报告!J$4:J$10000)</f>
        <v>0</v>
      </c>
      <c r="H36" s="39">
        <f ca="1">SUMIF(业务报告!$B$4:$U$10000,$A36,业务报告!L$4:L$10000)</f>
        <v>0</v>
      </c>
      <c r="I36" s="41">
        <f ca="1">SUMIF(业务报告!$B$4:$U$10000,$A36,业务报告!N$4:N$10000)</f>
        <v>0</v>
      </c>
      <c r="J36" s="39">
        <f ca="1">SUMIF(业务报告!$B$4:$U$10000,$A36,业务报告!P$4:P$10000)</f>
        <v>0</v>
      </c>
      <c r="K36" s="70">
        <f ca="1">SUMIF(业务报告!$B$4:$U$10000,$A36,业务报告!R$4:R$10000)</f>
        <v>0</v>
      </c>
      <c r="L36" s="21">
        <f>SUMIF(广告报告!$H$4:$H$990,$A36,广告报告!$T$4:$T$990)</f>
        <v>0</v>
      </c>
      <c r="M36" s="21">
        <f>SUMIF(广告报告!$H$4:$H$990,$A36,广告报告!$U$4:$U$990)</f>
        <v>0</v>
      </c>
      <c r="N36" s="41">
        <f t="shared" ca="1" si="5"/>
        <v>0</v>
      </c>
      <c r="O36" s="42">
        <f>SUMIF(广告报告!$H$4:$H$990,$A36,广告报告!$M$4:$M$990)</f>
        <v>0</v>
      </c>
      <c r="P36" s="50" t="str">
        <f t="shared" ca="1" si="6"/>
        <v>-</v>
      </c>
      <c r="Q36" s="41">
        <f ca="1">SUMIF('退货报告(自发货)'!$D$2:$AA$1000,A36,'退货报告(自发货)'!$AA$2:$AA$1000)+SUMIF('退货报告(FBA)'!$F$2:$G$1001,VLOOKUP($A36,业务报告!$B$4:$C$1000,2,0),'退货报告(FBA)'!$G$2:$G$1001)</f>
        <v>0</v>
      </c>
      <c r="R36" s="50" t="str">
        <f t="shared" ca="1" si="7"/>
        <v>-</v>
      </c>
      <c r="S36" s="42">
        <f t="shared" ca="1" si="8"/>
        <v>0</v>
      </c>
      <c r="T36" s="51" t="str">
        <f t="shared" ca="1" si="9"/>
        <v>-</v>
      </c>
      <c r="U36" s="78"/>
      <c r="V36" s="78"/>
      <c r="W36" s="78"/>
    </row>
    <row r="37" spans="1:23">
      <c r="A37" s="5" t="s">
        <v>226</v>
      </c>
      <c r="B37" s="18" t="str">
        <f>VLOOKUP($A37,全部手机型号和壳种类!$B$2:$D$1007,全部手机型号和壳种类!C$1,0)</f>
        <v>三星A52</v>
      </c>
      <c r="C37" s="18" t="str">
        <f>VLOOKUP($A37,全部手机型号和壳种类!$B$2:$D$1007,全部手机型号和壳种类!D$1,0)</f>
        <v>豹纹</v>
      </c>
      <c r="D37" s="38">
        <f ca="1">SUMIF(业务报告!$B$4:$U$10000,$A37,业务报告!D$4:D$10000)</f>
        <v>0</v>
      </c>
      <c r="E37" s="39">
        <f ca="1">SUMIF(业务报告!$B$4:$U$10000,$A37,业务报告!F$4:F$10000)</f>
        <v>0</v>
      </c>
      <c r="F37" s="38">
        <f ca="1">SUMIF(业务报告!$B$4:$U$10000,$A37,业务报告!H$4:H$10000)</f>
        <v>0</v>
      </c>
      <c r="G37" s="39">
        <f ca="1">SUMIF(业务报告!$B$4:$U$10000,$A37,业务报告!J$4:J$10000)</f>
        <v>0</v>
      </c>
      <c r="H37" s="39">
        <f ca="1">SUMIF(业务报告!$B$4:$U$10000,$A37,业务报告!L$4:L$10000)</f>
        <v>0</v>
      </c>
      <c r="I37" s="41">
        <f ca="1">SUMIF(业务报告!$B$4:$U$10000,$A37,业务报告!N$4:N$10000)</f>
        <v>0</v>
      </c>
      <c r="J37" s="39">
        <f ca="1">SUMIF(业务报告!$B$4:$U$10000,$A37,业务报告!P$4:P$10000)</f>
        <v>0</v>
      </c>
      <c r="K37" s="70">
        <f ca="1">SUMIF(业务报告!$B$4:$U$10000,$A37,业务报告!R$4:R$10000)</f>
        <v>0</v>
      </c>
      <c r="L37" s="21">
        <f>SUMIF(广告报告!$H$4:$H$990,$A37,广告报告!$T$4:$T$990)</f>
        <v>0</v>
      </c>
      <c r="M37" s="21">
        <f>SUMIF(广告报告!$H$4:$H$990,$A37,广告报告!$U$4:$U$990)</f>
        <v>0</v>
      </c>
      <c r="N37" s="41">
        <f t="shared" ca="1" si="5"/>
        <v>0</v>
      </c>
      <c r="O37" s="42">
        <f>SUMIF(广告报告!$H$4:$H$990,$A37,广告报告!$M$4:$M$990)</f>
        <v>0</v>
      </c>
      <c r="P37" s="50" t="str">
        <f t="shared" ca="1" si="6"/>
        <v>-</v>
      </c>
      <c r="Q37" s="41">
        <f ca="1">SUMIF('退货报告(自发货)'!$D$2:$AA$1000,A37,'退货报告(自发货)'!$AA$2:$AA$1000)+SUMIF('退货报告(FBA)'!$F$2:$G$1001,VLOOKUP($A37,业务报告!$B$4:$C$1000,2,0),'退货报告(FBA)'!$G$2:$G$1001)</f>
        <v>0</v>
      </c>
      <c r="R37" s="50" t="str">
        <f t="shared" ca="1" si="7"/>
        <v>-</v>
      </c>
      <c r="S37" s="42">
        <f t="shared" ca="1" si="8"/>
        <v>0</v>
      </c>
      <c r="T37" s="51" t="str">
        <f t="shared" ca="1" si="9"/>
        <v>-</v>
      </c>
      <c r="U37" s="78"/>
      <c r="V37" s="78"/>
      <c r="W37" s="78"/>
    </row>
    <row r="38" spans="1:23">
      <c r="A38" s="5" t="s">
        <v>229</v>
      </c>
      <c r="B38" s="18" t="str">
        <f>VLOOKUP($A38,全部手机型号和壳种类!$B$2:$D$1007,全部手机型号和壳种类!C$1,0)</f>
        <v>三星A72</v>
      </c>
      <c r="C38" s="18" t="str">
        <f>VLOOKUP($A38,全部手机型号和壳种类!$B$2:$D$1007,全部手机型号和壳种类!D$1,0)</f>
        <v>干花(黄）</v>
      </c>
      <c r="D38" s="38">
        <f ca="1">SUMIF(业务报告!$B$4:$U$10000,$A38,业务报告!D$4:D$10000)</f>
        <v>0</v>
      </c>
      <c r="E38" s="39">
        <f ca="1">SUMIF(业务报告!$B$4:$U$10000,$A38,业务报告!F$4:F$10000)</f>
        <v>0</v>
      </c>
      <c r="F38" s="38">
        <f ca="1">SUMIF(业务报告!$B$4:$U$10000,$A38,业务报告!H$4:H$10000)</f>
        <v>0</v>
      </c>
      <c r="G38" s="39">
        <f ca="1">SUMIF(业务报告!$B$4:$U$10000,$A38,业务报告!J$4:J$10000)</f>
        <v>0</v>
      </c>
      <c r="H38" s="39">
        <f ca="1">SUMIF(业务报告!$B$4:$U$10000,$A38,业务报告!L$4:L$10000)</f>
        <v>0</v>
      </c>
      <c r="I38" s="41">
        <f ca="1">SUMIF(业务报告!$B$4:$U$10000,$A38,业务报告!N$4:N$10000)</f>
        <v>0</v>
      </c>
      <c r="J38" s="39">
        <f ca="1">SUMIF(业务报告!$B$4:$U$10000,$A38,业务报告!P$4:P$10000)</f>
        <v>0</v>
      </c>
      <c r="K38" s="70">
        <f ca="1">SUMIF(业务报告!$B$4:$U$10000,$A38,业务报告!R$4:R$10000)</f>
        <v>0</v>
      </c>
      <c r="L38" s="21">
        <f>SUMIF(广告报告!$H$4:$H$990,$A38,广告报告!$T$4:$T$990)</f>
        <v>0</v>
      </c>
      <c r="M38" s="21">
        <f>SUMIF(广告报告!$H$4:$H$990,$A38,广告报告!$U$4:$U$990)</f>
        <v>0</v>
      </c>
      <c r="N38" s="41">
        <f t="shared" ca="1" si="5"/>
        <v>0</v>
      </c>
      <c r="O38" s="42">
        <f>SUMIF(广告报告!$H$4:$H$990,$A38,广告报告!$M$4:$M$990)</f>
        <v>0</v>
      </c>
      <c r="P38" s="50" t="str">
        <f t="shared" ca="1" si="6"/>
        <v>-</v>
      </c>
      <c r="Q38" s="41">
        <f ca="1">SUMIF('退货报告(自发货)'!$D$2:$AA$1000,A38,'退货报告(自发货)'!$AA$2:$AA$1000)+SUMIF('退货报告(FBA)'!$F$2:$G$1001,VLOOKUP($A38,业务报告!$B$4:$C$1000,2,0),'退货报告(FBA)'!$G$2:$G$1001)</f>
        <v>0</v>
      </c>
      <c r="R38" s="50" t="str">
        <f t="shared" ca="1" si="7"/>
        <v>-</v>
      </c>
      <c r="S38" s="42">
        <f t="shared" ca="1" si="8"/>
        <v>0</v>
      </c>
      <c r="T38" s="51" t="str">
        <f t="shared" ca="1" si="9"/>
        <v>-</v>
      </c>
      <c r="U38" s="78"/>
      <c r="V38" s="78"/>
      <c r="W38" s="78"/>
    </row>
    <row r="39" spans="1:23">
      <c r="A39" s="5" t="s">
        <v>258</v>
      </c>
      <c r="B39" s="18" t="str">
        <f>VLOOKUP($A39,全部手机型号和壳种类!$B$2:$D$1007,全部手机型号和壳种类!C$1,0)</f>
        <v>三星A72</v>
      </c>
      <c r="C39" s="18" t="str">
        <f>VLOOKUP($A39,全部手机型号和壳种类!$B$2:$D$1007,全部手机型号和壳种类!D$1,0)</f>
        <v>白底黑心</v>
      </c>
      <c r="D39" s="38">
        <f ca="1">SUMIF(业务报告!$B$4:$U$10000,$A39,业务报告!D$4:D$10000)</f>
        <v>0</v>
      </c>
      <c r="E39" s="39">
        <f ca="1">SUMIF(业务报告!$B$4:$U$10000,$A39,业务报告!F$4:F$10000)</f>
        <v>0</v>
      </c>
      <c r="F39" s="38">
        <f ca="1">SUMIF(业务报告!$B$4:$U$10000,$A39,业务报告!H$4:H$10000)</f>
        <v>0</v>
      </c>
      <c r="G39" s="39">
        <f ca="1">SUMIF(业务报告!$B$4:$U$10000,$A39,业务报告!J$4:J$10000)</f>
        <v>0</v>
      </c>
      <c r="H39" s="39">
        <f ca="1">SUMIF(业务报告!$B$4:$U$10000,$A39,业务报告!L$4:L$10000)</f>
        <v>0</v>
      </c>
      <c r="I39" s="41">
        <f ca="1">SUMIF(业务报告!$B$4:$U$10000,$A39,业务报告!N$4:N$10000)</f>
        <v>0</v>
      </c>
      <c r="J39" s="39">
        <f ca="1">SUMIF(业务报告!$B$4:$U$10000,$A39,业务报告!P$4:P$10000)</f>
        <v>0</v>
      </c>
      <c r="K39" s="70">
        <f ca="1">SUMIF(业务报告!$B$4:$U$10000,$A39,业务报告!R$4:R$10000)</f>
        <v>0</v>
      </c>
      <c r="L39" s="21">
        <f>SUMIF(广告报告!$H$4:$H$990,$A39,广告报告!$T$4:$T$990)</f>
        <v>0</v>
      </c>
      <c r="M39" s="21">
        <f>SUMIF(广告报告!$H$4:$H$990,$A39,广告报告!$U$4:$U$990)</f>
        <v>0</v>
      </c>
      <c r="N39" s="41">
        <f t="shared" ca="1" si="5"/>
        <v>0</v>
      </c>
      <c r="O39" s="42">
        <f>SUMIF(广告报告!$H$4:$H$990,$A39,广告报告!$M$4:$M$990)</f>
        <v>0</v>
      </c>
      <c r="P39" s="50" t="str">
        <f t="shared" ca="1" si="6"/>
        <v>-</v>
      </c>
      <c r="Q39" s="41">
        <f ca="1">SUMIF('退货报告(自发货)'!$D$2:$AA$1000,A39,'退货报告(自发货)'!$AA$2:$AA$1000)+SUMIF('退货报告(FBA)'!$F$2:$G$1001,VLOOKUP($A39,业务报告!$B$4:$C$1000,2,0),'退货报告(FBA)'!$G$2:$G$1001)</f>
        <v>0</v>
      </c>
      <c r="R39" s="50" t="str">
        <f t="shared" ca="1" si="7"/>
        <v>-</v>
      </c>
      <c r="S39" s="42">
        <f t="shared" ca="1" si="8"/>
        <v>0</v>
      </c>
      <c r="T39" s="51" t="str">
        <f t="shared" ca="1" si="9"/>
        <v>-</v>
      </c>
      <c r="U39" s="78"/>
      <c r="V39" s="78"/>
      <c r="W39" s="78"/>
    </row>
    <row r="40" spans="1:23">
      <c r="A40" s="5" t="s">
        <v>236</v>
      </c>
      <c r="B40" s="18" t="str">
        <f>VLOOKUP($A40,全部手机型号和壳种类!$B$2:$D$1007,全部手机型号和壳种类!C$1,0)</f>
        <v>红米Note10</v>
      </c>
      <c r="C40" s="18" t="str">
        <f>VLOOKUP($A40,全部手机型号和壳种类!$B$2:$D$1007,全部手机型号和壳种类!D$1,0)</f>
        <v>干花(黄）</v>
      </c>
      <c r="D40" s="38">
        <f ca="1">SUMIF(业务报告!$B$4:$U$10000,$A40,业务报告!D$4:D$10000)</f>
        <v>0</v>
      </c>
      <c r="E40" s="39">
        <f ca="1">SUMIF(业务报告!$B$4:$U$10000,$A40,业务报告!F$4:F$10000)</f>
        <v>0</v>
      </c>
      <c r="F40" s="38">
        <f ca="1">SUMIF(业务报告!$B$4:$U$10000,$A40,业务报告!H$4:H$10000)</f>
        <v>0</v>
      </c>
      <c r="G40" s="39">
        <f ca="1">SUMIF(业务报告!$B$4:$U$10000,$A40,业务报告!J$4:J$10000)</f>
        <v>0</v>
      </c>
      <c r="H40" s="39">
        <f ca="1">SUMIF(业务报告!$B$4:$U$10000,$A40,业务报告!L$4:L$10000)</f>
        <v>0</v>
      </c>
      <c r="I40" s="41">
        <f ca="1">SUMIF(业务报告!$B$4:$U$10000,$A40,业务报告!N$4:N$10000)</f>
        <v>0</v>
      </c>
      <c r="J40" s="39">
        <f ca="1">SUMIF(业务报告!$B$4:$U$10000,$A40,业务报告!P$4:P$10000)</f>
        <v>0</v>
      </c>
      <c r="K40" s="70">
        <f ca="1">SUMIF(业务报告!$B$4:$U$10000,$A40,业务报告!R$4:R$10000)</f>
        <v>0</v>
      </c>
      <c r="L40" s="21">
        <f>SUMIF(广告报告!$H$4:$H$990,$A40,广告报告!$T$4:$T$990)</f>
        <v>0</v>
      </c>
      <c r="M40" s="21">
        <f>SUMIF(广告报告!$H$4:$H$990,$A40,广告报告!$U$4:$U$990)</f>
        <v>0</v>
      </c>
      <c r="N40" s="41">
        <f t="shared" ca="1" si="5"/>
        <v>0</v>
      </c>
      <c r="O40" s="42">
        <f>SUMIF(广告报告!$H$4:$H$990,$A40,广告报告!$M$4:$M$990)</f>
        <v>0</v>
      </c>
      <c r="P40" s="50" t="str">
        <f t="shared" ca="1" si="6"/>
        <v>-</v>
      </c>
      <c r="Q40" s="41">
        <f ca="1">SUMIF('退货报告(自发货)'!$D$2:$AA$1000,A40,'退货报告(自发货)'!$AA$2:$AA$1000)+SUMIF('退货报告(FBA)'!$F$2:$G$1001,VLOOKUP($A40,业务报告!$B$4:$C$1000,2,0),'退货报告(FBA)'!$G$2:$G$1001)</f>
        <v>0</v>
      </c>
      <c r="R40" s="50" t="str">
        <f t="shared" ca="1" si="7"/>
        <v>-</v>
      </c>
      <c r="S40" s="42">
        <f t="shared" ca="1" si="8"/>
        <v>0</v>
      </c>
      <c r="T40" s="51" t="str">
        <f t="shared" ca="1" si="9"/>
        <v>-</v>
      </c>
      <c r="U40" s="78"/>
      <c r="V40" s="78"/>
      <c r="W40" s="78"/>
    </row>
    <row r="41" spans="1:23">
      <c r="A41" s="5" t="s">
        <v>260</v>
      </c>
      <c r="B41" s="18" t="str">
        <f>VLOOKUP($A41,全部手机型号和壳种类!$B$2:$D$1007,全部手机型号和壳种类!C$1,0)</f>
        <v>红米Note10</v>
      </c>
      <c r="C41" s="18" t="str">
        <f>VLOOKUP($A41,全部手机型号和壳种类!$B$2:$D$1007,全部手机型号和壳种类!D$1,0)</f>
        <v>豹纹2</v>
      </c>
      <c r="D41" s="38">
        <f ca="1">SUMIF(业务报告!$B$4:$U$10000,$A41,业务报告!D$4:D$10000)</f>
        <v>0</v>
      </c>
      <c r="E41" s="39">
        <f ca="1">SUMIF(业务报告!$B$4:$U$10000,$A41,业务报告!F$4:F$10000)</f>
        <v>0</v>
      </c>
      <c r="F41" s="38">
        <f ca="1">SUMIF(业务报告!$B$4:$U$10000,$A41,业务报告!H$4:H$10000)</f>
        <v>0</v>
      </c>
      <c r="G41" s="39">
        <f ca="1">SUMIF(业务报告!$B$4:$U$10000,$A41,业务报告!J$4:J$10000)</f>
        <v>0</v>
      </c>
      <c r="H41" s="39">
        <f ca="1">SUMIF(业务报告!$B$4:$U$10000,$A41,业务报告!L$4:L$10000)</f>
        <v>0</v>
      </c>
      <c r="I41" s="41">
        <f ca="1">SUMIF(业务报告!$B$4:$U$10000,$A41,业务报告!N$4:N$10000)</f>
        <v>0</v>
      </c>
      <c r="J41" s="39">
        <f ca="1">SUMIF(业务报告!$B$4:$U$10000,$A41,业务报告!P$4:P$10000)</f>
        <v>0</v>
      </c>
      <c r="K41" s="70">
        <f ca="1">SUMIF(业务报告!$B$4:$U$10000,$A41,业务报告!R$4:R$10000)</f>
        <v>0</v>
      </c>
      <c r="L41" s="21">
        <f>SUMIF(广告报告!$H$4:$H$990,$A41,广告报告!$T$4:$T$990)</f>
        <v>0</v>
      </c>
      <c r="M41" s="21">
        <f>SUMIF(广告报告!$H$4:$H$990,$A41,广告报告!$U$4:$U$990)</f>
        <v>0</v>
      </c>
      <c r="N41" s="41">
        <f t="shared" ca="1" si="5"/>
        <v>0</v>
      </c>
      <c r="O41" s="42">
        <f>SUMIF(广告报告!$H$4:$H$990,$A41,广告报告!$M$4:$M$990)</f>
        <v>0</v>
      </c>
      <c r="P41" s="50" t="str">
        <f t="shared" ca="1" si="6"/>
        <v>-</v>
      </c>
      <c r="Q41" s="41">
        <f ca="1">SUMIF('退货报告(自发货)'!$D$2:$AA$1000,A41,'退货报告(自发货)'!$AA$2:$AA$1000)+SUMIF('退货报告(FBA)'!$F$2:$G$1001,VLOOKUP($A41,业务报告!$B$4:$C$1000,2,0),'退货报告(FBA)'!$G$2:$G$1001)</f>
        <v>0</v>
      </c>
      <c r="R41" s="50" t="str">
        <f t="shared" ca="1" si="7"/>
        <v>-</v>
      </c>
      <c r="S41" s="42">
        <f t="shared" ca="1" si="8"/>
        <v>0</v>
      </c>
      <c r="T41" s="51" t="str">
        <f t="shared" ca="1" si="9"/>
        <v>-</v>
      </c>
      <c r="U41" s="78"/>
      <c r="V41" s="78"/>
      <c r="W41" s="78"/>
    </row>
    <row r="42" spans="1:23">
      <c r="A42" s="5" t="s">
        <v>263</v>
      </c>
      <c r="B42" s="18" t="str">
        <f>VLOOKUP($A42,全部手机型号和壳种类!$B$2:$D$1007,全部手机型号和壳种类!C$1,0)</f>
        <v>小米PocoX3Pro</v>
      </c>
      <c r="C42" s="18" t="str">
        <f>VLOOKUP($A42,全部手机型号和壳种类!$B$2:$D$1007,全部手机型号和壳种类!D$1,0)</f>
        <v>干花(黄）</v>
      </c>
      <c r="D42" s="38">
        <f ca="1">SUMIF(业务报告!$B$4:$U$10000,$A42,业务报告!D$4:D$10000)</f>
        <v>0</v>
      </c>
      <c r="E42" s="39">
        <f ca="1">SUMIF(业务报告!$B$4:$U$10000,$A42,业务报告!F$4:F$10000)</f>
        <v>0</v>
      </c>
      <c r="F42" s="38">
        <f ca="1">SUMIF(业务报告!$B$4:$U$10000,$A42,业务报告!H$4:H$10000)</f>
        <v>0</v>
      </c>
      <c r="G42" s="39">
        <f ca="1">SUMIF(业务报告!$B$4:$U$10000,$A42,业务报告!J$4:J$10000)</f>
        <v>0</v>
      </c>
      <c r="H42" s="39">
        <f ca="1">SUMIF(业务报告!$B$4:$U$10000,$A42,业务报告!L$4:L$10000)</f>
        <v>0</v>
      </c>
      <c r="I42" s="41">
        <f ca="1">SUMIF(业务报告!$B$4:$U$10000,$A42,业务报告!N$4:N$10000)</f>
        <v>0</v>
      </c>
      <c r="J42" s="39">
        <f ca="1">SUMIF(业务报告!$B$4:$U$10000,$A42,业务报告!P$4:P$10000)</f>
        <v>0</v>
      </c>
      <c r="K42" s="70">
        <f ca="1">SUMIF(业务报告!$B$4:$U$10000,$A42,业务报告!R$4:R$10000)</f>
        <v>0</v>
      </c>
      <c r="L42" s="21">
        <f>SUMIF(广告报告!$H$4:$H$990,$A42,广告报告!$T$4:$T$990)</f>
        <v>0</v>
      </c>
      <c r="M42" s="21">
        <f>SUMIF(广告报告!$H$4:$H$990,$A42,广告报告!$U$4:$U$990)</f>
        <v>0</v>
      </c>
      <c r="N42" s="41">
        <f t="shared" ca="1" si="5"/>
        <v>0</v>
      </c>
      <c r="O42" s="42">
        <f>SUMIF(广告报告!$H$4:$H$990,$A42,广告报告!$M$4:$M$990)</f>
        <v>0</v>
      </c>
      <c r="P42" s="50" t="str">
        <f t="shared" ca="1" si="6"/>
        <v>-</v>
      </c>
      <c r="Q42" s="41">
        <f ca="1">SUMIF('退货报告(自发货)'!$D$2:$AA$1000,A42,'退货报告(自发货)'!$AA$2:$AA$1000)+SUMIF('退货报告(FBA)'!$F$2:$G$1001,VLOOKUP($A42,业务报告!$B$4:$C$1000,2,0),'退货报告(FBA)'!$G$2:$G$1001)</f>
        <v>0</v>
      </c>
      <c r="R42" s="50" t="str">
        <f t="shared" ca="1" si="7"/>
        <v>-</v>
      </c>
      <c r="S42" s="42">
        <f t="shared" ca="1" si="8"/>
        <v>0</v>
      </c>
      <c r="T42" s="51" t="str">
        <f t="shared" ca="1" si="9"/>
        <v>-</v>
      </c>
      <c r="U42" s="78"/>
      <c r="V42" s="78"/>
      <c r="W42" s="78"/>
    </row>
    <row r="43" spans="1:23">
      <c r="A43" s="5" t="s">
        <v>298</v>
      </c>
      <c r="B43" s="18" t="str">
        <f>VLOOKUP($A43,全部手机型号和壳种类!$B$2:$D$1007,全部手机型号和壳种类!C$1,0)</f>
        <v>iPhone 13 Mini</v>
      </c>
      <c r="C43" s="18" t="str">
        <f>VLOOKUP($A43,全部手机型号和壳种类!$B$2:$D$1007,全部手机型号和壳种类!D$1,0)</f>
        <v>斑马纹</v>
      </c>
      <c r="D43" s="38">
        <f ca="1">SUMIF(业务报告!$B$4:$U$10000,$A43,业务报告!D$4:D$10000)</f>
        <v>0</v>
      </c>
      <c r="E43" s="39">
        <f ca="1">SUMIF(业务报告!$B$4:$U$10000,$A43,业务报告!F$4:F$10000)</f>
        <v>0</v>
      </c>
      <c r="F43" s="38">
        <f ca="1">SUMIF(业务报告!$B$4:$U$10000,$A43,业务报告!H$4:H$10000)</f>
        <v>0</v>
      </c>
      <c r="G43" s="39">
        <f ca="1">SUMIF(业务报告!$B$4:$U$10000,$A43,业务报告!J$4:J$10000)</f>
        <v>0</v>
      </c>
      <c r="H43" s="39">
        <f ca="1">SUMIF(业务报告!$B$4:$U$10000,$A43,业务报告!L$4:L$10000)</f>
        <v>0</v>
      </c>
      <c r="I43" s="41">
        <f ca="1">SUMIF(业务报告!$B$4:$U$10000,$A43,业务报告!N$4:N$10000)</f>
        <v>0</v>
      </c>
      <c r="J43" s="39">
        <f ca="1">SUMIF(业务报告!$B$4:$U$10000,$A43,业务报告!P$4:P$10000)</f>
        <v>0</v>
      </c>
      <c r="K43" s="70">
        <f ca="1">SUMIF(业务报告!$B$4:$U$10000,$A43,业务报告!R$4:R$10000)</f>
        <v>0</v>
      </c>
      <c r="L43" s="21">
        <f>SUMIF(广告报告!$H$4:$H$990,$A43,广告报告!$T$4:$T$990)</f>
        <v>0</v>
      </c>
      <c r="M43" s="21">
        <f>SUMIF(广告报告!$H$4:$H$990,$A43,广告报告!$U$4:$U$990)</f>
        <v>0</v>
      </c>
      <c r="N43" s="41">
        <f t="shared" ca="1" si="5"/>
        <v>0</v>
      </c>
      <c r="O43" s="42">
        <f>SUMIF(广告报告!$H$4:$H$990,$A43,广告报告!$M$4:$M$990)</f>
        <v>0</v>
      </c>
      <c r="P43" s="50" t="str">
        <f t="shared" ca="1" si="6"/>
        <v>-</v>
      </c>
      <c r="Q43" s="41">
        <f ca="1">SUMIF('退货报告(自发货)'!$D$2:$AA$1000,A43,'退货报告(自发货)'!$AA$2:$AA$1000)+SUMIF('退货报告(FBA)'!$F$2:$G$1001,VLOOKUP($A43,业务报告!$B$4:$C$1000,2,0),'退货报告(FBA)'!$G$2:$G$1001)</f>
        <v>0</v>
      </c>
      <c r="R43" s="50" t="str">
        <f t="shared" ca="1" si="7"/>
        <v>-</v>
      </c>
      <c r="S43" s="42">
        <f t="shared" ca="1" si="8"/>
        <v>0</v>
      </c>
      <c r="T43" s="51" t="str">
        <f t="shared" ca="1" si="9"/>
        <v>-</v>
      </c>
      <c r="U43" s="78"/>
      <c r="V43" s="78"/>
      <c r="W43" s="78"/>
    </row>
    <row r="44" spans="1:23">
      <c r="A44" s="5" t="s">
        <v>304</v>
      </c>
      <c r="B44" s="18" t="str">
        <f>VLOOKUP($A44,全部手机型号和壳种类!$B$2:$D$1007,全部手机型号和壳种类!C$1,0)</f>
        <v>iPhone 13</v>
      </c>
      <c r="C44" s="18" t="str">
        <f>VLOOKUP($A44,全部手机型号和壳种类!$B$2:$D$1007,全部手机型号和壳种类!D$1,0)</f>
        <v>白底黑心</v>
      </c>
      <c r="D44" s="38">
        <f ca="1">SUMIF(业务报告!$B$4:$U$10000,$A44,业务报告!D$4:D$10000)</f>
        <v>0</v>
      </c>
      <c r="E44" s="39">
        <f ca="1">SUMIF(业务报告!$B$4:$U$10000,$A44,业务报告!F$4:F$10000)</f>
        <v>0</v>
      </c>
      <c r="F44" s="38">
        <f ca="1">SUMIF(业务报告!$B$4:$U$10000,$A44,业务报告!H$4:H$10000)</f>
        <v>0</v>
      </c>
      <c r="G44" s="39">
        <f ca="1">SUMIF(业务报告!$B$4:$U$10000,$A44,业务报告!J$4:J$10000)</f>
        <v>0</v>
      </c>
      <c r="H44" s="39">
        <f ca="1">SUMIF(业务报告!$B$4:$U$10000,$A44,业务报告!L$4:L$10000)</f>
        <v>0</v>
      </c>
      <c r="I44" s="41">
        <f ca="1">SUMIF(业务报告!$B$4:$U$10000,$A44,业务报告!N$4:N$10000)</f>
        <v>0</v>
      </c>
      <c r="J44" s="39">
        <f ca="1">SUMIF(业务报告!$B$4:$U$10000,$A44,业务报告!P$4:P$10000)</f>
        <v>0</v>
      </c>
      <c r="K44" s="70">
        <f ca="1">SUMIF(业务报告!$B$4:$U$10000,$A44,业务报告!R$4:R$10000)</f>
        <v>0</v>
      </c>
      <c r="L44" s="21">
        <f>SUMIF(广告报告!$H$4:$H$990,$A44,广告报告!$T$4:$T$990)</f>
        <v>0</v>
      </c>
      <c r="M44" s="21">
        <f>SUMIF(广告报告!$H$4:$H$990,$A44,广告报告!$U$4:$U$990)</f>
        <v>0</v>
      </c>
      <c r="N44" s="41">
        <f t="shared" ca="1" si="5"/>
        <v>0</v>
      </c>
      <c r="O44" s="42">
        <f>SUMIF(广告报告!$H$4:$H$990,$A44,广告报告!$M$4:$M$990)</f>
        <v>0</v>
      </c>
      <c r="P44" s="50" t="str">
        <f t="shared" ca="1" si="6"/>
        <v>-</v>
      </c>
      <c r="Q44" s="41">
        <f ca="1">SUMIF('退货报告(自发货)'!$D$2:$AA$1000,A44,'退货报告(自发货)'!$AA$2:$AA$1000)+SUMIF('退货报告(FBA)'!$F$2:$G$1001,VLOOKUP($A44,业务报告!$B$4:$C$1000,2,0),'退货报告(FBA)'!$G$2:$G$1001)</f>
        <v>0</v>
      </c>
      <c r="R44" s="50" t="str">
        <f t="shared" ca="1" si="7"/>
        <v>-</v>
      </c>
      <c r="S44" s="42">
        <f t="shared" ca="1" si="8"/>
        <v>0</v>
      </c>
      <c r="T44" s="51" t="str">
        <f t="shared" ca="1" si="9"/>
        <v>-</v>
      </c>
      <c r="U44" s="78"/>
      <c r="V44" s="78"/>
      <c r="W44" s="78"/>
    </row>
    <row r="45" spans="1:23">
      <c r="A45" s="5" t="s">
        <v>303</v>
      </c>
      <c r="B45" s="18" t="str">
        <f>VLOOKUP($A45,全部手机型号和壳种类!$B$2:$D$1007,全部手机型号和壳种类!C$1,0)</f>
        <v>iPhone 13 ProMax</v>
      </c>
      <c r="C45" s="18" t="str">
        <f>VLOOKUP($A45,全部手机型号和壳种类!$B$2:$D$1007,全部手机型号和壳种类!D$1,0)</f>
        <v>斑马纹</v>
      </c>
      <c r="D45" s="38">
        <f ca="1">SUMIF(业务报告!$B$4:$U$10000,$A45,业务报告!D$4:D$10000)</f>
        <v>0</v>
      </c>
      <c r="E45" s="39">
        <f ca="1">SUMIF(业务报告!$B$4:$U$10000,$A45,业务报告!F$4:F$10000)</f>
        <v>0</v>
      </c>
      <c r="F45" s="38">
        <f ca="1">SUMIF(业务报告!$B$4:$U$10000,$A45,业务报告!H$4:H$10000)</f>
        <v>0</v>
      </c>
      <c r="G45" s="39">
        <f ca="1">SUMIF(业务报告!$B$4:$U$10000,$A45,业务报告!J$4:J$10000)</f>
        <v>0</v>
      </c>
      <c r="H45" s="39">
        <f ca="1">SUMIF(业务报告!$B$4:$U$10000,$A45,业务报告!L$4:L$10000)</f>
        <v>0</v>
      </c>
      <c r="I45" s="41">
        <f ca="1">SUMIF(业务报告!$B$4:$U$10000,$A45,业务报告!N$4:N$10000)</f>
        <v>0</v>
      </c>
      <c r="J45" s="39">
        <f ca="1">SUMIF(业务报告!$B$4:$U$10000,$A45,业务报告!P$4:P$10000)</f>
        <v>0</v>
      </c>
      <c r="K45" s="70">
        <f ca="1">SUMIF(业务报告!$B$4:$U$10000,$A45,业务报告!R$4:R$10000)</f>
        <v>0</v>
      </c>
      <c r="L45" s="21">
        <f>SUMIF(广告报告!$H$4:$H$990,$A45,广告报告!$T$4:$T$990)</f>
        <v>0</v>
      </c>
      <c r="M45" s="21">
        <f>SUMIF(广告报告!$H$4:$H$990,$A45,广告报告!$U$4:$U$990)</f>
        <v>0</v>
      </c>
      <c r="N45" s="41">
        <f t="shared" ca="1" si="5"/>
        <v>0</v>
      </c>
      <c r="O45" s="42">
        <f>SUMIF(广告报告!$H$4:$H$990,$A45,广告报告!$M$4:$M$990)</f>
        <v>0</v>
      </c>
      <c r="P45" s="50" t="str">
        <f t="shared" ca="1" si="6"/>
        <v>-</v>
      </c>
      <c r="Q45" s="41">
        <f ca="1">SUMIF('退货报告(自发货)'!$D$2:$AA$1000,A45,'退货报告(自发货)'!$AA$2:$AA$1000)+SUMIF('退货报告(FBA)'!$F$2:$G$1001,VLOOKUP($A45,业务报告!$B$4:$C$1000,2,0),'退货报告(FBA)'!$G$2:$G$1001)</f>
        <v>0</v>
      </c>
      <c r="R45" s="50" t="str">
        <f t="shared" ca="1" si="7"/>
        <v>-</v>
      </c>
      <c r="S45" s="42">
        <f t="shared" ca="1" si="8"/>
        <v>0</v>
      </c>
      <c r="T45" s="51" t="str">
        <f t="shared" ca="1" si="9"/>
        <v>-</v>
      </c>
      <c r="U45" s="78"/>
      <c r="V45" s="78"/>
      <c r="W45" s="78"/>
    </row>
    <row r="46" spans="1:23">
      <c r="A46" s="5" t="s">
        <v>297</v>
      </c>
      <c r="B46" s="18" t="str">
        <f>VLOOKUP($A46,全部手机型号和壳种类!$B$2:$D$1007,全部手机型号和壳种类!C$1,0)</f>
        <v>iPhone 13 Mini</v>
      </c>
      <c r="C46" s="18" t="str">
        <f>VLOOKUP($A46,全部手机型号和壳种类!$B$2:$D$1007,全部手机型号和壳种类!D$1,0)</f>
        <v>豹纹2</v>
      </c>
      <c r="D46" s="38">
        <f ca="1">SUMIF(业务报告!$B$4:$U$10000,$A46,业务报告!D$4:D$10000)</f>
        <v>0</v>
      </c>
      <c r="E46" s="39">
        <f ca="1">SUMIF(业务报告!$B$4:$U$10000,$A46,业务报告!F$4:F$10000)</f>
        <v>0</v>
      </c>
      <c r="F46" s="38">
        <f ca="1">SUMIF(业务报告!$B$4:$U$10000,$A46,业务报告!H$4:H$10000)</f>
        <v>0</v>
      </c>
      <c r="G46" s="39">
        <f ca="1">SUMIF(业务报告!$B$4:$U$10000,$A46,业务报告!J$4:J$10000)</f>
        <v>0</v>
      </c>
      <c r="H46" s="39">
        <f ca="1">SUMIF(业务报告!$B$4:$U$10000,$A46,业务报告!L$4:L$10000)</f>
        <v>0</v>
      </c>
      <c r="I46" s="41">
        <f ca="1">SUMIF(业务报告!$B$4:$U$10000,$A46,业务报告!N$4:N$10000)</f>
        <v>0</v>
      </c>
      <c r="J46" s="39">
        <f ca="1">SUMIF(业务报告!$B$4:$U$10000,$A46,业务报告!P$4:P$10000)</f>
        <v>0</v>
      </c>
      <c r="K46" s="70">
        <f ca="1">SUMIF(业务报告!$B$4:$U$10000,$A46,业务报告!R$4:R$10000)</f>
        <v>0</v>
      </c>
      <c r="L46" s="21">
        <f>SUMIF(广告报告!$H$4:$H$990,$A46,广告报告!$T$4:$T$990)</f>
        <v>0</v>
      </c>
      <c r="M46" s="21">
        <f>SUMIF(广告报告!$H$4:$H$990,$A46,广告报告!$U$4:$U$990)</f>
        <v>0</v>
      </c>
      <c r="N46" s="41">
        <f t="shared" ca="1" si="5"/>
        <v>0</v>
      </c>
      <c r="O46" s="42">
        <f>SUMIF(广告报告!$H$4:$H$990,$A46,广告报告!$M$4:$M$990)</f>
        <v>0</v>
      </c>
      <c r="P46" s="50" t="str">
        <f t="shared" ca="1" si="6"/>
        <v>-</v>
      </c>
      <c r="Q46" s="41">
        <f ca="1">SUMIF('退货报告(自发货)'!$D$2:$AA$1000,A46,'退货报告(自发货)'!$AA$2:$AA$1000)+SUMIF('退货报告(FBA)'!$F$2:$G$1001,VLOOKUP($A46,业务报告!$B$4:$C$1000,2,0),'退货报告(FBA)'!$G$2:$G$1001)</f>
        <v>0</v>
      </c>
      <c r="R46" s="50" t="str">
        <f t="shared" ca="1" si="7"/>
        <v>-</v>
      </c>
      <c r="S46" s="42">
        <f t="shared" ca="1" si="8"/>
        <v>0</v>
      </c>
      <c r="T46" s="51" t="str">
        <f t="shared" ca="1" si="9"/>
        <v>-</v>
      </c>
      <c r="U46" s="78"/>
      <c r="V46" s="78"/>
      <c r="W46" s="78"/>
    </row>
    <row r="47" spans="1:23">
      <c r="A47" s="5" t="s">
        <v>282</v>
      </c>
      <c r="B47" s="18" t="str">
        <f>VLOOKUP($A47,全部手机型号和壳种类!$B$2:$D$1007,全部手机型号和壳种类!C$1,0)</f>
        <v>iPhone 13</v>
      </c>
      <c r="C47" s="18" t="str">
        <f>VLOOKUP($A47,全部手机型号和壳种类!$B$2:$D$1007,全部手机型号和壳种类!D$1,0)</f>
        <v>小雏菊2</v>
      </c>
      <c r="D47" s="38">
        <f ca="1">SUMIF(业务报告!$B$4:$U$10000,$A47,业务报告!D$4:D$10000)</f>
        <v>0</v>
      </c>
      <c r="E47" s="39">
        <f ca="1">SUMIF(业务报告!$B$4:$U$10000,$A47,业务报告!F$4:F$10000)</f>
        <v>0</v>
      </c>
      <c r="F47" s="38">
        <f ca="1">SUMIF(业务报告!$B$4:$U$10000,$A47,业务报告!H$4:H$10000)</f>
        <v>0</v>
      </c>
      <c r="G47" s="39">
        <f ca="1">SUMIF(业务报告!$B$4:$U$10000,$A47,业务报告!J$4:J$10000)</f>
        <v>0</v>
      </c>
      <c r="H47" s="39">
        <f ca="1">SUMIF(业务报告!$B$4:$U$10000,$A47,业务报告!L$4:L$10000)</f>
        <v>0</v>
      </c>
      <c r="I47" s="41">
        <f ca="1">SUMIF(业务报告!$B$4:$U$10000,$A47,业务报告!N$4:N$10000)</f>
        <v>0</v>
      </c>
      <c r="J47" s="39">
        <f ca="1">SUMIF(业务报告!$B$4:$U$10000,$A47,业务报告!P$4:P$10000)</f>
        <v>0</v>
      </c>
      <c r="K47" s="70">
        <f ca="1">SUMIF(业务报告!$B$4:$U$10000,$A47,业务报告!R$4:R$10000)</f>
        <v>0</v>
      </c>
      <c r="L47" s="21">
        <f>SUMIF(广告报告!$H$4:$H$990,$A47,广告报告!$T$4:$T$990)</f>
        <v>0</v>
      </c>
      <c r="M47" s="21">
        <f>SUMIF(广告报告!$H$4:$H$990,$A47,广告报告!$U$4:$U$990)</f>
        <v>0</v>
      </c>
      <c r="N47" s="41">
        <f t="shared" ca="1" si="5"/>
        <v>0</v>
      </c>
      <c r="O47" s="42">
        <f>SUMIF(广告报告!$H$4:$H$990,$A47,广告报告!$M$4:$M$990)</f>
        <v>0</v>
      </c>
      <c r="P47" s="50" t="str">
        <f t="shared" ca="1" si="6"/>
        <v>-</v>
      </c>
      <c r="Q47" s="41">
        <f ca="1">SUMIF('退货报告(自发货)'!$D$2:$AA$1000,A47,'退货报告(自发货)'!$AA$2:$AA$1000)+SUMIF('退货报告(FBA)'!$F$2:$G$1001,VLOOKUP($A47,业务报告!$B$4:$C$1000,2,0),'退货报告(FBA)'!$G$2:$G$1001)</f>
        <v>0</v>
      </c>
      <c r="R47" s="50" t="str">
        <f t="shared" ca="1" si="7"/>
        <v>-</v>
      </c>
      <c r="S47" s="42">
        <f t="shared" ca="1" si="8"/>
        <v>0</v>
      </c>
      <c r="T47" s="51" t="str">
        <f t="shared" ca="1" si="9"/>
        <v>-</v>
      </c>
      <c r="U47" s="78"/>
      <c r="V47" s="78"/>
      <c r="W47" s="78"/>
    </row>
    <row r="48" spans="1:23">
      <c r="A48" s="5" t="s">
        <v>281</v>
      </c>
      <c r="B48" s="18" t="str">
        <f>VLOOKUP($A48,全部手机型号和壳种类!$B$2:$D$1007,全部手机型号和壳种类!C$1,0)</f>
        <v>三星A72</v>
      </c>
      <c r="C48" s="18" t="str">
        <f>VLOOKUP($A48,全部手机型号和壳种类!$B$2:$D$1007,全部手机型号和壳种类!D$1,0)</f>
        <v>小雏菊2</v>
      </c>
      <c r="D48" s="38">
        <f ca="1">SUMIF(业务报告!$B$4:$U$10000,$A48,业务报告!D$4:D$10000)</f>
        <v>0</v>
      </c>
      <c r="E48" s="39">
        <f ca="1">SUMIF(业务报告!$B$4:$U$10000,$A48,业务报告!F$4:F$10000)</f>
        <v>0</v>
      </c>
      <c r="F48" s="38">
        <f ca="1">SUMIF(业务报告!$B$4:$U$10000,$A48,业务报告!H$4:H$10000)</f>
        <v>0</v>
      </c>
      <c r="G48" s="39">
        <f ca="1">SUMIF(业务报告!$B$4:$U$10000,$A48,业务报告!J$4:J$10000)</f>
        <v>0</v>
      </c>
      <c r="H48" s="39">
        <f ca="1">SUMIF(业务报告!$B$4:$U$10000,$A48,业务报告!L$4:L$10000)</f>
        <v>0</v>
      </c>
      <c r="I48" s="41">
        <f ca="1">SUMIF(业务报告!$B$4:$U$10000,$A48,业务报告!N$4:N$10000)</f>
        <v>0</v>
      </c>
      <c r="J48" s="39">
        <f ca="1">SUMIF(业务报告!$B$4:$U$10000,$A48,业务报告!P$4:P$10000)</f>
        <v>0</v>
      </c>
      <c r="K48" s="70">
        <f ca="1">SUMIF(业务报告!$B$4:$U$10000,$A48,业务报告!R$4:R$10000)</f>
        <v>0</v>
      </c>
      <c r="L48" s="21">
        <f>SUMIF(广告报告!$H$4:$H$990,$A48,广告报告!$T$4:$T$990)</f>
        <v>0</v>
      </c>
      <c r="M48" s="21">
        <f>SUMIF(广告报告!$H$4:$H$990,$A48,广告报告!$U$4:$U$990)</f>
        <v>0</v>
      </c>
      <c r="N48" s="41">
        <f t="shared" ca="1" si="5"/>
        <v>0</v>
      </c>
      <c r="O48" s="42">
        <f>SUMIF(广告报告!$H$4:$H$990,$A48,广告报告!$M$4:$M$990)</f>
        <v>0</v>
      </c>
      <c r="P48" s="50" t="str">
        <f t="shared" ca="1" si="6"/>
        <v>-</v>
      </c>
      <c r="Q48" s="41">
        <f ca="1">SUMIF('退货报告(自发货)'!$D$2:$AA$1000,A48,'退货报告(自发货)'!$AA$2:$AA$1000)+SUMIF('退货报告(FBA)'!$F$2:$G$1001,VLOOKUP($A48,业务报告!$B$4:$C$1000,2,0),'退货报告(FBA)'!$G$2:$G$1001)</f>
        <v>0</v>
      </c>
      <c r="R48" s="50" t="str">
        <f t="shared" ca="1" si="7"/>
        <v>-</v>
      </c>
      <c r="S48" s="42">
        <f t="shared" ca="1" si="8"/>
        <v>0</v>
      </c>
      <c r="T48" s="51" t="str">
        <f t="shared" ca="1" si="9"/>
        <v>-</v>
      </c>
      <c r="U48" s="78"/>
      <c r="V48" s="78"/>
      <c r="W48" s="78"/>
    </row>
    <row r="49" spans="1:23">
      <c r="A49" s="5" t="s">
        <v>520</v>
      </c>
      <c r="B49" s="18" t="str">
        <f>VLOOKUP($A49,全部手机型号和壳种类!$B$2:$D$1007,全部手机型号和壳种类!C$1,0)</f>
        <v>三星A53</v>
      </c>
      <c r="C49" s="18" t="str">
        <f>VLOOKUP($A49,全部手机型号和壳种类!$B$2:$D$1007,全部手机型号和壳种类!D$1,0)</f>
        <v>斑马纹</v>
      </c>
      <c r="D49" s="38">
        <f ca="1">SUMIF(业务报告!$B$4:$U$10000,$A49,业务报告!D$4:D$10000)</f>
        <v>0</v>
      </c>
      <c r="E49" s="39">
        <f ca="1">SUMIF(业务报告!$B$4:$U$10000,$A49,业务报告!F$4:F$10000)</f>
        <v>0</v>
      </c>
      <c r="F49" s="38">
        <f ca="1">SUMIF(业务报告!$B$4:$U$10000,$A49,业务报告!H$4:H$10000)</f>
        <v>0</v>
      </c>
      <c r="G49" s="39">
        <f ca="1">SUMIF(业务报告!$B$4:$U$10000,$A49,业务报告!J$4:J$10000)</f>
        <v>0</v>
      </c>
      <c r="H49" s="39">
        <f ca="1">SUMIF(业务报告!$B$4:$U$10000,$A49,业务报告!L$4:L$10000)</f>
        <v>0</v>
      </c>
      <c r="I49" s="41">
        <f ca="1">SUMIF(业务报告!$B$4:$U$10000,$A49,业务报告!N$4:N$10000)</f>
        <v>0</v>
      </c>
      <c r="J49" s="39">
        <f ca="1">SUMIF(业务报告!$B$4:$U$10000,$A49,业务报告!P$4:P$10000)</f>
        <v>0</v>
      </c>
      <c r="K49" s="70">
        <f ca="1">SUMIF(业务报告!$B$4:$U$10000,$A49,业务报告!R$4:R$10000)</f>
        <v>0</v>
      </c>
      <c r="L49" s="21">
        <f>SUMIF(广告报告!$H$4:$H$990,$A49,广告报告!$T$4:$T$990)</f>
        <v>0</v>
      </c>
      <c r="M49" s="21">
        <f>SUMIF(广告报告!$H$4:$H$990,$A49,广告报告!$U$4:$U$990)</f>
        <v>0</v>
      </c>
      <c r="N49" s="41">
        <f t="shared" ca="1" si="5"/>
        <v>0</v>
      </c>
      <c r="O49" s="42">
        <f>SUMIF(广告报告!$H$4:$H$990,$A49,广告报告!$M$4:$M$990)</f>
        <v>0</v>
      </c>
      <c r="P49" s="50" t="str">
        <f t="shared" ca="1" si="6"/>
        <v>-</v>
      </c>
      <c r="Q49" s="41">
        <f ca="1">SUMIF('退货报告(自发货)'!$D$2:$AA$1000,A49,'退货报告(自发货)'!$AA$2:$AA$1000)+SUMIF('退货报告(FBA)'!$F$2:$G$1001,VLOOKUP($A49,业务报告!$B$4:$C$1000,2,0),'退货报告(FBA)'!$G$2:$G$1001)</f>
        <v>0</v>
      </c>
      <c r="R49" s="50" t="str">
        <f t="shared" ca="1" si="7"/>
        <v>-</v>
      </c>
      <c r="S49" s="42">
        <f t="shared" ca="1" si="8"/>
        <v>0</v>
      </c>
      <c r="T49" s="51" t="str">
        <f t="shared" ca="1" si="9"/>
        <v>-</v>
      </c>
      <c r="U49" s="78"/>
      <c r="V49" s="78"/>
      <c r="W49" s="78"/>
    </row>
    <row r="50" spans="1:23">
      <c r="A50" s="5" t="s">
        <v>523</v>
      </c>
      <c r="B50" s="18" t="str">
        <f>VLOOKUP($A50,全部手机型号和壳种类!$B$2:$D$1007,全部手机型号和壳种类!C$1,0)</f>
        <v>Redmi Note11/S</v>
      </c>
      <c r="C50" s="18" t="str">
        <f>VLOOKUP($A50,全部手机型号和壳种类!$B$2:$D$1007,全部手机型号和壳种类!D$1,0)</f>
        <v>干花(粉）</v>
      </c>
      <c r="D50" s="38">
        <f ca="1">SUMIF(业务报告!$B$4:$U$10000,$A50,业务报告!D$4:D$10000)</f>
        <v>0</v>
      </c>
      <c r="E50" s="39">
        <f ca="1">SUMIF(业务报告!$B$4:$U$10000,$A50,业务报告!F$4:F$10000)</f>
        <v>0</v>
      </c>
      <c r="F50" s="38">
        <f ca="1">SUMIF(业务报告!$B$4:$U$10000,$A50,业务报告!H$4:H$10000)</f>
        <v>0</v>
      </c>
      <c r="G50" s="39">
        <f ca="1">SUMIF(业务报告!$B$4:$U$10000,$A50,业务报告!J$4:J$10000)</f>
        <v>0</v>
      </c>
      <c r="H50" s="39">
        <f ca="1">SUMIF(业务报告!$B$4:$U$10000,$A50,业务报告!L$4:L$10000)</f>
        <v>0</v>
      </c>
      <c r="I50" s="41">
        <f ca="1">SUMIF(业务报告!$B$4:$U$10000,$A50,业务报告!N$4:N$10000)</f>
        <v>0</v>
      </c>
      <c r="J50" s="39">
        <f ca="1">SUMIF(业务报告!$B$4:$U$10000,$A50,业务报告!P$4:P$10000)</f>
        <v>0</v>
      </c>
      <c r="K50" s="70">
        <f ca="1">SUMIF(业务报告!$B$4:$U$10000,$A50,业务报告!R$4:R$10000)</f>
        <v>0</v>
      </c>
      <c r="L50" s="21">
        <f>SUMIF(广告报告!$H$4:$H$990,$A50,广告报告!$T$4:$T$990)</f>
        <v>0</v>
      </c>
      <c r="M50" s="21">
        <f>SUMIF(广告报告!$H$4:$H$990,$A50,广告报告!$U$4:$U$990)</f>
        <v>0</v>
      </c>
      <c r="N50" s="41">
        <f t="shared" ca="1" si="5"/>
        <v>0</v>
      </c>
      <c r="O50" s="42">
        <f>SUMIF(广告报告!$H$4:$H$990,$A50,广告报告!$M$4:$M$990)</f>
        <v>0</v>
      </c>
      <c r="P50" s="50" t="str">
        <f t="shared" ca="1" si="6"/>
        <v>-</v>
      </c>
      <c r="Q50" s="41">
        <f ca="1">SUMIF('退货报告(自发货)'!$D$2:$AA$1000,A50,'退货报告(自发货)'!$AA$2:$AA$1000)+SUMIF('退货报告(FBA)'!$F$2:$G$1001,VLOOKUP($A50,业务报告!$B$4:$C$1000,2,0),'退货报告(FBA)'!$G$2:$G$1001)</f>
        <v>0</v>
      </c>
      <c r="R50" s="50" t="str">
        <f t="shared" ca="1" si="7"/>
        <v>-</v>
      </c>
      <c r="S50" s="42">
        <f t="shared" ca="1" si="8"/>
        <v>0</v>
      </c>
      <c r="T50" s="51" t="str">
        <f t="shared" ca="1" si="9"/>
        <v>-</v>
      </c>
      <c r="U50" s="78"/>
      <c r="V50" s="78"/>
      <c r="W50" s="78"/>
    </row>
    <row r="51" spans="1:23">
      <c r="A51" s="5" t="s">
        <v>522</v>
      </c>
      <c r="B51" s="18" t="str">
        <f>VLOOKUP($A51,全部手机型号和壳种类!$B$2:$D$1007,全部手机型号和壳种类!C$1,0)</f>
        <v>Redmi Note11/S</v>
      </c>
      <c r="C51" s="18" t="str">
        <f>VLOOKUP($A51,全部手机型号和壳种类!$B$2:$D$1007,全部手机型号和壳种类!D$1,0)</f>
        <v>干花(黄）</v>
      </c>
      <c r="D51" s="38">
        <f ca="1">SUMIF(业务报告!$B$4:$U$10000,$A51,业务报告!D$4:D$10000)</f>
        <v>0</v>
      </c>
      <c r="E51" s="39">
        <f ca="1">SUMIF(业务报告!$B$4:$U$10000,$A51,业务报告!F$4:F$10000)</f>
        <v>0</v>
      </c>
      <c r="F51" s="38">
        <f ca="1">SUMIF(业务报告!$B$4:$U$10000,$A51,业务报告!H$4:H$10000)</f>
        <v>0</v>
      </c>
      <c r="G51" s="39">
        <f ca="1">SUMIF(业务报告!$B$4:$U$10000,$A51,业务报告!J$4:J$10000)</f>
        <v>0</v>
      </c>
      <c r="H51" s="39">
        <f ca="1">SUMIF(业务报告!$B$4:$U$10000,$A51,业务报告!L$4:L$10000)</f>
        <v>0</v>
      </c>
      <c r="I51" s="41">
        <f ca="1">SUMIF(业务报告!$B$4:$U$10000,$A51,业务报告!N$4:N$10000)</f>
        <v>0</v>
      </c>
      <c r="J51" s="39">
        <f ca="1">SUMIF(业务报告!$B$4:$U$10000,$A51,业务报告!P$4:P$10000)</f>
        <v>0</v>
      </c>
      <c r="K51" s="70">
        <f ca="1">SUMIF(业务报告!$B$4:$U$10000,$A51,业务报告!R$4:R$10000)</f>
        <v>0</v>
      </c>
      <c r="L51" s="21">
        <f>SUMIF(广告报告!$H$4:$H$990,$A51,广告报告!$T$4:$T$990)</f>
        <v>0</v>
      </c>
      <c r="M51" s="21">
        <f>SUMIF(广告报告!$H$4:$H$990,$A51,广告报告!$U$4:$U$990)</f>
        <v>0</v>
      </c>
      <c r="N51" s="41">
        <f t="shared" ca="1" si="5"/>
        <v>0</v>
      </c>
      <c r="O51" s="42">
        <f>SUMIF(广告报告!$H$4:$H$990,$A51,广告报告!$M$4:$M$990)</f>
        <v>0</v>
      </c>
      <c r="P51" s="50" t="str">
        <f t="shared" ca="1" si="6"/>
        <v>-</v>
      </c>
      <c r="Q51" s="41">
        <f ca="1">SUMIF('退货报告(自发货)'!$D$2:$AA$1000,A51,'退货报告(自发货)'!$AA$2:$AA$1000)+SUMIF('退货报告(FBA)'!$F$2:$G$1001,VLOOKUP($A51,业务报告!$B$4:$C$1000,2,0),'退货报告(FBA)'!$G$2:$G$1001)</f>
        <v>0</v>
      </c>
      <c r="R51" s="50" t="str">
        <f t="shared" ca="1" si="7"/>
        <v>-</v>
      </c>
      <c r="S51" s="42">
        <f t="shared" ca="1" si="8"/>
        <v>0</v>
      </c>
      <c r="T51" s="51" t="str">
        <f t="shared" ca="1" si="9"/>
        <v>-</v>
      </c>
      <c r="U51" s="78"/>
      <c r="V51" s="78"/>
      <c r="W51" s="78"/>
    </row>
    <row r="52" spans="1:23">
      <c r="A52" s="5" t="s">
        <v>527</v>
      </c>
      <c r="B52" s="18" t="str">
        <f>VLOOKUP($A52,全部手机型号和壳种类!$B$2:$D$1007,全部手机型号和壳种类!C$1,0)</f>
        <v>Redmi Note11/S</v>
      </c>
      <c r="C52" s="18" t="str">
        <f>VLOOKUP($A52,全部手机型号和壳种类!$B$2:$D$1007,全部手机型号和壳种类!D$1,0)</f>
        <v>白底黑心</v>
      </c>
      <c r="D52" s="38">
        <f ca="1">SUMIF(业务报告!$B$4:$U$10000,$A52,业务报告!D$4:D$10000)</f>
        <v>0</v>
      </c>
      <c r="E52" s="39">
        <f ca="1">SUMIF(业务报告!$B$4:$U$10000,$A52,业务报告!F$4:F$10000)</f>
        <v>0</v>
      </c>
      <c r="F52" s="38">
        <f ca="1">SUMIF(业务报告!$B$4:$U$10000,$A52,业务报告!H$4:H$10000)</f>
        <v>0</v>
      </c>
      <c r="G52" s="39">
        <f ca="1">SUMIF(业务报告!$B$4:$U$10000,$A52,业务报告!J$4:J$10000)</f>
        <v>0</v>
      </c>
      <c r="H52" s="39">
        <f ca="1">SUMIF(业务报告!$B$4:$U$10000,$A52,业务报告!L$4:L$10000)</f>
        <v>0</v>
      </c>
      <c r="I52" s="41">
        <f ca="1">SUMIF(业务报告!$B$4:$U$10000,$A52,业务报告!N$4:N$10000)</f>
        <v>0</v>
      </c>
      <c r="J52" s="39">
        <f ca="1">SUMIF(业务报告!$B$4:$U$10000,$A52,业务报告!P$4:P$10000)</f>
        <v>0</v>
      </c>
      <c r="K52" s="70">
        <f ca="1">SUMIF(业务报告!$B$4:$U$10000,$A52,业务报告!R$4:R$10000)</f>
        <v>0</v>
      </c>
      <c r="L52" s="21">
        <f>SUMIF(广告报告!$H$4:$H$990,$A52,广告报告!$T$4:$T$990)</f>
        <v>0</v>
      </c>
      <c r="M52" s="21">
        <f>SUMIF(广告报告!$H$4:$H$990,$A52,广告报告!$U$4:$U$990)</f>
        <v>0</v>
      </c>
      <c r="N52" s="41">
        <f t="shared" ca="1" si="5"/>
        <v>0</v>
      </c>
      <c r="O52" s="42">
        <f>SUMIF(广告报告!$H$4:$H$990,$A52,广告报告!$M$4:$M$990)</f>
        <v>0</v>
      </c>
      <c r="P52" s="50" t="str">
        <f t="shared" ca="1" si="6"/>
        <v>-</v>
      </c>
      <c r="Q52" s="41">
        <f ca="1">SUMIF('退货报告(自发货)'!$D$2:$AA$1000,A52,'退货报告(自发货)'!$AA$2:$AA$1000)+SUMIF('退货报告(FBA)'!$F$2:$G$1001,VLOOKUP($A52,业务报告!$B$4:$C$1000,2,0),'退货报告(FBA)'!$G$2:$G$1001)</f>
        <v>0</v>
      </c>
      <c r="R52" s="50" t="str">
        <f t="shared" ca="1" si="7"/>
        <v>-</v>
      </c>
      <c r="S52" s="42">
        <f t="shared" ca="1" si="8"/>
        <v>0</v>
      </c>
      <c r="T52" s="51" t="str">
        <f t="shared" ca="1" si="9"/>
        <v>-</v>
      </c>
      <c r="U52" s="78"/>
      <c r="V52" s="78"/>
      <c r="W52" s="78"/>
    </row>
    <row r="53" spans="1:23">
      <c r="A53" s="5" t="s">
        <v>95</v>
      </c>
      <c r="B53" s="18" t="str">
        <f>VLOOKUP($A53,全部手机型号和壳种类!$B$2:$D$1007,全部手机型号和壳种类!C$1,0)</f>
        <v>华为P30</v>
      </c>
      <c r="C53" s="18" t="str">
        <f>VLOOKUP($A53,全部手机型号和壳种类!$B$2:$D$1007,全部手机型号和壳种类!D$1,0)</f>
        <v>星球</v>
      </c>
      <c r="D53" s="38">
        <f ca="1">SUMIF(业务报告!$B$4:$U$10000,$A53,业务报告!D$4:D$10000)</f>
        <v>0</v>
      </c>
      <c r="E53" s="39">
        <f ca="1">SUMIF(业务报告!$B$4:$U$10000,$A53,业务报告!F$4:F$10000)</f>
        <v>0</v>
      </c>
      <c r="F53" s="38">
        <f ca="1">SUMIF(业务报告!$B$4:$U$10000,$A53,业务报告!H$4:H$10000)</f>
        <v>0</v>
      </c>
      <c r="G53" s="39">
        <f ca="1">SUMIF(业务报告!$B$4:$U$10000,$A53,业务报告!J$4:J$10000)</f>
        <v>0</v>
      </c>
      <c r="H53" s="39">
        <f ca="1">SUMIF(业务报告!$B$4:$U$10000,$A53,业务报告!L$4:L$10000)</f>
        <v>0</v>
      </c>
      <c r="I53" s="41">
        <f ca="1">SUMIF(业务报告!$B$4:$U$10000,$A53,业务报告!N$4:N$10000)</f>
        <v>0</v>
      </c>
      <c r="J53" s="39">
        <f ca="1">SUMIF(业务报告!$B$4:$U$10000,$A53,业务报告!P$4:P$10000)</f>
        <v>0</v>
      </c>
      <c r="K53" s="70">
        <f ca="1">SUMIF(业务报告!$B$4:$U$10000,$A53,业务报告!R$4:R$10000)</f>
        <v>0</v>
      </c>
      <c r="L53" s="21">
        <f>SUMIF(广告报告!$H$4:$H$990,$A53,广告报告!$T$4:$T$990)</f>
        <v>0</v>
      </c>
      <c r="M53" s="21">
        <f>SUMIF(广告报告!$H$4:$H$990,$A53,广告报告!$U$4:$U$990)</f>
        <v>0</v>
      </c>
      <c r="N53" s="41">
        <f t="shared" ca="1" si="5"/>
        <v>0</v>
      </c>
      <c r="O53" s="42">
        <f>SUMIF(广告报告!$H$4:$H$990,$A53,广告报告!$M$4:$M$990)</f>
        <v>0</v>
      </c>
      <c r="P53" s="50" t="str">
        <f t="shared" ca="1" si="6"/>
        <v>-</v>
      </c>
      <c r="Q53" s="41">
        <f ca="1">SUMIF('退货报告(自发货)'!$D$2:$AA$1000,A53,'退货报告(自发货)'!$AA$2:$AA$1000)+SUMIF('退货报告(FBA)'!$F$2:$G$1001,VLOOKUP($A53,业务报告!$B$4:$C$1000,2,0),'退货报告(FBA)'!$G$2:$G$1001)</f>
        <v>0</v>
      </c>
      <c r="R53" s="50" t="str">
        <f t="shared" ca="1" si="7"/>
        <v>-</v>
      </c>
      <c r="S53" s="42">
        <f t="shared" ca="1" si="8"/>
        <v>0</v>
      </c>
      <c r="T53" s="51" t="str">
        <f t="shared" ca="1" si="9"/>
        <v>-</v>
      </c>
      <c r="U53" s="78"/>
      <c r="V53" s="78"/>
      <c r="W53" s="78"/>
    </row>
    <row r="54" spans="1:23">
      <c r="A54" s="5" t="s">
        <v>99</v>
      </c>
      <c r="B54" s="18" t="str">
        <f>VLOOKUP($A54,全部手机型号和壳种类!$B$2:$D$1007,全部手机型号和壳种类!C$1,0)</f>
        <v>iPhone 11</v>
      </c>
      <c r="C54" s="18" t="str">
        <f>VLOOKUP($A54,全部手机型号和壳种类!$B$2:$D$1007,全部手机型号和壳种类!D$1,0)</f>
        <v>斑马纹</v>
      </c>
      <c r="D54" s="38">
        <f ca="1">SUMIF(业务报告!$B$4:$U$10000,$A54,业务报告!D$4:D$10000)</f>
        <v>0</v>
      </c>
      <c r="E54" s="39">
        <f ca="1">SUMIF(业务报告!$B$4:$U$10000,$A54,业务报告!F$4:F$10000)</f>
        <v>0</v>
      </c>
      <c r="F54" s="38">
        <f ca="1">SUMIF(业务报告!$B$4:$U$10000,$A54,业务报告!H$4:H$10000)</f>
        <v>0</v>
      </c>
      <c r="G54" s="39">
        <f ca="1">SUMIF(业务报告!$B$4:$U$10000,$A54,业务报告!J$4:J$10000)</f>
        <v>0</v>
      </c>
      <c r="H54" s="39">
        <f ca="1">SUMIF(业务报告!$B$4:$U$10000,$A54,业务报告!L$4:L$10000)</f>
        <v>0</v>
      </c>
      <c r="I54" s="41">
        <f ca="1">SUMIF(业务报告!$B$4:$U$10000,$A54,业务报告!N$4:N$10000)</f>
        <v>0</v>
      </c>
      <c r="J54" s="39">
        <f ca="1">SUMIF(业务报告!$B$4:$U$10000,$A54,业务报告!P$4:P$10000)</f>
        <v>0</v>
      </c>
      <c r="K54" s="70">
        <f ca="1">SUMIF(业务报告!$B$4:$U$10000,$A54,业务报告!R$4:R$10000)</f>
        <v>0</v>
      </c>
      <c r="L54" s="21">
        <f>SUMIF(广告报告!$H$4:$H$990,$A54,广告报告!$T$4:$T$990)</f>
        <v>0</v>
      </c>
      <c r="M54" s="21">
        <f>SUMIF(广告报告!$H$4:$H$990,$A54,广告报告!$U$4:$U$990)</f>
        <v>0</v>
      </c>
      <c r="N54" s="41">
        <f t="shared" ca="1" si="5"/>
        <v>0</v>
      </c>
      <c r="O54" s="42">
        <f>SUMIF(广告报告!$H$4:$H$990,$A54,广告报告!$M$4:$M$990)</f>
        <v>0</v>
      </c>
      <c r="P54" s="50" t="str">
        <f t="shared" ca="1" si="6"/>
        <v>-</v>
      </c>
      <c r="Q54" s="41">
        <f ca="1">SUMIF('退货报告(自发货)'!$D$2:$AA$1000,A54,'退货报告(自发货)'!$AA$2:$AA$1000)+SUMIF('退货报告(FBA)'!$F$2:$G$1001,VLOOKUP($A54,业务报告!$B$4:$C$1000,2,0),'退货报告(FBA)'!$G$2:$G$1001)</f>
        <v>0</v>
      </c>
      <c r="R54" s="50" t="str">
        <f t="shared" ca="1" si="7"/>
        <v>-</v>
      </c>
      <c r="S54" s="42">
        <f t="shared" ca="1" si="8"/>
        <v>0</v>
      </c>
      <c r="T54" s="51" t="str">
        <f t="shared" ca="1" si="9"/>
        <v>-</v>
      </c>
      <c r="U54" s="78"/>
      <c r="V54" s="78"/>
      <c r="W54" s="78"/>
    </row>
    <row r="55" spans="1:23">
      <c r="A55" s="5" t="s">
        <v>112</v>
      </c>
      <c r="B55" s="18" t="str">
        <f>VLOOKUP($A55,全部手机型号和壳种类!$B$2:$D$1007,全部手机型号和壳种类!C$1,0)</f>
        <v>三星A51</v>
      </c>
      <c r="C55" s="18" t="str">
        <f>VLOOKUP($A55,全部手机型号和壳种类!$B$2:$D$1007,全部手机型号和壳种类!D$1,0)</f>
        <v>白底黑心</v>
      </c>
      <c r="D55" s="38">
        <f ca="1">SUMIF(业务报告!$B$4:$U$10000,$A55,业务报告!D$4:D$10000)</f>
        <v>0</v>
      </c>
      <c r="E55" s="39">
        <f ca="1">SUMIF(业务报告!$B$4:$U$10000,$A55,业务报告!F$4:F$10000)</f>
        <v>0</v>
      </c>
      <c r="F55" s="38">
        <f ca="1">SUMIF(业务报告!$B$4:$U$10000,$A55,业务报告!H$4:H$10000)</f>
        <v>0</v>
      </c>
      <c r="G55" s="39">
        <f ca="1">SUMIF(业务报告!$B$4:$U$10000,$A55,业务报告!J$4:J$10000)</f>
        <v>0</v>
      </c>
      <c r="H55" s="39">
        <f ca="1">SUMIF(业务报告!$B$4:$U$10000,$A55,业务报告!L$4:L$10000)</f>
        <v>0</v>
      </c>
      <c r="I55" s="41">
        <f ca="1">SUMIF(业务报告!$B$4:$U$10000,$A55,业务报告!N$4:N$10000)</f>
        <v>0</v>
      </c>
      <c r="J55" s="39">
        <f ca="1">SUMIF(业务报告!$B$4:$U$10000,$A55,业务报告!P$4:P$10000)</f>
        <v>0</v>
      </c>
      <c r="K55" s="70">
        <f ca="1">SUMIF(业务报告!$B$4:$U$10000,$A55,业务报告!R$4:R$10000)</f>
        <v>0</v>
      </c>
      <c r="L55" s="21">
        <f>SUMIF(广告报告!$H$4:$H$990,$A55,广告报告!$T$4:$T$990)</f>
        <v>0</v>
      </c>
      <c r="M55" s="21">
        <f>SUMIF(广告报告!$H$4:$H$990,$A55,广告报告!$U$4:$U$990)</f>
        <v>0</v>
      </c>
      <c r="N55" s="41">
        <f t="shared" ca="1" si="5"/>
        <v>0</v>
      </c>
      <c r="O55" s="42">
        <f>SUMIF(广告报告!$H$4:$H$990,$A55,广告报告!$M$4:$M$990)</f>
        <v>0</v>
      </c>
      <c r="P55" s="50" t="str">
        <f t="shared" ca="1" si="6"/>
        <v>-</v>
      </c>
      <c r="Q55" s="41">
        <f ca="1">SUMIF('退货报告(自发货)'!$D$2:$AA$1000,A55,'退货报告(自发货)'!$AA$2:$AA$1000)+SUMIF('退货报告(FBA)'!$F$2:$G$1001,VLOOKUP($A55,业务报告!$B$4:$C$1000,2,0),'退货报告(FBA)'!$G$2:$G$1001)</f>
        <v>0</v>
      </c>
      <c r="R55" s="50" t="str">
        <f t="shared" ca="1" si="7"/>
        <v>-</v>
      </c>
      <c r="S55" s="42">
        <f t="shared" ca="1" si="8"/>
        <v>0</v>
      </c>
      <c r="T55" s="51" t="str">
        <f t="shared" ca="1" si="9"/>
        <v>-</v>
      </c>
      <c r="U55" s="78"/>
      <c r="V55" s="78"/>
      <c r="W55" s="78"/>
    </row>
    <row r="56" spans="1:23">
      <c r="A56" s="5" t="s">
        <v>115</v>
      </c>
      <c r="B56" s="18" t="str">
        <f>VLOOKUP($A56,全部手机型号和壳种类!$B$2:$D$1007,全部手机型号和壳种类!C$1,0)</f>
        <v>三星A71</v>
      </c>
      <c r="C56" s="18" t="str">
        <f>VLOOKUP($A56,全部手机型号和壳种类!$B$2:$D$1007,全部手机型号和壳种类!D$1,0)</f>
        <v>豹纹</v>
      </c>
      <c r="D56" s="38">
        <f ca="1">SUMIF(业务报告!$B$4:$U$10000,$A56,业务报告!D$4:D$10000)</f>
        <v>0</v>
      </c>
      <c r="E56" s="39">
        <f ca="1">SUMIF(业务报告!$B$4:$U$10000,$A56,业务报告!F$4:F$10000)</f>
        <v>0</v>
      </c>
      <c r="F56" s="38">
        <f ca="1">SUMIF(业务报告!$B$4:$U$10000,$A56,业务报告!H$4:H$10000)</f>
        <v>0</v>
      </c>
      <c r="G56" s="39">
        <f ca="1">SUMIF(业务报告!$B$4:$U$10000,$A56,业务报告!J$4:J$10000)</f>
        <v>0</v>
      </c>
      <c r="H56" s="39">
        <f ca="1">SUMIF(业务报告!$B$4:$U$10000,$A56,业务报告!L$4:L$10000)</f>
        <v>0</v>
      </c>
      <c r="I56" s="41">
        <f ca="1">SUMIF(业务报告!$B$4:$U$10000,$A56,业务报告!N$4:N$10000)</f>
        <v>0</v>
      </c>
      <c r="J56" s="39">
        <f ca="1">SUMIF(业务报告!$B$4:$U$10000,$A56,业务报告!P$4:P$10000)</f>
        <v>0</v>
      </c>
      <c r="K56" s="70">
        <f ca="1">SUMIF(业务报告!$B$4:$U$10000,$A56,业务报告!R$4:R$10000)</f>
        <v>0</v>
      </c>
      <c r="L56" s="21">
        <f>SUMIF(广告报告!$H$4:$H$990,$A56,广告报告!$T$4:$T$990)</f>
        <v>0</v>
      </c>
      <c r="M56" s="21">
        <f>SUMIF(广告报告!$H$4:$H$990,$A56,广告报告!$U$4:$U$990)</f>
        <v>0</v>
      </c>
      <c r="N56" s="41">
        <f t="shared" ca="1" si="5"/>
        <v>0</v>
      </c>
      <c r="O56" s="42">
        <f>SUMIF(广告报告!$H$4:$H$990,$A56,广告报告!$M$4:$M$990)</f>
        <v>0</v>
      </c>
      <c r="P56" s="50" t="str">
        <f t="shared" ca="1" si="6"/>
        <v>-</v>
      </c>
      <c r="Q56" s="41">
        <f ca="1">SUMIF('退货报告(自发货)'!$D$2:$AA$1000,A56,'退货报告(自发货)'!$AA$2:$AA$1000)+SUMIF('退货报告(FBA)'!$F$2:$G$1001,VLOOKUP($A56,业务报告!$B$4:$C$1000,2,0),'退货报告(FBA)'!$G$2:$G$1001)</f>
        <v>0</v>
      </c>
      <c r="R56" s="50" t="str">
        <f t="shared" ca="1" si="7"/>
        <v>-</v>
      </c>
      <c r="S56" s="42">
        <f t="shared" ca="1" si="8"/>
        <v>0</v>
      </c>
      <c r="T56" s="51" t="str">
        <f t="shared" ca="1" si="9"/>
        <v>-</v>
      </c>
      <c r="U56" s="78"/>
      <c r="V56" s="78"/>
      <c r="W56" s="78"/>
    </row>
    <row r="57" spans="1:23">
      <c r="A57" s="5" t="s">
        <v>124</v>
      </c>
      <c r="B57" s="18" t="str">
        <f>VLOOKUP($A57,全部手机型号和壳种类!$B$2:$D$1007,全部手机型号和壳种类!C$1,0)</f>
        <v>三星A71</v>
      </c>
      <c r="C57" s="18" t="str">
        <f>VLOOKUP($A57,全部手机型号和壳种类!$B$2:$D$1007,全部手机型号和壳种类!D$1,0)</f>
        <v>白底黑心</v>
      </c>
      <c r="D57" s="38">
        <f ca="1">SUMIF(业务报告!$B$4:$U$10000,$A57,业务报告!D$4:D$10000)</f>
        <v>0</v>
      </c>
      <c r="E57" s="39">
        <f ca="1">SUMIF(业务报告!$B$4:$U$10000,$A57,业务报告!F$4:F$10000)</f>
        <v>0</v>
      </c>
      <c r="F57" s="38">
        <f ca="1">SUMIF(业务报告!$B$4:$U$10000,$A57,业务报告!H$4:H$10000)</f>
        <v>0</v>
      </c>
      <c r="G57" s="39">
        <f ca="1">SUMIF(业务报告!$B$4:$U$10000,$A57,业务报告!J$4:J$10000)</f>
        <v>0</v>
      </c>
      <c r="H57" s="39">
        <f ca="1">SUMIF(业务报告!$B$4:$U$10000,$A57,业务报告!L$4:L$10000)</f>
        <v>0</v>
      </c>
      <c r="I57" s="41">
        <f ca="1">SUMIF(业务报告!$B$4:$U$10000,$A57,业务报告!N$4:N$10000)</f>
        <v>0</v>
      </c>
      <c r="J57" s="39">
        <f ca="1">SUMIF(业务报告!$B$4:$U$10000,$A57,业务报告!P$4:P$10000)</f>
        <v>0</v>
      </c>
      <c r="K57" s="70">
        <f ca="1">SUMIF(业务报告!$B$4:$U$10000,$A57,业务报告!R$4:R$10000)</f>
        <v>0</v>
      </c>
      <c r="L57" s="21">
        <f>SUMIF(广告报告!$H$4:$H$990,$A57,广告报告!$T$4:$T$990)</f>
        <v>0</v>
      </c>
      <c r="M57" s="21">
        <f>SUMIF(广告报告!$H$4:$H$990,$A57,广告报告!$U$4:$U$990)</f>
        <v>0</v>
      </c>
      <c r="N57" s="41">
        <f t="shared" ca="1" si="5"/>
        <v>0</v>
      </c>
      <c r="O57" s="42">
        <f>SUMIF(广告报告!$H$4:$H$990,$A57,广告报告!$M$4:$M$990)</f>
        <v>0</v>
      </c>
      <c r="P57" s="50" t="str">
        <f t="shared" ca="1" si="6"/>
        <v>-</v>
      </c>
      <c r="Q57" s="41">
        <f ca="1">SUMIF('退货报告(自发货)'!$D$2:$AA$1000,A57,'退货报告(自发货)'!$AA$2:$AA$1000)+SUMIF('退货报告(FBA)'!$F$2:$G$1001,VLOOKUP($A57,业务报告!$B$4:$C$1000,2,0),'退货报告(FBA)'!$G$2:$G$1001)</f>
        <v>0</v>
      </c>
      <c r="R57" s="50" t="str">
        <f t="shared" ca="1" si="7"/>
        <v>-</v>
      </c>
      <c r="S57" s="42">
        <f t="shared" ca="1" si="8"/>
        <v>0</v>
      </c>
      <c r="T57" s="51" t="str">
        <f t="shared" ca="1" si="9"/>
        <v>-</v>
      </c>
      <c r="U57" s="78"/>
      <c r="V57" s="78"/>
      <c r="W57" s="78"/>
    </row>
    <row r="58" spans="1:23">
      <c r="A58" s="5" t="s">
        <v>137</v>
      </c>
      <c r="B58" s="18" t="str">
        <f>VLOOKUP($A58,全部手机型号和壳种类!$B$2:$D$1007,全部手机型号和壳种类!C$1,0)</f>
        <v>搓澡巾</v>
      </c>
      <c r="C58" s="18" t="str">
        <f>VLOOKUP($A58,全部手机型号和壳种类!$B$2:$D$1007,全部手机型号和壳种类!D$1,0)</f>
        <v>黄</v>
      </c>
      <c r="D58" s="38">
        <f ca="1">SUMIF(业务报告!$B$4:$U$10000,$A58,业务报告!D$4:D$10000)</f>
        <v>0</v>
      </c>
      <c r="E58" s="39">
        <f ca="1">SUMIF(业务报告!$B$4:$U$10000,$A58,业务报告!F$4:F$10000)</f>
        <v>0</v>
      </c>
      <c r="F58" s="38">
        <f ca="1">SUMIF(业务报告!$B$4:$U$10000,$A58,业务报告!H$4:H$10000)</f>
        <v>0</v>
      </c>
      <c r="G58" s="39">
        <f ca="1">SUMIF(业务报告!$B$4:$U$10000,$A58,业务报告!J$4:J$10000)</f>
        <v>0</v>
      </c>
      <c r="H58" s="39">
        <f ca="1">SUMIF(业务报告!$B$4:$U$10000,$A58,业务报告!L$4:L$10000)</f>
        <v>0</v>
      </c>
      <c r="I58" s="41">
        <f ca="1">SUMIF(业务报告!$B$4:$U$10000,$A58,业务报告!N$4:N$10000)</f>
        <v>0</v>
      </c>
      <c r="J58" s="39">
        <f ca="1">SUMIF(业务报告!$B$4:$U$10000,$A58,业务报告!P$4:P$10000)</f>
        <v>0</v>
      </c>
      <c r="K58" s="70">
        <f ca="1">SUMIF(业务报告!$B$4:$U$10000,$A58,业务报告!R$4:R$10000)</f>
        <v>0</v>
      </c>
      <c r="L58" s="21">
        <f>SUMIF(广告报告!$H$4:$H$990,$A58,广告报告!$T$4:$T$990)</f>
        <v>0</v>
      </c>
      <c r="M58" s="21">
        <f>SUMIF(广告报告!$H$4:$H$990,$A58,广告报告!$U$4:$U$990)</f>
        <v>0</v>
      </c>
      <c r="N58" s="41">
        <f t="shared" ca="1" si="5"/>
        <v>0</v>
      </c>
      <c r="O58" s="42">
        <f>SUMIF(广告报告!$H$4:$H$990,$A58,广告报告!$M$4:$M$990)</f>
        <v>0</v>
      </c>
      <c r="P58" s="50" t="str">
        <f t="shared" ca="1" si="6"/>
        <v>-</v>
      </c>
      <c r="Q58" s="41">
        <f ca="1">SUMIF('退货报告(自发货)'!$D$2:$AA$1000,A58,'退货报告(自发货)'!$AA$2:$AA$1000)+SUMIF('退货报告(FBA)'!$F$2:$G$1001,VLOOKUP($A58,业务报告!$B$4:$C$1000,2,0),'退货报告(FBA)'!$G$2:$G$1001)</f>
        <v>0</v>
      </c>
      <c r="R58" s="50" t="str">
        <f t="shared" ca="1" si="7"/>
        <v>-</v>
      </c>
      <c r="S58" s="42">
        <f t="shared" ca="1" si="8"/>
        <v>0</v>
      </c>
      <c r="T58" s="51" t="str">
        <f t="shared" ca="1" si="9"/>
        <v>-</v>
      </c>
      <c r="U58" s="78"/>
      <c r="V58" s="78"/>
      <c r="W58" s="78"/>
    </row>
    <row r="59" spans="1:23">
      <c r="A59" s="5" t="s">
        <v>138</v>
      </c>
      <c r="B59" s="18" t="str">
        <f>VLOOKUP($A59,全部手机型号和壳种类!$B$2:$D$1007,全部手机型号和壳种类!C$1,0)</f>
        <v>搓澡巾</v>
      </c>
      <c r="C59" s="18" t="str">
        <f>VLOOKUP($A59,全部手机型号和壳种类!$B$2:$D$1007,全部手机型号和壳种类!D$1,0)</f>
        <v>蓝</v>
      </c>
      <c r="D59" s="38">
        <f ca="1">SUMIF(业务报告!$B$4:$U$10000,$A59,业务报告!D$4:D$10000)</f>
        <v>0</v>
      </c>
      <c r="E59" s="39">
        <f ca="1">SUMIF(业务报告!$B$4:$U$10000,$A59,业务报告!F$4:F$10000)</f>
        <v>0</v>
      </c>
      <c r="F59" s="38">
        <f ca="1">SUMIF(业务报告!$B$4:$U$10000,$A59,业务报告!H$4:H$10000)</f>
        <v>0</v>
      </c>
      <c r="G59" s="39">
        <f ca="1">SUMIF(业务报告!$B$4:$U$10000,$A59,业务报告!J$4:J$10000)</f>
        <v>0</v>
      </c>
      <c r="H59" s="39">
        <f ca="1">SUMIF(业务报告!$B$4:$U$10000,$A59,业务报告!L$4:L$10000)</f>
        <v>0</v>
      </c>
      <c r="I59" s="41">
        <f ca="1">SUMIF(业务报告!$B$4:$U$10000,$A59,业务报告!N$4:N$10000)</f>
        <v>0</v>
      </c>
      <c r="J59" s="39">
        <f ca="1">SUMIF(业务报告!$B$4:$U$10000,$A59,业务报告!P$4:P$10000)</f>
        <v>0</v>
      </c>
      <c r="K59" s="70">
        <f ca="1">SUMIF(业务报告!$B$4:$U$10000,$A59,业务报告!R$4:R$10000)</f>
        <v>0</v>
      </c>
      <c r="L59" s="21">
        <f>SUMIF(广告报告!$H$4:$H$990,$A59,广告报告!$T$4:$T$990)</f>
        <v>0</v>
      </c>
      <c r="M59" s="21">
        <f>SUMIF(广告报告!$H$4:$H$990,$A59,广告报告!$U$4:$U$990)</f>
        <v>0</v>
      </c>
      <c r="N59" s="41">
        <f t="shared" ca="1" si="5"/>
        <v>0</v>
      </c>
      <c r="O59" s="42">
        <f>SUMIF(广告报告!$H$4:$H$990,$A59,广告报告!$M$4:$M$990)</f>
        <v>0</v>
      </c>
      <c r="P59" s="50" t="str">
        <f t="shared" ca="1" si="6"/>
        <v>-</v>
      </c>
      <c r="Q59" s="41">
        <f ca="1">SUMIF('退货报告(自发货)'!$D$2:$AA$1000,A59,'退货报告(自发货)'!$AA$2:$AA$1000)+SUMIF('退货报告(FBA)'!$F$2:$G$1001,VLOOKUP($A59,业务报告!$B$4:$C$1000,2,0),'退货报告(FBA)'!$G$2:$G$1001)</f>
        <v>0</v>
      </c>
      <c r="R59" s="50" t="str">
        <f t="shared" ca="1" si="7"/>
        <v>-</v>
      </c>
      <c r="S59" s="42">
        <f t="shared" ca="1" si="8"/>
        <v>0</v>
      </c>
      <c r="T59" s="51" t="str">
        <f t="shared" ca="1" si="9"/>
        <v>-</v>
      </c>
      <c r="U59" s="78"/>
      <c r="V59" s="78"/>
      <c r="W59" s="78"/>
    </row>
    <row r="60" spans="1:23">
      <c r="A60" s="5" t="s">
        <v>139</v>
      </c>
      <c r="B60" s="18" t="str">
        <f>VLOOKUP($A60,全部手机型号和壳种类!$B$2:$D$1007,全部手机型号和壳种类!C$1,0)</f>
        <v>搓澡巾</v>
      </c>
      <c r="C60" s="18" t="str">
        <f>VLOOKUP($A60,全部手机型号和壳种类!$B$2:$D$1007,全部手机型号和壳种类!D$1,0)</f>
        <v>红</v>
      </c>
      <c r="D60" s="38">
        <f ca="1">SUMIF(业务报告!$B$4:$U$10000,$A60,业务报告!D$4:D$10000)</f>
        <v>0</v>
      </c>
      <c r="E60" s="39">
        <f ca="1">SUMIF(业务报告!$B$4:$U$10000,$A60,业务报告!F$4:F$10000)</f>
        <v>0</v>
      </c>
      <c r="F60" s="38">
        <f ca="1">SUMIF(业务报告!$B$4:$U$10000,$A60,业务报告!H$4:H$10000)</f>
        <v>0</v>
      </c>
      <c r="G60" s="39">
        <f ca="1">SUMIF(业务报告!$B$4:$U$10000,$A60,业务报告!J$4:J$10000)</f>
        <v>0</v>
      </c>
      <c r="H60" s="39">
        <f ca="1">SUMIF(业务报告!$B$4:$U$10000,$A60,业务报告!L$4:L$10000)</f>
        <v>0</v>
      </c>
      <c r="I60" s="41">
        <f ca="1">SUMIF(业务报告!$B$4:$U$10000,$A60,业务报告!N$4:N$10000)</f>
        <v>0</v>
      </c>
      <c r="J60" s="39">
        <f ca="1">SUMIF(业务报告!$B$4:$U$10000,$A60,业务报告!P$4:P$10000)</f>
        <v>0</v>
      </c>
      <c r="K60" s="70">
        <f ca="1">SUMIF(业务报告!$B$4:$U$10000,$A60,业务报告!R$4:R$10000)</f>
        <v>0</v>
      </c>
      <c r="L60" s="21">
        <f>SUMIF(广告报告!$H$4:$H$990,$A60,广告报告!$T$4:$T$990)</f>
        <v>0</v>
      </c>
      <c r="M60" s="21">
        <f>SUMIF(广告报告!$H$4:$H$990,$A60,广告报告!$U$4:$U$990)</f>
        <v>0</v>
      </c>
      <c r="N60" s="41">
        <f t="shared" ca="1" si="5"/>
        <v>0</v>
      </c>
      <c r="O60" s="42">
        <f>SUMIF(广告报告!$H$4:$H$990,$A60,广告报告!$M$4:$M$990)</f>
        <v>0</v>
      </c>
      <c r="P60" s="50" t="str">
        <f t="shared" ca="1" si="6"/>
        <v>-</v>
      </c>
      <c r="Q60" s="41">
        <f ca="1">SUMIF('退货报告(自发货)'!$D$2:$AA$1000,A60,'退货报告(自发货)'!$AA$2:$AA$1000)+SUMIF('退货报告(FBA)'!$F$2:$G$1001,VLOOKUP($A60,业务报告!$B$4:$C$1000,2,0),'退货报告(FBA)'!$G$2:$G$1001)</f>
        <v>0</v>
      </c>
      <c r="R60" s="50" t="str">
        <f t="shared" ca="1" si="7"/>
        <v>-</v>
      </c>
      <c r="S60" s="42">
        <f t="shared" ca="1" si="8"/>
        <v>0</v>
      </c>
      <c r="T60" s="51" t="str">
        <f t="shared" ca="1" si="9"/>
        <v>-</v>
      </c>
      <c r="U60" s="78"/>
      <c r="V60" s="78"/>
      <c r="W60" s="78"/>
    </row>
    <row r="61" spans="1:23">
      <c r="A61" s="5" t="s">
        <v>182</v>
      </c>
      <c r="B61" s="18" t="str">
        <f>VLOOKUP($A61,全部手机型号和壳种类!$B$2:$D$1007,全部手机型号和壳种类!C$1,0)</f>
        <v>iPhone 12 Pro Max</v>
      </c>
      <c r="C61" s="18" t="str">
        <f>VLOOKUP($A61,全部手机型号和壳种类!$B$2:$D$1007,全部手机型号和壳种类!D$1,0)</f>
        <v>斑马纹</v>
      </c>
      <c r="D61" s="38">
        <f ca="1">SUMIF(业务报告!$B$4:$U$10000,$A61,业务报告!D$4:D$10000)</f>
        <v>0</v>
      </c>
      <c r="E61" s="39">
        <f ca="1">SUMIF(业务报告!$B$4:$U$10000,$A61,业务报告!F$4:F$10000)</f>
        <v>0</v>
      </c>
      <c r="F61" s="38">
        <f ca="1">SUMIF(业务报告!$B$4:$U$10000,$A61,业务报告!H$4:H$10000)</f>
        <v>0</v>
      </c>
      <c r="G61" s="39">
        <f ca="1">SUMIF(业务报告!$B$4:$U$10000,$A61,业务报告!J$4:J$10000)</f>
        <v>0</v>
      </c>
      <c r="H61" s="39">
        <f ca="1">SUMIF(业务报告!$B$4:$U$10000,$A61,业务报告!L$4:L$10000)</f>
        <v>0</v>
      </c>
      <c r="I61" s="41">
        <f ca="1">SUMIF(业务报告!$B$4:$U$10000,$A61,业务报告!N$4:N$10000)</f>
        <v>0</v>
      </c>
      <c r="J61" s="39">
        <f ca="1">SUMIF(业务报告!$B$4:$U$10000,$A61,业务报告!P$4:P$10000)</f>
        <v>0</v>
      </c>
      <c r="K61" s="70">
        <f ca="1">SUMIF(业务报告!$B$4:$U$10000,$A61,业务报告!R$4:R$10000)</f>
        <v>0</v>
      </c>
      <c r="L61" s="21">
        <f>SUMIF(广告报告!$H$4:$H$990,$A61,广告报告!$T$4:$T$990)</f>
        <v>0</v>
      </c>
      <c r="M61" s="21">
        <f>SUMIF(广告报告!$H$4:$H$990,$A61,广告报告!$U$4:$U$990)</f>
        <v>0</v>
      </c>
      <c r="N61" s="41">
        <f t="shared" ca="1" si="5"/>
        <v>0</v>
      </c>
      <c r="O61" s="42">
        <f>SUMIF(广告报告!$H$4:$H$990,$A61,广告报告!$M$4:$M$990)</f>
        <v>0</v>
      </c>
      <c r="P61" s="50" t="str">
        <f t="shared" ca="1" si="6"/>
        <v>-</v>
      </c>
      <c r="Q61" s="41">
        <f ca="1">SUMIF('退货报告(自发货)'!$D$2:$AA$1000,A61,'退货报告(自发货)'!$AA$2:$AA$1000)+SUMIF('退货报告(FBA)'!$F$2:$G$1001,VLOOKUP($A61,业务报告!$B$4:$C$1000,2,0),'退货报告(FBA)'!$G$2:$G$1001)</f>
        <v>0</v>
      </c>
      <c r="R61" s="50" t="str">
        <f t="shared" ca="1" si="7"/>
        <v>-</v>
      </c>
      <c r="S61" s="42">
        <f t="shared" ca="1" si="8"/>
        <v>0</v>
      </c>
      <c r="T61" s="51" t="str">
        <f t="shared" ca="1" si="9"/>
        <v>-</v>
      </c>
      <c r="U61" s="78"/>
      <c r="V61" s="78"/>
      <c r="W61" s="78"/>
    </row>
    <row r="62" spans="1:23">
      <c r="A62" s="5" t="s">
        <v>189</v>
      </c>
      <c r="B62" s="18" t="str">
        <f>VLOOKUP($A62,全部手机型号和壳种类!$B$2:$D$1007,全部手机型号和壳种类!C$1,0)</f>
        <v>iPhone 12/12 Pro</v>
      </c>
      <c r="C62" s="18" t="str">
        <f>VLOOKUP($A62,全部手机型号和壳种类!$B$2:$D$1007,全部手机型号和壳种类!D$1,0)</f>
        <v>豹纹2</v>
      </c>
      <c r="D62" s="38">
        <f ca="1">SUMIF(业务报告!$B$4:$U$10000,$A62,业务报告!D$4:D$10000)</f>
        <v>0</v>
      </c>
      <c r="E62" s="39">
        <f ca="1">SUMIF(业务报告!$B$4:$U$10000,$A62,业务报告!F$4:F$10000)</f>
        <v>0</v>
      </c>
      <c r="F62" s="38">
        <f ca="1">SUMIF(业务报告!$B$4:$U$10000,$A62,业务报告!H$4:H$10000)</f>
        <v>0</v>
      </c>
      <c r="G62" s="39">
        <f ca="1">SUMIF(业务报告!$B$4:$U$10000,$A62,业务报告!J$4:J$10000)</f>
        <v>0</v>
      </c>
      <c r="H62" s="39">
        <f ca="1">SUMIF(业务报告!$B$4:$U$10000,$A62,业务报告!L$4:L$10000)</f>
        <v>0</v>
      </c>
      <c r="I62" s="41">
        <f ca="1">SUMIF(业务报告!$B$4:$U$10000,$A62,业务报告!N$4:N$10000)</f>
        <v>0</v>
      </c>
      <c r="J62" s="39">
        <f ca="1">SUMIF(业务报告!$B$4:$U$10000,$A62,业务报告!P$4:P$10000)</f>
        <v>0</v>
      </c>
      <c r="K62" s="70">
        <f ca="1">SUMIF(业务报告!$B$4:$U$10000,$A62,业务报告!R$4:R$10000)</f>
        <v>0</v>
      </c>
      <c r="L62" s="21">
        <f>SUMIF(广告报告!$H$4:$H$990,$A62,广告报告!$T$4:$T$990)</f>
        <v>0</v>
      </c>
      <c r="M62" s="21">
        <f>SUMIF(广告报告!$H$4:$H$990,$A62,广告报告!$U$4:$U$990)</f>
        <v>0</v>
      </c>
      <c r="N62" s="41">
        <f t="shared" ca="1" si="5"/>
        <v>0</v>
      </c>
      <c r="O62" s="42">
        <f>SUMIF(广告报告!$H$4:$H$990,$A62,广告报告!$M$4:$M$990)</f>
        <v>0</v>
      </c>
      <c r="P62" s="50" t="str">
        <f t="shared" ca="1" si="6"/>
        <v>-</v>
      </c>
      <c r="Q62" s="41">
        <f ca="1">SUMIF('退货报告(自发货)'!$D$2:$AA$1000,A62,'退货报告(自发货)'!$AA$2:$AA$1000)+SUMIF('退货报告(FBA)'!$F$2:$G$1001,VLOOKUP($A62,业务报告!$B$4:$C$1000,2,0),'退货报告(FBA)'!$G$2:$G$1001)</f>
        <v>0</v>
      </c>
      <c r="R62" s="50" t="str">
        <f t="shared" ca="1" si="7"/>
        <v>-</v>
      </c>
      <c r="S62" s="42">
        <f t="shared" ca="1" si="8"/>
        <v>0</v>
      </c>
      <c r="T62" s="51" t="str">
        <f t="shared" ca="1" si="9"/>
        <v>-</v>
      </c>
      <c r="U62" s="78"/>
      <c r="V62" s="78"/>
      <c r="W62" s="78"/>
    </row>
    <row r="63" spans="1:23">
      <c r="A63" s="5" t="s">
        <v>190</v>
      </c>
      <c r="B63" s="18" t="str">
        <f>VLOOKUP($A63,全部手机型号和壳种类!$B$2:$D$1007,全部手机型号和壳种类!C$1,0)</f>
        <v>iPhone 12/12 Pro</v>
      </c>
      <c r="C63" s="18" t="str">
        <f>VLOOKUP($A63,全部手机型号和壳种类!$B$2:$D$1007,全部手机型号和壳种类!D$1,0)</f>
        <v>斑马纹</v>
      </c>
      <c r="D63" s="38">
        <f ca="1">SUMIF(业务报告!$B$4:$U$10000,$A63,业务报告!D$4:D$10000)</f>
        <v>0</v>
      </c>
      <c r="E63" s="39">
        <f ca="1">SUMIF(业务报告!$B$4:$U$10000,$A63,业务报告!F$4:F$10000)</f>
        <v>0</v>
      </c>
      <c r="F63" s="38">
        <f ca="1">SUMIF(业务报告!$B$4:$U$10000,$A63,业务报告!H$4:H$10000)</f>
        <v>0</v>
      </c>
      <c r="G63" s="39">
        <f ca="1">SUMIF(业务报告!$B$4:$U$10000,$A63,业务报告!J$4:J$10000)</f>
        <v>0</v>
      </c>
      <c r="H63" s="39">
        <f ca="1">SUMIF(业务报告!$B$4:$U$10000,$A63,业务报告!L$4:L$10000)</f>
        <v>0</v>
      </c>
      <c r="I63" s="41">
        <f ca="1">SUMIF(业务报告!$B$4:$U$10000,$A63,业务报告!N$4:N$10000)</f>
        <v>0</v>
      </c>
      <c r="J63" s="39">
        <f ca="1">SUMIF(业务报告!$B$4:$U$10000,$A63,业务报告!P$4:P$10000)</f>
        <v>0</v>
      </c>
      <c r="K63" s="70">
        <f ca="1">SUMIF(业务报告!$B$4:$U$10000,$A63,业务报告!R$4:R$10000)</f>
        <v>0</v>
      </c>
      <c r="L63" s="21">
        <f>SUMIF(广告报告!$H$4:$H$990,$A63,广告报告!$T$4:$T$990)</f>
        <v>0</v>
      </c>
      <c r="M63" s="21">
        <f>SUMIF(广告报告!$H$4:$H$990,$A63,广告报告!$U$4:$U$990)</f>
        <v>0</v>
      </c>
      <c r="N63" s="41">
        <f t="shared" ca="1" si="5"/>
        <v>0</v>
      </c>
      <c r="O63" s="42">
        <f>SUMIF(广告报告!$H$4:$H$990,$A63,广告报告!$M$4:$M$990)</f>
        <v>0</v>
      </c>
      <c r="P63" s="50" t="str">
        <f t="shared" ca="1" si="6"/>
        <v>-</v>
      </c>
      <c r="Q63" s="41">
        <f ca="1">SUMIF('退货报告(自发货)'!$D$2:$AA$1000,A63,'退货报告(自发货)'!$AA$2:$AA$1000)+SUMIF('退货报告(FBA)'!$F$2:$G$1001,VLOOKUP($A63,业务报告!$B$4:$C$1000,2,0),'退货报告(FBA)'!$G$2:$G$1001)</f>
        <v>0</v>
      </c>
      <c r="R63" s="50" t="str">
        <f t="shared" ca="1" si="7"/>
        <v>-</v>
      </c>
      <c r="S63" s="42">
        <f t="shared" ca="1" si="8"/>
        <v>0</v>
      </c>
      <c r="T63" s="51" t="str">
        <f t="shared" ca="1" si="9"/>
        <v>-</v>
      </c>
      <c r="U63" s="78"/>
      <c r="V63" s="78"/>
      <c r="W63" s="78"/>
    </row>
    <row r="64" spans="1:23">
      <c r="A64" s="5" t="s">
        <v>219</v>
      </c>
      <c r="B64" s="18" t="str">
        <f>VLOOKUP($A64,全部手机型号和壳种类!$B$2:$D$1007,全部手机型号和壳种类!C$1,0)</f>
        <v>iPhone 12 Pro Max</v>
      </c>
      <c r="C64" s="18" t="str">
        <f>VLOOKUP($A64,全部手机型号和壳种类!$B$2:$D$1007,全部手机型号和壳种类!D$1,0)</f>
        <v>气垫防摔（银）</v>
      </c>
      <c r="D64" s="38">
        <f ca="1">SUMIF(业务报告!$B$4:$U$10000,$A64,业务报告!D$4:D$10000)</f>
        <v>0</v>
      </c>
      <c r="E64" s="39">
        <f ca="1">SUMIF(业务报告!$B$4:$U$10000,$A64,业务报告!F$4:F$10000)</f>
        <v>0</v>
      </c>
      <c r="F64" s="38">
        <f ca="1">SUMIF(业务报告!$B$4:$U$10000,$A64,业务报告!H$4:H$10000)</f>
        <v>0</v>
      </c>
      <c r="G64" s="39">
        <f ca="1">SUMIF(业务报告!$B$4:$U$10000,$A64,业务报告!J$4:J$10000)</f>
        <v>0</v>
      </c>
      <c r="H64" s="39">
        <f ca="1">SUMIF(业务报告!$B$4:$U$10000,$A64,业务报告!L$4:L$10000)</f>
        <v>0</v>
      </c>
      <c r="I64" s="41">
        <f ca="1">SUMIF(业务报告!$B$4:$U$10000,$A64,业务报告!N$4:N$10000)</f>
        <v>0</v>
      </c>
      <c r="J64" s="39">
        <f ca="1">SUMIF(业务报告!$B$4:$U$10000,$A64,业务报告!P$4:P$10000)</f>
        <v>0</v>
      </c>
      <c r="K64" s="70">
        <f ca="1">SUMIF(业务报告!$B$4:$U$10000,$A64,业务报告!R$4:R$10000)</f>
        <v>0</v>
      </c>
      <c r="L64" s="21">
        <f>SUMIF(广告报告!$H$4:$H$990,$A64,广告报告!$T$4:$T$990)</f>
        <v>0</v>
      </c>
      <c r="M64" s="21">
        <f>SUMIF(广告报告!$H$4:$H$990,$A64,广告报告!$U$4:$U$990)</f>
        <v>0</v>
      </c>
      <c r="N64" s="41">
        <f t="shared" ca="1" si="5"/>
        <v>0</v>
      </c>
      <c r="O64" s="42">
        <f>SUMIF(广告报告!$H$4:$H$990,$A64,广告报告!$M$4:$M$990)</f>
        <v>0</v>
      </c>
      <c r="P64" s="50" t="str">
        <f t="shared" ca="1" si="6"/>
        <v>-</v>
      </c>
      <c r="Q64" s="41">
        <f ca="1">SUMIF('退货报告(自发货)'!$D$2:$AA$1000,A64,'退货报告(自发货)'!$AA$2:$AA$1000)+SUMIF('退货报告(FBA)'!$F$2:$G$1001,VLOOKUP($A64,业务报告!$B$4:$C$1000,2,0),'退货报告(FBA)'!$G$2:$G$1001)</f>
        <v>0</v>
      </c>
      <c r="R64" s="50" t="str">
        <f t="shared" ca="1" si="7"/>
        <v>-</v>
      </c>
      <c r="S64" s="42">
        <f t="shared" ca="1" si="8"/>
        <v>0</v>
      </c>
      <c r="T64" s="51" t="str">
        <f t="shared" ca="1" si="9"/>
        <v>-</v>
      </c>
      <c r="U64" s="78"/>
      <c r="V64" s="78"/>
      <c r="W64" s="78"/>
    </row>
    <row r="65" spans="1:23">
      <c r="A65" s="5" t="s">
        <v>176</v>
      </c>
      <c r="B65" s="18" t="str">
        <f>VLOOKUP($A65,全部手机型号和壳种类!$B$2:$D$1007,全部手机型号和壳种类!C$1,0)</f>
        <v>iPhone 12 Mini</v>
      </c>
      <c r="C65" s="18" t="str">
        <f>VLOOKUP($A65,全部手机型号和壳种类!$B$2:$D$1007,全部手机型号和壳种类!D$1,0)</f>
        <v>气垫防摔（金）</v>
      </c>
      <c r="D65" s="38">
        <f ca="1">SUMIF(业务报告!$B$4:$U$10000,$A65,业务报告!D$4:D$10000)</f>
        <v>0</v>
      </c>
      <c r="E65" s="39">
        <f ca="1">SUMIF(业务报告!$B$4:$U$10000,$A65,业务报告!F$4:F$10000)</f>
        <v>0</v>
      </c>
      <c r="F65" s="38">
        <f ca="1">SUMIF(业务报告!$B$4:$U$10000,$A65,业务报告!H$4:H$10000)</f>
        <v>0</v>
      </c>
      <c r="G65" s="39">
        <f ca="1">SUMIF(业务报告!$B$4:$U$10000,$A65,业务报告!J$4:J$10000)</f>
        <v>0</v>
      </c>
      <c r="H65" s="39">
        <f ca="1">SUMIF(业务报告!$B$4:$U$10000,$A65,业务报告!L$4:L$10000)</f>
        <v>0</v>
      </c>
      <c r="I65" s="41">
        <f ca="1">SUMIF(业务报告!$B$4:$U$10000,$A65,业务报告!N$4:N$10000)</f>
        <v>0</v>
      </c>
      <c r="J65" s="39">
        <f ca="1">SUMIF(业务报告!$B$4:$U$10000,$A65,业务报告!P$4:P$10000)</f>
        <v>0</v>
      </c>
      <c r="K65" s="70">
        <f ca="1">SUMIF(业务报告!$B$4:$U$10000,$A65,业务报告!R$4:R$10000)</f>
        <v>0</v>
      </c>
      <c r="L65" s="21">
        <f>SUMIF(广告报告!$H$4:$H$990,$A65,广告报告!$T$4:$T$990)</f>
        <v>0</v>
      </c>
      <c r="M65" s="21">
        <f>SUMIF(广告报告!$H$4:$H$990,$A65,广告报告!$U$4:$U$990)</f>
        <v>0</v>
      </c>
      <c r="N65" s="41">
        <f t="shared" ca="1" si="5"/>
        <v>0</v>
      </c>
      <c r="O65" s="42">
        <f>SUMIF(广告报告!$H$4:$H$990,$A65,广告报告!$M$4:$M$990)</f>
        <v>0</v>
      </c>
      <c r="P65" s="50" t="str">
        <f t="shared" ca="1" si="6"/>
        <v>-</v>
      </c>
      <c r="Q65" s="41">
        <f ca="1">SUMIF('退货报告(自发货)'!$D$2:$AA$1000,A65,'退货报告(自发货)'!$AA$2:$AA$1000)+SUMIF('退货报告(FBA)'!$F$2:$G$1001,VLOOKUP($A65,业务报告!$B$4:$C$1000,2,0),'退货报告(FBA)'!$G$2:$G$1001)</f>
        <v>0</v>
      </c>
      <c r="R65" s="50" t="str">
        <f t="shared" ca="1" si="7"/>
        <v>-</v>
      </c>
      <c r="S65" s="42">
        <f t="shared" ca="1" si="8"/>
        <v>0</v>
      </c>
      <c r="T65" s="51" t="str">
        <f t="shared" ca="1" si="9"/>
        <v>-</v>
      </c>
      <c r="U65" s="78"/>
      <c r="V65" s="78"/>
      <c r="W65" s="78"/>
    </row>
    <row r="66" spans="1:23">
      <c r="A66" s="5" t="s">
        <v>173</v>
      </c>
      <c r="B66" s="18" t="str">
        <f>VLOOKUP($A66,全部手机型号和壳种类!$B$2:$D$1007,全部手机型号和壳种类!C$1,0)</f>
        <v>iPhone 12 Pro Max</v>
      </c>
      <c r="C66" s="18" t="str">
        <f>VLOOKUP($A66,全部手机型号和壳种类!$B$2:$D$1007,全部手机型号和壳种类!D$1,0)</f>
        <v>气垫防摔（黑）</v>
      </c>
      <c r="D66" s="38">
        <f ca="1">SUMIF(业务报告!$B$4:$U$10000,$A66,业务报告!D$4:D$10000)</f>
        <v>0</v>
      </c>
      <c r="E66" s="39">
        <f ca="1">SUMIF(业务报告!$B$4:$U$10000,$A66,业务报告!F$4:F$10000)</f>
        <v>0</v>
      </c>
      <c r="F66" s="38">
        <f ca="1">SUMIF(业务报告!$B$4:$U$10000,$A66,业务报告!H$4:H$10000)</f>
        <v>0</v>
      </c>
      <c r="G66" s="39">
        <f ca="1">SUMIF(业务报告!$B$4:$U$10000,$A66,业务报告!J$4:J$10000)</f>
        <v>0</v>
      </c>
      <c r="H66" s="39">
        <f ca="1">SUMIF(业务报告!$B$4:$U$10000,$A66,业务报告!L$4:L$10000)</f>
        <v>0</v>
      </c>
      <c r="I66" s="41">
        <f ca="1">SUMIF(业务报告!$B$4:$U$10000,$A66,业务报告!N$4:N$10000)</f>
        <v>0</v>
      </c>
      <c r="J66" s="39">
        <f ca="1">SUMIF(业务报告!$B$4:$U$10000,$A66,业务报告!P$4:P$10000)</f>
        <v>0</v>
      </c>
      <c r="K66" s="70">
        <f ca="1">SUMIF(业务报告!$B$4:$U$10000,$A66,业务报告!R$4:R$10000)</f>
        <v>0</v>
      </c>
      <c r="L66" s="21">
        <f>SUMIF(广告报告!$H$4:$H$990,$A66,广告报告!$T$4:$T$990)</f>
        <v>0</v>
      </c>
      <c r="M66" s="21">
        <f>SUMIF(广告报告!$H$4:$H$990,$A66,广告报告!$U$4:$U$990)</f>
        <v>0</v>
      </c>
      <c r="N66" s="41">
        <f t="shared" ca="1" si="5"/>
        <v>0</v>
      </c>
      <c r="O66" s="42">
        <f>SUMIF(广告报告!$H$4:$H$990,$A66,广告报告!$M$4:$M$990)</f>
        <v>0</v>
      </c>
      <c r="P66" s="50" t="str">
        <f t="shared" ca="1" si="6"/>
        <v>-</v>
      </c>
      <c r="Q66" s="41">
        <f ca="1">SUMIF('退货报告(自发货)'!$D$2:$AA$1000,A66,'退货报告(自发货)'!$AA$2:$AA$1000)+SUMIF('退货报告(FBA)'!$F$2:$G$1001,VLOOKUP($A66,业务报告!$B$4:$C$1000,2,0),'退货报告(FBA)'!$G$2:$G$1001)</f>
        <v>0</v>
      </c>
      <c r="R66" s="50" t="str">
        <f t="shared" ca="1" si="7"/>
        <v>-</v>
      </c>
      <c r="S66" s="42">
        <f t="shared" ca="1" si="8"/>
        <v>0</v>
      </c>
      <c r="T66" s="51" t="str">
        <f t="shared" ca="1" si="9"/>
        <v>-</v>
      </c>
      <c r="U66" s="78"/>
      <c r="V66" s="78"/>
      <c r="W66" s="78"/>
    </row>
    <row r="67" spans="1:23">
      <c r="A67" s="5" t="s">
        <v>168</v>
      </c>
      <c r="B67" s="18" t="str">
        <f>VLOOKUP($A67,全部手机型号和壳种类!$B$2:$D$1007,全部手机型号和壳种类!C$1,0)</f>
        <v>iPhone 12 Pro Max</v>
      </c>
      <c r="C67" s="18" t="str">
        <f>VLOOKUP($A67,全部手机型号和壳种类!$B$2:$D$1007,全部手机型号和壳种类!D$1,0)</f>
        <v>干花(蓝）</v>
      </c>
      <c r="D67" s="38">
        <f ca="1">SUMIF(业务报告!$B$4:$U$10000,$A67,业务报告!D$4:D$10000)</f>
        <v>0</v>
      </c>
      <c r="E67" s="39">
        <f ca="1">SUMIF(业务报告!$B$4:$U$10000,$A67,业务报告!F$4:F$10000)</f>
        <v>0</v>
      </c>
      <c r="F67" s="38">
        <f ca="1">SUMIF(业务报告!$B$4:$U$10000,$A67,业务报告!H$4:H$10000)</f>
        <v>0</v>
      </c>
      <c r="G67" s="39">
        <f ca="1">SUMIF(业务报告!$B$4:$U$10000,$A67,业务报告!J$4:J$10000)</f>
        <v>0</v>
      </c>
      <c r="H67" s="39">
        <f ca="1">SUMIF(业务报告!$B$4:$U$10000,$A67,业务报告!L$4:L$10000)</f>
        <v>0</v>
      </c>
      <c r="I67" s="41">
        <f ca="1">SUMIF(业务报告!$B$4:$U$10000,$A67,业务报告!N$4:N$10000)</f>
        <v>0</v>
      </c>
      <c r="J67" s="39">
        <f ca="1">SUMIF(业务报告!$B$4:$U$10000,$A67,业务报告!P$4:P$10000)</f>
        <v>0</v>
      </c>
      <c r="K67" s="70">
        <f ca="1">SUMIF(业务报告!$B$4:$U$10000,$A67,业务报告!R$4:R$10000)</f>
        <v>0</v>
      </c>
      <c r="L67" s="21">
        <f>SUMIF(广告报告!$H$4:$H$990,$A67,广告报告!$T$4:$T$990)</f>
        <v>0</v>
      </c>
      <c r="M67" s="21">
        <f>SUMIF(广告报告!$H$4:$H$990,$A67,广告报告!$U$4:$U$990)</f>
        <v>0</v>
      </c>
      <c r="N67" s="41">
        <f t="shared" ref="N67:N98" ca="1" si="10">I67-L67</f>
        <v>0</v>
      </c>
      <c r="O67" s="42">
        <f>SUMIF(广告报告!$H$4:$H$990,$A67,广告报告!$M$4:$M$990)</f>
        <v>0</v>
      </c>
      <c r="P67" s="50" t="str">
        <f t="shared" ref="P67:P98" ca="1" si="11">IF(K67&gt;0,O67/K67,"-")</f>
        <v>-</v>
      </c>
      <c r="Q67" s="41">
        <f ca="1">SUMIF('退货报告(自发货)'!$D$2:$AA$1000,A67,'退货报告(自发货)'!$AA$2:$AA$1000)+SUMIF('退货报告(FBA)'!$F$2:$G$1001,VLOOKUP($A67,业务报告!$B$4:$C$1000,2,0),'退货报告(FBA)'!$G$2:$G$1001)</f>
        <v>0</v>
      </c>
      <c r="R67" s="50" t="str">
        <f t="shared" ref="R67:R98" ca="1" si="12">IF(I67&gt;0,Q67/I67,"-")</f>
        <v>-</v>
      </c>
      <c r="S67" s="42">
        <f t="shared" ref="S67:S98" ca="1" si="13">IF(K67&gt;0,K67*(1-R67)*0.69-O67-(1.8+2.29)*I67,-O67-Q67*15)</f>
        <v>0</v>
      </c>
      <c r="T67" s="51" t="str">
        <f t="shared" ref="T67:T98" ca="1" si="14">IF(K67&gt;0,S67/K67,"-")</f>
        <v>-</v>
      </c>
      <c r="U67" s="78"/>
      <c r="V67" s="78"/>
      <c r="W67" s="78"/>
    </row>
    <row r="68" spans="1:23">
      <c r="A68" s="5" t="s">
        <v>164</v>
      </c>
      <c r="B68" s="18" t="str">
        <f>VLOOKUP($A68,全部手机型号和壳种类!$B$2:$D$1007,全部手机型号和壳种类!C$1,0)</f>
        <v>iPhone 12/12 Pro</v>
      </c>
      <c r="C68" s="18" t="str">
        <f>VLOOKUP($A68,全部手机型号和壳种类!$B$2:$D$1007,全部手机型号和壳种类!D$1,0)</f>
        <v>干花(粉）</v>
      </c>
      <c r="D68" s="38">
        <f ca="1">SUMIF(业务报告!$B$4:$U$10000,$A68,业务报告!D$4:D$10000)</f>
        <v>0</v>
      </c>
      <c r="E68" s="39">
        <f ca="1">SUMIF(业务报告!$B$4:$U$10000,$A68,业务报告!F$4:F$10000)</f>
        <v>0</v>
      </c>
      <c r="F68" s="38">
        <f ca="1">SUMIF(业务报告!$B$4:$U$10000,$A68,业务报告!H$4:H$10000)</f>
        <v>0</v>
      </c>
      <c r="G68" s="39">
        <f ca="1">SUMIF(业务报告!$B$4:$U$10000,$A68,业务报告!J$4:J$10000)</f>
        <v>0</v>
      </c>
      <c r="H68" s="39">
        <f ca="1">SUMIF(业务报告!$B$4:$U$10000,$A68,业务报告!L$4:L$10000)</f>
        <v>0</v>
      </c>
      <c r="I68" s="41">
        <f ca="1">SUMIF(业务报告!$B$4:$U$10000,$A68,业务报告!N$4:N$10000)</f>
        <v>0</v>
      </c>
      <c r="J68" s="39">
        <f ca="1">SUMIF(业务报告!$B$4:$U$10000,$A68,业务报告!P$4:P$10000)</f>
        <v>0</v>
      </c>
      <c r="K68" s="70">
        <f ca="1">SUMIF(业务报告!$B$4:$U$10000,$A68,业务报告!R$4:R$10000)</f>
        <v>0</v>
      </c>
      <c r="L68" s="21">
        <f>SUMIF(广告报告!$H$4:$H$990,$A68,广告报告!$T$4:$T$990)</f>
        <v>0</v>
      </c>
      <c r="M68" s="21">
        <f>SUMIF(广告报告!$H$4:$H$990,$A68,广告报告!$U$4:$U$990)</f>
        <v>0</v>
      </c>
      <c r="N68" s="41">
        <f t="shared" ca="1" si="10"/>
        <v>0</v>
      </c>
      <c r="O68" s="42">
        <f>SUMIF(广告报告!$H$4:$H$990,$A68,广告报告!$M$4:$M$990)</f>
        <v>0</v>
      </c>
      <c r="P68" s="50" t="str">
        <f t="shared" ca="1" si="11"/>
        <v>-</v>
      </c>
      <c r="Q68" s="41">
        <f ca="1">SUMIF('退货报告(自发货)'!$D$2:$AA$1000,A68,'退货报告(自发货)'!$AA$2:$AA$1000)+SUMIF('退货报告(FBA)'!$F$2:$G$1001,VLOOKUP($A68,业务报告!$B$4:$C$1000,2,0),'退货报告(FBA)'!$G$2:$G$1001)</f>
        <v>0</v>
      </c>
      <c r="R68" s="50" t="str">
        <f t="shared" ca="1" si="12"/>
        <v>-</v>
      </c>
      <c r="S68" s="42">
        <f t="shared" ca="1" si="13"/>
        <v>0</v>
      </c>
      <c r="T68" s="51" t="str">
        <f t="shared" ca="1" si="14"/>
        <v>-</v>
      </c>
      <c r="U68" s="78"/>
      <c r="V68" s="78"/>
      <c r="W68" s="78"/>
    </row>
    <row r="69" spans="1:23">
      <c r="A69" s="5" t="s">
        <v>167</v>
      </c>
      <c r="B69" s="18" t="str">
        <f>VLOOKUP($A69,全部手机型号和壳种类!$B$2:$D$1007,全部手机型号和壳种类!C$1,0)</f>
        <v>iPhone 12 Pro Max</v>
      </c>
      <c r="C69" s="18" t="str">
        <f>VLOOKUP($A69,全部手机型号和壳种类!$B$2:$D$1007,全部手机型号和壳种类!D$1,0)</f>
        <v>干花(黄）</v>
      </c>
      <c r="D69" s="38">
        <f ca="1">SUMIF(业务报告!$B$4:$U$10000,$A69,业务报告!D$4:D$10000)</f>
        <v>0</v>
      </c>
      <c r="E69" s="39">
        <f ca="1">SUMIF(业务报告!$B$4:$U$10000,$A69,业务报告!F$4:F$10000)</f>
        <v>0</v>
      </c>
      <c r="F69" s="38">
        <f ca="1">SUMIF(业务报告!$B$4:$U$10000,$A69,业务报告!H$4:H$10000)</f>
        <v>0</v>
      </c>
      <c r="G69" s="39">
        <f ca="1">SUMIF(业务报告!$B$4:$U$10000,$A69,业务报告!J$4:J$10000)</f>
        <v>0</v>
      </c>
      <c r="H69" s="39">
        <f ca="1">SUMIF(业务报告!$B$4:$U$10000,$A69,业务报告!L$4:L$10000)</f>
        <v>0</v>
      </c>
      <c r="I69" s="41">
        <f ca="1">SUMIF(业务报告!$B$4:$U$10000,$A69,业务报告!N$4:N$10000)</f>
        <v>0</v>
      </c>
      <c r="J69" s="39">
        <f ca="1">SUMIF(业务报告!$B$4:$U$10000,$A69,业务报告!P$4:P$10000)</f>
        <v>0</v>
      </c>
      <c r="K69" s="70">
        <f ca="1">SUMIF(业务报告!$B$4:$U$10000,$A69,业务报告!R$4:R$10000)</f>
        <v>0</v>
      </c>
      <c r="L69" s="21">
        <f>SUMIF(广告报告!$H$4:$H$990,$A69,广告报告!$T$4:$T$990)</f>
        <v>0</v>
      </c>
      <c r="M69" s="21">
        <f>SUMIF(广告报告!$H$4:$H$990,$A69,广告报告!$U$4:$U$990)</f>
        <v>0</v>
      </c>
      <c r="N69" s="41">
        <f t="shared" ca="1" si="10"/>
        <v>0</v>
      </c>
      <c r="O69" s="42">
        <f>SUMIF(广告报告!$H$4:$H$990,$A69,广告报告!$M$4:$M$990)</f>
        <v>0</v>
      </c>
      <c r="P69" s="50" t="str">
        <f t="shared" ca="1" si="11"/>
        <v>-</v>
      </c>
      <c r="Q69" s="41">
        <f ca="1">SUMIF('退货报告(自发货)'!$D$2:$AA$1000,A69,'退货报告(自发货)'!$AA$2:$AA$1000)+SUMIF('退货报告(FBA)'!$F$2:$G$1001,VLOOKUP($A69,业务报告!$B$4:$C$1000,2,0),'退货报告(FBA)'!$G$2:$G$1001)</f>
        <v>0</v>
      </c>
      <c r="R69" s="50" t="str">
        <f t="shared" ca="1" si="12"/>
        <v>-</v>
      </c>
      <c r="S69" s="42">
        <f t="shared" ca="1" si="13"/>
        <v>0</v>
      </c>
      <c r="T69" s="51" t="str">
        <f t="shared" ca="1" si="14"/>
        <v>-</v>
      </c>
      <c r="U69" s="78"/>
      <c r="V69" s="78"/>
      <c r="W69" s="78"/>
    </row>
    <row r="70" spans="1:23">
      <c r="A70" s="5" t="s">
        <v>163</v>
      </c>
      <c r="B70" s="18" t="str">
        <f>VLOOKUP($A70,全部手机型号和壳种类!$B$2:$D$1007,全部手机型号和壳种类!C$1,0)</f>
        <v>iPhone 12 Pro Max</v>
      </c>
      <c r="C70" s="18" t="str">
        <f>VLOOKUP($A70,全部手机型号和壳种类!$B$2:$D$1007,全部手机型号和壳种类!D$1,0)</f>
        <v>干花(粉）</v>
      </c>
      <c r="D70" s="38">
        <f ca="1">SUMIF(业务报告!$B$4:$U$10000,$A70,业务报告!D$4:D$10000)</f>
        <v>0</v>
      </c>
      <c r="E70" s="39">
        <f ca="1">SUMIF(业务报告!$B$4:$U$10000,$A70,业务报告!F$4:F$10000)</f>
        <v>0</v>
      </c>
      <c r="F70" s="38">
        <f ca="1">SUMIF(业务报告!$B$4:$U$10000,$A70,业务报告!H$4:H$10000)</f>
        <v>0</v>
      </c>
      <c r="G70" s="39">
        <f ca="1">SUMIF(业务报告!$B$4:$U$10000,$A70,业务报告!J$4:J$10000)</f>
        <v>0</v>
      </c>
      <c r="H70" s="39">
        <f ca="1">SUMIF(业务报告!$B$4:$U$10000,$A70,业务报告!L$4:L$10000)</f>
        <v>0</v>
      </c>
      <c r="I70" s="41">
        <f ca="1">SUMIF(业务报告!$B$4:$U$10000,$A70,业务报告!N$4:N$10000)</f>
        <v>0</v>
      </c>
      <c r="J70" s="39">
        <f ca="1">SUMIF(业务报告!$B$4:$U$10000,$A70,业务报告!P$4:P$10000)</f>
        <v>0</v>
      </c>
      <c r="K70" s="70">
        <f ca="1">SUMIF(业务报告!$B$4:$U$10000,$A70,业务报告!R$4:R$10000)</f>
        <v>0</v>
      </c>
      <c r="L70" s="21">
        <f>SUMIF(广告报告!$H$4:$H$990,$A70,广告报告!$T$4:$T$990)</f>
        <v>0</v>
      </c>
      <c r="M70" s="21">
        <f>SUMIF(广告报告!$H$4:$H$990,$A70,广告报告!$U$4:$U$990)</f>
        <v>0</v>
      </c>
      <c r="N70" s="41">
        <f t="shared" ca="1" si="10"/>
        <v>0</v>
      </c>
      <c r="O70" s="42">
        <f>SUMIF(广告报告!$H$4:$H$990,$A70,广告报告!$M$4:$M$990)</f>
        <v>0</v>
      </c>
      <c r="P70" s="50" t="str">
        <f t="shared" ca="1" si="11"/>
        <v>-</v>
      </c>
      <c r="Q70" s="41">
        <f ca="1">SUMIF('退货报告(自发货)'!$D$2:$AA$1000,A70,'退货报告(自发货)'!$AA$2:$AA$1000)+SUMIF('退货报告(FBA)'!$F$2:$G$1001,VLOOKUP($A70,业务报告!$B$4:$C$1000,2,0),'退货报告(FBA)'!$G$2:$G$1001)</f>
        <v>0</v>
      </c>
      <c r="R70" s="50" t="str">
        <f t="shared" ca="1" si="12"/>
        <v>-</v>
      </c>
      <c r="S70" s="42">
        <f t="shared" ca="1" si="13"/>
        <v>0</v>
      </c>
      <c r="T70" s="51" t="str">
        <f t="shared" ca="1" si="14"/>
        <v>-</v>
      </c>
      <c r="U70" s="78"/>
      <c r="V70" s="78"/>
      <c r="W70" s="78"/>
    </row>
    <row r="71" spans="1:23">
      <c r="A71" s="5" t="s">
        <v>170</v>
      </c>
      <c r="B71" s="18" t="str">
        <f>VLOOKUP($A71,全部手机型号和壳种类!$B$2:$D$1007,全部手机型号和壳种类!C$1,0)</f>
        <v>三星A71</v>
      </c>
      <c r="C71" s="18" t="str">
        <f>VLOOKUP($A71,全部手机型号和壳种类!$B$2:$D$1007,全部手机型号和壳种类!D$1,0)</f>
        <v>干花(粉）</v>
      </c>
      <c r="D71" s="38">
        <f ca="1">SUMIF(业务报告!$B$4:$U$10000,$A71,业务报告!D$4:D$10000)</f>
        <v>0</v>
      </c>
      <c r="E71" s="39">
        <f ca="1">SUMIF(业务报告!$B$4:$U$10000,$A71,业务报告!F$4:F$10000)</f>
        <v>0</v>
      </c>
      <c r="F71" s="38">
        <f ca="1">SUMIF(业务报告!$B$4:$U$10000,$A71,业务报告!H$4:H$10000)</f>
        <v>0</v>
      </c>
      <c r="G71" s="39">
        <f ca="1">SUMIF(业务报告!$B$4:$U$10000,$A71,业务报告!J$4:J$10000)</f>
        <v>0</v>
      </c>
      <c r="H71" s="39">
        <f ca="1">SUMIF(业务报告!$B$4:$U$10000,$A71,业务报告!L$4:L$10000)</f>
        <v>0</v>
      </c>
      <c r="I71" s="41">
        <f ca="1">SUMIF(业务报告!$B$4:$U$10000,$A71,业务报告!N$4:N$10000)</f>
        <v>0</v>
      </c>
      <c r="J71" s="39">
        <f ca="1">SUMIF(业务报告!$B$4:$U$10000,$A71,业务报告!P$4:P$10000)</f>
        <v>0</v>
      </c>
      <c r="K71" s="70">
        <f ca="1">SUMIF(业务报告!$B$4:$U$10000,$A71,业务报告!R$4:R$10000)</f>
        <v>0</v>
      </c>
      <c r="L71" s="21">
        <f>SUMIF(广告报告!$H$4:$H$990,$A71,广告报告!$T$4:$T$990)</f>
        <v>0</v>
      </c>
      <c r="M71" s="21">
        <f>SUMIF(广告报告!$H$4:$H$990,$A71,广告报告!$U$4:$U$990)</f>
        <v>0</v>
      </c>
      <c r="N71" s="41">
        <f t="shared" ca="1" si="10"/>
        <v>0</v>
      </c>
      <c r="O71" s="42">
        <f>SUMIF(广告报告!$H$4:$H$990,$A71,广告报告!$M$4:$M$990)</f>
        <v>0</v>
      </c>
      <c r="P71" s="50" t="str">
        <f t="shared" ca="1" si="11"/>
        <v>-</v>
      </c>
      <c r="Q71" s="41">
        <f ca="1">SUMIF('退货报告(自发货)'!$D$2:$AA$1000,A71,'退货报告(自发货)'!$AA$2:$AA$1000)+SUMIF('退货报告(FBA)'!$F$2:$G$1001,VLOOKUP($A71,业务报告!$B$4:$C$1000,2,0),'退货报告(FBA)'!$G$2:$G$1001)</f>
        <v>0</v>
      </c>
      <c r="R71" s="50" t="str">
        <f t="shared" ca="1" si="12"/>
        <v>-</v>
      </c>
      <c r="S71" s="42">
        <f t="shared" ca="1" si="13"/>
        <v>0</v>
      </c>
      <c r="T71" s="51" t="str">
        <f t="shared" ca="1" si="14"/>
        <v>-</v>
      </c>
      <c r="U71" s="78"/>
      <c r="V71" s="78"/>
      <c r="W71" s="78"/>
    </row>
    <row r="72" spans="1:23">
      <c r="A72" s="5" t="s">
        <v>199</v>
      </c>
      <c r="B72" s="18" t="str">
        <f>VLOOKUP($A72,全部手机型号和壳种类!$B$2:$D$1007,全部手机型号和壳种类!C$1,0)</f>
        <v>iPhone 12 Mini</v>
      </c>
      <c r="C72" s="18" t="str">
        <f>VLOOKUP($A72,全部手机型号和壳种类!$B$2:$D$1007,全部手机型号和壳种类!D$1,0)</f>
        <v>豹纹</v>
      </c>
      <c r="D72" s="38">
        <f ca="1">SUMIF(业务报告!$B$4:$U$10000,$A72,业务报告!D$4:D$10000)</f>
        <v>0</v>
      </c>
      <c r="E72" s="39">
        <f ca="1">SUMIF(业务报告!$B$4:$U$10000,$A72,业务报告!F$4:F$10000)</f>
        <v>0</v>
      </c>
      <c r="F72" s="38">
        <f ca="1">SUMIF(业务报告!$B$4:$U$10000,$A72,业务报告!H$4:H$10000)</f>
        <v>0</v>
      </c>
      <c r="G72" s="39">
        <f ca="1">SUMIF(业务报告!$B$4:$U$10000,$A72,业务报告!J$4:J$10000)</f>
        <v>0</v>
      </c>
      <c r="H72" s="39">
        <f ca="1">SUMIF(业务报告!$B$4:$U$10000,$A72,业务报告!L$4:L$10000)</f>
        <v>0</v>
      </c>
      <c r="I72" s="41">
        <f ca="1">SUMIF(业务报告!$B$4:$U$10000,$A72,业务报告!N$4:N$10000)</f>
        <v>0</v>
      </c>
      <c r="J72" s="39">
        <f ca="1">SUMIF(业务报告!$B$4:$U$10000,$A72,业务报告!P$4:P$10000)</f>
        <v>0</v>
      </c>
      <c r="K72" s="70">
        <f ca="1">SUMIF(业务报告!$B$4:$U$10000,$A72,业务报告!R$4:R$10000)</f>
        <v>0</v>
      </c>
      <c r="L72" s="21">
        <f>SUMIF(广告报告!$H$4:$H$990,$A72,广告报告!$T$4:$T$990)</f>
        <v>0</v>
      </c>
      <c r="M72" s="21">
        <f>SUMIF(广告报告!$H$4:$H$990,$A72,广告报告!$U$4:$U$990)</f>
        <v>0</v>
      </c>
      <c r="N72" s="41">
        <f t="shared" ca="1" si="10"/>
        <v>0</v>
      </c>
      <c r="O72" s="42">
        <f>SUMIF(广告报告!$H$4:$H$990,$A72,广告报告!$M$4:$M$990)</f>
        <v>0</v>
      </c>
      <c r="P72" s="50" t="str">
        <f t="shared" ca="1" si="11"/>
        <v>-</v>
      </c>
      <c r="Q72" s="41">
        <f ca="1">SUMIF('退货报告(自发货)'!$D$2:$AA$1000,A72,'退货报告(自发货)'!$AA$2:$AA$1000)+SUMIF('退货报告(FBA)'!$F$2:$G$1001,VLOOKUP($A72,业务报告!$B$4:$C$1000,2,0),'退货报告(FBA)'!$G$2:$G$1001)</f>
        <v>0</v>
      </c>
      <c r="R72" s="50" t="str">
        <f t="shared" ca="1" si="12"/>
        <v>-</v>
      </c>
      <c r="S72" s="42">
        <f t="shared" ca="1" si="13"/>
        <v>0</v>
      </c>
      <c r="T72" s="51" t="str">
        <f t="shared" ca="1" si="14"/>
        <v>-</v>
      </c>
      <c r="U72" s="78"/>
      <c r="V72" s="78"/>
      <c r="W72" s="78"/>
    </row>
    <row r="73" spans="1:23">
      <c r="A73" s="5" t="s">
        <v>207</v>
      </c>
      <c r="B73" s="18" t="str">
        <f>VLOOKUP($A73,全部手机型号和壳种类!$B$2:$D$1007,全部手机型号和壳种类!C$1,0)</f>
        <v>iPhone 12 Pro Max</v>
      </c>
      <c r="C73" s="18" t="str">
        <f>VLOOKUP($A73,全部手机型号和壳种类!$B$2:$D$1007,全部手机型号和壳种类!D$1,0)</f>
        <v>透明</v>
      </c>
      <c r="D73" s="38">
        <f ca="1">SUMIF(业务报告!$B$4:$U$10000,$A73,业务报告!D$4:D$10000)</f>
        <v>0</v>
      </c>
      <c r="E73" s="39">
        <f ca="1">SUMIF(业务报告!$B$4:$U$10000,$A73,业务报告!F$4:F$10000)</f>
        <v>0</v>
      </c>
      <c r="F73" s="38">
        <f ca="1">SUMIF(业务报告!$B$4:$U$10000,$A73,业务报告!H$4:H$10000)</f>
        <v>0</v>
      </c>
      <c r="G73" s="39">
        <f ca="1">SUMIF(业务报告!$B$4:$U$10000,$A73,业务报告!J$4:J$10000)</f>
        <v>0</v>
      </c>
      <c r="H73" s="39">
        <f ca="1">SUMIF(业务报告!$B$4:$U$10000,$A73,业务报告!L$4:L$10000)</f>
        <v>0</v>
      </c>
      <c r="I73" s="41">
        <f ca="1">SUMIF(业务报告!$B$4:$U$10000,$A73,业务报告!N$4:N$10000)</f>
        <v>0</v>
      </c>
      <c r="J73" s="39">
        <f ca="1">SUMIF(业务报告!$B$4:$U$10000,$A73,业务报告!P$4:P$10000)</f>
        <v>0</v>
      </c>
      <c r="K73" s="70">
        <f ca="1">SUMIF(业务报告!$B$4:$U$10000,$A73,业务报告!R$4:R$10000)</f>
        <v>0</v>
      </c>
      <c r="L73" s="21">
        <f>SUMIF(广告报告!$H$4:$H$990,$A73,广告报告!$T$4:$T$990)</f>
        <v>0</v>
      </c>
      <c r="M73" s="21">
        <f>SUMIF(广告报告!$H$4:$H$990,$A73,广告报告!$U$4:$U$990)</f>
        <v>0</v>
      </c>
      <c r="N73" s="41">
        <f t="shared" ca="1" si="10"/>
        <v>0</v>
      </c>
      <c r="O73" s="42">
        <f>SUMIF(广告报告!$H$4:$H$990,$A73,广告报告!$M$4:$M$990)</f>
        <v>0</v>
      </c>
      <c r="P73" s="50" t="str">
        <f t="shared" ca="1" si="11"/>
        <v>-</v>
      </c>
      <c r="Q73" s="41">
        <f ca="1">SUMIF('退货报告(自发货)'!$D$2:$AA$1000,A73,'退货报告(自发货)'!$AA$2:$AA$1000)+SUMIF('退货报告(FBA)'!$F$2:$G$1001,VLOOKUP($A73,业务报告!$B$4:$C$1000,2,0),'退货报告(FBA)'!$G$2:$G$1001)</f>
        <v>0</v>
      </c>
      <c r="R73" s="50" t="str">
        <f t="shared" ca="1" si="12"/>
        <v>-</v>
      </c>
      <c r="S73" s="42">
        <f t="shared" ca="1" si="13"/>
        <v>0</v>
      </c>
      <c r="T73" s="51" t="str">
        <f t="shared" ca="1" si="14"/>
        <v>-</v>
      </c>
      <c r="U73" s="78"/>
      <c r="V73" s="78"/>
      <c r="W73" s="78"/>
    </row>
    <row r="74" spans="1:23">
      <c r="A74" s="5" t="s">
        <v>224</v>
      </c>
      <c r="B74" s="18" t="str">
        <f>VLOOKUP($A74,全部手机型号和壳种类!$B$2:$D$1007,全部手机型号和壳种类!C$1,0)</f>
        <v>三星A72</v>
      </c>
      <c r="C74" s="18" t="str">
        <f>VLOOKUP($A74,全部手机型号和壳种类!$B$2:$D$1007,全部手机型号和壳种类!D$1,0)</f>
        <v>豹纹</v>
      </c>
      <c r="D74" s="38">
        <f ca="1">SUMIF(业务报告!$B$4:$U$10000,$A74,业务报告!D$4:D$10000)</f>
        <v>0</v>
      </c>
      <c r="E74" s="39">
        <f ca="1">SUMIF(业务报告!$B$4:$U$10000,$A74,业务报告!F$4:F$10000)</f>
        <v>0</v>
      </c>
      <c r="F74" s="38">
        <f ca="1">SUMIF(业务报告!$B$4:$U$10000,$A74,业务报告!H$4:H$10000)</f>
        <v>0</v>
      </c>
      <c r="G74" s="39">
        <f ca="1">SUMIF(业务报告!$B$4:$U$10000,$A74,业务报告!J$4:J$10000)</f>
        <v>0</v>
      </c>
      <c r="H74" s="39">
        <f ca="1">SUMIF(业务报告!$B$4:$U$10000,$A74,业务报告!L$4:L$10000)</f>
        <v>0</v>
      </c>
      <c r="I74" s="41">
        <f ca="1">SUMIF(业务报告!$B$4:$U$10000,$A74,业务报告!N$4:N$10000)</f>
        <v>0</v>
      </c>
      <c r="J74" s="39">
        <f ca="1">SUMIF(业务报告!$B$4:$U$10000,$A74,业务报告!P$4:P$10000)</f>
        <v>0</v>
      </c>
      <c r="K74" s="70">
        <f ca="1">SUMIF(业务报告!$B$4:$U$10000,$A74,业务报告!R$4:R$10000)</f>
        <v>0</v>
      </c>
      <c r="L74" s="21">
        <f>SUMIF(广告报告!$H$4:$H$990,$A74,广告报告!$T$4:$T$990)</f>
        <v>0</v>
      </c>
      <c r="M74" s="21">
        <f>SUMIF(广告报告!$H$4:$H$990,$A74,广告报告!$U$4:$U$990)</f>
        <v>0</v>
      </c>
      <c r="N74" s="41">
        <f t="shared" ca="1" si="10"/>
        <v>0</v>
      </c>
      <c r="O74" s="42">
        <f>SUMIF(广告报告!$H$4:$H$990,$A74,广告报告!$M$4:$M$990)</f>
        <v>0</v>
      </c>
      <c r="P74" s="50" t="str">
        <f t="shared" ca="1" si="11"/>
        <v>-</v>
      </c>
      <c r="Q74" s="41">
        <f ca="1">SUMIF('退货报告(自发货)'!$D$2:$AA$1000,A74,'退货报告(自发货)'!$AA$2:$AA$1000)+SUMIF('退货报告(FBA)'!$F$2:$G$1001,VLOOKUP($A74,业务报告!$B$4:$C$1000,2,0),'退货报告(FBA)'!$G$2:$G$1001)</f>
        <v>0</v>
      </c>
      <c r="R74" s="50" t="str">
        <f t="shared" ca="1" si="12"/>
        <v>-</v>
      </c>
      <c r="S74" s="42">
        <f t="shared" ca="1" si="13"/>
        <v>0</v>
      </c>
      <c r="T74" s="51" t="str">
        <f t="shared" ca="1" si="14"/>
        <v>-</v>
      </c>
      <c r="U74" s="78"/>
      <c r="V74" s="78"/>
      <c r="W74" s="78"/>
    </row>
    <row r="75" spans="1:23">
      <c r="A75" s="5" t="s">
        <v>227</v>
      </c>
      <c r="B75" s="18" t="str">
        <f>VLOOKUP($A75,全部手机型号和壳种类!$B$2:$D$1007,全部手机型号和壳种类!C$1,0)</f>
        <v>三星A72</v>
      </c>
      <c r="C75" s="18" t="str">
        <f>VLOOKUP($A75,全部手机型号和壳种类!$B$2:$D$1007,全部手机型号和壳种类!D$1,0)</f>
        <v>斑马纹</v>
      </c>
      <c r="D75" s="38">
        <f ca="1">SUMIF(业务报告!$B$4:$U$10000,$A75,业务报告!D$4:D$10000)</f>
        <v>0</v>
      </c>
      <c r="E75" s="39">
        <f ca="1">SUMIF(业务报告!$B$4:$U$10000,$A75,业务报告!F$4:F$10000)</f>
        <v>0</v>
      </c>
      <c r="F75" s="38">
        <f ca="1">SUMIF(业务报告!$B$4:$U$10000,$A75,业务报告!H$4:H$10000)</f>
        <v>0</v>
      </c>
      <c r="G75" s="39">
        <f ca="1">SUMIF(业务报告!$B$4:$U$10000,$A75,业务报告!J$4:J$10000)</f>
        <v>0</v>
      </c>
      <c r="H75" s="39">
        <f ca="1">SUMIF(业务报告!$B$4:$U$10000,$A75,业务报告!L$4:L$10000)</f>
        <v>0</v>
      </c>
      <c r="I75" s="41">
        <f ca="1">SUMIF(业务报告!$B$4:$U$10000,$A75,业务报告!N$4:N$10000)</f>
        <v>0</v>
      </c>
      <c r="J75" s="39">
        <f ca="1">SUMIF(业务报告!$B$4:$U$10000,$A75,业务报告!P$4:P$10000)</f>
        <v>0</v>
      </c>
      <c r="K75" s="70">
        <f ca="1">SUMIF(业务报告!$B$4:$U$10000,$A75,业务报告!R$4:R$10000)</f>
        <v>0</v>
      </c>
      <c r="L75" s="21">
        <f>SUMIF(广告报告!$H$4:$H$990,$A75,广告报告!$T$4:$T$990)</f>
        <v>0</v>
      </c>
      <c r="M75" s="21">
        <f>SUMIF(广告报告!$H$4:$H$990,$A75,广告报告!$U$4:$U$990)</f>
        <v>0</v>
      </c>
      <c r="N75" s="41">
        <f t="shared" ca="1" si="10"/>
        <v>0</v>
      </c>
      <c r="O75" s="42">
        <f>SUMIF(广告报告!$H$4:$H$990,$A75,广告报告!$M$4:$M$990)</f>
        <v>0</v>
      </c>
      <c r="P75" s="50" t="str">
        <f t="shared" ca="1" si="11"/>
        <v>-</v>
      </c>
      <c r="Q75" s="41">
        <f ca="1">SUMIF('退货报告(自发货)'!$D$2:$AA$1000,A75,'退货报告(自发货)'!$AA$2:$AA$1000)+SUMIF('退货报告(FBA)'!$F$2:$G$1001,VLOOKUP($A75,业务报告!$B$4:$C$1000,2,0),'退货报告(FBA)'!$G$2:$G$1001)</f>
        <v>0</v>
      </c>
      <c r="R75" s="50" t="str">
        <f t="shared" ca="1" si="12"/>
        <v>-</v>
      </c>
      <c r="S75" s="42">
        <f t="shared" ca="1" si="13"/>
        <v>0</v>
      </c>
      <c r="T75" s="51" t="str">
        <f t="shared" ca="1" si="14"/>
        <v>-</v>
      </c>
      <c r="U75" s="78"/>
      <c r="V75" s="78"/>
      <c r="W75" s="78"/>
    </row>
    <row r="76" spans="1:23">
      <c r="A76" s="5" t="s">
        <v>228</v>
      </c>
      <c r="B76" s="18" t="str">
        <f>VLOOKUP($A76,全部手机型号和壳种类!$B$2:$D$1007,全部手机型号和壳种类!C$1,0)</f>
        <v>三星A52</v>
      </c>
      <c r="C76" s="18" t="str">
        <f>VLOOKUP($A76,全部手机型号和壳种类!$B$2:$D$1007,全部手机型号和壳种类!D$1,0)</f>
        <v>红钻石</v>
      </c>
      <c r="D76" s="38">
        <f ca="1">SUMIF(业务报告!$B$4:$U$10000,$A76,业务报告!D$4:D$10000)</f>
        <v>0</v>
      </c>
      <c r="E76" s="39">
        <f ca="1">SUMIF(业务报告!$B$4:$U$10000,$A76,业务报告!F$4:F$10000)</f>
        <v>0</v>
      </c>
      <c r="F76" s="38">
        <f ca="1">SUMIF(业务报告!$B$4:$U$10000,$A76,业务报告!H$4:H$10000)</f>
        <v>0</v>
      </c>
      <c r="G76" s="39">
        <f ca="1">SUMIF(业务报告!$B$4:$U$10000,$A76,业务报告!J$4:J$10000)</f>
        <v>0</v>
      </c>
      <c r="H76" s="39">
        <f ca="1">SUMIF(业务报告!$B$4:$U$10000,$A76,业务报告!L$4:L$10000)</f>
        <v>0</v>
      </c>
      <c r="I76" s="41">
        <f ca="1">SUMIF(业务报告!$B$4:$U$10000,$A76,业务报告!N$4:N$10000)</f>
        <v>0</v>
      </c>
      <c r="J76" s="39">
        <f ca="1">SUMIF(业务报告!$B$4:$U$10000,$A76,业务报告!P$4:P$10000)</f>
        <v>0</v>
      </c>
      <c r="K76" s="70">
        <f ca="1">SUMIF(业务报告!$B$4:$U$10000,$A76,业务报告!R$4:R$10000)</f>
        <v>0</v>
      </c>
      <c r="L76" s="21">
        <f>SUMIF(广告报告!$H$4:$H$990,$A76,广告报告!$T$4:$T$990)</f>
        <v>0</v>
      </c>
      <c r="M76" s="21">
        <f>SUMIF(广告报告!$H$4:$H$990,$A76,广告报告!$U$4:$U$990)</f>
        <v>0</v>
      </c>
      <c r="N76" s="41">
        <f t="shared" ca="1" si="10"/>
        <v>0</v>
      </c>
      <c r="O76" s="42">
        <f>SUMIF(广告报告!$H$4:$H$990,$A76,广告报告!$M$4:$M$990)</f>
        <v>0</v>
      </c>
      <c r="P76" s="50" t="str">
        <f t="shared" ca="1" si="11"/>
        <v>-</v>
      </c>
      <c r="Q76" s="41">
        <f ca="1">SUMIF('退货报告(自发货)'!$D$2:$AA$1000,A76,'退货报告(自发货)'!$AA$2:$AA$1000)+SUMIF('退货报告(FBA)'!$F$2:$G$1001,VLOOKUP($A76,业务报告!$B$4:$C$1000,2,0),'退货报告(FBA)'!$G$2:$G$1001)</f>
        <v>0</v>
      </c>
      <c r="R76" s="50" t="str">
        <f t="shared" ca="1" si="12"/>
        <v>-</v>
      </c>
      <c r="S76" s="42">
        <f t="shared" ca="1" si="13"/>
        <v>0</v>
      </c>
      <c r="T76" s="51" t="str">
        <f t="shared" ca="1" si="14"/>
        <v>-</v>
      </c>
      <c r="U76" s="78"/>
      <c r="V76" s="78"/>
      <c r="W76" s="78"/>
    </row>
    <row r="77" spans="1:23">
      <c r="A77" s="5" t="s">
        <v>255</v>
      </c>
      <c r="B77" s="18" t="str">
        <f>VLOOKUP($A77,全部手机型号和壳种类!$B$2:$D$1007,全部手机型号和壳种类!C$1,0)</f>
        <v>红米Note10</v>
      </c>
      <c r="C77" s="18" t="str">
        <f>VLOOKUP($A77,全部手机型号和壳种类!$B$2:$D$1007,全部手机型号和壳种类!D$1,0)</f>
        <v>白底黑心</v>
      </c>
      <c r="D77" s="38">
        <f ca="1">SUMIF(业务报告!$B$4:$U$10000,$A77,业务报告!D$4:D$10000)</f>
        <v>0</v>
      </c>
      <c r="E77" s="39">
        <f ca="1">SUMIF(业务报告!$B$4:$U$10000,$A77,业务报告!F$4:F$10000)</f>
        <v>0</v>
      </c>
      <c r="F77" s="38">
        <f ca="1">SUMIF(业务报告!$B$4:$U$10000,$A77,业务报告!H$4:H$10000)</f>
        <v>0</v>
      </c>
      <c r="G77" s="39">
        <f ca="1">SUMIF(业务报告!$B$4:$U$10000,$A77,业务报告!J$4:J$10000)</f>
        <v>0</v>
      </c>
      <c r="H77" s="39">
        <f ca="1">SUMIF(业务报告!$B$4:$U$10000,$A77,业务报告!L$4:L$10000)</f>
        <v>0</v>
      </c>
      <c r="I77" s="41">
        <f ca="1">SUMIF(业务报告!$B$4:$U$10000,$A77,业务报告!N$4:N$10000)</f>
        <v>0</v>
      </c>
      <c r="J77" s="39">
        <f ca="1">SUMIF(业务报告!$B$4:$U$10000,$A77,业务报告!P$4:P$10000)</f>
        <v>0</v>
      </c>
      <c r="K77" s="70">
        <f ca="1">SUMIF(业务报告!$B$4:$U$10000,$A77,业务报告!R$4:R$10000)</f>
        <v>0</v>
      </c>
      <c r="L77" s="21">
        <f>SUMIF(广告报告!$H$4:$H$990,$A77,广告报告!$T$4:$T$990)</f>
        <v>0</v>
      </c>
      <c r="M77" s="21">
        <f>SUMIF(广告报告!$H$4:$H$990,$A77,广告报告!$U$4:$U$990)</f>
        <v>0</v>
      </c>
      <c r="N77" s="41">
        <f t="shared" ca="1" si="10"/>
        <v>0</v>
      </c>
      <c r="O77" s="42">
        <f>SUMIF(广告报告!$H$4:$H$990,$A77,广告报告!$M$4:$M$990)</f>
        <v>0</v>
      </c>
      <c r="P77" s="50" t="str">
        <f t="shared" ca="1" si="11"/>
        <v>-</v>
      </c>
      <c r="Q77" s="41">
        <f ca="1">SUMIF('退货报告(自发货)'!$D$2:$AA$1000,A77,'退货报告(自发货)'!$AA$2:$AA$1000)+SUMIF('退货报告(FBA)'!$F$2:$G$1001,VLOOKUP($A77,业务报告!$B$4:$C$1000,2,0),'退货报告(FBA)'!$G$2:$G$1001)</f>
        <v>0</v>
      </c>
      <c r="R77" s="50" t="str">
        <f t="shared" ca="1" si="12"/>
        <v>-</v>
      </c>
      <c r="S77" s="42">
        <f t="shared" ca="1" si="13"/>
        <v>0</v>
      </c>
      <c r="T77" s="51" t="str">
        <f t="shared" ca="1" si="14"/>
        <v>-</v>
      </c>
      <c r="U77" s="78"/>
      <c r="V77" s="78"/>
      <c r="W77" s="78"/>
    </row>
    <row r="78" spans="1:23">
      <c r="A78" s="5" t="s">
        <v>257</v>
      </c>
      <c r="B78" s="18" t="str">
        <f>VLOOKUP($A78,全部手机型号和壳种类!$B$2:$D$1007,全部手机型号和壳种类!C$1,0)</f>
        <v>红米Note10</v>
      </c>
      <c r="C78" s="18" t="str">
        <f>VLOOKUP($A78,全部手机型号和壳种类!$B$2:$D$1007,全部手机型号和壳种类!D$1,0)</f>
        <v>豹纹</v>
      </c>
      <c r="D78" s="38">
        <f ca="1">SUMIF(业务报告!$B$4:$U$10000,$A78,业务报告!D$4:D$10000)</f>
        <v>0</v>
      </c>
      <c r="E78" s="39">
        <f ca="1">SUMIF(业务报告!$B$4:$U$10000,$A78,业务报告!F$4:F$10000)</f>
        <v>0</v>
      </c>
      <c r="F78" s="38">
        <f ca="1">SUMIF(业务报告!$B$4:$U$10000,$A78,业务报告!H$4:H$10000)</f>
        <v>0</v>
      </c>
      <c r="G78" s="39">
        <f ca="1">SUMIF(业务报告!$B$4:$U$10000,$A78,业务报告!J$4:J$10000)</f>
        <v>0</v>
      </c>
      <c r="H78" s="39">
        <f ca="1">SUMIF(业务报告!$B$4:$U$10000,$A78,业务报告!L$4:L$10000)</f>
        <v>0</v>
      </c>
      <c r="I78" s="41">
        <f ca="1">SUMIF(业务报告!$B$4:$U$10000,$A78,业务报告!N$4:N$10000)</f>
        <v>0</v>
      </c>
      <c r="J78" s="39">
        <f ca="1">SUMIF(业务报告!$B$4:$U$10000,$A78,业务报告!P$4:P$10000)</f>
        <v>0</v>
      </c>
      <c r="K78" s="70">
        <f ca="1">SUMIF(业务报告!$B$4:$U$10000,$A78,业务报告!R$4:R$10000)</f>
        <v>0</v>
      </c>
      <c r="L78" s="21">
        <f>SUMIF(广告报告!$H$4:$H$990,$A78,广告报告!$T$4:$T$990)</f>
        <v>0</v>
      </c>
      <c r="M78" s="21">
        <f>SUMIF(广告报告!$H$4:$H$990,$A78,广告报告!$U$4:$U$990)</f>
        <v>0</v>
      </c>
      <c r="N78" s="41">
        <f t="shared" ca="1" si="10"/>
        <v>0</v>
      </c>
      <c r="O78" s="42">
        <f>SUMIF(广告报告!$H$4:$H$990,$A78,广告报告!$M$4:$M$990)</f>
        <v>0</v>
      </c>
      <c r="P78" s="50" t="str">
        <f t="shared" ca="1" si="11"/>
        <v>-</v>
      </c>
      <c r="Q78" s="41">
        <f ca="1">SUMIF('退货报告(自发货)'!$D$2:$AA$1000,A78,'退货报告(自发货)'!$AA$2:$AA$1000)+SUMIF('退货报告(FBA)'!$F$2:$G$1001,VLOOKUP($A78,业务报告!$B$4:$C$1000,2,0),'退货报告(FBA)'!$G$2:$G$1001)</f>
        <v>0</v>
      </c>
      <c r="R78" s="50" t="str">
        <f t="shared" ca="1" si="12"/>
        <v>-</v>
      </c>
      <c r="S78" s="42">
        <f t="shared" ca="1" si="13"/>
        <v>0</v>
      </c>
      <c r="T78" s="51" t="str">
        <f t="shared" ca="1" si="14"/>
        <v>-</v>
      </c>
      <c r="U78" s="78"/>
      <c r="V78" s="78"/>
      <c r="W78" s="78"/>
    </row>
    <row r="79" spans="1:23">
      <c r="A79" s="5" t="s">
        <v>239</v>
      </c>
      <c r="B79" s="18" t="str">
        <f>VLOOKUP($A79,全部手机型号和壳种类!$B$2:$D$1007,全部手机型号和壳种类!C$1,0)</f>
        <v>三星A42</v>
      </c>
      <c r="C79" s="18" t="str">
        <f>VLOOKUP($A79,全部手机型号和壳种类!$B$2:$D$1007,全部手机型号和壳种类!D$1,0)</f>
        <v>干花(粉）</v>
      </c>
      <c r="D79" s="38">
        <f ca="1">SUMIF(业务报告!$B$4:$U$10000,$A79,业务报告!D$4:D$10000)</f>
        <v>0</v>
      </c>
      <c r="E79" s="39">
        <f ca="1">SUMIF(业务报告!$B$4:$U$10000,$A79,业务报告!F$4:F$10000)</f>
        <v>0</v>
      </c>
      <c r="F79" s="38">
        <f ca="1">SUMIF(业务报告!$B$4:$U$10000,$A79,业务报告!H$4:H$10000)</f>
        <v>0</v>
      </c>
      <c r="G79" s="39">
        <f ca="1">SUMIF(业务报告!$B$4:$U$10000,$A79,业务报告!J$4:J$10000)</f>
        <v>0</v>
      </c>
      <c r="H79" s="39">
        <f ca="1">SUMIF(业务报告!$B$4:$U$10000,$A79,业务报告!L$4:L$10000)</f>
        <v>0</v>
      </c>
      <c r="I79" s="41">
        <f ca="1">SUMIF(业务报告!$B$4:$U$10000,$A79,业务报告!N$4:N$10000)</f>
        <v>0</v>
      </c>
      <c r="J79" s="39">
        <f ca="1">SUMIF(业务报告!$B$4:$U$10000,$A79,业务报告!P$4:P$10000)</f>
        <v>0</v>
      </c>
      <c r="K79" s="70">
        <f ca="1">SUMIF(业务报告!$B$4:$U$10000,$A79,业务报告!R$4:R$10000)</f>
        <v>0</v>
      </c>
      <c r="L79" s="21">
        <f>SUMIF(广告报告!$H$4:$H$990,$A79,广告报告!$T$4:$T$990)</f>
        <v>0</v>
      </c>
      <c r="M79" s="21">
        <f>SUMIF(广告报告!$H$4:$H$990,$A79,广告报告!$U$4:$U$990)</f>
        <v>0</v>
      </c>
      <c r="N79" s="41">
        <f t="shared" ca="1" si="10"/>
        <v>0</v>
      </c>
      <c r="O79" s="42">
        <f>SUMIF(广告报告!$H$4:$H$990,$A79,广告报告!$M$4:$M$990)</f>
        <v>0</v>
      </c>
      <c r="P79" s="50" t="str">
        <f t="shared" ca="1" si="11"/>
        <v>-</v>
      </c>
      <c r="Q79" s="41">
        <f ca="1">SUMIF('退货报告(自发货)'!$D$2:$AA$1000,A79,'退货报告(自发货)'!$AA$2:$AA$1000)+SUMIF('退货报告(FBA)'!$F$2:$G$1001,VLOOKUP($A79,业务报告!$B$4:$C$1000,2,0),'退货报告(FBA)'!$G$2:$G$1001)</f>
        <v>0</v>
      </c>
      <c r="R79" s="50" t="str">
        <f t="shared" ca="1" si="12"/>
        <v>-</v>
      </c>
      <c r="S79" s="42">
        <f t="shared" ca="1" si="13"/>
        <v>0</v>
      </c>
      <c r="T79" s="51" t="str">
        <f t="shared" ca="1" si="14"/>
        <v>-</v>
      </c>
      <c r="U79" s="78"/>
      <c r="V79" s="78"/>
      <c r="W79" s="78"/>
    </row>
    <row r="80" spans="1:23">
      <c r="A80" s="5" t="s">
        <v>261</v>
      </c>
      <c r="B80" s="18" t="str">
        <f>VLOOKUP($A80,全部手机型号和壳种类!$B$2:$D$1007,全部手机型号和壳种类!C$1,0)</f>
        <v>红米Note10</v>
      </c>
      <c r="C80" s="18" t="str">
        <f>VLOOKUP($A80,全部手机型号和壳种类!$B$2:$D$1007,全部手机型号和壳种类!D$1,0)</f>
        <v>斑马纹</v>
      </c>
      <c r="D80" s="38">
        <f ca="1">SUMIF(业务报告!$B$4:$U$10000,$A80,业务报告!D$4:D$10000)</f>
        <v>0</v>
      </c>
      <c r="E80" s="39">
        <f ca="1">SUMIF(业务报告!$B$4:$U$10000,$A80,业务报告!F$4:F$10000)</f>
        <v>0</v>
      </c>
      <c r="F80" s="38">
        <f ca="1">SUMIF(业务报告!$B$4:$U$10000,$A80,业务报告!H$4:H$10000)</f>
        <v>0</v>
      </c>
      <c r="G80" s="39">
        <f ca="1">SUMIF(业务报告!$B$4:$U$10000,$A80,业务报告!J$4:J$10000)</f>
        <v>0</v>
      </c>
      <c r="H80" s="39">
        <f ca="1">SUMIF(业务报告!$B$4:$U$10000,$A80,业务报告!L$4:L$10000)</f>
        <v>0</v>
      </c>
      <c r="I80" s="41">
        <f ca="1">SUMIF(业务报告!$B$4:$U$10000,$A80,业务报告!N$4:N$10000)</f>
        <v>0</v>
      </c>
      <c r="J80" s="39">
        <f ca="1">SUMIF(业务报告!$B$4:$U$10000,$A80,业务报告!P$4:P$10000)</f>
        <v>0</v>
      </c>
      <c r="K80" s="70">
        <f ca="1">SUMIF(业务报告!$B$4:$U$10000,$A80,业务报告!R$4:R$10000)</f>
        <v>0</v>
      </c>
      <c r="L80" s="21">
        <f>SUMIF(广告报告!$H$4:$H$990,$A80,广告报告!$T$4:$T$990)</f>
        <v>0</v>
      </c>
      <c r="M80" s="21">
        <f>SUMIF(广告报告!$H$4:$H$990,$A80,广告报告!$U$4:$U$990)</f>
        <v>0</v>
      </c>
      <c r="N80" s="41">
        <f t="shared" ca="1" si="10"/>
        <v>0</v>
      </c>
      <c r="O80" s="42">
        <f>SUMIF(广告报告!$H$4:$H$990,$A80,广告报告!$M$4:$M$990)</f>
        <v>0</v>
      </c>
      <c r="P80" s="50" t="str">
        <f t="shared" ca="1" si="11"/>
        <v>-</v>
      </c>
      <c r="Q80" s="41">
        <f ca="1">SUMIF('退货报告(自发货)'!$D$2:$AA$1000,A80,'退货报告(自发货)'!$AA$2:$AA$1000)+SUMIF('退货报告(FBA)'!$F$2:$G$1001,VLOOKUP($A80,业务报告!$B$4:$C$1000,2,0),'退货报告(FBA)'!$G$2:$G$1001)</f>
        <v>0</v>
      </c>
      <c r="R80" s="50" t="str">
        <f t="shared" ca="1" si="12"/>
        <v>-</v>
      </c>
      <c r="S80" s="42">
        <f t="shared" ca="1" si="13"/>
        <v>0</v>
      </c>
      <c r="T80" s="51" t="str">
        <f t="shared" ca="1" si="14"/>
        <v>-</v>
      </c>
      <c r="U80" s="78"/>
      <c r="V80" s="78"/>
      <c r="W80" s="78"/>
    </row>
    <row r="81" spans="1:23">
      <c r="A81" s="5" t="s">
        <v>240</v>
      </c>
      <c r="B81" s="18" t="str">
        <f>VLOOKUP($A81,全部手机型号和壳种类!$B$2:$D$1007,全部手机型号和壳种类!C$1,0)</f>
        <v>三星A12</v>
      </c>
      <c r="C81" s="18" t="str">
        <f>VLOOKUP($A81,全部手机型号和壳种类!$B$2:$D$1007,全部手机型号和壳种类!D$1,0)</f>
        <v>干花(黄）</v>
      </c>
      <c r="D81" s="38">
        <f ca="1">SUMIF(业务报告!$B$4:$U$10000,$A81,业务报告!D$4:D$10000)</f>
        <v>0</v>
      </c>
      <c r="E81" s="39">
        <f ca="1">SUMIF(业务报告!$B$4:$U$10000,$A81,业务报告!F$4:F$10000)</f>
        <v>0</v>
      </c>
      <c r="F81" s="38">
        <f ca="1">SUMIF(业务报告!$B$4:$U$10000,$A81,业务报告!H$4:H$10000)</f>
        <v>0</v>
      </c>
      <c r="G81" s="39">
        <f ca="1">SUMIF(业务报告!$B$4:$U$10000,$A81,业务报告!J$4:J$10000)</f>
        <v>0</v>
      </c>
      <c r="H81" s="39">
        <f ca="1">SUMIF(业务报告!$B$4:$U$10000,$A81,业务报告!L$4:L$10000)</f>
        <v>0</v>
      </c>
      <c r="I81" s="41">
        <f ca="1">SUMIF(业务报告!$B$4:$U$10000,$A81,业务报告!N$4:N$10000)</f>
        <v>0</v>
      </c>
      <c r="J81" s="39">
        <f ca="1">SUMIF(业务报告!$B$4:$U$10000,$A81,业务报告!P$4:P$10000)</f>
        <v>0</v>
      </c>
      <c r="K81" s="70">
        <f ca="1">SUMIF(业务报告!$B$4:$U$10000,$A81,业务报告!R$4:R$10000)</f>
        <v>0</v>
      </c>
      <c r="L81" s="21">
        <f>SUMIF(广告报告!$H$4:$H$990,$A81,广告报告!$T$4:$T$990)</f>
        <v>0</v>
      </c>
      <c r="M81" s="21">
        <f>SUMIF(广告报告!$H$4:$H$990,$A81,广告报告!$U$4:$U$990)</f>
        <v>0</v>
      </c>
      <c r="N81" s="41">
        <f t="shared" ca="1" si="10"/>
        <v>0</v>
      </c>
      <c r="O81" s="42">
        <f>SUMIF(广告报告!$H$4:$H$990,$A81,广告报告!$M$4:$M$990)</f>
        <v>0</v>
      </c>
      <c r="P81" s="50" t="str">
        <f t="shared" ca="1" si="11"/>
        <v>-</v>
      </c>
      <c r="Q81" s="41">
        <f ca="1">SUMIF('退货报告(自发货)'!$D$2:$AA$1000,A81,'退货报告(自发货)'!$AA$2:$AA$1000)+SUMIF('退货报告(FBA)'!$F$2:$G$1001,VLOOKUP($A81,业务报告!$B$4:$C$1000,2,0),'退货报告(FBA)'!$G$2:$G$1001)</f>
        <v>0</v>
      </c>
      <c r="R81" s="50" t="str">
        <f t="shared" ca="1" si="12"/>
        <v>-</v>
      </c>
      <c r="S81" s="42">
        <f t="shared" ca="1" si="13"/>
        <v>0</v>
      </c>
      <c r="T81" s="51" t="str">
        <f t="shared" ca="1" si="14"/>
        <v>-</v>
      </c>
      <c r="U81" s="78"/>
      <c r="V81" s="78"/>
      <c r="W81" s="78"/>
    </row>
    <row r="82" spans="1:23">
      <c r="A82" s="5" t="s">
        <v>254</v>
      </c>
      <c r="B82" s="18" t="str">
        <f>VLOOKUP($A82,全部手机型号和壳种类!$B$2:$D$1007,全部手机型号和壳种类!C$1,0)</f>
        <v>红米Note10Pro</v>
      </c>
      <c r="C82" s="18" t="str">
        <f>VLOOKUP($A82,全部手机型号和壳种类!$B$2:$D$1007,全部手机型号和壳种类!D$1,0)</f>
        <v>斑马纹</v>
      </c>
      <c r="D82" s="38">
        <f ca="1">SUMIF(业务报告!$B$4:$U$10000,$A82,业务报告!D$4:D$10000)</f>
        <v>0</v>
      </c>
      <c r="E82" s="39">
        <f ca="1">SUMIF(业务报告!$B$4:$U$10000,$A82,业务报告!F$4:F$10000)</f>
        <v>0</v>
      </c>
      <c r="F82" s="38">
        <f ca="1">SUMIF(业务报告!$B$4:$U$10000,$A82,业务报告!H$4:H$10000)</f>
        <v>0</v>
      </c>
      <c r="G82" s="39">
        <f ca="1">SUMIF(业务报告!$B$4:$U$10000,$A82,业务报告!J$4:J$10000)</f>
        <v>0</v>
      </c>
      <c r="H82" s="39">
        <f ca="1">SUMIF(业务报告!$B$4:$U$10000,$A82,业务报告!L$4:L$10000)</f>
        <v>0</v>
      </c>
      <c r="I82" s="41">
        <f ca="1">SUMIF(业务报告!$B$4:$U$10000,$A82,业务报告!N$4:N$10000)</f>
        <v>0</v>
      </c>
      <c r="J82" s="39">
        <f ca="1">SUMIF(业务报告!$B$4:$U$10000,$A82,业务报告!P$4:P$10000)</f>
        <v>0</v>
      </c>
      <c r="K82" s="70">
        <f ca="1">SUMIF(业务报告!$B$4:$U$10000,$A82,业务报告!R$4:R$10000)</f>
        <v>0</v>
      </c>
      <c r="L82" s="21">
        <f>SUMIF(广告报告!$H$4:$H$990,$A82,广告报告!$T$4:$T$990)</f>
        <v>0</v>
      </c>
      <c r="M82" s="21">
        <f>SUMIF(广告报告!$H$4:$H$990,$A82,广告报告!$U$4:$U$990)</f>
        <v>0</v>
      </c>
      <c r="N82" s="41">
        <f t="shared" ca="1" si="10"/>
        <v>0</v>
      </c>
      <c r="O82" s="42">
        <f>SUMIF(广告报告!$H$4:$H$990,$A82,广告报告!$M$4:$M$990)</f>
        <v>0</v>
      </c>
      <c r="P82" s="50" t="str">
        <f t="shared" ca="1" si="11"/>
        <v>-</v>
      </c>
      <c r="Q82" s="41">
        <f ca="1">SUMIF('退货报告(自发货)'!$D$2:$AA$1000,A82,'退货报告(自发货)'!$AA$2:$AA$1000)+SUMIF('退货报告(FBA)'!$F$2:$G$1001,VLOOKUP($A82,业务报告!$B$4:$C$1000,2,0),'退货报告(FBA)'!$G$2:$G$1001)</f>
        <v>0</v>
      </c>
      <c r="R82" s="50" t="str">
        <f t="shared" ca="1" si="12"/>
        <v>-</v>
      </c>
      <c r="S82" s="42">
        <f t="shared" ca="1" si="13"/>
        <v>0</v>
      </c>
      <c r="T82" s="51" t="str">
        <f t="shared" ca="1" si="14"/>
        <v>-</v>
      </c>
      <c r="U82" s="78"/>
      <c r="V82" s="78"/>
      <c r="W82" s="78"/>
    </row>
    <row r="83" spans="1:23">
      <c r="A83" s="5" t="s">
        <v>244</v>
      </c>
      <c r="B83" s="18" t="str">
        <f>VLOOKUP($A83,全部手机型号和壳种类!$B$2:$D$1007,全部手机型号和壳种类!C$1,0)</f>
        <v>红米Note10Pro</v>
      </c>
      <c r="C83" s="18" t="str">
        <f>VLOOKUP($A83,全部手机型号和壳种类!$B$2:$D$1007,全部手机型号和壳种类!D$1,0)</f>
        <v>干花(粉）</v>
      </c>
      <c r="D83" s="38">
        <f ca="1">SUMIF(业务报告!$B$4:$U$10000,$A83,业务报告!D$4:D$10000)</f>
        <v>0</v>
      </c>
      <c r="E83" s="39">
        <f ca="1">SUMIF(业务报告!$B$4:$U$10000,$A83,业务报告!F$4:F$10000)</f>
        <v>0</v>
      </c>
      <c r="F83" s="38">
        <f ca="1">SUMIF(业务报告!$B$4:$U$10000,$A83,业务报告!H$4:H$10000)</f>
        <v>0</v>
      </c>
      <c r="G83" s="39">
        <f ca="1">SUMIF(业务报告!$B$4:$U$10000,$A83,业务报告!J$4:J$10000)</f>
        <v>0</v>
      </c>
      <c r="H83" s="39">
        <f ca="1">SUMIF(业务报告!$B$4:$U$10000,$A83,业务报告!L$4:L$10000)</f>
        <v>0</v>
      </c>
      <c r="I83" s="41">
        <f ca="1">SUMIF(业务报告!$B$4:$U$10000,$A83,业务报告!N$4:N$10000)</f>
        <v>0</v>
      </c>
      <c r="J83" s="39">
        <f ca="1">SUMIF(业务报告!$B$4:$U$10000,$A83,业务报告!P$4:P$10000)</f>
        <v>0</v>
      </c>
      <c r="K83" s="70">
        <f ca="1">SUMIF(业务报告!$B$4:$U$10000,$A83,业务报告!R$4:R$10000)</f>
        <v>0</v>
      </c>
      <c r="L83" s="21">
        <f>SUMIF(广告报告!$H$4:$H$990,$A83,广告报告!$T$4:$T$990)</f>
        <v>0</v>
      </c>
      <c r="M83" s="21">
        <f>SUMIF(广告报告!$H$4:$H$990,$A83,广告报告!$U$4:$U$990)</f>
        <v>0</v>
      </c>
      <c r="N83" s="41">
        <f t="shared" ca="1" si="10"/>
        <v>0</v>
      </c>
      <c r="O83" s="42">
        <f>SUMIF(广告报告!$H$4:$H$990,$A83,广告报告!$M$4:$M$990)</f>
        <v>0</v>
      </c>
      <c r="P83" s="50" t="str">
        <f t="shared" ca="1" si="11"/>
        <v>-</v>
      </c>
      <c r="Q83" s="41">
        <f ca="1">SUMIF('退货报告(自发货)'!$D$2:$AA$1000,A83,'退货报告(自发货)'!$AA$2:$AA$1000)+SUMIF('退货报告(FBA)'!$F$2:$G$1001,VLOOKUP($A83,业务报告!$B$4:$C$1000,2,0),'退货报告(FBA)'!$G$2:$G$1001)</f>
        <v>0</v>
      </c>
      <c r="R83" s="50" t="str">
        <f t="shared" ca="1" si="12"/>
        <v>-</v>
      </c>
      <c r="S83" s="42">
        <f t="shared" ca="1" si="13"/>
        <v>0</v>
      </c>
      <c r="T83" s="51" t="str">
        <f t="shared" ca="1" si="14"/>
        <v>-</v>
      </c>
      <c r="U83" s="78"/>
      <c r="V83" s="78"/>
      <c r="W83" s="78"/>
    </row>
    <row r="84" spans="1:23">
      <c r="A84" s="5" t="s">
        <v>247</v>
      </c>
      <c r="B84" s="18" t="str">
        <f>VLOOKUP($A84,全部手机型号和壳种类!$B$2:$D$1007,全部手机型号和壳种类!C$1,0)</f>
        <v>三星A52</v>
      </c>
      <c r="C84" s="18" t="str">
        <f>VLOOKUP($A84,全部手机型号和壳种类!$B$2:$D$1007,全部手机型号和壳种类!D$1,0)</f>
        <v>小黄菊</v>
      </c>
      <c r="D84" s="38">
        <f ca="1">SUMIF(业务报告!$B$4:$U$10000,$A84,业务报告!D$4:D$10000)</f>
        <v>0</v>
      </c>
      <c r="E84" s="39">
        <f ca="1">SUMIF(业务报告!$B$4:$U$10000,$A84,业务报告!F$4:F$10000)</f>
        <v>0</v>
      </c>
      <c r="F84" s="38">
        <f ca="1">SUMIF(业务报告!$B$4:$U$10000,$A84,业务报告!H$4:H$10000)</f>
        <v>0</v>
      </c>
      <c r="G84" s="39">
        <f ca="1">SUMIF(业务报告!$B$4:$U$10000,$A84,业务报告!J$4:J$10000)</f>
        <v>0</v>
      </c>
      <c r="H84" s="39">
        <f ca="1">SUMIF(业务报告!$B$4:$U$10000,$A84,业务报告!L$4:L$10000)</f>
        <v>0</v>
      </c>
      <c r="I84" s="41">
        <f ca="1">SUMIF(业务报告!$B$4:$U$10000,$A84,业务报告!N$4:N$10000)</f>
        <v>0</v>
      </c>
      <c r="J84" s="39">
        <f ca="1">SUMIF(业务报告!$B$4:$U$10000,$A84,业务报告!P$4:P$10000)</f>
        <v>0</v>
      </c>
      <c r="K84" s="70">
        <f ca="1">SUMIF(业务报告!$B$4:$U$10000,$A84,业务报告!R$4:R$10000)</f>
        <v>0</v>
      </c>
      <c r="L84" s="21">
        <f>SUMIF(广告报告!$H$4:$H$990,$A84,广告报告!$T$4:$T$990)</f>
        <v>0</v>
      </c>
      <c r="M84" s="21">
        <f>SUMIF(广告报告!$H$4:$H$990,$A84,广告报告!$U$4:$U$990)</f>
        <v>0</v>
      </c>
      <c r="N84" s="41">
        <f t="shared" ca="1" si="10"/>
        <v>0</v>
      </c>
      <c r="O84" s="42">
        <f>SUMIF(广告报告!$H$4:$H$990,$A84,广告报告!$M$4:$M$990)</f>
        <v>0</v>
      </c>
      <c r="P84" s="50" t="str">
        <f t="shared" ca="1" si="11"/>
        <v>-</v>
      </c>
      <c r="Q84" s="41">
        <f ca="1">SUMIF('退货报告(自发货)'!$D$2:$AA$1000,A84,'退货报告(自发货)'!$AA$2:$AA$1000)+SUMIF('退货报告(FBA)'!$F$2:$G$1001,VLOOKUP($A84,业务报告!$B$4:$C$1000,2,0),'退货报告(FBA)'!$G$2:$G$1001)</f>
        <v>0</v>
      </c>
      <c r="R84" s="50" t="str">
        <f t="shared" ca="1" si="12"/>
        <v>-</v>
      </c>
      <c r="S84" s="42">
        <f t="shared" ca="1" si="13"/>
        <v>0</v>
      </c>
      <c r="T84" s="51" t="str">
        <f t="shared" ca="1" si="14"/>
        <v>-</v>
      </c>
      <c r="U84" s="78"/>
      <c r="V84" s="78"/>
      <c r="W84" s="78"/>
    </row>
    <row r="85" spans="1:23">
      <c r="A85" s="5" t="s">
        <v>249</v>
      </c>
      <c r="B85" s="18" t="str">
        <f>VLOOKUP($A85,全部手机型号和壳种类!$B$2:$D$1007,全部手机型号和壳种类!C$1,0)</f>
        <v>三星A52</v>
      </c>
      <c r="C85" s="18" t="str">
        <f>VLOOKUP($A85,全部手机型号和壳种类!$B$2:$D$1007,全部手机型号和壳种类!D$1,0)</f>
        <v>干花公主(白）</v>
      </c>
      <c r="D85" s="38">
        <f ca="1">SUMIF(业务报告!$B$4:$U$10000,$A85,业务报告!D$4:D$10000)</f>
        <v>0</v>
      </c>
      <c r="E85" s="39">
        <f ca="1">SUMIF(业务报告!$B$4:$U$10000,$A85,业务报告!F$4:F$10000)</f>
        <v>0</v>
      </c>
      <c r="F85" s="38">
        <f ca="1">SUMIF(业务报告!$B$4:$U$10000,$A85,业务报告!H$4:H$10000)</f>
        <v>0</v>
      </c>
      <c r="G85" s="39">
        <f ca="1">SUMIF(业务报告!$B$4:$U$10000,$A85,业务报告!J$4:J$10000)</f>
        <v>0</v>
      </c>
      <c r="H85" s="39">
        <f ca="1">SUMIF(业务报告!$B$4:$U$10000,$A85,业务报告!L$4:L$10000)</f>
        <v>0</v>
      </c>
      <c r="I85" s="41">
        <f ca="1">SUMIF(业务报告!$B$4:$U$10000,$A85,业务报告!N$4:N$10000)</f>
        <v>0</v>
      </c>
      <c r="J85" s="39">
        <f ca="1">SUMIF(业务报告!$B$4:$U$10000,$A85,业务报告!P$4:P$10000)</f>
        <v>0</v>
      </c>
      <c r="K85" s="70">
        <f ca="1">SUMIF(业务报告!$B$4:$U$10000,$A85,业务报告!R$4:R$10000)</f>
        <v>0</v>
      </c>
      <c r="L85" s="21">
        <f>SUMIF(广告报告!$H$4:$H$990,$A85,广告报告!$T$4:$T$990)</f>
        <v>0</v>
      </c>
      <c r="M85" s="21">
        <f>SUMIF(广告报告!$H$4:$H$990,$A85,广告报告!$U$4:$U$990)</f>
        <v>0</v>
      </c>
      <c r="N85" s="41">
        <f t="shared" ca="1" si="10"/>
        <v>0</v>
      </c>
      <c r="O85" s="42">
        <f>SUMIF(广告报告!$H$4:$H$990,$A85,广告报告!$M$4:$M$990)</f>
        <v>0</v>
      </c>
      <c r="P85" s="50" t="str">
        <f t="shared" ca="1" si="11"/>
        <v>-</v>
      </c>
      <c r="Q85" s="41">
        <f ca="1">SUMIF('退货报告(自发货)'!$D$2:$AA$1000,A85,'退货报告(自发货)'!$AA$2:$AA$1000)+SUMIF('退货报告(FBA)'!$F$2:$G$1001,VLOOKUP($A85,业务报告!$B$4:$C$1000,2,0),'退货报告(FBA)'!$G$2:$G$1001)</f>
        <v>0</v>
      </c>
      <c r="R85" s="50" t="str">
        <f t="shared" ca="1" si="12"/>
        <v>-</v>
      </c>
      <c r="S85" s="42">
        <f t="shared" ca="1" si="13"/>
        <v>0</v>
      </c>
      <c r="T85" s="51" t="str">
        <f t="shared" ca="1" si="14"/>
        <v>-</v>
      </c>
      <c r="U85" s="78"/>
      <c r="V85" s="78"/>
      <c r="W85" s="78"/>
    </row>
    <row r="86" spans="1:23">
      <c r="A86" s="5" t="s">
        <v>250</v>
      </c>
      <c r="B86" s="18" t="str">
        <f>VLOOKUP($A86,全部手机型号和壳种类!$B$2:$D$1007,全部手机型号和壳种类!C$1,0)</f>
        <v>三星A52</v>
      </c>
      <c r="C86" s="18" t="str">
        <f>VLOOKUP($A86,全部手机型号和壳种类!$B$2:$D$1007,全部手机型号和壳种类!D$1,0)</f>
        <v>小雏菊2</v>
      </c>
      <c r="D86" s="38">
        <f ca="1">SUMIF(业务报告!$B$4:$U$10000,$A86,业务报告!D$4:D$10000)</f>
        <v>0</v>
      </c>
      <c r="E86" s="39">
        <f ca="1">SUMIF(业务报告!$B$4:$U$10000,$A86,业务报告!F$4:F$10000)</f>
        <v>0</v>
      </c>
      <c r="F86" s="38">
        <f ca="1">SUMIF(业务报告!$B$4:$U$10000,$A86,业务报告!H$4:H$10000)</f>
        <v>0</v>
      </c>
      <c r="G86" s="39">
        <f ca="1">SUMIF(业务报告!$B$4:$U$10000,$A86,业务报告!J$4:J$10000)</f>
        <v>0</v>
      </c>
      <c r="H86" s="39">
        <f ca="1">SUMIF(业务报告!$B$4:$U$10000,$A86,业务报告!L$4:L$10000)</f>
        <v>0</v>
      </c>
      <c r="I86" s="41">
        <f ca="1">SUMIF(业务报告!$B$4:$U$10000,$A86,业务报告!N$4:N$10000)</f>
        <v>0</v>
      </c>
      <c r="J86" s="39">
        <f ca="1">SUMIF(业务报告!$B$4:$U$10000,$A86,业务报告!P$4:P$10000)</f>
        <v>0</v>
      </c>
      <c r="K86" s="70">
        <f ca="1">SUMIF(业务报告!$B$4:$U$10000,$A86,业务报告!R$4:R$10000)</f>
        <v>0</v>
      </c>
      <c r="L86" s="21">
        <f>SUMIF(广告报告!$H$4:$H$990,$A86,广告报告!$T$4:$T$990)</f>
        <v>0</v>
      </c>
      <c r="M86" s="21">
        <f>SUMIF(广告报告!$H$4:$H$990,$A86,广告报告!$U$4:$U$990)</f>
        <v>0</v>
      </c>
      <c r="N86" s="41">
        <f t="shared" ca="1" si="10"/>
        <v>0</v>
      </c>
      <c r="O86" s="42">
        <f>SUMIF(广告报告!$H$4:$H$990,$A86,广告报告!$M$4:$M$990)</f>
        <v>0</v>
      </c>
      <c r="P86" s="50" t="str">
        <f t="shared" ca="1" si="11"/>
        <v>-</v>
      </c>
      <c r="Q86" s="41">
        <f ca="1">SUMIF('退货报告(自发货)'!$D$2:$AA$1000,A86,'退货报告(自发货)'!$AA$2:$AA$1000)+SUMIF('退货报告(FBA)'!$F$2:$G$1001,VLOOKUP($A86,业务报告!$B$4:$C$1000,2,0),'退货报告(FBA)'!$G$2:$G$1001)</f>
        <v>0</v>
      </c>
      <c r="R86" s="50" t="str">
        <f t="shared" ca="1" si="12"/>
        <v>-</v>
      </c>
      <c r="S86" s="42">
        <f t="shared" ca="1" si="13"/>
        <v>0</v>
      </c>
      <c r="T86" s="51" t="str">
        <f t="shared" ca="1" si="14"/>
        <v>-</v>
      </c>
      <c r="U86" s="78"/>
      <c r="V86" s="78"/>
      <c r="W86" s="78"/>
    </row>
    <row r="87" spans="1:23">
      <c r="A87" s="5" t="s">
        <v>251</v>
      </c>
      <c r="B87" s="18" t="str">
        <f>VLOOKUP($A87,全部手机型号和壳种类!$B$2:$D$1007,全部手机型号和壳种类!C$1,0)</f>
        <v>三星A52</v>
      </c>
      <c r="C87" s="18" t="str">
        <f>VLOOKUP($A87,全部手机型号和壳种类!$B$2:$D$1007,全部手机型号和壳种类!D$1,0)</f>
        <v>小雏菊1</v>
      </c>
      <c r="D87" s="38">
        <f ca="1">SUMIF(业务报告!$B$4:$U$10000,$A87,业务报告!D$4:D$10000)</f>
        <v>0</v>
      </c>
      <c r="E87" s="39">
        <f ca="1">SUMIF(业务报告!$B$4:$U$10000,$A87,业务报告!F$4:F$10000)</f>
        <v>0</v>
      </c>
      <c r="F87" s="38">
        <f ca="1">SUMIF(业务报告!$B$4:$U$10000,$A87,业务报告!H$4:H$10000)</f>
        <v>0</v>
      </c>
      <c r="G87" s="39">
        <f ca="1">SUMIF(业务报告!$B$4:$U$10000,$A87,业务报告!J$4:J$10000)</f>
        <v>0</v>
      </c>
      <c r="H87" s="39">
        <f ca="1">SUMIF(业务报告!$B$4:$U$10000,$A87,业务报告!L$4:L$10000)</f>
        <v>0</v>
      </c>
      <c r="I87" s="41">
        <f ca="1">SUMIF(业务报告!$B$4:$U$10000,$A87,业务报告!N$4:N$10000)</f>
        <v>0</v>
      </c>
      <c r="J87" s="39">
        <f ca="1">SUMIF(业务报告!$B$4:$U$10000,$A87,业务报告!P$4:P$10000)</f>
        <v>0</v>
      </c>
      <c r="K87" s="70">
        <f ca="1">SUMIF(业务报告!$B$4:$U$10000,$A87,业务报告!R$4:R$10000)</f>
        <v>0</v>
      </c>
      <c r="L87" s="21">
        <f>SUMIF(广告报告!$H$4:$H$990,$A87,广告报告!$T$4:$T$990)</f>
        <v>0</v>
      </c>
      <c r="M87" s="21">
        <f>SUMIF(广告报告!$H$4:$H$990,$A87,广告报告!$U$4:$U$990)</f>
        <v>0</v>
      </c>
      <c r="N87" s="41">
        <f t="shared" ca="1" si="10"/>
        <v>0</v>
      </c>
      <c r="O87" s="42">
        <f>SUMIF(广告报告!$H$4:$H$990,$A87,广告报告!$M$4:$M$990)</f>
        <v>0</v>
      </c>
      <c r="P87" s="50" t="str">
        <f t="shared" ca="1" si="11"/>
        <v>-</v>
      </c>
      <c r="Q87" s="41">
        <f ca="1">SUMIF('退货报告(自发货)'!$D$2:$AA$1000,A87,'退货报告(自发货)'!$AA$2:$AA$1000)+SUMIF('退货报告(FBA)'!$F$2:$G$1001,VLOOKUP($A87,业务报告!$B$4:$C$1000,2,0),'退货报告(FBA)'!$G$2:$G$1001)</f>
        <v>0</v>
      </c>
      <c r="R87" s="50" t="str">
        <f t="shared" ca="1" si="12"/>
        <v>-</v>
      </c>
      <c r="S87" s="42">
        <f t="shared" ca="1" si="13"/>
        <v>0</v>
      </c>
      <c r="T87" s="51" t="str">
        <f t="shared" ca="1" si="14"/>
        <v>-</v>
      </c>
      <c r="U87" s="78"/>
      <c r="V87" s="78"/>
      <c r="W87" s="78"/>
    </row>
    <row r="88" spans="1:23">
      <c r="A88" s="5" t="s">
        <v>267</v>
      </c>
      <c r="B88" s="18" t="str">
        <f>VLOOKUP($A88,全部手机型号和壳种类!$B$2:$D$1007,全部手机型号和壳种类!C$1,0)</f>
        <v>小米PocoX3Pro</v>
      </c>
      <c r="C88" s="18" t="str">
        <f>VLOOKUP($A88,全部手机型号和壳种类!$B$2:$D$1007,全部手机型号和壳种类!D$1,0)</f>
        <v>斑马纹</v>
      </c>
      <c r="D88" s="38">
        <f ca="1">SUMIF(业务报告!$B$4:$U$10000,$A88,业务报告!D$4:D$10000)</f>
        <v>0</v>
      </c>
      <c r="E88" s="39">
        <f ca="1">SUMIF(业务报告!$B$4:$U$10000,$A88,业务报告!F$4:F$10000)</f>
        <v>0</v>
      </c>
      <c r="F88" s="38">
        <f ca="1">SUMIF(业务报告!$B$4:$U$10000,$A88,业务报告!H$4:H$10000)</f>
        <v>0</v>
      </c>
      <c r="G88" s="39">
        <f ca="1">SUMIF(业务报告!$B$4:$U$10000,$A88,业务报告!J$4:J$10000)</f>
        <v>0</v>
      </c>
      <c r="H88" s="39">
        <f ca="1">SUMIF(业务报告!$B$4:$U$10000,$A88,业务报告!L$4:L$10000)</f>
        <v>0</v>
      </c>
      <c r="I88" s="41">
        <f ca="1">SUMIF(业务报告!$B$4:$U$10000,$A88,业务报告!N$4:N$10000)</f>
        <v>0</v>
      </c>
      <c r="J88" s="39">
        <f ca="1">SUMIF(业务报告!$B$4:$U$10000,$A88,业务报告!P$4:P$10000)</f>
        <v>0</v>
      </c>
      <c r="K88" s="70">
        <f ca="1">SUMIF(业务报告!$B$4:$U$10000,$A88,业务报告!R$4:R$10000)</f>
        <v>0</v>
      </c>
      <c r="L88" s="21">
        <f>SUMIF(广告报告!$H$4:$H$990,$A88,广告报告!$T$4:$T$990)</f>
        <v>0</v>
      </c>
      <c r="M88" s="21">
        <f>SUMIF(广告报告!$H$4:$H$990,$A88,广告报告!$U$4:$U$990)</f>
        <v>0</v>
      </c>
      <c r="N88" s="41">
        <f t="shared" ca="1" si="10"/>
        <v>0</v>
      </c>
      <c r="O88" s="42">
        <f>SUMIF(广告报告!$H$4:$H$990,$A88,广告报告!$M$4:$M$990)</f>
        <v>0</v>
      </c>
      <c r="P88" s="50" t="str">
        <f t="shared" ca="1" si="11"/>
        <v>-</v>
      </c>
      <c r="Q88" s="41">
        <f ca="1">SUMIF('退货报告(自发货)'!$D$2:$AA$1000,A88,'退货报告(自发货)'!$AA$2:$AA$1000)+SUMIF('退货报告(FBA)'!$F$2:$G$1001,VLOOKUP($A88,业务报告!$B$4:$C$1000,2,0),'退货报告(FBA)'!$G$2:$G$1001)</f>
        <v>0</v>
      </c>
      <c r="R88" s="50" t="str">
        <f t="shared" ca="1" si="12"/>
        <v>-</v>
      </c>
      <c r="S88" s="42">
        <f t="shared" ca="1" si="13"/>
        <v>0</v>
      </c>
      <c r="T88" s="51" t="str">
        <f t="shared" ca="1" si="14"/>
        <v>-</v>
      </c>
      <c r="U88" s="78"/>
      <c r="V88" s="78"/>
      <c r="W88" s="78"/>
    </row>
    <row r="89" spans="1:23">
      <c r="A89" s="5" t="s">
        <v>307</v>
      </c>
      <c r="B89" s="18" t="str">
        <f>VLOOKUP($A89,全部手机型号和壳种类!$B$2:$D$1007,全部手机型号和壳种类!C$1,0)</f>
        <v>iPhone 13 ProMax</v>
      </c>
      <c r="C89" s="18" t="str">
        <f>VLOOKUP($A89,全部手机型号和壳种类!$B$2:$D$1007,全部手机型号和壳种类!D$1,0)</f>
        <v>白底黑心</v>
      </c>
      <c r="D89" s="38">
        <f ca="1">SUMIF(业务报告!$B$4:$U$10000,$A89,业务报告!D$4:D$10000)</f>
        <v>0</v>
      </c>
      <c r="E89" s="39">
        <f ca="1">SUMIF(业务报告!$B$4:$U$10000,$A89,业务报告!F$4:F$10000)</f>
        <v>0</v>
      </c>
      <c r="F89" s="38">
        <f ca="1">SUMIF(业务报告!$B$4:$U$10000,$A89,业务报告!H$4:H$10000)</f>
        <v>0</v>
      </c>
      <c r="G89" s="39">
        <f ca="1">SUMIF(业务报告!$B$4:$U$10000,$A89,业务报告!J$4:J$10000)</f>
        <v>0</v>
      </c>
      <c r="H89" s="39">
        <f ca="1">SUMIF(业务报告!$B$4:$U$10000,$A89,业务报告!L$4:L$10000)</f>
        <v>0</v>
      </c>
      <c r="I89" s="41">
        <f ca="1">SUMIF(业务报告!$B$4:$U$10000,$A89,业务报告!N$4:N$10000)</f>
        <v>0</v>
      </c>
      <c r="J89" s="39">
        <f ca="1">SUMIF(业务报告!$B$4:$U$10000,$A89,业务报告!P$4:P$10000)</f>
        <v>0</v>
      </c>
      <c r="K89" s="70">
        <f ca="1">SUMIF(业务报告!$B$4:$U$10000,$A89,业务报告!R$4:R$10000)</f>
        <v>0</v>
      </c>
      <c r="L89" s="21">
        <f>SUMIF(广告报告!$H$4:$H$990,$A89,广告报告!$T$4:$T$990)</f>
        <v>0</v>
      </c>
      <c r="M89" s="21">
        <f>SUMIF(广告报告!$H$4:$H$990,$A89,广告报告!$U$4:$U$990)</f>
        <v>0</v>
      </c>
      <c r="N89" s="41">
        <f t="shared" ca="1" si="10"/>
        <v>0</v>
      </c>
      <c r="O89" s="42">
        <f>SUMIF(广告报告!$H$4:$H$990,$A89,广告报告!$M$4:$M$990)</f>
        <v>0</v>
      </c>
      <c r="P89" s="50" t="str">
        <f t="shared" ca="1" si="11"/>
        <v>-</v>
      </c>
      <c r="Q89" s="41">
        <f ca="1">SUMIF('退货报告(自发货)'!$D$2:$AA$1000,A89,'退货报告(自发货)'!$AA$2:$AA$1000)+SUMIF('退货报告(FBA)'!$F$2:$G$1001,VLOOKUP($A89,业务报告!$B$4:$C$1000,2,0),'退货报告(FBA)'!$G$2:$G$1001)</f>
        <v>0</v>
      </c>
      <c r="R89" s="50" t="str">
        <f t="shared" ca="1" si="12"/>
        <v>-</v>
      </c>
      <c r="S89" s="42">
        <f t="shared" ca="1" si="13"/>
        <v>0</v>
      </c>
      <c r="T89" s="51" t="str">
        <f t="shared" ca="1" si="14"/>
        <v>-</v>
      </c>
      <c r="U89" s="78"/>
      <c r="V89" s="78"/>
      <c r="W89" s="78"/>
    </row>
    <row r="90" spans="1:23">
      <c r="A90" s="5" t="s">
        <v>291</v>
      </c>
      <c r="B90" s="18" t="str">
        <f>VLOOKUP($A90,全部手机型号和壳种类!$B$2:$D$1007,全部手机型号和壳种类!C$1,0)</f>
        <v>iPhone 13 Pro</v>
      </c>
      <c r="C90" s="18" t="str">
        <f>VLOOKUP($A90,全部手机型号和壳种类!$B$2:$D$1007,全部手机型号和壳种类!D$1,0)</f>
        <v>豹纹2</v>
      </c>
      <c r="D90" s="38">
        <f ca="1">SUMIF(业务报告!$B$4:$U$10000,$A90,业务报告!D$4:D$10000)</f>
        <v>0</v>
      </c>
      <c r="E90" s="39">
        <f ca="1">SUMIF(业务报告!$B$4:$U$10000,$A90,业务报告!F$4:F$10000)</f>
        <v>0</v>
      </c>
      <c r="F90" s="38">
        <f ca="1">SUMIF(业务报告!$B$4:$U$10000,$A90,业务报告!H$4:H$10000)</f>
        <v>0</v>
      </c>
      <c r="G90" s="39">
        <f ca="1">SUMIF(业务报告!$B$4:$U$10000,$A90,业务报告!J$4:J$10000)</f>
        <v>0</v>
      </c>
      <c r="H90" s="39">
        <f ca="1">SUMIF(业务报告!$B$4:$U$10000,$A90,业务报告!L$4:L$10000)</f>
        <v>0</v>
      </c>
      <c r="I90" s="41">
        <f ca="1">SUMIF(业务报告!$B$4:$U$10000,$A90,业务报告!N$4:N$10000)</f>
        <v>0</v>
      </c>
      <c r="J90" s="39">
        <f ca="1">SUMIF(业务报告!$B$4:$U$10000,$A90,业务报告!P$4:P$10000)</f>
        <v>0</v>
      </c>
      <c r="K90" s="70">
        <f ca="1">SUMIF(业务报告!$B$4:$U$10000,$A90,业务报告!R$4:R$10000)</f>
        <v>0</v>
      </c>
      <c r="L90" s="21">
        <f>SUMIF(广告报告!$H$4:$H$990,$A90,广告报告!$T$4:$T$990)</f>
        <v>0</v>
      </c>
      <c r="M90" s="21">
        <f>SUMIF(广告报告!$H$4:$H$990,$A90,广告报告!$U$4:$U$990)</f>
        <v>0</v>
      </c>
      <c r="N90" s="41">
        <f t="shared" ca="1" si="10"/>
        <v>0</v>
      </c>
      <c r="O90" s="42">
        <f>SUMIF(广告报告!$H$4:$H$990,$A90,广告报告!$M$4:$M$990)</f>
        <v>0</v>
      </c>
      <c r="P90" s="50" t="str">
        <f t="shared" ca="1" si="11"/>
        <v>-</v>
      </c>
      <c r="Q90" s="41">
        <f ca="1">SUMIF('退货报告(自发货)'!$D$2:$AA$1000,A90,'退货报告(自发货)'!$AA$2:$AA$1000)+SUMIF('退货报告(FBA)'!$F$2:$G$1001,VLOOKUP($A90,业务报告!$B$4:$C$1000,2,0),'退货报告(FBA)'!$G$2:$G$1001)</f>
        <v>0</v>
      </c>
      <c r="R90" s="50" t="str">
        <f t="shared" ca="1" si="12"/>
        <v>-</v>
      </c>
      <c r="S90" s="42">
        <f t="shared" ca="1" si="13"/>
        <v>0</v>
      </c>
      <c r="T90" s="51" t="str">
        <f t="shared" ca="1" si="14"/>
        <v>-</v>
      </c>
      <c r="U90" s="78"/>
      <c r="V90" s="78"/>
      <c r="W90" s="78"/>
    </row>
    <row r="91" spans="1:23">
      <c r="A91" s="5" t="s">
        <v>290</v>
      </c>
      <c r="B91" s="18" t="str">
        <f>VLOOKUP($A91,全部手机型号和壳种类!$B$2:$D$1007,全部手机型号和壳种类!C$1,0)</f>
        <v>iPhone 13</v>
      </c>
      <c r="C91" s="18" t="str">
        <f>VLOOKUP($A91,全部手机型号和壳种类!$B$2:$D$1007,全部手机型号和壳种类!D$1,0)</f>
        <v>斑马纹</v>
      </c>
      <c r="D91" s="38">
        <f ca="1">SUMIF(业务报告!$B$4:$U$10000,$A91,业务报告!D$4:D$10000)</f>
        <v>0</v>
      </c>
      <c r="E91" s="39">
        <f ca="1">SUMIF(业务报告!$B$4:$U$10000,$A91,业务报告!F$4:F$10000)</f>
        <v>0</v>
      </c>
      <c r="F91" s="38">
        <f ca="1">SUMIF(业务报告!$B$4:$U$10000,$A91,业务报告!H$4:H$10000)</f>
        <v>0</v>
      </c>
      <c r="G91" s="39">
        <f ca="1">SUMIF(业务报告!$B$4:$U$10000,$A91,业务报告!J$4:J$10000)</f>
        <v>0</v>
      </c>
      <c r="H91" s="39">
        <f ca="1">SUMIF(业务报告!$B$4:$U$10000,$A91,业务报告!L$4:L$10000)</f>
        <v>0</v>
      </c>
      <c r="I91" s="41">
        <f ca="1">SUMIF(业务报告!$B$4:$U$10000,$A91,业务报告!N$4:N$10000)</f>
        <v>0</v>
      </c>
      <c r="J91" s="39">
        <f ca="1">SUMIF(业务报告!$B$4:$U$10000,$A91,业务报告!P$4:P$10000)</f>
        <v>0</v>
      </c>
      <c r="K91" s="70">
        <f ca="1">SUMIF(业务报告!$B$4:$U$10000,$A91,业务报告!R$4:R$10000)</f>
        <v>0</v>
      </c>
      <c r="L91" s="21">
        <f>SUMIF(广告报告!$H$4:$H$990,$A91,广告报告!$T$4:$T$990)</f>
        <v>0</v>
      </c>
      <c r="M91" s="21">
        <f>SUMIF(广告报告!$H$4:$H$990,$A91,广告报告!$U$4:$U$990)</f>
        <v>0</v>
      </c>
      <c r="N91" s="41">
        <f t="shared" ca="1" si="10"/>
        <v>0</v>
      </c>
      <c r="O91" s="42">
        <f>SUMIF(广告报告!$H$4:$H$990,$A91,广告报告!$M$4:$M$990)</f>
        <v>0</v>
      </c>
      <c r="P91" s="50" t="str">
        <f t="shared" ca="1" si="11"/>
        <v>-</v>
      </c>
      <c r="Q91" s="41">
        <f ca="1">SUMIF('退货报告(自发货)'!$D$2:$AA$1000,A91,'退货报告(自发货)'!$AA$2:$AA$1000)+SUMIF('退货报告(FBA)'!$F$2:$G$1001,VLOOKUP($A91,业务报告!$B$4:$C$1000,2,0),'退货报告(FBA)'!$G$2:$G$1001)</f>
        <v>0</v>
      </c>
      <c r="R91" s="50" t="str">
        <f t="shared" ca="1" si="12"/>
        <v>-</v>
      </c>
      <c r="S91" s="42">
        <f t="shared" ca="1" si="13"/>
        <v>0</v>
      </c>
      <c r="T91" s="51" t="str">
        <f t="shared" ca="1" si="14"/>
        <v>-</v>
      </c>
      <c r="U91" s="78"/>
      <c r="V91" s="78"/>
      <c r="W91" s="78"/>
    </row>
    <row r="92" spans="1:23">
      <c r="A92" s="5" t="s">
        <v>302</v>
      </c>
      <c r="B92" s="18" t="str">
        <f>VLOOKUP($A92,全部手机型号和壳种类!$B$2:$D$1007,全部手机型号和壳种类!C$1,0)</f>
        <v>iPhone 13 ProMax</v>
      </c>
      <c r="C92" s="18" t="str">
        <f>VLOOKUP($A92,全部手机型号和壳种类!$B$2:$D$1007,全部手机型号和壳种类!D$1,0)</f>
        <v>豹纹2</v>
      </c>
      <c r="D92" s="38">
        <f ca="1">SUMIF(业务报告!$B$4:$U$10000,$A92,业务报告!D$4:D$10000)</f>
        <v>0</v>
      </c>
      <c r="E92" s="39">
        <f ca="1">SUMIF(业务报告!$B$4:$U$10000,$A92,业务报告!F$4:F$10000)</f>
        <v>0</v>
      </c>
      <c r="F92" s="38">
        <f ca="1">SUMIF(业务报告!$B$4:$U$10000,$A92,业务报告!H$4:H$10000)</f>
        <v>0</v>
      </c>
      <c r="G92" s="39">
        <f ca="1">SUMIF(业务报告!$B$4:$U$10000,$A92,业务报告!J$4:J$10000)</f>
        <v>0</v>
      </c>
      <c r="H92" s="39">
        <f ca="1">SUMIF(业务报告!$B$4:$U$10000,$A92,业务报告!L$4:L$10000)</f>
        <v>0</v>
      </c>
      <c r="I92" s="41">
        <f ca="1">SUMIF(业务报告!$B$4:$U$10000,$A92,业务报告!N$4:N$10000)</f>
        <v>0</v>
      </c>
      <c r="J92" s="39">
        <f ca="1">SUMIF(业务报告!$B$4:$U$10000,$A92,业务报告!P$4:P$10000)</f>
        <v>0</v>
      </c>
      <c r="K92" s="70">
        <f ca="1">SUMIF(业务报告!$B$4:$U$10000,$A92,业务报告!R$4:R$10000)</f>
        <v>0</v>
      </c>
      <c r="L92" s="21">
        <f>SUMIF(广告报告!$H$4:$H$990,$A92,广告报告!$T$4:$T$990)</f>
        <v>0</v>
      </c>
      <c r="M92" s="21">
        <f>SUMIF(广告报告!$H$4:$H$990,$A92,广告报告!$U$4:$U$990)</f>
        <v>0</v>
      </c>
      <c r="N92" s="41">
        <f t="shared" ca="1" si="10"/>
        <v>0</v>
      </c>
      <c r="O92" s="42">
        <f>SUMIF(广告报告!$H$4:$H$990,$A92,广告报告!$M$4:$M$990)</f>
        <v>0</v>
      </c>
      <c r="P92" s="50" t="str">
        <f t="shared" ca="1" si="11"/>
        <v>-</v>
      </c>
      <c r="Q92" s="41">
        <f ca="1">SUMIF('退货报告(自发货)'!$D$2:$AA$1000,A92,'退货报告(自发货)'!$AA$2:$AA$1000)+SUMIF('退货报告(FBA)'!$F$2:$G$1001,VLOOKUP($A92,业务报告!$B$4:$C$1000,2,0),'退货报告(FBA)'!$G$2:$G$1001)</f>
        <v>0</v>
      </c>
      <c r="R92" s="50" t="str">
        <f t="shared" ca="1" si="12"/>
        <v>-</v>
      </c>
      <c r="S92" s="42">
        <f t="shared" ca="1" si="13"/>
        <v>0</v>
      </c>
      <c r="T92" s="51" t="str">
        <f t="shared" ca="1" si="14"/>
        <v>-</v>
      </c>
      <c r="U92" s="78"/>
      <c r="V92" s="78"/>
      <c r="W92" s="78"/>
    </row>
    <row r="93" spans="1:23">
      <c r="A93" s="5" t="s">
        <v>305</v>
      </c>
      <c r="B93" s="18" t="str">
        <f>VLOOKUP($A93,全部手机型号和壳种类!$B$2:$D$1007,全部手机型号和壳种类!C$1,0)</f>
        <v>iPhone 13 Mini</v>
      </c>
      <c r="C93" s="18" t="str">
        <f>VLOOKUP($A93,全部手机型号和壳种类!$B$2:$D$1007,全部手机型号和壳种类!D$1,0)</f>
        <v>白底黑心</v>
      </c>
      <c r="D93" s="38">
        <f ca="1">SUMIF(业务报告!$B$4:$U$10000,$A93,业务报告!D$4:D$10000)</f>
        <v>0</v>
      </c>
      <c r="E93" s="39">
        <f ca="1">SUMIF(业务报告!$B$4:$U$10000,$A93,业务报告!F$4:F$10000)</f>
        <v>0</v>
      </c>
      <c r="F93" s="38">
        <f ca="1">SUMIF(业务报告!$B$4:$U$10000,$A93,业务报告!H$4:H$10000)</f>
        <v>0</v>
      </c>
      <c r="G93" s="39">
        <f ca="1">SUMIF(业务报告!$B$4:$U$10000,$A93,业务报告!J$4:J$10000)</f>
        <v>0</v>
      </c>
      <c r="H93" s="39">
        <f ca="1">SUMIF(业务报告!$B$4:$U$10000,$A93,业务报告!L$4:L$10000)</f>
        <v>0</v>
      </c>
      <c r="I93" s="41">
        <f ca="1">SUMIF(业务报告!$B$4:$U$10000,$A93,业务报告!N$4:N$10000)</f>
        <v>0</v>
      </c>
      <c r="J93" s="39">
        <f ca="1">SUMIF(业务报告!$B$4:$U$10000,$A93,业务报告!P$4:P$10000)</f>
        <v>0</v>
      </c>
      <c r="K93" s="70">
        <f ca="1">SUMIF(业务报告!$B$4:$U$10000,$A93,业务报告!R$4:R$10000)</f>
        <v>0</v>
      </c>
      <c r="L93" s="21">
        <f>SUMIF(广告报告!$H$4:$H$990,$A93,广告报告!$T$4:$T$990)</f>
        <v>0</v>
      </c>
      <c r="M93" s="21">
        <f>SUMIF(广告报告!$H$4:$H$990,$A93,广告报告!$U$4:$U$990)</f>
        <v>0</v>
      </c>
      <c r="N93" s="41">
        <f t="shared" ca="1" si="10"/>
        <v>0</v>
      </c>
      <c r="O93" s="42">
        <f>SUMIF(广告报告!$H$4:$H$990,$A93,广告报告!$M$4:$M$990)</f>
        <v>0</v>
      </c>
      <c r="P93" s="50" t="str">
        <f t="shared" ca="1" si="11"/>
        <v>-</v>
      </c>
      <c r="Q93" s="41">
        <f ca="1">SUMIF('退货报告(自发货)'!$D$2:$AA$1000,A93,'退货报告(自发货)'!$AA$2:$AA$1000)+SUMIF('退货报告(FBA)'!$F$2:$G$1001,VLOOKUP($A93,业务报告!$B$4:$C$1000,2,0),'退货报告(FBA)'!$G$2:$G$1001)</f>
        <v>0</v>
      </c>
      <c r="R93" s="50" t="str">
        <f t="shared" ca="1" si="12"/>
        <v>-</v>
      </c>
      <c r="S93" s="42">
        <f t="shared" ca="1" si="13"/>
        <v>0</v>
      </c>
      <c r="T93" s="51" t="str">
        <f t="shared" ca="1" si="14"/>
        <v>-</v>
      </c>
      <c r="U93" s="78"/>
      <c r="V93" s="78"/>
      <c r="W93" s="78"/>
    </row>
    <row r="94" spans="1:23">
      <c r="A94" s="5" t="s">
        <v>295</v>
      </c>
      <c r="B94" s="18" t="str">
        <f>VLOOKUP($A94,全部手机型号和壳种类!$B$2:$D$1007,全部手机型号和壳种类!C$1,0)</f>
        <v>iPhone 13</v>
      </c>
      <c r="C94" s="18" t="str">
        <f>VLOOKUP($A94,全部手机型号和壳种类!$B$2:$D$1007,全部手机型号和壳种类!D$1,0)</f>
        <v>豹纹</v>
      </c>
      <c r="D94" s="38">
        <f ca="1">SUMIF(业务报告!$B$4:$U$10000,$A94,业务报告!D$4:D$10000)</f>
        <v>0</v>
      </c>
      <c r="E94" s="39">
        <f ca="1">SUMIF(业务报告!$B$4:$U$10000,$A94,业务报告!F$4:F$10000)</f>
        <v>0</v>
      </c>
      <c r="F94" s="38">
        <f ca="1">SUMIF(业务报告!$B$4:$U$10000,$A94,业务报告!H$4:H$10000)</f>
        <v>0</v>
      </c>
      <c r="G94" s="39">
        <f ca="1">SUMIF(业务报告!$B$4:$U$10000,$A94,业务报告!J$4:J$10000)</f>
        <v>0</v>
      </c>
      <c r="H94" s="39">
        <f ca="1">SUMIF(业务报告!$B$4:$U$10000,$A94,业务报告!L$4:L$10000)</f>
        <v>0</v>
      </c>
      <c r="I94" s="41">
        <f ca="1">SUMIF(业务报告!$B$4:$U$10000,$A94,业务报告!N$4:N$10000)</f>
        <v>0</v>
      </c>
      <c r="J94" s="39">
        <f ca="1">SUMIF(业务报告!$B$4:$U$10000,$A94,业务报告!P$4:P$10000)</f>
        <v>0</v>
      </c>
      <c r="K94" s="70">
        <f ca="1">SUMIF(业务报告!$B$4:$U$10000,$A94,业务报告!R$4:R$10000)</f>
        <v>0</v>
      </c>
      <c r="L94" s="21">
        <f>SUMIF(广告报告!$H$4:$H$990,$A94,广告报告!$T$4:$T$990)</f>
        <v>0</v>
      </c>
      <c r="M94" s="21">
        <f>SUMIF(广告报告!$H$4:$H$990,$A94,广告报告!$U$4:$U$990)</f>
        <v>0</v>
      </c>
      <c r="N94" s="41">
        <f t="shared" ca="1" si="10"/>
        <v>0</v>
      </c>
      <c r="O94" s="42">
        <f>SUMIF(广告报告!$H$4:$H$990,$A94,广告报告!$M$4:$M$990)</f>
        <v>0</v>
      </c>
      <c r="P94" s="50" t="str">
        <f t="shared" ca="1" si="11"/>
        <v>-</v>
      </c>
      <c r="Q94" s="41">
        <f ca="1">SUMIF('退货报告(自发货)'!$D$2:$AA$1000,A94,'退货报告(自发货)'!$AA$2:$AA$1000)+SUMIF('退货报告(FBA)'!$F$2:$G$1001,VLOOKUP($A94,业务报告!$B$4:$C$1000,2,0),'退货报告(FBA)'!$G$2:$G$1001)</f>
        <v>0</v>
      </c>
      <c r="R94" s="50" t="str">
        <f t="shared" ca="1" si="12"/>
        <v>-</v>
      </c>
      <c r="S94" s="42">
        <f t="shared" ca="1" si="13"/>
        <v>0</v>
      </c>
      <c r="T94" s="51" t="str">
        <f t="shared" ca="1" si="14"/>
        <v>-</v>
      </c>
      <c r="U94" s="78"/>
      <c r="V94" s="78"/>
      <c r="W94" s="78"/>
    </row>
    <row r="95" spans="1:23">
      <c r="A95" s="5" t="s">
        <v>289</v>
      </c>
      <c r="B95" s="18" t="str">
        <f>VLOOKUP($A95,全部手机型号和壳种类!$B$2:$D$1007,全部手机型号和壳种类!C$1,0)</f>
        <v>iPhone 13</v>
      </c>
      <c r="C95" s="18" t="str">
        <f>VLOOKUP($A95,全部手机型号和壳种类!$B$2:$D$1007,全部手机型号和壳种类!D$1,0)</f>
        <v>豹纹2</v>
      </c>
      <c r="D95" s="38">
        <f ca="1">SUMIF(业务报告!$B$4:$U$10000,$A95,业务报告!D$4:D$10000)</f>
        <v>0</v>
      </c>
      <c r="E95" s="39">
        <f ca="1">SUMIF(业务报告!$B$4:$U$10000,$A95,业务报告!F$4:F$10000)</f>
        <v>0</v>
      </c>
      <c r="F95" s="38">
        <f ca="1">SUMIF(业务报告!$B$4:$U$10000,$A95,业务报告!H$4:H$10000)</f>
        <v>0</v>
      </c>
      <c r="G95" s="39">
        <f ca="1">SUMIF(业务报告!$B$4:$U$10000,$A95,业务报告!J$4:J$10000)</f>
        <v>0</v>
      </c>
      <c r="H95" s="39">
        <f ca="1">SUMIF(业务报告!$B$4:$U$10000,$A95,业务报告!L$4:L$10000)</f>
        <v>0</v>
      </c>
      <c r="I95" s="41">
        <f ca="1">SUMIF(业务报告!$B$4:$U$10000,$A95,业务报告!N$4:N$10000)</f>
        <v>0</v>
      </c>
      <c r="J95" s="39">
        <f ca="1">SUMIF(业务报告!$B$4:$U$10000,$A95,业务报告!P$4:P$10000)</f>
        <v>0</v>
      </c>
      <c r="K95" s="70">
        <f ca="1">SUMIF(业务报告!$B$4:$U$10000,$A95,业务报告!R$4:R$10000)</f>
        <v>0</v>
      </c>
      <c r="L95" s="21">
        <f>SUMIF(广告报告!$H$4:$H$990,$A95,广告报告!$T$4:$T$990)</f>
        <v>0</v>
      </c>
      <c r="M95" s="21">
        <f>SUMIF(广告报告!$H$4:$H$990,$A95,广告报告!$U$4:$U$990)</f>
        <v>0</v>
      </c>
      <c r="N95" s="41">
        <f t="shared" ca="1" si="10"/>
        <v>0</v>
      </c>
      <c r="O95" s="42">
        <f>SUMIF(广告报告!$H$4:$H$990,$A95,广告报告!$M$4:$M$990)</f>
        <v>0</v>
      </c>
      <c r="P95" s="50" t="str">
        <f t="shared" ca="1" si="11"/>
        <v>-</v>
      </c>
      <c r="Q95" s="41">
        <f ca="1">SUMIF('退货报告(自发货)'!$D$2:$AA$1000,A95,'退货报告(自发货)'!$AA$2:$AA$1000)+SUMIF('退货报告(FBA)'!$F$2:$G$1001,VLOOKUP($A95,业务报告!$B$4:$C$1000,2,0),'退货报告(FBA)'!$G$2:$G$1001)</f>
        <v>0</v>
      </c>
      <c r="R95" s="50" t="str">
        <f t="shared" ca="1" si="12"/>
        <v>-</v>
      </c>
      <c r="S95" s="42">
        <f t="shared" ca="1" si="13"/>
        <v>0</v>
      </c>
      <c r="T95" s="51" t="str">
        <f t="shared" ca="1" si="14"/>
        <v>-</v>
      </c>
      <c r="U95" s="78"/>
      <c r="V95" s="78"/>
      <c r="W95" s="78"/>
    </row>
    <row r="96" spans="1:23">
      <c r="A96" s="5" t="s">
        <v>299</v>
      </c>
      <c r="B96" s="18" t="str">
        <f>VLOOKUP($A96,全部手机型号和壳种类!$B$2:$D$1007,全部手机型号和壳种类!C$1,0)</f>
        <v>iPhone 13 Pro</v>
      </c>
      <c r="C96" s="18" t="str">
        <f>VLOOKUP($A96,全部手机型号和壳种类!$B$2:$D$1007,全部手机型号和壳种类!D$1,0)</f>
        <v>豹纹</v>
      </c>
      <c r="D96" s="38">
        <f ca="1">SUMIF(业务报告!$B$4:$U$10000,$A96,业务报告!D$4:D$10000)</f>
        <v>0</v>
      </c>
      <c r="E96" s="39">
        <f ca="1">SUMIF(业务报告!$B$4:$U$10000,$A96,业务报告!F$4:F$10000)</f>
        <v>0</v>
      </c>
      <c r="F96" s="38">
        <f ca="1">SUMIF(业务报告!$B$4:$U$10000,$A96,业务报告!H$4:H$10000)</f>
        <v>0</v>
      </c>
      <c r="G96" s="39">
        <f ca="1">SUMIF(业务报告!$B$4:$U$10000,$A96,业务报告!J$4:J$10000)</f>
        <v>0</v>
      </c>
      <c r="H96" s="39">
        <f ca="1">SUMIF(业务报告!$B$4:$U$10000,$A96,业务报告!L$4:L$10000)</f>
        <v>0</v>
      </c>
      <c r="I96" s="41">
        <f ca="1">SUMIF(业务报告!$B$4:$U$10000,$A96,业务报告!N$4:N$10000)</f>
        <v>0</v>
      </c>
      <c r="J96" s="39">
        <f ca="1">SUMIF(业务报告!$B$4:$U$10000,$A96,业务报告!P$4:P$10000)</f>
        <v>0</v>
      </c>
      <c r="K96" s="70">
        <f ca="1">SUMIF(业务报告!$B$4:$U$10000,$A96,业务报告!R$4:R$10000)</f>
        <v>0</v>
      </c>
      <c r="L96" s="21">
        <f>SUMIF(广告报告!$H$4:$H$990,$A96,广告报告!$T$4:$T$990)</f>
        <v>0</v>
      </c>
      <c r="M96" s="21">
        <f>SUMIF(广告报告!$H$4:$H$990,$A96,广告报告!$U$4:$U$990)</f>
        <v>0</v>
      </c>
      <c r="N96" s="41">
        <f t="shared" ca="1" si="10"/>
        <v>0</v>
      </c>
      <c r="O96" s="42">
        <f>SUMIF(广告报告!$H$4:$H$990,$A96,广告报告!$M$4:$M$990)</f>
        <v>0</v>
      </c>
      <c r="P96" s="50" t="str">
        <f t="shared" ca="1" si="11"/>
        <v>-</v>
      </c>
      <c r="Q96" s="41">
        <f ca="1">SUMIF('退货报告(自发货)'!$D$2:$AA$1000,A96,'退货报告(自发货)'!$AA$2:$AA$1000)+SUMIF('退货报告(FBA)'!$F$2:$G$1001,VLOOKUP($A96,业务报告!$B$4:$C$1000,2,0),'退货报告(FBA)'!$G$2:$G$1001)</f>
        <v>0</v>
      </c>
      <c r="R96" s="50" t="str">
        <f t="shared" ca="1" si="12"/>
        <v>-</v>
      </c>
      <c r="S96" s="42">
        <f t="shared" ca="1" si="13"/>
        <v>0</v>
      </c>
      <c r="T96" s="51" t="str">
        <f t="shared" ca="1" si="14"/>
        <v>-</v>
      </c>
      <c r="U96" s="78"/>
      <c r="V96" s="78"/>
      <c r="W96" s="78"/>
    </row>
    <row r="97" spans="1:23">
      <c r="A97" s="5" t="s">
        <v>296</v>
      </c>
      <c r="B97" s="18" t="str">
        <f>VLOOKUP($A97,全部手机型号和壳种类!$B$2:$D$1007,全部手机型号和壳种类!C$1,0)</f>
        <v>iPhone 13 Mini</v>
      </c>
      <c r="C97" s="18" t="str">
        <f>VLOOKUP($A97,全部手机型号和壳种类!$B$2:$D$1007,全部手机型号和壳种类!D$1,0)</f>
        <v>豹纹</v>
      </c>
      <c r="D97" s="38">
        <f ca="1">SUMIF(业务报告!$B$4:$U$10000,$A97,业务报告!D$4:D$10000)</f>
        <v>0</v>
      </c>
      <c r="E97" s="39">
        <f ca="1">SUMIF(业务报告!$B$4:$U$10000,$A97,业务报告!F$4:F$10000)</f>
        <v>0</v>
      </c>
      <c r="F97" s="38">
        <f ca="1">SUMIF(业务报告!$B$4:$U$10000,$A97,业务报告!H$4:H$10000)</f>
        <v>0</v>
      </c>
      <c r="G97" s="39">
        <f ca="1">SUMIF(业务报告!$B$4:$U$10000,$A97,业务报告!J$4:J$10000)</f>
        <v>0</v>
      </c>
      <c r="H97" s="39">
        <f ca="1">SUMIF(业务报告!$B$4:$U$10000,$A97,业务报告!L$4:L$10000)</f>
        <v>0</v>
      </c>
      <c r="I97" s="41">
        <f ca="1">SUMIF(业务报告!$B$4:$U$10000,$A97,业务报告!N$4:N$10000)</f>
        <v>0</v>
      </c>
      <c r="J97" s="39">
        <f ca="1">SUMIF(业务报告!$B$4:$U$10000,$A97,业务报告!P$4:P$10000)</f>
        <v>0</v>
      </c>
      <c r="K97" s="70">
        <f ca="1">SUMIF(业务报告!$B$4:$U$10000,$A97,业务报告!R$4:R$10000)</f>
        <v>0</v>
      </c>
      <c r="L97" s="21">
        <f>SUMIF(广告报告!$H$4:$H$990,$A97,广告报告!$T$4:$T$990)</f>
        <v>0</v>
      </c>
      <c r="M97" s="21">
        <f>SUMIF(广告报告!$H$4:$H$990,$A97,广告报告!$U$4:$U$990)</f>
        <v>0</v>
      </c>
      <c r="N97" s="41">
        <f t="shared" ca="1" si="10"/>
        <v>0</v>
      </c>
      <c r="O97" s="42">
        <f>SUMIF(广告报告!$H$4:$H$990,$A97,广告报告!$M$4:$M$990)</f>
        <v>0</v>
      </c>
      <c r="P97" s="50" t="str">
        <f t="shared" ca="1" si="11"/>
        <v>-</v>
      </c>
      <c r="Q97" s="41">
        <f ca="1">SUMIF('退货报告(自发货)'!$D$2:$AA$1000,A97,'退货报告(自发货)'!$AA$2:$AA$1000)+SUMIF('退货报告(FBA)'!$F$2:$G$1001,VLOOKUP($A97,业务报告!$B$4:$C$1000,2,0),'退货报告(FBA)'!$G$2:$G$1001)</f>
        <v>0</v>
      </c>
      <c r="R97" s="50" t="str">
        <f t="shared" ca="1" si="12"/>
        <v>-</v>
      </c>
      <c r="S97" s="42">
        <f t="shared" ca="1" si="13"/>
        <v>0</v>
      </c>
      <c r="T97" s="51" t="str">
        <f t="shared" ca="1" si="14"/>
        <v>-</v>
      </c>
      <c r="U97" s="78"/>
      <c r="V97" s="78"/>
      <c r="W97" s="78"/>
    </row>
    <row r="98" spans="1:23">
      <c r="A98" s="5" t="s">
        <v>300</v>
      </c>
      <c r="B98" s="18" t="str">
        <f>VLOOKUP($A98,全部手机型号和壳种类!$B$2:$D$1007,全部手机型号和壳种类!C$1,0)</f>
        <v>iPhone 13 Pro</v>
      </c>
      <c r="C98" s="18" t="str">
        <f>VLOOKUP($A98,全部手机型号和壳种类!$B$2:$D$1007,全部手机型号和壳种类!D$1,0)</f>
        <v>斑马纹</v>
      </c>
      <c r="D98" s="38">
        <f ca="1">SUMIF(业务报告!$B$4:$U$10000,$A98,业务报告!D$4:D$10000)</f>
        <v>0</v>
      </c>
      <c r="E98" s="39">
        <f ca="1">SUMIF(业务报告!$B$4:$U$10000,$A98,业务报告!F$4:F$10000)</f>
        <v>0</v>
      </c>
      <c r="F98" s="38">
        <f ca="1">SUMIF(业务报告!$B$4:$U$10000,$A98,业务报告!H$4:H$10000)</f>
        <v>0</v>
      </c>
      <c r="G98" s="39">
        <f ca="1">SUMIF(业务报告!$B$4:$U$10000,$A98,业务报告!J$4:J$10000)</f>
        <v>0</v>
      </c>
      <c r="H98" s="39">
        <f ca="1">SUMIF(业务报告!$B$4:$U$10000,$A98,业务报告!L$4:L$10000)</f>
        <v>0</v>
      </c>
      <c r="I98" s="41">
        <f ca="1">SUMIF(业务报告!$B$4:$U$10000,$A98,业务报告!N$4:N$10000)</f>
        <v>0</v>
      </c>
      <c r="J98" s="39">
        <f ca="1">SUMIF(业务报告!$B$4:$U$10000,$A98,业务报告!P$4:P$10000)</f>
        <v>0</v>
      </c>
      <c r="K98" s="70">
        <f ca="1">SUMIF(业务报告!$B$4:$U$10000,$A98,业务报告!R$4:R$10000)</f>
        <v>0</v>
      </c>
      <c r="L98" s="21">
        <f>SUMIF(广告报告!$H$4:$H$990,$A98,广告报告!$T$4:$T$990)</f>
        <v>0</v>
      </c>
      <c r="M98" s="21">
        <f>SUMIF(广告报告!$H$4:$H$990,$A98,广告报告!$U$4:$U$990)</f>
        <v>0</v>
      </c>
      <c r="N98" s="41">
        <f t="shared" ca="1" si="10"/>
        <v>0</v>
      </c>
      <c r="O98" s="42">
        <f>SUMIF(广告报告!$H$4:$H$990,$A98,广告报告!$M$4:$M$990)</f>
        <v>0</v>
      </c>
      <c r="P98" s="50" t="str">
        <f t="shared" ca="1" si="11"/>
        <v>-</v>
      </c>
      <c r="Q98" s="41">
        <f ca="1">SUMIF('退货报告(自发货)'!$D$2:$AA$1000,A98,'退货报告(自发货)'!$AA$2:$AA$1000)+SUMIF('退货报告(FBA)'!$F$2:$G$1001,VLOOKUP($A98,业务报告!$B$4:$C$1000,2,0),'退货报告(FBA)'!$G$2:$G$1001)</f>
        <v>0</v>
      </c>
      <c r="R98" s="50" t="str">
        <f t="shared" ca="1" si="12"/>
        <v>-</v>
      </c>
      <c r="S98" s="42">
        <f t="shared" ca="1" si="13"/>
        <v>0</v>
      </c>
      <c r="T98" s="51" t="str">
        <f t="shared" ca="1" si="14"/>
        <v>-</v>
      </c>
      <c r="U98" s="78"/>
      <c r="V98" s="78"/>
      <c r="W98" s="78"/>
    </row>
    <row r="99" spans="1:23">
      <c r="A99" s="5" t="s">
        <v>306</v>
      </c>
      <c r="B99" s="18" t="str">
        <f>VLOOKUP($A99,全部手机型号和壳种类!$B$2:$D$1007,全部手机型号和壳种类!C$1,0)</f>
        <v>iPhone 13 Pro</v>
      </c>
      <c r="C99" s="18" t="str">
        <f>VLOOKUP($A99,全部手机型号和壳种类!$B$2:$D$1007,全部手机型号和壳种类!D$1,0)</f>
        <v>白底黑心</v>
      </c>
      <c r="D99" s="38">
        <f ca="1">SUMIF(业务报告!$B$4:$U$10000,$A99,业务报告!D$4:D$10000)</f>
        <v>0</v>
      </c>
      <c r="E99" s="39">
        <f ca="1">SUMIF(业务报告!$B$4:$U$10000,$A99,业务报告!F$4:F$10000)</f>
        <v>0</v>
      </c>
      <c r="F99" s="38">
        <f ca="1">SUMIF(业务报告!$B$4:$U$10000,$A99,业务报告!H$4:H$10000)</f>
        <v>0</v>
      </c>
      <c r="G99" s="39">
        <f ca="1">SUMIF(业务报告!$B$4:$U$10000,$A99,业务报告!J$4:J$10000)</f>
        <v>0</v>
      </c>
      <c r="H99" s="39">
        <f ca="1">SUMIF(业务报告!$B$4:$U$10000,$A99,业务报告!L$4:L$10000)</f>
        <v>0</v>
      </c>
      <c r="I99" s="41">
        <f ca="1">SUMIF(业务报告!$B$4:$U$10000,$A99,业务报告!N$4:N$10000)</f>
        <v>0</v>
      </c>
      <c r="J99" s="39">
        <f ca="1">SUMIF(业务报告!$B$4:$U$10000,$A99,业务报告!P$4:P$10000)</f>
        <v>0</v>
      </c>
      <c r="K99" s="70">
        <f ca="1">SUMIF(业务报告!$B$4:$U$10000,$A99,业务报告!R$4:R$10000)</f>
        <v>0</v>
      </c>
      <c r="L99" s="21">
        <f>SUMIF(广告报告!$H$4:$H$990,$A99,广告报告!$T$4:$T$990)</f>
        <v>0</v>
      </c>
      <c r="M99" s="21">
        <f>SUMIF(广告报告!$H$4:$H$990,$A99,广告报告!$U$4:$U$990)</f>
        <v>0</v>
      </c>
      <c r="N99" s="41">
        <f t="shared" ref="N99:N111" ca="1" si="15">I99-L99</f>
        <v>0</v>
      </c>
      <c r="O99" s="42">
        <f>SUMIF(广告报告!$H$4:$H$990,$A99,广告报告!$M$4:$M$990)</f>
        <v>0</v>
      </c>
      <c r="P99" s="50" t="str">
        <f t="shared" ref="P99:P111" ca="1" si="16">IF(K99&gt;0,O99/K99,"-")</f>
        <v>-</v>
      </c>
      <c r="Q99" s="41">
        <f ca="1">SUMIF('退货报告(自发货)'!$D$2:$AA$1000,A99,'退货报告(自发货)'!$AA$2:$AA$1000)+SUMIF('退货报告(FBA)'!$F$2:$G$1001,VLOOKUP($A99,业务报告!$B$4:$C$1000,2,0),'退货报告(FBA)'!$G$2:$G$1001)</f>
        <v>0</v>
      </c>
      <c r="R99" s="50" t="str">
        <f t="shared" ref="R99:R111" ca="1" si="17">IF(I99&gt;0,Q99/I99,"-")</f>
        <v>-</v>
      </c>
      <c r="S99" s="42">
        <f t="shared" ref="S99:S111" ca="1" si="18">IF(K99&gt;0,K99*(1-R99)*0.69-O99-(1.8+2.29)*I99,-O99-Q99*15)</f>
        <v>0</v>
      </c>
      <c r="T99" s="51" t="str">
        <f t="shared" ref="T99:T111" ca="1" si="19">IF(K99&gt;0,S99/K99,"-")</f>
        <v>-</v>
      </c>
      <c r="U99" s="78"/>
      <c r="V99" s="78"/>
      <c r="W99" s="78"/>
    </row>
    <row r="100" spans="1:23">
      <c r="A100" s="5" t="s">
        <v>301</v>
      </c>
      <c r="B100" s="18" t="str">
        <f>VLOOKUP($A100,全部手机型号和壳种类!$B$2:$D$1007,全部手机型号和壳种类!C$1,0)</f>
        <v>iPhone 13 ProMax</v>
      </c>
      <c r="C100" s="18" t="str">
        <f>VLOOKUP($A100,全部手机型号和壳种类!$B$2:$D$1007,全部手机型号和壳种类!D$1,0)</f>
        <v>豹纹</v>
      </c>
      <c r="D100" s="38">
        <f ca="1">SUMIF(业务报告!$B$4:$U$10000,$A100,业务报告!D$4:D$10000)</f>
        <v>0</v>
      </c>
      <c r="E100" s="39">
        <f ca="1">SUMIF(业务报告!$B$4:$U$10000,$A100,业务报告!F$4:F$10000)</f>
        <v>0</v>
      </c>
      <c r="F100" s="38">
        <f ca="1">SUMIF(业务报告!$B$4:$U$10000,$A100,业务报告!H$4:H$10000)</f>
        <v>0</v>
      </c>
      <c r="G100" s="39">
        <f ca="1">SUMIF(业务报告!$B$4:$U$10000,$A100,业务报告!J$4:J$10000)</f>
        <v>0</v>
      </c>
      <c r="H100" s="39">
        <f ca="1">SUMIF(业务报告!$B$4:$U$10000,$A100,业务报告!L$4:L$10000)</f>
        <v>0</v>
      </c>
      <c r="I100" s="41">
        <f ca="1">SUMIF(业务报告!$B$4:$U$10000,$A100,业务报告!N$4:N$10000)</f>
        <v>0</v>
      </c>
      <c r="J100" s="39">
        <f ca="1">SUMIF(业务报告!$B$4:$U$10000,$A100,业务报告!P$4:P$10000)</f>
        <v>0</v>
      </c>
      <c r="K100" s="70">
        <f ca="1">SUMIF(业务报告!$B$4:$U$10000,$A100,业务报告!R$4:R$10000)</f>
        <v>0</v>
      </c>
      <c r="L100" s="21">
        <f>SUMIF(广告报告!$H$4:$H$990,$A100,广告报告!$T$4:$T$990)</f>
        <v>0</v>
      </c>
      <c r="M100" s="21">
        <f>SUMIF(广告报告!$H$4:$H$990,$A100,广告报告!$U$4:$U$990)</f>
        <v>0</v>
      </c>
      <c r="N100" s="41">
        <f t="shared" ca="1" si="15"/>
        <v>0</v>
      </c>
      <c r="O100" s="42">
        <f>SUMIF(广告报告!$H$4:$H$990,$A100,广告报告!$M$4:$M$990)</f>
        <v>0</v>
      </c>
      <c r="P100" s="50" t="str">
        <f t="shared" ca="1" si="16"/>
        <v>-</v>
      </c>
      <c r="Q100" s="41">
        <f ca="1">SUMIF('退货报告(自发货)'!$D$2:$AA$1000,A100,'退货报告(自发货)'!$AA$2:$AA$1000)+SUMIF('退货报告(FBA)'!$F$2:$G$1001,VLOOKUP($A100,业务报告!$B$4:$C$1000,2,0),'退货报告(FBA)'!$G$2:$G$1001)</f>
        <v>0</v>
      </c>
      <c r="R100" s="50" t="str">
        <f t="shared" ca="1" si="17"/>
        <v>-</v>
      </c>
      <c r="S100" s="42">
        <f t="shared" ca="1" si="18"/>
        <v>0</v>
      </c>
      <c r="T100" s="51" t="str">
        <f t="shared" ca="1" si="19"/>
        <v>-</v>
      </c>
      <c r="U100" s="78"/>
      <c r="V100" s="78"/>
      <c r="W100" s="78"/>
    </row>
    <row r="101" spans="1:23">
      <c r="A101" s="5" t="s">
        <v>279</v>
      </c>
      <c r="B101" s="18" t="str">
        <f>VLOOKUP($A101,全部手机型号和壳种类!$B$2:$D$1007,全部手机型号和壳种类!C$1,0)</f>
        <v>iPhone 13 Pro</v>
      </c>
      <c r="C101" s="18" t="str">
        <f>VLOOKUP($A101,全部手机型号和壳种类!$B$2:$D$1007,全部手机型号和壳种类!D$1,0)</f>
        <v>小雏菊2</v>
      </c>
      <c r="D101" s="38">
        <f ca="1">SUMIF(业务报告!$B$4:$U$10000,$A101,业务报告!D$4:D$10000)</f>
        <v>0</v>
      </c>
      <c r="E101" s="39">
        <f ca="1">SUMIF(业务报告!$B$4:$U$10000,$A101,业务报告!F$4:F$10000)</f>
        <v>0</v>
      </c>
      <c r="F101" s="38">
        <f ca="1">SUMIF(业务报告!$B$4:$U$10000,$A101,业务报告!H$4:H$10000)</f>
        <v>0</v>
      </c>
      <c r="G101" s="39">
        <f ca="1">SUMIF(业务报告!$B$4:$U$10000,$A101,业务报告!J$4:J$10000)</f>
        <v>0</v>
      </c>
      <c r="H101" s="39">
        <f ca="1">SUMIF(业务报告!$B$4:$U$10000,$A101,业务报告!L$4:L$10000)</f>
        <v>0</v>
      </c>
      <c r="I101" s="41">
        <f ca="1">SUMIF(业务报告!$B$4:$U$10000,$A101,业务报告!N$4:N$10000)</f>
        <v>0</v>
      </c>
      <c r="J101" s="39">
        <f ca="1">SUMIF(业务报告!$B$4:$U$10000,$A101,业务报告!P$4:P$10000)</f>
        <v>0</v>
      </c>
      <c r="K101" s="70">
        <f ca="1">SUMIF(业务报告!$B$4:$U$10000,$A101,业务报告!R$4:R$10000)</f>
        <v>0</v>
      </c>
      <c r="L101" s="21">
        <f>SUMIF(广告报告!$H$4:$H$990,$A101,广告报告!$T$4:$T$990)</f>
        <v>0</v>
      </c>
      <c r="M101" s="21">
        <f>SUMIF(广告报告!$H$4:$H$990,$A101,广告报告!$U$4:$U$990)</f>
        <v>0</v>
      </c>
      <c r="N101" s="41">
        <f t="shared" ca="1" si="15"/>
        <v>0</v>
      </c>
      <c r="O101" s="42">
        <f>SUMIF(广告报告!$H$4:$H$990,$A101,广告报告!$M$4:$M$990)</f>
        <v>0</v>
      </c>
      <c r="P101" s="50" t="str">
        <f t="shared" ca="1" si="16"/>
        <v>-</v>
      </c>
      <c r="Q101" s="41">
        <f ca="1">SUMIF('退货报告(自发货)'!$D$2:$AA$1000,A101,'退货报告(自发货)'!$AA$2:$AA$1000)+SUMIF('退货报告(FBA)'!$F$2:$G$1001,VLOOKUP($A101,业务报告!$B$4:$C$1000,2,0),'退货报告(FBA)'!$G$2:$G$1001)</f>
        <v>0</v>
      </c>
      <c r="R101" s="50" t="str">
        <f t="shared" ca="1" si="17"/>
        <v>-</v>
      </c>
      <c r="S101" s="42">
        <f t="shared" ca="1" si="18"/>
        <v>0</v>
      </c>
      <c r="T101" s="51" t="str">
        <f t="shared" ca="1" si="19"/>
        <v>-</v>
      </c>
      <c r="U101" s="78"/>
      <c r="V101" s="78"/>
      <c r="W101" s="78"/>
    </row>
    <row r="102" spans="1:23">
      <c r="A102" s="5" t="s">
        <v>308</v>
      </c>
      <c r="B102" s="18" t="str">
        <f>VLOOKUP($A102,全部手机型号和壳种类!$B$2:$D$1007,全部手机型号和壳种类!C$1,0)</f>
        <v>iPhone 13 Mini</v>
      </c>
      <c r="C102" s="18" t="str">
        <f>VLOOKUP($A102,全部手机型号和壳种类!$B$2:$D$1007,全部手机型号和壳种类!D$1,0)</f>
        <v>小雏菊2</v>
      </c>
      <c r="D102" s="38">
        <f ca="1">SUMIF(业务报告!$B$4:$U$10000,$A102,业务报告!D$4:D$10000)</f>
        <v>0</v>
      </c>
      <c r="E102" s="39">
        <f ca="1">SUMIF(业务报告!$B$4:$U$10000,$A102,业务报告!F$4:F$10000)</f>
        <v>0</v>
      </c>
      <c r="F102" s="38">
        <f ca="1">SUMIF(业务报告!$B$4:$U$10000,$A102,业务报告!H$4:H$10000)</f>
        <v>0</v>
      </c>
      <c r="G102" s="39">
        <f ca="1">SUMIF(业务报告!$B$4:$U$10000,$A102,业务报告!J$4:J$10000)</f>
        <v>0</v>
      </c>
      <c r="H102" s="39">
        <f ca="1">SUMIF(业务报告!$B$4:$U$10000,$A102,业务报告!L$4:L$10000)</f>
        <v>0</v>
      </c>
      <c r="I102" s="41">
        <f ca="1">SUMIF(业务报告!$B$4:$U$10000,$A102,业务报告!N$4:N$10000)</f>
        <v>0</v>
      </c>
      <c r="J102" s="39">
        <f ca="1">SUMIF(业务报告!$B$4:$U$10000,$A102,业务报告!P$4:P$10000)</f>
        <v>0</v>
      </c>
      <c r="K102" s="70">
        <f ca="1">SUMIF(业务报告!$B$4:$U$10000,$A102,业务报告!R$4:R$10000)</f>
        <v>0</v>
      </c>
      <c r="L102" s="21">
        <f>SUMIF(广告报告!$H$4:$H$990,$A102,广告报告!$T$4:$T$990)</f>
        <v>0</v>
      </c>
      <c r="M102" s="21">
        <f>SUMIF(广告报告!$H$4:$H$990,$A102,广告报告!$U$4:$U$990)</f>
        <v>0</v>
      </c>
      <c r="N102" s="41">
        <f t="shared" ca="1" si="15"/>
        <v>0</v>
      </c>
      <c r="O102" s="42">
        <f>SUMIF(广告报告!$H$4:$H$990,$A102,广告报告!$M$4:$M$990)</f>
        <v>0</v>
      </c>
      <c r="P102" s="50" t="str">
        <f t="shared" ca="1" si="16"/>
        <v>-</v>
      </c>
      <c r="Q102" s="41">
        <f ca="1">SUMIF('退货报告(自发货)'!$D$2:$AA$1000,A102,'退货报告(自发货)'!$AA$2:$AA$1000)+SUMIF('退货报告(FBA)'!$F$2:$G$1001,VLOOKUP($A102,业务报告!$B$4:$C$1000,2,0),'退货报告(FBA)'!$G$2:$G$1001)</f>
        <v>0</v>
      </c>
      <c r="R102" s="50" t="str">
        <f t="shared" ca="1" si="17"/>
        <v>-</v>
      </c>
      <c r="S102" s="42">
        <f t="shared" ca="1" si="18"/>
        <v>0</v>
      </c>
      <c r="T102" s="51" t="str">
        <f t="shared" ca="1" si="19"/>
        <v>-</v>
      </c>
      <c r="U102" s="78"/>
      <c r="V102" s="78"/>
      <c r="W102" s="78"/>
    </row>
    <row r="103" spans="1:23">
      <c r="A103" s="5" t="s">
        <v>283</v>
      </c>
      <c r="B103" s="18" t="str">
        <f>VLOOKUP($A103,全部手机型号和壳种类!$B$2:$D$1007,全部手机型号和壳种类!C$1,0)</f>
        <v>iPhone 13 ProMax</v>
      </c>
      <c r="C103" s="18" t="str">
        <f>VLOOKUP($A103,全部手机型号和壳种类!$B$2:$D$1007,全部手机型号和壳种类!D$1,0)</f>
        <v>小雏菊2</v>
      </c>
      <c r="D103" s="38">
        <f ca="1">SUMIF(业务报告!$B$4:$U$10000,$A103,业务报告!D$4:D$10000)</f>
        <v>0</v>
      </c>
      <c r="E103" s="39">
        <f ca="1">SUMIF(业务报告!$B$4:$U$10000,$A103,业务报告!F$4:F$10000)</f>
        <v>0</v>
      </c>
      <c r="F103" s="38">
        <f ca="1">SUMIF(业务报告!$B$4:$U$10000,$A103,业务报告!H$4:H$10000)</f>
        <v>0</v>
      </c>
      <c r="G103" s="39">
        <f ca="1">SUMIF(业务报告!$B$4:$U$10000,$A103,业务报告!J$4:J$10000)</f>
        <v>0</v>
      </c>
      <c r="H103" s="39">
        <f ca="1">SUMIF(业务报告!$B$4:$U$10000,$A103,业务报告!L$4:L$10000)</f>
        <v>0</v>
      </c>
      <c r="I103" s="41">
        <f ca="1">SUMIF(业务报告!$B$4:$U$10000,$A103,业务报告!N$4:N$10000)</f>
        <v>0</v>
      </c>
      <c r="J103" s="39">
        <f ca="1">SUMIF(业务报告!$B$4:$U$10000,$A103,业务报告!P$4:P$10000)</f>
        <v>0</v>
      </c>
      <c r="K103" s="70">
        <f ca="1">SUMIF(业务报告!$B$4:$U$10000,$A103,业务报告!R$4:R$10000)</f>
        <v>0</v>
      </c>
      <c r="L103" s="21">
        <f>SUMIF(广告报告!$H$4:$H$990,$A103,广告报告!$T$4:$T$990)</f>
        <v>0</v>
      </c>
      <c r="M103" s="21">
        <f>SUMIF(广告报告!$H$4:$H$990,$A103,广告报告!$U$4:$U$990)</f>
        <v>0</v>
      </c>
      <c r="N103" s="41">
        <f t="shared" ca="1" si="15"/>
        <v>0</v>
      </c>
      <c r="O103" s="42">
        <f>SUMIF(广告报告!$H$4:$H$990,$A103,广告报告!$M$4:$M$990)</f>
        <v>0</v>
      </c>
      <c r="P103" s="50" t="str">
        <f t="shared" ca="1" si="16"/>
        <v>-</v>
      </c>
      <c r="Q103" s="41">
        <f ca="1">SUMIF('退货报告(自发货)'!$D$2:$AA$1000,A103,'退货报告(自发货)'!$AA$2:$AA$1000)+SUMIF('退货报告(FBA)'!$F$2:$G$1001,VLOOKUP($A103,业务报告!$B$4:$C$1000,2,0),'退货报告(FBA)'!$G$2:$G$1001)</f>
        <v>0</v>
      </c>
      <c r="R103" s="50" t="str">
        <f t="shared" ca="1" si="17"/>
        <v>-</v>
      </c>
      <c r="S103" s="42">
        <f t="shared" ca="1" si="18"/>
        <v>0</v>
      </c>
      <c r="T103" s="51" t="str">
        <f t="shared" ca="1" si="19"/>
        <v>-</v>
      </c>
      <c r="U103" s="78"/>
      <c r="V103" s="78"/>
      <c r="W103" s="78"/>
    </row>
    <row r="104" spans="1:23">
      <c r="A104" s="5" t="s">
        <v>309</v>
      </c>
      <c r="B104" s="18" t="str">
        <f>VLOOKUP($A104,全部手机型号和壳种类!$B$2:$D$1007,全部手机型号和壳种类!C$1,0)</f>
        <v>iPhone 13</v>
      </c>
      <c r="C104" s="18" t="str">
        <f>VLOOKUP($A104,全部手机型号和壳种类!$B$2:$D$1007,全部手机型号和壳种类!D$1,0)</f>
        <v>干花(黄)新</v>
      </c>
      <c r="D104" s="38">
        <f ca="1">SUMIF(业务报告!$B$4:$U$10000,$A104,业务报告!D$4:D$10000)</f>
        <v>0</v>
      </c>
      <c r="E104" s="39">
        <f ca="1">SUMIF(业务报告!$B$4:$U$10000,$A104,业务报告!F$4:F$10000)</f>
        <v>0</v>
      </c>
      <c r="F104" s="38">
        <f ca="1">SUMIF(业务报告!$B$4:$U$10000,$A104,业务报告!H$4:H$10000)</f>
        <v>0</v>
      </c>
      <c r="G104" s="39">
        <f ca="1">SUMIF(业务报告!$B$4:$U$10000,$A104,业务报告!J$4:J$10000)</f>
        <v>0</v>
      </c>
      <c r="H104" s="39">
        <f ca="1">SUMIF(业务报告!$B$4:$U$10000,$A104,业务报告!L$4:L$10000)</f>
        <v>0</v>
      </c>
      <c r="I104" s="41">
        <f ca="1">SUMIF(业务报告!$B$4:$U$10000,$A104,业务报告!N$4:N$10000)</f>
        <v>0</v>
      </c>
      <c r="J104" s="39">
        <f ca="1">SUMIF(业务报告!$B$4:$U$10000,$A104,业务报告!P$4:P$10000)</f>
        <v>0</v>
      </c>
      <c r="K104" s="70">
        <f ca="1">SUMIF(业务报告!$B$4:$U$10000,$A104,业务报告!R$4:R$10000)</f>
        <v>0</v>
      </c>
      <c r="L104" s="21">
        <f>SUMIF(广告报告!$H$4:$H$990,$A104,广告报告!$T$4:$T$990)</f>
        <v>0</v>
      </c>
      <c r="M104" s="21">
        <f>SUMIF(广告报告!$H$4:$H$990,$A104,广告报告!$U$4:$U$990)</f>
        <v>0</v>
      </c>
      <c r="N104" s="41">
        <f t="shared" ca="1" si="15"/>
        <v>0</v>
      </c>
      <c r="O104" s="42">
        <f>SUMIF(广告报告!$H$4:$H$990,$A104,广告报告!$M$4:$M$990)</f>
        <v>0</v>
      </c>
      <c r="P104" s="50" t="str">
        <f t="shared" ca="1" si="16"/>
        <v>-</v>
      </c>
      <c r="Q104" s="41">
        <f ca="1">SUMIF('退货报告(自发货)'!$D$2:$AA$1000,A104,'退货报告(自发货)'!$AA$2:$AA$1000)+SUMIF('退货报告(FBA)'!$F$2:$G$1001,VLOOKUP($A104,业务报告!$B$4:$C$1000,2,0),'退货报告(FBA)'!$G$2:$G$1001)</f>
        <v>0</v>
      </c>
      <c r="R104" s="50" t="str">
        <f t="shared" ca="1" si="17"/>
        <v>-</v>
      </c>
      <c r="S104" s="42">
        <f t="shared" ca="1" si="18"/>
        <v>0</v>
      </c>
      <c r="T104" s="51" t="str">
        <f t="shared" ca="1" si="19"/>
        <v>-</v>
      </c>
      <c r="U104" s="78"/>
      <c r="V104" s="78"/>
      <c r="W104" s="78"/>
    </row>
    <row r="105" spans="1:23">
      <c r="A105" s="5" t="s">
        <v>293</v>
      </c>
      <c r="B105" s="18" t="str">
        <f>VLOOKUP($A105,全部手机型号和壳种类!$B$2:$D$1007,全部手机型号和壳种类!C$1,0)</f>
        <v>iPhone 13 ProMax</v>
      </c>
      <c r="C105" s="18" t="str">
        <f>VLOOKUP($A105,全部手机型号和壳种类!$B$2:$D$1007,全部手机型号和壳种类!D$1,0)</f>
        <v>干花(黄)新</v>
      </c>
      <c r="D105" s="38">
        <f ca="1">SUMIF(业务报告!$B$4:$U$10000,$A105,业务报告!D$4:D$10000)</f>
        <v>0</v>
      </c>
      <c r="E105" s="39">
        <f ca="1">SUMIF(业务报告!$B$4:$U$10000,$A105,业务报告!F$4:F$10000)</f>
        <v>0</v>
      </c>
      <c r="F105" s="38">
        <f ca="1">SUMIF(业务报告!$B$4:$U$10000,$A105,业务报告!H$4:H$10000)</f>
        <v>0</v>
      </c>
      <c r="G105" s="39">
        <f ca="1">SUMIF(业务报告!$B$4:$U$10000,$A105,业务报告!J$4:J$10000)</f>
        <v>0</v>
      </c>
      <c r="H105" s="39">
        <f ca="1">SUMIF(业务报告!$B$4:$U$10000,$A105,业务报告!L$4:L$10000)</f>
        <v>0</v>
      </c>
      <c r="I105" s="41">
        <f ca="1">SUMIF(业务报告!$B$4:$U$10000,$A105,业务报告!N$4:N$10000)</f>
        <v>0</v>
      </c>
      <c r="J105" s="39">
        <f ca="1">SUMIF(业务报告!$B$4:$U$10000,$A105,业务报告!P$4:P$10000)</f>
        <v>0</v>
      </c>
      <c r="K105" s="70">
        <f ca="1">SUMIF(业务报告!$B$4:$U$10000,$A105,业务报告!R$4:R$10000)</f>
        <v>0</v>
      </c>
      <c r="L105" s="21">
        <f>SUMIF(广告报告!$H$4:$H$990,$A105,广告报告!$T$4:$T$990)</f>
        <v>0</v>
      </c>
      <c r="M105" s="21">
        <f>SUMIF(广告报告!$H$4:$H$990,$A105,广告报告!$U$4:$U$990)</f>
        <v>0</v>
      </c>
      <c r="N105" s="41">
        <f t="shared" ca="1" si="15"/>
        <v>0</v>
      </c>
      <c r="O105" s="42">
        <f>SUMIF(广告报告!$H$4:$H$990,$A105,广告报告!$M$4:$M$990)</f>
        <v>0</v>
      </c>
      <c r="P105" s="50" t="str">
        <f t="shared" ca="1" si="16"/>
        <v>-</v>
      </c>
      <c r="Q105" s="41">
        <f ca="1">SUMIF('退货报告(自发货)'!$D$2:$AA$1000,A105,'退货报告(自发货)'!$AA$2:$AA$1000)+SUMIF('退货报告(FBA)'!$F$2:$G$1001,VLOOKUP($A105,业务报告!$B$4:$C$1000,2,0),'退货报告(FBA)'!$G$2:$G$1001)</f>
        <v>0</v>
      </c>
      <c r="R105" s="50" t="str">
        <f t="shared" ca="1" si="17"/>
        <v>-</v>
      </c>
      <c r="S105" s="42">
        <f t="shared" ca="1" si="18"/>
        <v>0</v>
      </c>
      <c r="T105" s="51" t="str">
        <f t="shared" ca="1" si="19"/>
        <v>-</v>
      </c>
      <c r="U105" s="78"/>
      <c r="V105" s="78"/>
      <c r="W105" s="78"/>
    </row>
    <row r="106" spans="1:23">
      <c r="A106" s="5" t="s">
        <v>310</v>
      </c>
      <c r="B106" s="18" t="str">
        <f>VLOOKUP($A106,全部手机型号和壳种类!$B$2:$D$1007,全部手机型号和壳种类!C$1,0)</f>
        <v>iPhone 13</v>
      </c>
      <c r="C106" s="18" t="str">
        <f>VLOOKUP($A106,全部手机型号和壳种类!$B$2:$D$1007,全部手机型号和壳种类!D$1,0)</f>
        <v>干花(粉)新</v>
      </c>
      <c r="D106" s="38">
        <f ca="1">SUMIF(业务报告!$B$4:$U$10000,$A106,业务报告!D$4:D$10000)</f>
        <v>0</v>
      </c>
      <c r="E106" s="39">
        <f ca="1">SUMIF(业务报告!$B$4:$U$10000,$A106,业务报告!F$4:F$10000)</f>
        <v>0</v>
      </c>
      <c r="F106" s="38">
        <f ca="1">SUMIF(业务报告!$B$4:$U$10000,$A106,业务报告!H$4:H$10000)</f>
        <v>0</v>
      </c>
      <c r="G106" s="39">
        <f ca="1">SUMIF(业务报告!$B$4:$U$10000,$A106,业务报告!J$4:J$10000)</f>
        <v>0</v>
      </c>
      <c r="H106" s="39">
        <f ca="1">SUMIF(业务报告!$B$4:$U$10000,$A106,业务报告!L$4:L$10000)</f>
        <v>0</v>
      </c>
      <c r="I106" s="41">
        <f ca="1">SUMIF(业务报告!$B$4:$U$10000,$A106,业务报告!N$4:N$10000)</f>
        <v>0</v>
      </c>
      <c r="J106" s="39">
        <f ca="1">SUMIF(业务报告!$B$4:$U$10000,$A106,业务报告!P$4:P$10000)</f>
        <v>0</v>
      </c>
      <c r="K106" s="70">
        <f ca="1">SUMIF(业务报告!$B$4:$U$10000,$A106,业务报告!R$4:R$10000)</f>
        <v>0</v>
      </c>
      <c r="L106" s="21">
        <f>SUMIF(广告报告!$H$4:$H$990,$A106,广告报告!$T$4:$T$990)</f>
        <v>0</v>
      </c>
      <c r="M106" s="21">
        <f>SUMIF(广告报告!$H$4:$H$990,$A106,广告报告!$U$4:$U$990)</f>
        <v>0</v>
      </c>
      <c r="N106" s="41">
        <f t="shared" ca="1" si="15"/>
        <v>0</v>
      </c>
      <c r="O106" s="42">
        <f>SUMIF(广告报告!$H$4:$H$990,$A106,广告报告!$M$4:$M$990)</f>
        <v>0</v>
      </c>
      <c r="P106" s="50" t="str">
        <f t="shared" ca="1" si="16"/>
        <v>-</v>
      </c>
      <c r="Q106" s="41">
        <f ca="1">SUMIF('退货报告(自发货)'!$D$2:$AA$1000,A106,'退货报告(自发货)'!$AA$2:$AA$1000)+SUMIF('退货报告(FBA)'!$F$2:$G$1001,VLOOKUP($A106,业务报告!$B$4:$C$1000,2,0),'退货报告(FBA)'!$G$2:$G$1001)</f>
        <v>0</v>
      </c>
      <c r="R106" s="50" t="str">
        <f t="shared" ca="1" si="17"/>
        <v>-</v>
      </c>
      <c r="S106" s="42">
        <f t="shared" ca="1" si="18"/>
        <v>0</v>
      </c>
      <c r="T106" s="51" t="str">
        <f t="shared" ca="1" si="19"/>
        <v>-</v>
      </c>
      <c r="U106" s="78"/>
      <c r="V106" s="78"/>
      <c r="W106" s="78"/>
    </row>
    <row r="107" spans="1:23">
      <c r="A107" s="5" t="s">
        <v>312</v>
      </c>
      <c r="B107" s="18" t="str">
        <f>VLOOKUP($A107,全部手机型号和壳种类!$B$2:$D$1007,全部手机型号和壳种类!C$1,0)</f>
        <v>iPhone 13 ProMax</v>
      </c>
      <c r="C107" s="18" t="str">
        <f>VLOOKUP($A107,全部手机型号和壳种类!$B$2:$D$1007,全部手机型号和壳种类!D$1,0)</f>
        <v>干花(粉)新</v>
      </c>
      <c r="D107" s="38">
        <f ca="1">SUMIF(业务报告!$B$4:$U$10000,$A107,业务报告!D$4:D$10000)</f>
        <v>0</v>
      </c>
      <c r="E107" s="39">
        <f ca="1">SUMIF(业务报告!$B$4:$U$10000,$A107,业务报告!F$4:F$10000)</f>
        <v>0</v>
      </c>
      <c r="F107" s="38">
        <f ca="1">SUMIF(业务报告!$B$4:$U$10000,$A107,业务报告!H$4:H$10000)</f>
        <v>0</v>
      </c>
      <c r="G107" s="39">
        <f ca="1">SUMIF(业务报告!$B$4:$U$10000,$A107,业务报告!J$4:J$10000)</f>
        <v>0</v>
      </c>
      <c r="H107" s="39">
        <f ca="1">SUMIF(业务报告!$B$4:$U$10000,$A107,业务报告!L$4:L$10000)</f>
        <v>0</v>
      </c>
      <c r="I107" s="41">
        <f ca="1">SUMIF(业务报告!$B$4:$U$10000,$A107,业务报告!N$4:N$10000)</f>
        <v>0</v>
      </c>
      <c r="J107" s="39">
        <f ca="1">SUMIF(业务报告!$B$4:$U$10000,$A107,业务报告!P$4:P$10000)</f>
        <v>0</v>
      </c>
      <c r="K107" s="70">
        <f ca="1">SUMIF(业务报告!$B$4:$U$10000,$A107,业务报告!R$4:R$10000)</f>
        <v>0</v>
      </c>
      <c r="L107" s="21">
        <f>SUMIF(广告报告!$H$4:$H$990,$A107,广告报告!$T$4:$T$990)</f>
        <v>0</v>
      </c>
      <c r="M107" s="21">
        <f>SUMIF(广告报告!$H$4:$H$990,$A107,广告报告!$U$4:$U$990)</f>
        <v>0</v>
      </c>
      <c r="N107" s="41">
        <f t="shared" ca="1" si="15"/>
        <v>0</v>
      </c>
      <c r="O107" s="42">
        <f>SUMIF(广告报告!$H$4:$H$990,$A107,广告报告!$M$4:$M$990)</f>
        <v>0</v>
      </c>
      <c r="P107" s="50" t="str">
        <f t="shared" ca="1" si="16"/>
        <v>-</v>
      </c>
      <c r="Q107" s="41">
        <f ca="1">SUMIF('退货报告(自发货)'!$D$2:$AA$1000,A107,'退货报告(自发货)'!$AA$2:$AA$1000)+SUMIF('退货报告(FBA)'!$F$2:$G$1001,VLOOKUP($A107,业务报告!$B$4:$C$1000,2,0),'退货报告(FBA)'!$G$2:$G$1001)</f>
        <v>0</v>
      </c>
      <c r="R107" s="50" t="str">
        <f t="shared" ca="1" si="17"/>
        <v>-</v>
      </c>
      <c r="S107" s="42">
        <f t="shared" ca="1" si="18"/>
        <v>0</v>
      </c>
      <c r="T107" s="51" t="str">
        <f t="shared" ca="1" si="19"/>
        <v>-</v>
      </c>
      <c r="U107" s="78"/>
      <c r="V107" s="78"/>
      <c r="W107" s="78"/>
    </row>
    <row r="108" spans="1:23">
      <c r="A108" s="5" t="s">
        <v>512</v>
      </c>
      <c r="B108" s="18" t="str">
        <f>VLOOKUP($A108,全部手机型号和壳种类!$B$2:$D$1007,全部手机型号和壳种类!C$1,0)</f>
        <v>三星A53</v>
      </c>
      <c r="C108" s="18" t="str">
        <f>VLOOKUP($A108,全部手机型号和壳种类!$B$2:$D$1007,全部手机型号和壳种类!D$1,0)</f>
        <v>干花(黄）</v>
      </c>
      <c r="D108" s="38">
        <f ca="1">SUMIF(业务报告!$B$4:$U$10000,$A108,业务报告!D$4:D$10000)</f>
        <v>0</v>
      </c>
      <c r="E108" s="39">
        <f ca="1">SUMIF(业务报告!$B$4:$U$10000,$A108,业务报告!F$4:F$10000)</f>
        <v>0</v>
      </c>
      <c r="F108" s="38">
        <f ca="1">SUMIF(业务报告!$B$4:$U$10000,$A108,业务报告!H$4:H$10000)</f>
        <v>0</v>
      </c>
      <c r="G108" s="39">
        <f ca="1">SUMIF(业务报告!$B$4:$U$10000,$A108,业务报告!J$4:J$10000)</f>
        <v>0</v>
      </c>
      <c r="H108" s="39">
        <f ca="1">SUMIF(业务报告!$B$4:$U$10000,$A108,业务报告!L$4:L$10000)</f>
        <v>0</v>
      </c>
      <c r="I108" s="41">
        <f ca="1">SUMIF(业务报告!$B$4:$U$10000,$A108,业务报告!N$4:N$10000)</f>
        <v>0</v>
      </c>
      <c r="J108" s="39">
        <f ca="1">SUMIF(业务报告!$B$4:$U$10000,$A108,业务报告!P$4:P$10000)</f>
        <v>0</v>
      </c>
      <c r="K108" s="70">
        <f ca="1">SUMIF(业务报告!$B$4:$U$10000,$A108,业务报告!R$4:R$10000)</f>
        <v>0</v>
      </c>
      <c r="L108" s="21">
        <f>SUMIF(广告报告!$H$4:$H$990,$A108,广告报告!$T$4:$T$990)</f>
        <v>0</v>
      </c>
      <c r="M108" s="21">
        <f>SUMIF(广告报告!$H$4:$H$990,$A108,广告报告!$U$4:$U$990)</f>
        <v>0</v>
      </c>
      <c r="N108" s="41">
        <f t="shared" ca="1" si="15"/>
        <v>0</v>
      </c>
      <c r="O108" s="42">
        <f>SUMIF(广告报告!$H$4:$H$990,$A108,广告报告!$M$4:$M$990)</f>
        <v>0</v>
      </c>
      <c r="P108" s="50" t="str">
        <f t="shared" ca="1" si="16"/>
        <v>-</v>
      </c>
      <c r="Q108" s="41">
        <f ca="1">SUMIF('退货报告(自发货)'!$D$2:$AA$1000,A108,'退货报告(自发货)'!$AA$2:$AA$1000)+SUMIF('退货报告(FBA)'!$F$2:$G$1001,VLOOKUP($A108,业务报告!$B$4:$C$1000,2,0),'退货报告(FBA)'!$G$2:$G$1001)</f>
        <v>0</v>
      </c>
      <c r="R108" s="50" t="str">
        <f t="shared" ca="1" si="17"/>
        <v>-</v>
      </c>
      <c r="S108" s="42">
        <f t="shared" ca="1" si="18"/>
        <v>0</v>
      </c>
      <c r="T108" s="51" t="str">
        <f t="shared" ca="1" si="19"/>
        <v>-</v>
      </c>
      <c r="U108" s="78"/>
      <c r="V108" s="78"/>
      <c r="W108" s="78"/>
    </row>
    <row r="109" spans="1:23">
      <c r="A109" s="5" t="s">
        <v>519</v>
      </c>
      <c r="B109" s="18" t="str">
        <f>VLOOKUP($A109,全部手机型号和壳种类!$B$2:$D$1007,全部手机型号和壳种类!C$1,0)</f>
        <v>三星A53</v>
      </c>
      <c r="C109" s="18" t="str">
        <f>VLOOKUP($A109,全部手机型号和壳种类!$B$2:$D$1007,全部手机型号和壳种类!D$1,0)</f>
        <v>豹纹</v>
      </c>
      <c r="D109" s="38">
        <f ca="1">SUMIF(业务报告!$B$4:$U$10000,$A109,业务报告!D$4:D$10000)</f>
        <v>0</v>
      </c>
      <c r="E109" s="39">
        <f ca="1">SUMIF(业务报告!$B$4:$U$10000,$A109,业务报告!F$4:F$10000)</f>
        <v>0</v>
      </c>
      <c r="F109" s="38">
        <f ca="1">SUMIF(业务报告!$B$4:$U$10000,$A109,业务报告!H$4:H$10000)</f>
        <v>0</v>
      </c>
      <c r="G109" s="39">
        <f ca="1">SUMIF(业务报告!$B$4:$U$10000,$A109,业务报告!J$4:J$10000)</f>
        <v>0</v>
      </c>
      <c r="H109" s="39">
        <f ca="1">SUMIF(业务报告!$B$4:$U$10000,$A109,业务报告!L$4:L$10000)</f>
        <v>0</v>
      </c>
      <c r="I109" s="41">
        <f ca="1">SUMIF(业务报告!$B$4:$U$10000,$A109,业务报告!N$4:N$10000)</f>
        <v>0</v>
      </c>
      <c r="J109" s="39">
        <f ca="1">SUMIF(业务报告!$B$4:$U$10000,$A109,业务报告!P$4:P$10000)</f>
        <v>0</v>
      </c>
      <c r="K109" s="70">
        <f ca="1">SUMIF(业务报告!$B$4:$U$10000,$A109,业务报告!R$4:R$10000)</f>
        <v>0</v>
      </c>
      <c r="L109" s="21">
        <f>SUMIF(广告报告!$H$4:$H$990,$A109,广告报告!$T$4:$T$990)</f>
        <v>0</v>
      </c>
      <c r="M109" s="21">
        <f>SUMIF(广告报告!$H$4:$H$990,$A109,广告报告!$U$4:$U$990)</f>
        <v>0</v>
      </c>
      <c r="N109" s="41">
        <f t="shared" ca="1" si="15"/>
        <v>0</v>
      </c>
      <c r="O109" s="42">
        <f>SUMIF(广告报告!$H$4:$H$990,$A109,广告报告!$M$4:$M$990)</f>
        <v>0</v>
      </c>
      <c r="P109" s="50" t="str">
        <f t="shared" ca="1" si="16"/>
        <v>-</v>
      </c>
      <c r="Q109" s="41">
        <f ca="1">SUMIF('退货报告(自发货)'!$D$2:$AA$1000,A109,'退货报告(自发货)'!$AA$2:$AA$1000)+SUMIF('退货报告(FBA)'!$F$2:$G$1001,VLOOKUP($A109,业务报告!$B$4:$C$1000,2,0),'退货报告(FBA)'!$G$2:$G$1001)</f>
        <v>0</v>
      </c>
      <c r="R109" s="50" t="str">
        <f t="shared" ca="1" si="17"/>
        <v>-</v>
      </c>
      <c r="S109" s="42">
        <f t="shared" ca="1" si="18"/>
        <v>0</v>
      </c>
      <c r="T109" s="51" t="str">
        <f t="shared" ca="1" si="19"/>
        <v>-</v>
      </c>
      <c r="U109" s="78"/>
      <c r="V109" s="78"/>
      <c r="W109" s="78"/>
    </row>
    <row r="110" spans="1:23">
      <c r="A110" s="5" t="s">
        <v>525</v>
      </c>
      <c r="B110" s="18" t="str">
        <f>VLOOKUP($A110,全部手机型号和壳种类!$B$2:$D$1007,全部手机型号和壳种类!C$1,0)</f>
        <v>Redmi Note11/S</v>
      </c>
      <c r="C110" s="18" t="str">
        <f>VLOOKUP($A110,全部手机型号和壳种类!$B$2:$D$1007,全部手机型号和壳种类!D$1,0)</f>
        <v>豹纹</v>
      </c>
      <c r="D110" s="38">
        <f ca="1">SUMIF(业务报告!$B$4:$U$10000,$A110,业务报告!D$4:D$10000)</f>
        <v>0</v>
      </c>
      <c r="E110" s="39">
        <f ca="1">SUMIF(业务报告!$B$4:$U$10000,$A110,业务报告!F$4:F$10000)</f>
        <v>0</v>
      </c>
      <c r="F110" s="38">
        <f ca="1">SUMIF(业务报告!$B$4:$U$10000,$A110,业务报告!H$4:H$10000)</f>
        <v>0</v>
      </c>
      <c r="G110" s="39">
        <f ca="1">SUMIF(业务报告!$B$4:$U$10000,$A110,业务报告!J$4:J$10000)</f>
        <v>0</v>
      </c>
      <c r="H110" s="39">
        <f ca="1">SUMIF(业务报告!$B$4:$U$10000,$A110,业务报告!L$4:L$10000)</f>
        <v>0</v>
      </c>
      <c r="I110" s="41">
        <f ca="1">SUMIF(业务报告!$B$4:$U$10000,$A110,业务报告!N$4:N$10000)</f>
        <v>0</v>
      </c>
      <c r="J110" s="39">
        <f ca="1">SUMIF(业务报告!$B$4:$U$10000,$A110,业务报告!P$4:P$10000)</f>
        <v>0</v>
      </c>
      <c r="K110" s="70">
        <f ca="1">SUMIF(业务报告!$B$4:$U$10000,$A110,业务报告!R$4:R$10000)</f>
        <v>0</v>
      </c>
      <c r="L110" s="21">
        <f>SUMIF(广告报告!$H$4:$H$990,$A110,广告报告!$T$4:$T$990)</f>
        <v>0</v>
      </c>
      <c r="M110" s="21">
        <f>SUMIF(广告报告!$H$4:$H$990,$A110,广告报告!$U$4:$U$990)</f>
        <v>0</v>
      </c>
      <c r="N110" s="41">
        <f t="shared" ca="1" si="15"/>
        <v>0</v>
      </c>
      <c r="O110" s="42">
        <f>SUMIF(广告报告!$H$4:$H$990,$A110,广告报告!$M$4:$M$990)</f>
        <v>0</v>
      </c>
      <c r="P110" s="50" t="str">
        <f t="shared" ca="1" si="16"/>
        <v>-</v>
      </c>
      <c r="Q110" s="41">
        <f ca="1">SUMIF('退货报告(自发货)'!$D$2:$AA$1000,A110,'退货报告(自发货)'!$AA$2:$AA$1000)+SUMIF('退货报告(FBA)'!$F$2:$G$1001,VLOOKUP($A110,业务报告!$B$4:$C$1000,2,0),'退货报告(FBA)'!$G$2:$G$1001)</f>
        <v>0</v>
      </c>
      <c r="R110" s="50" t="str">
        <f t="shared" ca="1" si="17"/>
        <v>-</v>
      </c>
      <c r="S110" s="42">
        <f t="shared" ca="1" si="18"/>
        <v>0</v>
      </c>
      <c r="T110" s="51" t="str">
        <f t="shared" ca="1" si="19"/>
        <v>-</v>
      </c>
      <c r="U110" s="78"/>
      <c r="V110" s="78"/>
      <c r="W110" s="78"/>
    </row>
    <row r="111" spans="1:23">
      <c r="A111" s="5" t="s">
        <v>526</v>
      </c>
      <c r="B111" s="18" t="str">
        <f>VLOOKUP($A111,全部手机型号和壳种类!$B$2:$D$1007,全部手机型号和壳种类!C$1,0)</f>
        <v>Redmi Note11/S</v>
      </c>
      <c r="C111" s="18" t="str">
        <f>VLOOKUP($A111,全部手机型号和壳种类!$B$2:$D$1007,全部手机型号和壳种类!D$1,0)</f>
        <v>斑马纹</v>
      </c>
      <c r="D111" s="38">
        <f ca="1">SUMIF(业务报告!$B$4:$U$10000,$A111,业务报告!D$4:D$10000)</f>
        <v>0</v>
      </c>
      <c r="E111" s="39">
        <f ca="1">SUMIF(业务报告!$B$4:$U$10000,$A111,业务报告!F$4:F$10000)</f>
        <v>0</v>
      </c>
      <c r="F111" s="38">
        <f ca="1">SUMIF(业务报告!$B$4:$U$10000,$A111,业务报告!H$4:H$10000)</f>
        <v>0</v>
      </c>
      <c r="G111" s="39">
        <f ca="1">SUMIF(业务报告!$B$4:$U$10000,$A111,业务报告!J$4:J$10000)</f>
        <v>0</v>
      </c>
      <c r="H111" s="39">
        <f ca="1">SUMIF(业务报告!$B$4:$U$10000,$A111,业务报告!L$4:L$10000)</f>
        <v>0</v>
      </c>
      <c r="I111" s="41">
        <f ca="1">SUMIF(业务报告!$B$4:$U$10000,$A111,业务报告!N$4:N$10000)</f>
        <v>0</v>
      </c>
      <c r="J111" s="39">
        <f ca="1">SUMIF(业务报告!$B$4:$U$10000,$A111,业务报告!P$4:P$10000)</f>
        <v>0</v>
      </c>
      <c r="K111" s="70">
        <f ca="1">SUMIF(业务报告!$B$4:$U$10000,$A111,业务报告!R$4:R$10000)</f>
        <v>0</v>
      </c>
      <c r="L111" s="21">
        <f>SUMIF(广告报告!$H$4:$H$990,$A111,广告报告!$T$4:$T$990)</f>
        <v>0</v>
      </c>
      <c r="M111" s="21">
        <f>SUMIF(广告报告!$H$4:$H$990,$A111,广告报告!$U$4:$U$990)</f>
        <v>0</v>
      </c>
      <c r="N111" s="41">
        <f t="shared" ca="1" si="15"/>
        <v>0</v>
      </c>
      <c r="O111" s="42">
        <f>SUMIF(广告报告!$H$4:$H$990,$A111,广告报告!$M$4:$M$990)</f>
        <v>0</v>
      </c>
      <c r="P111" s="50" t="str">
        <f t="shared" ca="1" si="16"/>
        <v>-</v>
      </c>
      <c r="Q111" s="41">
        <f ca="1">SUMIF('退货报告(自发货)'!$D$2:$AA$1000,A111,'退货报告(自发货)'!$AA$2:$AA$1000)+SUMIF('退货报告(FBA)'!$F$2:$G$1001,VLOOKUP($A111,业务报告!$B$4:$C$1000,2,0),'退货报告(FBA)'!$G$2:$G$1001)</f>
        <v>0</v>
      </c>
      <c r="R111" s="50" t="str">
        <f t="shared" ca="1" si="17"/>
        <v>-</v>
      </c>
      <c r="S111" s="42">
        <f t="shared" ca="1" si="18"/>
        <v>0</v>
      </c>
      <c r="T111" s="51" t="str">
        <f t="shared" ca="1" si="19"/>
        <v>-</v>
      </c>
      <c r="U111" s="78"/>
      <c r="V111" s="78"/>
      <c r="W111" s="78"/>
    </row>
    <row r="112" spans="1:23">
      <c r="A112" s="5" t="s">
        <v>524</v>
      </c>
      <c r="B112" s="18" t="str">
        <f>VLOOKUP($A112,全部手机型号和壳种类!$B$2:$D$1007,全部手机型号和壳种类!C$1,0)</f>
        <v>Redmi Note11/S</v>
      </c>
      <c r="C112" s="18" t="str">
        <f>VLOOKUP($A112,全部手机型号和壳种类!$B$2:$D$1007,全部手机型号和壳种类!D$1,0)</f>
        <v>豹纹2</v>
      </c>
      <c r="D112" s="38">
        <f ca="1">SUMIF(业务报告!$B$4:$U$10000,$A112,业务报告!D$4:D$10000)</f>
        <v>0</v>
      </c>
      <c r="E112" s="39">
        <f ca="1">SUMIF(业务报告!$B$4:$U$10000,$A112,业务报告!F$4:F$10000)</f>
        <v>0</v>
      </c>
      <c r="F112" s="38">
        <f ca="1">SUMIF(业务报告!$B$4:$U$10000,$A112,业务报告!H$4:H$10000)</f>
        <v>0</v>
      </c>
      <c r="G112" s="39">
        <f ca="1">SUMIF(业务报告!$B$4:$U$10000,$A112,业务报告!J$4:J$10000)</f>
        <v>0</v>
      </c>
      <c r="H112" s="39">
        <f ca="1">SUMIF(业务报告!$B$4:$U$10000,$A112,业务报告!L$4:L$10000)</f>
        <v>0</v>
      </c>
      <c r="I112" s="41">
        <f ca="1">SUMIF(业务报告!$B$4:$U$10000,$A112,业务报告!N$4:N$10000)</f>
        <v>0</v>
      </c>
      <c r="J112" s="39">
        <f ca="1">SUMIF(业务报告!$B$4:$U$10000,$A112,业务报告!P$4:P$10000)</f>
        <v>0</v>
      </c>
      <c r="K112" s="70">
        <f ca="1">SUMIF(业务报告!$B$4:$U$10000,$A112,业务报告!R$4:R$10000)</f>
        <v>0</v>
      </c>
      <c r="L112" s="21">
        <f>SUMIF(广告报告!$H$4:$H$990,$A112,广告报告!$T$4:$T$990)</f>
        <v>0</v>
      </c>
      <c r="M112" s="21">
        <f>SUMIF(广告报告!$H$4:$H$990,$A112,广告报告!$U$4:$U$990)</f>
        <v>0</v>
      </c>
      <c r="N112" s="41">
        <f t="shared" ref="N112:N121" ca="1" si="20">I112-L112</f>
        <v>0</v>
      </c>
      <c r="O112" s="42">
        <f>SUMIF(广告报告!$H$4:$H$990,$A112,广告报告!$M$4:$M$990)</f>
        <v>0</v>
      </c>
      <c r="P112" s="50" t="str">
        <f t="shared" ref="P112:P121" ca="1" si="21">IF(K112&gt;0,O112/K112,"-")</f>
        <v>-</v>
      </c>
      <c r="Q112" s="41">
        <f ca="1">SUMIF('退货报告(自发货)'!$D$2:$AA$1000,A112,'退货报告(自发货)'!$AA$2:$AA$1000)+SUMIF('退货报告(FBA)'!$F$2:$G$1001,VLOOKUP($A112,业务报告!$B$4:$C$1000,2,0),'退货报告(FBA)'!$G$2:$G$1001)</f>
        <v>0</v>
      </c>
      <c r="R112" s="50" t="str">
        <f t="shared" ref="R112:R121" ca="1" si="22">IF(I112&gt;0,Q112/I112,"-")</f>
        <v>-</v>
      </c>
      <c r="S112" s="42">
        <f t="shared" ref="S112:S121" ca="1" si="23">IF(K112&gt;0,K112*(1-R112)*0.69-O112-(1.8+2.29)*I112,-O112-Q112*15)</f>
        <v>0</v>
      </c>
      <c r="T112" s="51"/>
      <c r="U112" s="78"/>
      <c r="V112" s="78"/>
      <c r="W112" s="78"/>
    </row>
    <row r="113" spans="1:23">
      <c r="A113" s="5" t="s">
        <v>561</v>
      </c>
      <c r="B113" s="18" t="e">
        <f>VLOOKUP($A113,全部手机型号和壳种类!$B$2:$D$1007,全部手机型号和壳种类!C$1,0)</f>
        <v>#N/A</v>
      </c>
      <c r="C113" s="18" t="e">
        <f>VLOOKUP($A113,全部手机型号和壳种类!$B$2:$D$1007,全部手机型号和壳种类!D$1,0)</f>
        <v>#N/A</v>
      </c>
      <c r="D113" s="38">
        <f ca="1">SUMIF(业务报告!$B$4:$U$10000,$A113,业务报告!D$4:D$10000)</f>
        <v>0</v>
      </c>
      <c r="E113" s="39">
        <f ca="1">SUMIF(业务报告!$B$4:$U$10000,$A113,业务报告!F$4:F$10000)</f>
        <v>0</v>
      </c>
      <c r="F113" s="38">
        <f ca="1">SUMIF(业务报告!$B$4:$U$10000,$A113,业务报告!H$4:H$10000)</f>
        <v>0</v>
      </c>
      <c r="G113" s="39">
        <f ca="1">SUMIF(业务报告!$B$4:$U$10000,$A113,业务报告!J$4:J$10000)</f>
        <v>0</v>
      </c>
      <c r="H113" s="39">
        <f ca="1">SUMIF(业务报告!$B$4:$U$10000,$A113,业务报告!L$4:L$10000)</f>
        <v>0</v>
      </c>
      <c r="I113" s="41">
        <f ca="1">SUMIF(业务报告!$B$4:$U$10000,$A113,业务报告!N$4:N$10000)</f>
        <v>0</v>
      </c>
      <c r="J113" s="39">
        <f ca="1">SUMIF(业务报告!$B$4:$U$10000,$A113,业务报告!P$4:P$10000)</f>
        <v>0</v>
      </c>
      <c r="K113" s="70">
        <f ca="1">SUMIF(业务报告!$B$4:$U$10000,$A113,业务报告!R$4:R$10000)</f>
        <v>0</v>
      </c>
      <c r="L113" s="21">
        <f>SUMIF(广告报告!$H$4:$H$990,$A113,广告报告!$T$4:$T$990)</f>
        <v>0</v>
      </c>
      <c r="M113" s="21">
        <f>SUMIF(广告报告!$H$4:$H$990,$A113,广告报告!$U$4:$U$990)</f>
        <v>0</v>
      </c>
      <c r="N113" s="41">
        <f t="shared" ca="1" si="20"/>
        <v>0</v>
      </c>
      <c r="O113" s="42">
        <f>SUMIF(广告报告!$H$4:$H$990,$A113,广告报告!$M$4:$M$990)</f>
        <v>0</v>
      </c>
      <c r="P113" s="50" t="str">
        <f t="shared" ca="1" si="21"/>
        <v>-</v>
      </c>
      <c r="Q113" s="41">
        <f ca="1">SUMIF('退货报告(自发货)'!$D$2:$AA$1000,A113,'退货报告(自发货)'!$AA$2:$AA$1000)+SUMIF('退货报告(FBA)'!$F$2:$G$1001,VLOOKUP($A113,业务报告!$B$4:$C$1000,2,0),'退货报告(FBA)'!$G$2:$G$1001)</f>
        <v>0</v>
      </c>
      <c r="R113" s="50" t="str">
        <f t="shared" ca="1" si="22"/>
        <v>-</v>
      </c>
      <c r="S113" s="42">
        <f t="shared" ca="1" si="23"/>
        <v>0</v>
      </c>
      <c r="T113" s="51"/>
      <c r="U113" s="78"/>
      <c r="V113" s="78"/>
      <c r="W113" s="78"/>
    </row>
    <row r="114" spans="1:23">
      <c r="A114" s="5" t="s">
        <v>562</v>
      </c>
      <c r="B114" s="18" t="e">
        <f>VLOOKUP($A114,全部手机型号和壳种类!$B$2:$D$1007,全部手机型号和壳种类!C$1,0)</f>
        <v>#N/A</v>
      </c>
      <c r="C114" s="18" t="e">
        <f>VLOOKUP($A114,全部手机型号和壳种类!$B$2:$D$1007,全部手机型号和壳种类!D$1,0)</f>
        <v>#N/A</v>
      </c>
      <c r="D114" s="38">
        <f ca="1">SUMIF(业务报告!$B$4:$U$10000,$A114,业务报告!D$4:D$10000)</f>
        <v>0</v>
      </c>
      <c r="E114" s="39">
        <f ca="1">SUMIF(业务报告!$B$4:$U$10000,$A114,业务报告!F$4:F$10000)</f>
        <v>0</v>
      </c>
      <c r="F114" s="38">
        <f ca="1">SUMIF(业务报告!$B$4:$U$10000,$A114,业务报告!H$4:H$10000)</f>
        <v>0</v>
      </c>
      <c r="G114" s="39">
        <f ca="1">SUMIF(业务报告!$B$4:$U$10000,$A114,业务报告!J$4:J$10000)</f>
        <v>0</v>
      </c>
      <c r="H114" s="39">
        <f ca="1">SUMIF(业务报告!$B$4:$U$10000,$A114,业务报告!L$4:L$10000)</f>
        <v>0</v>
      </c>
      <c r="I114" s="41">
        <f ca="1">SUMIF(业务报告!$B$4:$U$10000,$A114,业务报告!N$4:N$10000)</f>
        <v>0</v>
      </c>
      <c r="J114" s="39">
        <f ca="1">SUMIF(业务报告!$B$4:$U$10000,$A114,业务报告!P$4:P$10000)</f>
        <v>0</v>
      </c>
      <c r="K114" s="70">
        <f ca="1">SUMIF(业务报告!$B$4:$U$10000,$A114,业务报告!R$4:R$10000)</f>
        <v>0</v>
      </c>
      <c r="L114" s="21">
        <f>SUMIF(广告报告!$H$4:$H$990,$A114,广告报告!$T$4:$T$990)</f>
        <v>0</v>
      </c>
      <c r="M114" s="21">
        <f>SUMIF(广告报告!$H$4:$H$990,$A114,广告报告!$U$4:$U$990)</f>
        <v>0</v>
      </c>
      <c r="N114" s="41">
        <f t="shared" ca="1" si="20"/>
        <v>0</v>
      </c>
      <c r="O114" s="42">
        <f>SUMIF(广告报告!$H$4:$H$990,$A114,广告报告!$M$4:$M$990)</f>
        <v>0</v>
      </c>
      <c r="P114" s="50" t="str">
        <f t="shared" ca="1" si="21"/>
        <v>-</v>
      </c>
      <c r="Q114" s="41">
        <f ca="1">SUMIF('退货报告(自发货)'!$D$2:$AA$1000,A114,'退货报告(自发货)'!$AA$2:$AA$1000)+SUMIF('退货报告(FBA)'!$F$2:$G$1001,VLOOKUP($A114,业务报告!$B$4:$C$1000,2,0),'退货报告(FBA)'!$G$2:$G$1001)</f>
        <v>0</v>
      </c>
      <c r="R114" s="50" t="str">
        <f t="shared" ca="1" si="22"/>
        <v>-</v>
      </c>
      <c r="S114" s="42">
        <f t="shared" ca="1" si="23"/>
        <v>0</v>
      </c>
      <c r="T114" s="51"/>
      <c r="U114" s="78"/>
      <c r="V114" s="78"/>
      <c r="W114" s="78"/>
    </row>
    <row r="115" spans="1:23">
      <c r="A115" s="5" t="s">
        <v>563</v>
      </c>
      <c r="B115" s="18" t="e">
        <f>VLOOKUP($A115,全部手机型号和壳种类!$B$2:$D$1007,全部手机型号和壳种类!C$1,0)</f>
        <v>#N/A</v>
      </c>
      <c r="C115" s="18" t="e">
        <f>VLOOKUP($A115,全部手机型号和壳种类!$B$2:$D$1007,全部手机型号和壳种类!D$1,0)</f>
        <v>#N/A</v>
      </c>
      <c r="D115" s="38">
        <f ca="1">SUMIF(业务报告!$B$4:$U$10000,$A115,业务报告!D$4:D$10000)</f>
        <v>0</v>
      </c>
      <c r="E115" s="39">
        <f ca="1">SUMIF(业务报告!$B$4:$U$10000,$A115,业务报告!F$4:F$10000)</f>
        <v>0</v>
      </c>
      <c r="F115" s="38">
        <f ca="1">SUMIF(业务报告!$B$4:$U$10000,$A115,业务报告!H$4:H$10000)</f>
        <v>0</v>
      </c>
      <c r="G115" s="39">
        <f ca="1">SUMIF(业务报告!$B$4:$U$10000,$A115,业务报告!J$4:J$10000)</f>
        <v>0</v>
      </c>
      <c r="H115" s="39">
        <f ca="1">SUMIF(业务报告!$B$4:$U$10000,$A115,业务报告!L$4:L$10000)</f>
        <v>0</v>
      </c>
      <c r="I115" s="41">
        <f ca="1">SUMIF(业务报告!$B$4:$U$10000,$A115,业务报告!N$4:N$10000)</f>
        <v>0</v>
      </c>
      <c r="J115" s="39">
        <f ca="1">SUMIF(业务报告!$B$4:$U$10000,$A115,业务报告!P$4:P$10000)</f>
        <v>0</v>
      </c>
      <c r="K115" s="70">
        <f ca="1">SUMIF(业务报告!$B$4:$U$10000,$A115,业务报告!R$4:R$10000)</f>
        <v>0</v>
      </c>
      <c r="L115" s="21">
        <f>SUMIF(广告报告!$H$4:$H$990,$A115,广告报告!$T$4:$T$990)</f>
        <v>0</v>
      </c>
      <c r="M115" s="21">
        <f>SUMIF(广告报告!$H$4:$H$990,$A115,广告报告!$U$4:$U$990)</f>
        <v>0</v>
      </c>
      <c r="N115" s="41">
        <f t="shared" ca="1" si="20"/>
        <v>0</v>
      </c>
      <c r="O115" s="42">
        <f>SUMIF(广告报告!$H$4:$H$990,$A115,广告报告!$M$4:$M$990)</f>
        <v>0</v>
      </c>
      <c r="P115" s="50" t="str">
        <f t="shared" ca="1" si="21"/>
        <v>-</v>
      </c>
      <c r="Q115" s="41">
        <f ca="1">SUMIF('退货报告(自发货)'!$D$2:$AA$1000,A115,'退货报告(自发货)'!$AA$2:$AA$1000)+SUMIF('退货报告(FBA)'!$F$2:$G$1001,VLOOKUP($A115,业务报告!$B$4:$C$1000,2,0),'退货报告(FBA)'!$G$2:$G$1001)</f>
        <v>0</v>
      </c>
      <c r="R115" s="50" t="str">
        <f t="shared" ca="1" si="22"/>
        <v>-</v>
      </c>
      <c r="S115" s="42">
        <f t="shared" ca="1" si="23"/>
        <v>0</v>
      </c>
      <c r="T115" s="51"/>
      <c r="U115" s="78"/>
      <c r="V115" s="78"/>
      <c r="W115" s="78"/>
    </row>
    <row r="116" spans="1:23">
      <c r="A116" s="5" t="s">
        <v>564</v>
      </c>
      <c r="B116" s="18" t="e">
        <f>VLOOKUP($A116,全部手机型号和壳种类!$B$2:$D$1007,全部手机型号和壳种类!C$1,0)</f>
        <v>#N/A</v>
      </c>
      <c r="C116" s="18" t="e">
        <f>VLOOKUP($A116,全部手机型号和壳种类!$B$2:$D$1007,全部手机型号和壳种类!D$1,0)</f>
        <v>#N/A</v>
      </c>
      <c r="D116" s="38">
        <f ca="1">SUMIF(业务报告!$B$4:$U$10000,$A116,业务报告!D$4:D$10000)</f>
        <v>0</v>
      </c>
      <c r="E116" s="39">
        <f ca="1">SUMIF(业务报告!$B$4:$U$10000,$A116,业务报告!F$4:F$10000)</f>
        <v>0</v>
      </c>
      <c r="F116" s="38">
        <f ca="1">SUMIF(业务报告!$B$4:$U$10000,$A116,业务报告!H$4:H$10000)</f>
        <v>0</v>
      </c>
      <c r="G116" s="39">
        <f ca="1">SUMIF(业务报告!$B$4:$U$10000,$A116,业务报告!J$4:J$10000)</f>
        <v>0</v>
      </c>
      <c r="H116" s="39">
        <f ca="1">SUMIF(业务报告!$B$4:$U$10000,$A116,业务报告!L$4:L$10000)</f>
        <v>0</v>
      </c>
      <c r="I116" s="41">
        <f ca="1">SUMIF(业务报告!$B$4:$U$10000,$A116,业务报告!N$4:N$10000)</f>
        <v>0</v>
      </c>
      <c r="J116" s="39">
        <f ca="1">SUMIF(业务报告!$B$4:$U$10000,$A116,业务报告!P$4:P$10000)</f>
        <v>0</v>
      </c>
      <c r="K116" s="70">
        <f ca="1">SUMIF(业务报告!$B$4:$U$10000,$A116,业务报告!R$4:R$10000)</f>
        <v>0</v>
      </c>
      <c r="L116" s="21">
        <f>SUMIF(广告报告!$H$4:$H$990,$A116,广告报告!$T$4:$T$990)</f>
        <v>0</v>
      </c>
      <c r="M116" s="21">
        <f>SUMIF(广告报告!$H$4:$H$990,$A116,广告报告!$U$4:$U$990)</f>
        <v>0</v>
      </c>
      <c r="N116" s="41">
        <f t="shared" ca="1" si="20"/>
        <v>0</v>
      </c>
      <c r="O116" s="42">
        <f>SUMIF(广告报告!$H$4:$H$990,$A116,广告报告!$M$4:$M$990)</f>
        <v>0</v>
      </c>
      <c r="P116" s="50" t="str">
        <f t="shared" ca="1" si="21"/>
        <v>-</v>
      </c>
      <c r="Q116" s="41">
        <f ca="1">SUMIF('退货报告(自发货)'!$D$2:$AA$1000,A116,'退货报告(自发货)'!$AA$2:$AA$1000)+SUMIF('退货报告(FBA)'!$F$2:$G$1001,VLOOKUP($A116,业务报告!$B$4:$C$1000,2,0),'退货报告(FBA)'!$G$2:$G$1001)</f>
        <v>0</v>
      </c>
      <c r="R116" s="50" t="str">
        <f t="shared" ca="1" si="22"/>
        <v>-</v>
      </c>
      <c r="S116" s="42">
        <f t="shared" ca="1" si="23"/>
        <v>0</v>
      </c>
      <c r="T116" s="51"/>
      <c r="U116" s="78"/>
      <c r="V116" s="78"/>
      <c r="W116" s="78"/>
    </row>
    <row r="117" spans="1:23">
      <c r="A117" s="5" t="s">
        <v>565</v>
      </c>
      <c r="B117" s="18" t="e">
        <f>VLOOKUP($A117,全部手机型号和壳种类!$B$2:$D$1007,全部手机型号和壳种类!C$1,0)</f>
        <v>#N/A</v>
      </c>
      <c r="C117" s="18" t="e">
        <f>VLOOKUP($A117,全部手机型号和壳种类!$B$2:$D$1007,全部手机型号和壳种类!D$1,0)</f>
        <v>#N/A</v>
      </c>
      <c r="D117" s="38">
        <f ca="1">SUMIF(业务报告!$B$4:$U$10000,$A117,业务报告!D$4:D$10000)</f>
        <v>0</v>
      </c>
      <c r="E117" s="39">
        <f ca="1">SUMIF(业务报告!$B$4:$U$10000,$A117,业务报告!F$4:F$10000)</f>
        <v>0</v>
      </c>
      <c r="F117" s="38">
        <f ca="1">SUMIF(业务报告!$B$4:$U$10000,$A117,业务报告!H$4:H$10000)</f>
        <v>0</v>
      </c>
      <c r="G117" s="39">
        <f ca="1">SUMIF(业务报告!$B$4:$U$10000,$A117,业务报告!J$4:J$10000)</f>
        <v>0</v>
      </c>
      <c r="H117" s="39">
        <f ca="1">SUMIF(业务报告!$B$4:$U$10000,$A117,业务报告!L$4:L$10000)</f>
        <v>0</v>
      </c>
      <c r="I117" s="41">
        <f ca="1">SUMIF(业务报告!$B$4:$U$10000,$A117,业务报告!N$4:N$10000)</f>
        <v>0</v>
      </c>
      <c r="J117" s="39">
        <f ca="1">SUMIF(业务报告!$B$4:$U$10000,$A117,业务报告!P$4:P$10000)</f>
        <v>0</v>
      </c>
      <c r="K117" s="70">
        <f ca="1">SUMIF(业务报告!$B$4:$U$10000,$A117,业务报告!R$4:R$10000)</f>
        <v>0</v>
      </c>
      <c r="L117" s="21">
        <f>SUMIF(广告报告!$H$4:$H$990,$A117,广告报告!$T$4:$T$990)</f>
        <v>0</v>
      </c>
      <c r="M117" s="21">
        <f>SUMIF(广告报告!$H$4:$H$990,$A117,广告报告!$U$4:$U$990)</f>
        <v>0</v>
      </c>
      <c r="N117" s="41">
        <f t="shared" ca="1" si="20"/>
        <v>0</v>
      </c>
      <c r="O117" s="42">
        <f>SUMIF(广告报告!$H$4:$H$990,$A117,广告报告!$M$4:$M$990)</f>
        <v>0</v>
      </c>
      <c r="P117" s="50" t="str">
        <f t="shared" ca="1" si="21"/>
        <v>-</v>
      </c>
      <c r="Q117" s="41">
        <f ca="1">SUMIF('退货报告(自发货)'!$D$2:$AA$1000,A117,'退货报告(自发货)'!$AA$2:$AA$1000)+SUMIF('退货报告(FBA)'!$F$2:$G$1001,VLOOKUP($A117,业务报告!$B$4:$C$1000,2,0),'退货报告(FBA)'!$G$2:$G$1001)</f>
        <v>0</v>
      </c>
      <c r="R117" s="50" t="str">
        <f t="shared" ca="1" si="22"/>
        <v>-</v>
      </c>
      <c r="S117" s="42">
        <f t="shared" ca="1" si="23"/>
        <v>0</v>
      </c>
      <c r="T117" s="51"/>
      <c r="U117" s="78"/>
      <c r="V117" s="78"/>
      <c r="W117" s="78"/>
    </row>
    <row r="118" spans="1:23">
      <c r="A118" s="5" t="s">
        <v>566</v>
      </c>
      <c r="B118" s="18" t="e">
        <f>VLOOKUP($A118,全部手机型号和壳种类!$B$2:$D$1007,全部手机型号和壳种类!C$1,0)</f>
        <v>#N/A</v>
      </c>
      <c r="C118" s="18" t="e">
        <f>VLOOKUP($A118,全部手机型号和壳种类!$B$2:$D$1007,全部手机型号和壳种类!D$1,0)</f>
        <v>#N/A</v>
      </c>
      <c r="D118" s="38">
        <f ca="1">SUMIF(业务报告!$B$4:$U$10000,$A118,业务报告!D$4:D$10000)</f>
        <v>0</v>
      </c>
      <c r="E118" s="39">
        <f ca="1">SUMIF(业务报告!$B$4:$U$10000,$A118,业务报告!F$4:F$10000)</f>
        <v>0</v>
      </c>
      <c r="F118" s="38">
        <f ca="1">SUMIF(业务报告!$B$4:$U$10000,$A118,业务报告!H$4:H$10000)</f>
        <v>0</v>
      </c>
      <c r="G118" s="39">
        <f ca="1">SUMIF(业务报告!$B$4:$U$10000,$A118,业务报告!J$4:J$10000)</f>
        <v>0</v>
      </c>
      <c r="H118" s="39">
        <f ca="1">SUMIF(业务报告!$B$4:$U$10000,$A118,业务报告!L$4:L$10000)</f>
        <v>0</v>
      </c>
      <c r="I118" s="41">
        <f ca="1">SUMIF(业务报告!$B$4:$U$10000,$A118,业务报告!N$4:N$10000)</f>
        <v>0</v>
      </c>
      <c r="J118" s="39">
        <f ca="1">SUMIF(业务报告!$B$4:$U$10000,$A118,业务报告!P$4:P$10000)</f>
        <v>0</v>
      </c>
      <c r="K118" s="70">
        <f ca="1">SUMIF(业务报告!$B$4:$U$10000,$A118,业务报告!R$4:R$10000)</f>
        <v>0</v>
      </c>
      <c r="L118" s="21">
        <f>SUMIF(广告报告!$H$4:$H$990,$A118,广告报告!$T$4:$T$990)</f>
        <v>0</v>
      </c>
      <c r="M118" s="21">
        <f>SUMIF(广告报告!$H$4:$H$990,$A118,广告报告!$U$4:$U$990)</f>
        <v>0</v>
      </c>
      <c r="N118" s="41">
        <f t="shared" ca="1" si="20"/>
        <v>0</v>
      </c>
      <c r="O118" s="42">
        <f>SUMIF(广告报告!$H$4:$H$990,$A118,广告报告!$M$4:$M$990)</f>
        <v>0</v>
      </c>
      <c r="P118" s="50" t="str">
        <f t="shared" ca="1" si="21"/>
        <v>-</v>
      </c>
      <c r="Q118" s="41">
        <f ca="1">SUMIF('退货报告(自发货)'!$D$2:$AA$1000,A118,'退货报告(自发货)'!$AA$2:$AA$1000)+SUMIF('退货报告(FBA)'!$F$2:$G$1001,VLOOKUP($A118,业务报告!$B$4:$C$1000,2,0),'退货报告(FBA)'!$G$2:$G$1001)</f>
        <v>0</v>
      </c>
      <c r="R118" s="50" t="str">
        <f t="shared" ca="1" si="22"/>
        <v>-</v>
      </c>
      <c r="S118" s="42">
        <f t="shared" ca="1" si="23"/>
        <v>0</v>
      </c>
      <c r="T118" s="51"/>
      <c r="U118" s="78"/>
      <c r="V118" s="78"/>
      <c r="W118" s="78"/>
    </row>
    <row r="119" spans="1:23">
      <c r="A119" s="5" t="s">
        <v>567</v>
      </c>
      <c r="B119" s="18" t="e">
        <f>VLOOKUP($A119,全部手机型号和壳种类!$B$2:$D$1007,全部手机型号和壳种类!C$1,0)</f>
        <v>#N/A</v>
      </c>
      <c r="C119" s="18" t="e">
        <f>VLOOKUP($A119,全部手机型号和壳种类!$B$2:$D$1007,全部手机型号和壳种类!D$1,0)</f>
        <v>#N/A</v>
      </c>
      <c r="D119" s="38">
        <f ca="1">SUMIF(业务报告!$B$4:$U$10000,$A119,业务报告!D$4:D$10000)</f>
        <v>0</v>
      </c>
      <c r="E119" s="39">
        <f ca="1">SUMIF(业务报告!$B$4:$U$10000,$A119,业务报告!F$4:F$10000)</f>
        <v>0</v>
      </c>
      <c r="F119" s="38">
        <f ca="1">SUMIF(业务报告!$B$4:$U$10000,$A119,业务报告!H$4:H$10000)</f>
        <v>0</v>
      </c>
      <c r="G119" s="39">
        <f ca="1">SUMIF(业务报告!$B$4:$U$10000,$A119,业务报告!J$4:J$10000)</f>
        <v>0</v>
      </c>
      <c r="H119" s="39">
        <f ca="1">SUMIF(业务报告!$B$4:$U$10000,$A119,业务报告!L$4:L$10000)</f>
        <v>0</v>
      </c>
      <c r="I119" s="41">
        <f ca="1">SUMIF(业务报告!$B$4:$U$10000,$A119,业务报告!N$4:N$10000)</f>
        <v>0</v>
      </c>
      <c r="J119" s="39">
        <f ca="1">SUMIF(业务报告!$B$4:$U$10000,$A119,业务报告!P$4:P$10000)</f>
        <v>0</v>
      </c>
      <c r="K119" s="70">
        <f ca="1">SUMIF(业务报告!$B$4:$U$10000,$A119,业务报告!R$4:R$10000)</f>
        <v>0</v>
      </c>
      <c r="L119" s="21">
        <f>SUMIF(广告报告!$H$4:$H$990,$A119,广告报告!$T$4:$T$990)</f>
        <v>0</v>
      </c>
      <c r="M119" s="21">
        <f>SUMIF(广告报告!$H$4:$H$990,$A119,广告报告!$U$4:$U$990)</f>
        <v>0</v>
      </c>
      <c r="N119" s="41">
        <f t="shared" ca="1" si="20"/>
        <v>0</v>
      </c>
      <c r="O119" s="42">
        <f>SUMIF(广告报告!$H$4:$H$990,$A119,广告报告!$M$4:$M$990)</f>
        <v>0</v>
      </c>
      <c r="P119" s="50" t="str">
        <f t="shared" ca="1" si="21"/>
        <v>-</v>
      </c>
      <c r="Q119" s="41">
        <f ca="1">SUMIF('退货报告(自发货)'!$D$2:$AA$1000,A119,'退货报告(自发货)'!$AA$2:$AA$1000)+SUMIF('退货报告(FBA)'!$F$2:$G$1001,VLOOKUP($A119,业务报告!$B$4:$C$1000,2,0),'退货报告(FBA)'!$G$2:$G$1001)</f>
        <v>0</v>
      </c>
      <c r="R119" s="50" t="str">
        <f t="shared" ca="1" si="22"/>
        <v>-</v>
      </c>
      <c r="S119" s="42">
        <f t="shared" ca="1" si="23"/>
        <v>0</v>
      </c>
      <c r="T119" s="51"/>
      <c r="U119" s="78"/>
      <c r="V119" s="78"/>
      <c r="W119" s="78"/>
    </row>
    <row r="120" spans="1:23">
      <c r="A120" s="5" t="s">
        <v>567</v>
      </c>
      <c r="B120" s="18" t="e">
        <f>VLOOKUP($A120,全部手机型号和壳种类!$B$2:$D$1007,全部手机型号和壳种类!C$1,0)</f>
        <v>#N/A</v>
      </c>
      <c r="C120" s="18" t="e">
        <f>VLOOKUP($A120,全部手机型号和壳种类!$B$2:$D$1007,全部手机型号和壳种类!D$1,0)</f>
        <v>#N/A</v>
      </c>
      <c r="D120" s="38">
        <f ca="1">SUMIF(业务报告!$B$4:$U$10000,$A120,业务报告!D$4:D$10000)</f>
        <v>0</v>
      </c>
      <c r="E120" s="39">
        <f ca="1">SUMIF(业务报告!$B$4:$U$10000,$A120,业务报告!F$4:F$10000)</f>
        <v>0</v>
      </c>
      <c r="F120" s="38">
        <f ca="1">SUMIF(业务报告!$B$4:$U$10000,$A120,业务报告!H$4:H$10000)</f>
        <v>0</v>
      </c>
      <c r="G120" s="39">
        <f ca="1">SUMIF(业务报告!$B$4:$U$10000,$A120,业务报告!J$4:J$10000)</f>
        <v>0</v>
      </c>
      <c r="H120" s="39">
        <f ca="1">SUMIF(业务报告!$B$4:$U$10000,$A120,业务报告!L$4:L$10000)</f>
        <v>0</v>
      </c>
      <c r="I120" s="41">
        <f ca="1">SUMIF(业务报告!$B$4:$U$10000,$A120,业务报告!N$4:N$10000)</f>
        <v>0</v>
      </c>
      <c r="J120" s="39">
        <f ca="1">SUMIF(业务报告!$B$4:$U$10000,$A120,业务报告!P$4:P$10000)</f>
        <v>0</v>
      </c>
      <c r="K120" s="70">
        <f ca="1">SUMIF(业务报告!$B$4:$U$10000,$A120,业务报告!R$4:R$10000)</f>
        <v>0</v>
      </c>
      <c r="L120" s="21">
        <f>SUMIF(广告报告!$H$4:$H$990,$A120,广告报告!$T$4:$T$990)</f>
        <v>0</v>
      </c>
      <c r="M120" s="21">
        <f>SUMIF(广告报告!$H$4:$H$990,$A120,广告报告!$U$4:$U$990)</f>
        <v>0</v>
      </c>
      <c r="N120" s="41">
        <f t="shared" ca="1" si="20"/>
        <v>0</v>
      </c>
      <c r="O120" s="42">
        <f>SUMIF(广告报告!$H$4:$H$990,$A120,广告报告!$M$4:$M$990)</f>
        <v>0</v>
      </c>
      <c r="P120" s="50" t="str">
        <f t="shared" ca="1" si="21"/>
        <v>-</v>
      </c>
      <c r="Q120" s="41">
        <f ca="1">SUMIF('退货报告(自发货)'!$D$2:$AA$1000,A120,'退货报告(自发货)'!$AA$2:$AA$1000)+SUMIF('退货报告(FBA)'!$F$2:$G$1001,VLOOKUP($A120,业务报告!$B$4:$C$1000,2,0),'退货报告(FBA)'!$G$2:$G$1001)</f>
        <v>0</v>
      </c>
      <c r="R120" s="50" t="str">
        <f t="shared" ca="1" si="22"/>
        <v>-</v>
      </c>
      <c r="S120" s="42">
        <f t="shared" ca="1" si="23"/>
        <v>0</v>
      </c>
      <c r="T120" s="51"/>
      <c r="U120" s="78"/>
      <c r="V120" s="78"/>
      <c r="W120" s="78"/>
    </row>
    <row r="121" spans="1:23">
      <c r="A121" s="5" t="s">
        <v>567</v>
      </c>
      <c r="B121" s="18" t="e">
        <f>VLOOKUP($A121,全部手机型号和壳种类!$B$2:$D$1007,全部手机型号和壳种类!C$1,0)</f>
        <v>#N/A</v>
      </c>
      <c r="C121" s="18" t="e">
        <f>VLOOKUP($A121,全部手机型号和壳种类!$B$2:$D$1007,全部手机型号和壳种类!D$1,0)</f>
        <v>#N/A</v>
      </c>
      <c r="D121" s="38">
        <f ca="1">SUMIF(业务报告!$B$4:$U$10000,$A121,业务报告!D$4:D$10000)</f>
        <v>0</v>
      </c>
      <c r="E121" s="39">
        <f ca="1">SUMIF(业务报告!$B$4:$U$10000,$A121,业务报告!F$4:F$10000)</f>
        <v>0</v>
      </c>
      <c r="F121" s="38">
        <f ca="1">SUMIF(业务报告!$B$4:$U$10000,$A121,业务报告!H$4:H$10000)</f>
        <v>0</v>
      </c>
      <c r="G121" s="39">
        <f ca="1">SUMIF(业务报告!$B$4:$U$10000,$A121,业务报告!J$4:J$10000)</f>
        <v>0</v>
      </c>
      <c r="H121" s="39">
        <f ca="1">SUMIF(业务报告!$B$4:$U$10000,$A121,业务报告!L$4:L$10000)</f>
        <v>0</v>
      </c>
      <c r="I121" s="41">
        <f ca="1">SUMIF(业务报告!$B$4:$U$10000,$A121,业务报告!N$4:N$10000)</f>
        <v>0</v>
      </c>
      <c r="J121" s="39">
        <f ca="1">SUMIF(业务报告!$B$4:$U$10000,$A121,业务报告!P$4:P$10000)</f>
        <v>0</v>
      </c>
      <c r="K121" s="70">
        <f ca="1">SUMIF(业务报告!$B$4:$U$10000,$A121,业务报告!R$4:R$10000)</f>
        <v>0</v>
      </c>
      <c r="L121" s="21">
        <f>SUMIF(广告报告!$H$4:$H$990,$A121,广告报告!$T$4:$T$990)</f>
        <v>0</v>
      </c>
      <c r="M121" s="21">
        <f>SUMIF(广告报告!$H$4:$H$990,$A121,广告报告!$U$4:$U$990)</f>
        <v>0</v>
      </c>
      <c r="N121" s="41">
        <f t="shared" ca="1" si="20"/>
        <v>0</v>
      </c>
      <c r="O121" s="42">
        <f>SUMIF(广告报告!$H$4:$H$990,$A121,广告报告!$M$4:$M$990)</f>
        <v>0</v>
      </c>
      <c r="P121" s="50" t="str">
        <f t="shared" ca="1" si="21"/>
        <v>-</v>
      </c>
      <c r="Q121" s="41">
        <f ca="1">SUMIF('退货报告(自发货)'!$D$2:$AA$1000,A121,'退货报告(自发货)'!$AA$2:$AA$1000)+SUMIF('退货报告(FBA)'!$F$2:$G$1001,VLOOKUP($A121,业务报告!$B$4:$C$1000,2,0),'退货报告(FBA)'!$G$2:$G$1001)</f>
        <v>0</v>
      </c>
      <c r="R121" s="50" t="str">
        <f t="shared" ca="1" si="22"/>
        <v>-</v>
      </c>
      <c r="S121" s="42">
        <f t="shared" ca="1" si="23"/>
        <v>0</v>
      </c>
      <c r="T121" s="51"/>
      <c r="U121" s="78"/>
      <c r="V121" s="78"/>
      <c r="W121" s="78"/>
    </row>
    <row r="122" spans="1:23">
      <c r="A122" s="5" t="s">
        <v>567</v>
      </c>
      <c r="B122" s="18" t="e">
        <f>VLOOKUP($A122,全部手机型号和壳种类!$B$2:$D$1007,全部手机型号和壳种类!C$1,0)</f>
        <v>#N/A</v>
      </c>
      <c r="C122" s="18" t="e">
        <f>VLOOKUP($A122,全部手机型号和壳种类!$B$2:$D$1007,全部手机型号和壳种类!D$1,0)</f>
        <v>#N/A</v>
      </c>
      <c r="D122" s="38">
        <f ca="1">SUMIF(业务报告!$B$4:$U$10000,$A122,业务报告!D$4:D$10000)</f>
        <v>0</v>
      </c>
      <c r="E122" s="39">
        <f ca="1">SUMIF(业务报告!$B$4:$U$10000,$A122,业务报告!F$4:F$10000)</f>
        <v>0</v>
      </c>
      <c r="F122" s="38">
        <f ca="1">SUMIF(业务报告!$B$4:$U$10000,$A122,业务报告!H$4:H$10000)</f>
        <v>0</v>
      </c>
      <c r="G122" s="39">
        <f ca="1">SUMIF(业务报告!$B$4:$U$10000,$A122,业务报告!J$4:J$10000)</f>
        <v>0</v>
      </c>
      <c r="H122" s="39">
        <f ca="1">SUMIF(业务报告!$B$4:$U$10000,$A122,业务报告!L$4:L$10000)</f>
        <v>0</v>
      </c>
      <c r="I122" s="41">
        <f ca="1">SUMIF(业务报告!$B$4:$U$10000,$A122,业务报告!N$4:N$10000)</f>
        <v>0</v>
      </c>
      <c r="J122" s="39">
        <f ca="1">SUMIF(业务报告!$B$4:$U$10000,$A122,业务报告!P$4:P$10000)</f>
        <v>0</v>
      </c>
      <c r="K122" s="70">
        <f ca="1">SUMIF(业务报告!$B$4:$U$10000,$A122,业务报告!R$4:R$10000)</f>
        <v>0</v>
      </c>
      <c r="L122" s="21">
        <f>SUMIF(广告报告!$H$4:$H$990,$A122,广告报告!$T$4:$T$990)</f>
        <v>0</v>
      </c>
      <c r="M122" s="21">
        <f>SUMIF(广告报告!$H$4:$H$990,$A122,广告报告!$U$4:$U$990)</f>
        <v>0</v>
      </c>
      <c r="N122" s="41">
        <f t="shared" ref="N122:N129" ca="1" si="24">I122-L122</f>
        <v>0</v>
      </c>
      <c r="O122" s="42">
        <f>SUMIF(广告报告!$H$4:$H$990,$A122,广告报告!$M$4:$M$990)</f>
        <v>0</v>
      </c>
      <c r="P122" s="50" t="str">
        <f t="shared" ref="P122:P129" ca="1" si="25">IF(K122&gt;0,O122/K122,"-")</f>
        <v>-</v>
      </c>
      <c r="Q122" s="41">
        <f ca="1">SUMIF('退货报告(自发货)'!$D$2:$AA$1000,A122,'退货报告(自发货)'!$AA$2:$AA$1000)+SUMIF('退货报告(FBA)'!$F$2:$G$1001,VLOOKUP($A122,业务报告!$B$4:$C$1000,2,0),'退货报告(FBA)'!$G$2:$G$1001)</f>
        <v>0</v>
      </c>
      <c r="R122" s="50" t="str">
        <f t="shared" ref="R122:R129" ca="1" si="26">IF(I122&gt;0,Q122/I122,"-")</f>
        <v>-</v>
      </c>
      <c r="S122" s="42">
        <f t="shared" ref="S122:S129" ca="1" si="27">IF(K122&gt;0,K122*(1-R122)*0.69-O122-(1.8+2.29)*I122,-O122-Q122*15)</f>
        <v>0</v>
      </c>
      <c r="T122" s="51"/>
      <c r="U122" s="78"/>
      <c r="V122" s="78"/>
      <c r="W122" s="78"/>
    </row>
    <row r="123" spans="1:23">
      <c r="A123" s="5" t="s">
        <v>567</v>
      </c>
      <c r="B123" s="18" t="e">
        <f>VLOOKUP($A123,全部手机型号和壳种类!$B$2:$D$1007,全部手机型号和壳种类!C$1,0)</f>
        <v>#N/A</v>
      </c>
      <c r="C123" s="18" t="e">
        <f>VLOOKUP($A123,全部手机型号和壳种类!$B$2:$D$1007,全部手机型号和壳种类!D$1,0)</f>
        <v>#N/A</v>
      </c>
      <c r="D123" s="38">
        <f ca="1">SUMIF(业务报告!$B$4:$U$10000,$A123,业务报告!D$4:D$10000)</f>
        <v>0</v>
      </c>
      <c r="E123" s="39">
        <f ca="1">SUMIF(业务报告!$B$4:$U$10000,$A123,业务报告!F$4:F$10000)</f>
        <v>0</v>
      </c>
      <c r="F123" s="38">
        <f ca="1">SUMIF(业务报告!$B$4:$U$10000,$A123,业务报告!H$4:H$10000)</f>
        <v>0</v>
      </c>
      <c r="G123" s="39">
        <f ca="1">SUMIF(业务报告!$B$4:$U$10000,$A123,业务报告!J$4:J$10000)</f>
        <v>0</v>
      </c>
      <c r="H123" s="39">
        <f ca="1">SUMIF(业务报告!$B$4:$U$10000,$A123,业务报告!L$4:L$10000)</f>
        <v>0</v>
      </c>
      <c r="I123" s="41">
        <f ca="1">SUMIF(业务报告!$B$4:$U$10000,$A123,业务报告!N$4:N$10000)</f>
        <v>0</v>
      </c>
      <c r="J123" s="39">
        <f ca="1">SUMIF(业务报告!$B$4:$U$10000,$A123,业务报告!P$4:P$10000)</f>
        <v>0</v>
      </c>
      <c r="K123" s="70">
        <f ca="1">SUMIF(业务报告!$B$4:$U$10000,$A123,业务报告!R$4:R$10000)</f>
        <v>0</v>
      </c>
      <c r="L123" s="21">
        <f>SUMIF(广告报告!$H$4:$H$990,$A123,广告报告!$T$4:$T$990)</f>
        <v>0</v>
      </c>
      <c r="M123" s="21">
        <f>SUMIF(广告报告!$H$4:$H$990,$A123,广告报告!$U$4:$U$990)</f>
        <v>0</v>
      </c>
      <c r="N123" s="41">
        <f t="shared" ca="1" si="24"/>
        <v>0</v>
      </c>
      <c r="O123" s="42">
        <f>SUMIF(广告报告!$H$4:$H$990,$A123,广告报告!$M$4:$M$990)</f>
        <v>0</v>
      </c>
      <c r="P123" s="50" t="str">
        <f t="shared" ca="1" si="25"/>
        <v>-</v>
      </c>
      <c r="Q123" s="41">
        <f ca="1">SUMIF('退货报告(自发货)'!$D$2:$AA$1000,A123,'退货报告(自发货)'!$AA$2:$AA$1000)+SUMIF('退货报告(FBA)'!$F$2:$G$1001,VLOOKUP($A123,业务报告!$B$4:$C$1000,2,0),'退货报告(FBA)'!$G$2:$G$1001)</f>
        <v>0</v>
      </c>
      <c r="R123" s="50" t="str">
        <f t="shared" ca="1" si="26"/>
        <v>-</v>
      </c>
      <c r="S123" s="42">
        <f t="shared" ca="1" si="27"/>
        <v>0</v>
      </c>
      <c r="T123" s="51"/>
      <c r="U123" s="78"/>
      <c r="V123" s="78"/>
      <c r="W123" s="78"/>
    </row>
    <row r="124" spans="1:23">
      <c r="A124" s="5" t="s">
        <v>567</v>
      </c>
      <c r="B124" s="18" t="e">
        <f>VLOOKUP($A124,全部手机型号和壳种类!$B$2:$D$1007,全部手机型号和壳种类!C$1,0)</f>
        <v>#N/A</v>
      </c>
      <c r="C124" s="18" t="e">
        <f>VLOOKUP($A124,全部手机型号和壳种类!$B$2:$D$1007,全部手机型号和壳种类!D$1,0)</f>
        <v>#N/A</v>
      </c>
      <c r="D124" s="38">
        <f ca="1">SUMIF(业务报告!$B$4:$U$10000,$A124,业务报告!D$4:D$10000)</f>
        <v>0</v>
      </c>
      <c r="E124" s="39">
        <f ca="1">SUMIF(业务报告!$B$4:$U$10000,$A124,业务报告!F$4:F$10000)</f>
        <v>0</v>
      </c>
      <c r="F124" s="38">
        <f ca="1">SUMIF(业务报告!$B$4:$U$10000,$A124,业务报告!H$4:H$10000)</f>
        <v>0</v>
      </c>
      <c r="G124" s="39">
        <f ca="1">SUMIF(业务报告!$B$4:$U$10000,$A124,业务报告!J$4:J$10000)</f>
        <v>0</v>
      </c>
      <c r="H124" s="39">
        <f ca="1">SUMIF(业务报告!$B$4:$U$10000,$A124,业务报告!L$4:L$10000)</f>
        <v>0</v>
      </c>
      <c r="I124" s="41">
        <f ca="1">SUMIF(业务报告!$B$4:$U$10000,$A124,业务报告!N$4:N$10000)</f>
        <v>0</v>
      </c>
      <c r="J124" s="39">
        <f ca="1">SUMIF(业务报告!$B$4:$U$10000,$A124,业务报告!P$4:P$10000)</f>
        <v>0</v>
      </c>
      <c r="K124" s="70">
        <f ca="1">SUMIF(业务报告!$B$4:$U$10000,$A124,业务报告!R$4:R$10000)</f>
        <v>0</v>
      </c>
      <c r="L124" s="21">
        <f>SUMIF(广告报告!$H$4:$H$990,$A124,广告报告!$T$4:$T$990)</f>
        <v>0</v>
      </c>
      <c r="M124" s="21">
        <f>SUMIF(广告报告!$H$4:$H$990,$A124,广告报告!$U$4:$U$990)</f>
        <v>0</v>
      </c>
      <c r="N124" s="41">
        <f t="shared" ca="1" si="24"/>
        <v>0</v>
      </c>
      <c r="O124" s="42">
        <f>SUMIF(广告报告!$H$4:$H$990,$A124,广告报告!$M$4:$M$990)</f>
        <v>0</v>
      </c>
      <c r="P124" s="50" t="str">
        <f t="shared" ca="1" si="25"/>
        <v>-</v>
      </c>
      <c r="Q124" s="41">
        <f ca="1">SUMIF('退货报告(自发货)'!$D$2:$AA$1000,A124,'退货报告(自发货)'!$AA$2:$AA$1000)+SUMIF('退货报告(FBA)'!$F$2:$G$1001,VLOOKUP($A124,业务报告!$B$4:$C$1000,2,0),'退货报告(FBA)'!$G$2:$G$1001)</f>
        <v>0</v>
      </c>
      <c r="R124" s="50" t="str">
        <f t="shared" ca="1" si="26"/>
        <v>-</v>
      </c>
      <c r="S124" s="42">
        <f t="shared" ca="1" si="27"/>
        <v>0</v>
      </c>
      <c r="T124" s="51"/>
      <c r="U124" s="78"/>
      <c r="V124" s="78"/>
      <c r="W124" s="78"/>
    </row>
    <row r="125" spans="1:23">
      <c r="A125" s="5" t="s">
        <v>567</v>
      </c>
      <c r="B125" s="18" t="e">
        <f>VLOOKUP($A125,全部手机型号和壳种类!$B$2:$D$1007,全部手机型号和壳种类!C$1,0)</f>
        <v>#N/A</v>
      </c>
      <c r="C125" s="18" t="e">
        <f>VLOOKUP($A125,全部手机型号和壳种类!$B$2:$D$1007,全部手机型号和壳种类!D$1,0)</f>
        <v>#N/A</v>
      </c>
      <c r="D125" s="38">
        <f ca="1">SUMIF(业务报告!$B$4:$U$10000,$A125,业务报告!D$4:D$10000)</f>
        <v>0</v>
      </c>
      <c r="E125" s="39">
        <f ca="1">SUMIF(业务报告!$B$4:$U$10000,$A125,业务报告!F$4:F$10000)</f>
        <v>0</v>
      </c>
      <c r="F125" s="38">
        <f ca="1">SUMIF(业务报告!$B$4:$U$10000,$A125,业务报告!H$4:H$10000)</f>
        <v>0</v>
      </c>
      <c r="G125" s="39">
        <f ca="1">SUMIF(业务报告!$B$4:$U$10000,$A125,业务报告!J$4:J$10000)</f>
        <v>0</v>
      </c>
      <c r="H125" s="39">
        <f ca="1">SUMIF(业务报告!$B$4:$U$10000,$A125,业务报告!L$4:L$10000)</f>
        <v>0</v>
      </c>
      <c r="I125" s="41">
        <f ca="1">SUMIF(业务报告!$B$4:$U$10000,$A125,业务报告!N$4:N$10000)</f>
        <v>0</v>
      </c>
      <c r="J125" s="39">
        <f ca="1">SUMIF(业务报告!$B$4:$U$10000,$A125,业务报告!P$4:P$10000)</f>
        <v>0</v>
      </c>
      <c r="K125" s="70">
        <f ca="1">SUMIF(业务报告!$B$4:$U$10000,$A125,业务报告!R$4:R$10000)</f>
        <v>0</v>
      </c>
      <c r="L125" s="21">
        <f>SUMIF(广告报告!$H$4:$H$990,$A125,广告报告!$T$4:$T$990)</f>
        <v>0</v>
      </c>
      <c r="M125" s="21">
        <f>SUMIF(广告报告!$H$4:$H$990,$A125,广告报告!$U$4:$U$990)</f>
        <v>0</v>
      </c>
      <c r="N125" s="41">
        <f t="shared" ca="1" si="24"/>
        <v>0</v>
      </c>
      <c r="O125" s="42">
        <f>SUMIF(广告报告!$H$4:$H$990,$A125,广告报告!$M$4:$M$990)</f>
        <v>0</v>
      </c>
      <c r="P125" s="50" t="str">
        <f t="shared" ca="1" si="25"/>
        <v>-</v>
      </c>
      <c r="Q125" s="41">
        <f ca="1">SUMIF('退货报告(自发货)'!$D$2:$AA$1000,A125,'退货报告(自发货)'!$AA$2:$AA$1000)+SUMIF('退货报告(FBA)'!$F$2:$G$1001,VLOOKUP($A125,业务报告!$B$4:$C$1000,2,0),'退货报告(FBA)'!$G$2:$G$1001)</f>
        <v>0</v>
      </c>
      <c r="R125" s="50" t="str">
        <f t="shared" ca="1" si="26"/>
        <v>-</v>
      </c>
      <c r="S125" s="42">
        <f t="shared" ca="1" si="27"/>
        <v>0</v>
      </c>
      <c r="T125" s="51"/>
      <c r="U125" s="78"/>
      <c r="V125" s="78"/>
      <c r="W125" s="78"/>
    </row>
    <row r="126" spans="1:23">
      <c r="A126" s="5" t="s">
        <v>567</v>
      </c>
      <c r="B126" s="18" t="e">
        <f>VLOOKUP($A126,全部手机型号和壳种类!$B$2:$D$1007,全部手机型号和壳种类!C$1,0)</f>
        <v>#N/A</v>
      </c>
      <c r="C126" s="18" t="e">
        <f>VLOOKUP($A126,全部手机型号和壳种类!$B$2:$D$1007,全部手机型号和壳种类!D$1,0)</f>
        <v>#N/A</v>
      </c>
      <c r="D126" s="38">
        <f ca="1">SUMIF(业务报告!$B$4:$U$10000,$A126,业务报告!D$4:D$10000)</f>
        <v>0</v>
      </c>
      <c r="E126" s="39">
        <f ca="1">SUMIF(业务报告!$B$4:$U$10000,$A126,业务报告!F$4:F$10000)</f>
        <v>0</v>
      </c>
      <c r="F126" s="38">
        <f ca="1">SUMIF(业务报告!$B$4:$U$10000,$A126,业务报告!H$4:H$10000)</f>
        <v>0</v>
      </c>
      <c r="G126" s="39">
        <f ca="1">SUMIF(业务报告!$B$4:$U$10000,$A126,业务报告!J$4:J$10000)</f>
        <v>0</v>
      </c>
      <c r="H126" s="39">
        <f ca="1">SUMIF(业务报告!$B$4:$U$10000,$A126,业务报告!L$4:L$10000)</f>
        <v>0</v>
      </c>
      <c r="I126" s="41">
        <f ca="1">SUMIF(业务报告!$B$4:$U$10000,$A126,业务报告!N$4:N$10000)</f>
        <v>0</v>
      </c>
      <c r="J126" s="39">
        <f ca="1">SUMIF(业务报告!$B$4:$U$10000,$A126,业务报告!P$4:P$10000)</f>
        <v>0</v>
      </c>
      <c r="K126" s="70">
        <f ca="1">SUMIF(业务报告!$B$4:$U$10000,$A126,业务报告!R$4:R$10000)</f>
        <v>0</v>
      </c>
      <c r="L126" s="21">
        <f>SUMIF(广告报告!$H$4:$H$990,$A126,广告报告!$T$4:$T$990)</f>
        <v>0</v>
      </c>
      <c r="M126" s="21">
        <f>SUMIF(广告报告!$H$4:$H$990,$A126,广告报告!$U$4:$U$990)</f>
        <v>0</v>
      </c>
      <c r="N126" s="41">
        <f t="shared" ca="1" si="24"/>
        <v>0</v>
      </c>
      <c r="O126" s="42">
        <f>SUMIF(广告报告!$H$4:$H$990,$A126,广告报告!$M$4:$M$990)</f>
        <v>0</v>
      </c>
      <c r="P126" s="50" t="str">
        <f t="shared" ca="1" si="25"/>
        <v>-</v>
      </c>
      <c r="Q126" s="41">
        <f ca="1">SUMIF('退货报告(自发货)'!$D$2:$AA$1000,A126,'退货报告(自发货)'!$AA$2:$AA$1000)+SUMIF('退货报告(FBA)'!$F$2:$G$1001,VLOOKUP($A126,业务报告!$B$4:$C$1000,2,0),'退货报告(FBA)'!$G$2:$G$1001)</f>
        <v>0</v>
      </c>
      <c r="R126" s="50" t="str">
        <f t="shared" ca="1" si="26"/>
        <v>-</v>
      </c>
      <c r="S126" s="42">
        <f t="shared" ca="1" si="27"/>
        <v>0</v>
      </c>
      <c r="T126" s="51"/>
      <c r="U126" s="78"/>
      <c r="V126" s="78"/>
      <c r="W126" s="78"/>
    </row>
    <row r="127" spans="1:23">
      <c r="A127" s="5" t="s">
        <v>567</v>
      </c>
      <c r="B127" s="18" t="e">
        <f>VLOOKUP($A127,全部手机型号和壳种类!$B$2:$D$1007,全部手机型号和壳种类!C$1,0)</f>
        <v>#N/A</v>
      </c>
      <c r="C127" s="18" t="e">
        <f>VLOOKUP($A127,全部手机型号和壳种类!$B$2:$D$1007,全部手机型号和壳种类!D$1,0)</f>
        <v>#N/A</v>
      </c>
      <c r="D127" s="38">
        <f ca="1">SUMIF(业务报告!$B$4:$U$10000,$A127,业务报告!D$4:D$10000)</f>
        <v>0</v>
      </c>
      <c r="E127" s="39">
        <f ca="1">SUMIF(业务报告!$B$4:$U$10000,$A127,业务报告!F$4:F$10000)</f>
        <v>0</v>
      </c>
      <c r="F127" s="38">
        <f ca="1">SUMIF(业务报告!$B$4:$U$10000,$A127,业务报告!H$4:H$10000)</f>
        <v>0</v>
      </c>
      <c r="G127" s="39">
        <f ca="1">SUMIF(业务报告!$B$4:$U$10000,$A127,业务报告!J$4:J$10000)</f>
        <v>0</v>
      </c>
      <c r="H127" s="39">
        <f ca="1">SUMIF(业务报告!$B$4:$U$10000,$A127,业务报告!L$4:L$10000)</f>
        <v>0</v>
      </c>
      <c r="I127" s="41">
        <f ca="1">SUMIF(业务报告!$B$4:$U$10000,$A127,业务报告!N$4:N$10000)</f>
        <v>0</v>
      </c>
      <c r="J127" s="39">
        <f ca="1">SUMIF(业务报告!$B$4:$U$10000,$A127,业务报告!P$4:P$10000)</f>
        <v>0</v>
      </c>
      <c r="K127" s="70">
        <f ca="1">SUMIF(业务报告!$B$4:$U$10000,$A127,业务报告!R$4:R$10000)</f>
        <v>0</v>
      </c>
      <c r="L127" s="21">
        <f>SUMIF(广告报告!$H$4:$H$990,$A127,广告报告!$T$4:$T$990)</f>
        <v>0</v>
      </c>
      <c r="M127" s="21">
        <f>SUMIF(广告报告!$H$4:$H$990,$A127,广告报告!$U$4:$U$990)</f>
        <v>0</v>
      </c>
      <c r="N127" s="41">
        <f t="shared" ca="1" si="24"/>
        <v>0</v>
      </c>
      <c r="O127" s="42">
        <f>SUMIF(广告报告!$H$4:$H$990,$A127,广告报告!$M$4:$M$990)</f>
        <v>0</v>
      </c>
      <c r="P127" s="50" t="str">
        <f t="shared" ca="1" si="25"/>
        <v>-</v>
      </c>
      <c r="Q127" s="41">
        <f ca="1">SUMIF('退货报告(自发货)'!$D$2:$AA$1000,A127,'退货报告(自发货)'!$AA$2:$AA$1000)+SUMIF('退货报告(FBA)'!$F$2:$G$1001,VLOOKUP($A127,业务报告!$B$4:$C$1000,2,0),'退货报告(FBA)'!$G$2:$G$1001)</f>
        <v>0</v>
      </c>
      <c r="R127" s="50" t="str">
        <f t="shared" ca="1" si="26"/>
        <v>-</v>
      </c>
      <c r="S127" s="42">
        <f t="shared" ca="1" si="27"/>
        <v>0</v>
      </c>
      <c r="T127" s="51"/>
      <c r="U127" s="78"/>
      <c r="V127" s="78"/>
      <c r="W127" s="78"/>
    </row>
    <row r="128" spans="1:23">
      <c r="A128" s="5" t="s">
        <v>567</v>
      </c>
      <c r="B128" s="18" t="e">
        <f>VLOOKUP($A128,全部手机型号和壳种类!$B$2:$D$1007,全部手机型号和壳种类!C$1,0)</f>
        <v>#N/A</v>
      </c>
      <c r="C128" s="18" t="e">
        <f>VLOOKUP($A128,全部手机型号和壳种类!$B$2:$D$1007,全部手机型号和壳种类!D$1,0)</f>
        <v>#N/A</v>
      </c>
      <c r="D128" s="38">
        <f ca="1">SUMIF(业务报告!$B$4:$U$10000,$A128,业务报告!D$4:D$10000)</f>
        <v>0</v>
      </c>
      <c r="E128" s="39">
        <f ca="1">SUMIF(业务报告!$B$4:$U$10000,$A128,业务报告!F$4:F$10000)</f>
        <v>0</v>
      </c>
      <c r="F128" s="38">
        <f ca="1">SUMIF(业务报告!$B$4:$U$10000,$A128,业务报告!H$4:H$10000)</f>
        <v>0</v>
      </c>
      <c r="G128" s="39">
        <f ca="1">SUMIF(业务报告!$B$4:$U$10000,$A128,业务报告!J$4:J$10000)</f>
        <v>0</v>
      </c>
      <c r="H128" s="39">
        <f ca="1">SUMIF(业务报告!$B$4:$U$10000,$A128,业务报告!L$4:L$10000)</f>
        <v>0</v>
      </c>
      <c r="I128" s="41">
        <f ca="1">SUMIF(业务报告!$B$4:$U$10000,$A128,业务报告!N$4:N$10000)</f>
        <v>0</v>
      </c>
      <c r="J128" s="39">
        <f ca="1">SUMIF(业务报告!$B$4:$U$10000,$A128,业务报告!P$4:P$10000)</f>
        <v>0</v>
      </c>
      <c r="K128" s="70">
        <f ca="1">SUMIF(业务报告!$B$4:$U$10000,$A128,业务报告!R$4:R$10000)</f>
        <v>0</v>
      </c>
      <c r="L128" s="21">
        <f>SUMIF(广告报告!$H$4:$H$990,$A128,广告报告!$T$4:$T$990)</f>
        <v>0</v>
      </c>
      <c r="M128" s="21">
        <f>SUMIF(广告报告!$H$4:$H$990,$A128,广告报告!$U$4:$U$990)</f>
        <v>0</v>
      </c>
      <c r="N128" s="41">
        <f t="shared" ca="1" si="24"/>
        <v>0</v>
      </c>
      <c r="O128" s="42">
        <f>SUMIF(广告报告!$H$4:$H$990,$A128,广告报告!$M$4:$M$990)</f>
        <v>0</v>
      </c>
      <c r="P128" s="50" t="str">
        <f t="shared" ca="1" si="25"/>
        <v>-</v>
      </c>
      <c r="Q128" s="41">
        <f ca="1">SUMIF('退货报告(自发货)'!$D$2:$AA$1000,A128,'退货报告(自发货)'!$AA$2:$AA$1000)+SUMIF('退货报告(FBA)'!$F$2:$G$1001,VLOOKUP($A128,业务报告!$B$4:$C$1000,2,0),'退货报告(FBA)'!$G$2:$G$1001)</f>
        <v>0</v>
      </c>
      <c r="R128" s="50" t="str">
        <f t="shared" ca="1" si="26"/>
        <v>-</v>
      </c>
      <c r="S128" s="42">
        <f t="shared" ca="1" si="27"/>
        <v>0</v>
      </c>
      <c r="T128" s="51"/>
      <c r="U128" s="78"/>
      <c r="V128" s="78"/>
      <c r="W128" s="78"/>
    </row>
    <row r="129" spans="1:23">
      <c r="A129" s="5" t="s">
        <v>567</v>
      </c>
      <c r="B129" s="18" t="e">
        <f>VLOOKUP($A129,全部手机型号和壳种类!$B$2:$D$1007,全部手机型号和壳种类!C$1,0)</f>
        <v>#N/A</v>
      </c>
      <c r="C129" s="18" t="e">
        <f>VLOOKUP($A129,全部手机型号和壳种类!$B$2:$D$1007,全部手机型号和壳种类!D$1,0)</f>
        <v>#N/A</v>
      </c>
      <c r="D129" s="38">
        <f ca="1">SUMIF(业务报告!$B$4:$U$10000,$A129,业务报告!D$4:D$10000)</f>
        <v>0</v>
      </c>
      <c r="E129" s="39">
        <f ca="1">SUMIF(业务报告!$B$4:$U$10000,$A129,业务报告!F$4:F$10000)</f>
        <v>0</v>
      </c>
      <c r="F129" s="38">
        <f ca="1">SUMIF(业务报告!$B$4:$U$10000,$A129,业务报告!H$4:H$10000)</f>
        <v>0</v>
      </c>
      <c r="G129" s="39">
        <f ca="1">SUMIF(业务报告!$B$4:$U$10000,$A129,业务报告!J$4:J$10000)</f>
        <v>0</v>
      </c>
      <c r="H129" s="39">
        <f ca="1">SUMIF(业务报告!$B$4:$U$10000,$A129,业务报告!L$4:L$10000)</f>
        <v>0</v>
      </c>
      <c r="I129" s="41">
        <f ca="1">SUMIF(业务报告!$B$4:$U$10000,$A129,业务报告!N$4:N$10000)</f>
        <v>0</v>
      </c>
      <c r="J129" s="39">
        <f ca="1">SUMIF(业务报告!$B$4:$U$10000,$A129,业务报告!P$4:P$10000)</f>
        <v>0</v>
      </c>
      <c r="K129" s="70">
        <f ca="1">SUMIF(业务报告!$B$4:$U$10000,$A129,业务报告!R$4:R$10000)</f>
        <v>0</v>
      </c>
      <c r="L129" s="21">
        <f>SUMIF(广告报告!$H$4:$H$990,$A129,广告报告!$T$4:$T$990)</f>
        <v>0</v>
      </c>
      <c r="M129" s="21">
        <f>SUMIF(广告报告!$H$4:$H$990,$A129,广告报告!$U$4:$U$990)</f>
        <v>0</v>
      </c>
      <c r="N129" s="41">
        <f t="shared" ca="1" si="24"/>
        <v>0</v>
      </c>
      <c r="O129" s="42">
        <f>SUMIF(广告报告!$H$4:$H$990,$A129,广告报告!$M$4:$M$990)</f>
        <v>0</v>
      </c>
      <c r="P129" s="50" t="str">
        <f t="shared" ca="1" si="25"/>
        <v>-</v>
      </c>
      <c r="Q129" s="41">
        <f ca="1">SUMIF('退货报告(自发货)'!$D$2:$AA$1000,A129,'退货报告(自发货)'!$AA$2:$AA$1000)+SUMIF('退货报告(FBA)'!$F$2:$G$1001,VLOOKUP($A129,业务报告!$B$4:$C$1000,2,0),'退货报告(FBA)'!$G$2:$G$1001)</f>
        <v>0</v>
      </c>
      <c r="R129" s="50" t="str">
        <f t="shared" ca="1" si="26"/>
        <v>-</v>
      </c>
      <c r="S129" s="42">
        <f t="shared" ca="1" si="27"/>
        <v>0</v>
      </c>
      <c r="T129" s="51"/>
      <c r="U129" s="78"/>
      <c r="V129" s="78"/>
      <c r="W129" s="78"/>
    </row>
    <row r="130" spans="1:23">
      <c r="A130" s="5" t="s">
        <v>567</v>
      </c>
      <c r="B130" s="18" t="e">
        <f>VLOOKUP($A130,全部手机型号和壳种类!$B$2:$D$1007,全部手机型号和壳种类!C$1,0)</f>
        <v>#N/A</v>
      </c>
      <c r="C130" s="18" t="e">
        <f>VLOOKUP($A130,全部手机型号和壳种类!$B$2:$D$1007,全部手机型号和壳种类!D$1,0)</f>
        <v>#N/A</v>
      </c>
      <c r="D130" s="38">
        <f ca="1">SUMIF(业务报告!$B$4:$U$10000,$A130,业务报告!D$4:D$10000)</f>
        <v>0</v>
      </c>
      <c r="E130" s="39">
        <f ca="1">SUMIF(业务报告!$B$4:$U$10000,$A130,业务报告!F$4:F$10000)</f>
        <v>0</v>
      </c>
      <c r="F130" s="38">
        <f ca="1">SUMIF(业务报告!$B$4:$U$10000,$A130,业务报告!H$4:H$10000)</f>
        <v>0</v>
      </c>
      <c r="G130" s="39">
        <f ca="1">SUMIF(业务报告!$B$4:$U$10000,$A130,业务报告!J$4:J$10000)</f>
        <v>0</v>
      </c>
      <c r="H130" s="39">
        <f ca="1">SUMIF(业务报告!$B$4:$U$10000,$A130,业务报告!L$4:L$10000)</f>
        <v>0</v>
      </c>
      <c r="I130" s="41">
        <f ca="1">SUMIF(业务报告!$B$4:$U$10000,$A130,业务报告!N$4:N$10000)</f>
        <v>0</v>
      </c>
      <c r="J130" s="39">
        <f ca="1">SUMIF(业务报告!$B$4:$U$10000,$A130,业务报告!P$4:P$10000)</f>
        <v>0</v>
      </c>
      <c r="K130" s="70">
        <f ca="1">SUMIF(业务报告!$B$4:$U$10000,$A130,业务报告!R$4:R$10000)</f>
        <v>0</v>
      </c>
      <c r="L130" s="21">
        <f>SUMIF(广告报告!$H$4:$H$990,$A130,广告报告!$T$4:$T$990)</f>
        <v>0</v>
      </c>
      <c r="M130" s="21">
        <f>SUMIF(广告报告!$H$4:$H$990,$A130,广告报告!$U$4:$U$990)</f>
        <v>0</v>
      </c>
      <c r="N130" s="41">
        <f t="shared" ref="N130" ca="1" si="28">I130-L130</f>
        <v>0</v>
      </c>
      <c r="O130" s="42">
        <f>SUMIF(广告报告!$H$4:$H$990,$A130,广告报告!$M$4:$M$990)</f>
        <v>0</v>
      </c>
      <c r="P130" s="50" t="str">
        <f t="shared" ref="P130" ca="1" si="29">IF(K130&gt;0,O130/K130,"-")</f>
        <v>-</v>
      </c>
      <c r="Q130" s="41">
        <f ca="1">SUMIF('退货报告(自发货)'!$D$2:$AA$1000,A130,'退货报告(自发货)'!$AA$2:$AA$1000)+SUMIF('退货报告(FBA)'!$F$2:$G$1001,VLOOKUP($A130,业务报告!$B$4:$C$1000,2,0),'退货报告(FBA)'!$G$2:$G$1001)</f>
        <v>0</v>
      </c>
      <c r="R130" s="50" t="str">
        <f t="shared" ref="R130" ca="1" si="30">IF(I130&gt;0,Q130/I130,"-")</f>
        <v>-</v>
      </c>
      <c r="S130" s="42">
        <f t="shared" ref="S130" ca="1" si="31">IF(K130&gt;0,K130*(1-R130)*0.69-O130-(1.8+2.29)*I130,-O130-Q130*15)</f>
        <v>0</v>
      </c>
      <c r="T130" s="51"/>
      <c r="U130" s="78"/>
      <c r="V130" s="78"/>
      <c r="W130" s="78"/>
    </row>
    <row r="131" spans="1:23">
      <c r="B131" s="18"/>
      <c r="C131" s="18"/>
      <c r="D131" s="38"/>
      <c r="E131" s="39"/>
      <c r="F131" s="38"/>
      <c r="G131" s="39"/>
      <c r="H131" s="40"/>
      <c r="I131" s="41"/>
      <c r="J131" s="39"/>
      <c r="K131" s="42"/>
      <c r="L131" s="21"/>
      <c r="M131" s="21"/>
      <c r="N131" s="41"/>
      <c r="O131" s="42"/>
      <c r="P131" s="50"/>
      <c r="Q131" s="41"/>
      <c r="R131" s="50"/>
      <c r="S131" s="42"/>
      <c r="T131" s="51"/>
      <c r="U131" s="78"/>
      <c r="V131" s="78"/>
      <c r="W131" s="78"/>
    </row>
    <row r="132" spans="1:23">
      <c r="B132" s="18"/>
      <c r="C132" s="18"/>
      <c r="D132" s="38"/>
      <c r="E132" s="39"/>
      <c r="F132" s="38"/>
      <c r="G132" s="39"/>
      <c r="H132" s="40"/>
      <c r="I132" s="41"/>
      <c r="J132" s="39"/>
      <c r="K132" s="42"/>
      <c r="L132" s="21"/>
      <c r="M132" s="21"/>
      <c r="N132" s="41"/>
      <c r="O132" s="42"/>
      <c r="P132" s="50"/>
      <c r="Q132" s="41"/>
      <c r="R132" s="50"/>
      <c r="S132" s="42"/>
      <c r="T132" s="51"/>
      <c r="U132" s="78"/>
      <c r="V132" s="78"/>
      <c r="W132" s="78"/>
    </row>
    <row r="133" spans="1:23">
      <c r="B133" s="18"/>
      <c r="C133" s="18"/>
      <c r="D133" s="38"/>
      <c r="E133" s="39"/>
      <c r="F133" s="38"/>
      <c r="G133" s="39"/>
      <c r="H133" s="40"/>
      <c r="I133" s="41"/>
      <c r="J133" s="39"/>
      <c r="K133" s="39"/>
      <c r="L133" s="21"/>
      <c r="M133" s="21"/>
      <c r="N133" s="41"/>
      <c r="O133" s="42"/>
      <c r="P133" s="50"/>
      <c r="Q133" s="41"/>
      <c r="R133" s="50"/>
      <c r="S133" s="42"/>
      <c r="T133" s="51"/>
      <c r="U133" s="78"/>
      <c r="V133" s="78"/>
      <c r="W133" s="78"/>
    </row>
    <row r="134" spans="1:23">
      <c r="B134" s="18"/>
      <c r="C134" s="18"/>
      <c r="D134" s="38"/>
      <c r="E134" s="39"/>
      <c r="F134" s="38"/>
      <c r="G134" s="39"/>
      <c r="H134" s="40"/>
      <c r="I134" s="41"/>
      <c r="J134" s="39"/>
      <c r="K134" s="39"/>
      <c r="L134" s="21"/>
      <c r="M134" s="21"/>
      <c r="N134" s="41"/>
      <c r="O134" s="42"/>
      <c r="P134" s="50"/>
      <c r="Q134" s="41"/>
      <c r="R134" s="50"/>
      <c r="S134" s="42"/>
      <c r="T134" s="51"/>
      <c r="U134" s="78"/>
      <c r="V134" s="78"/>
      <c r="W134" s="78"/>
    </row>
    <row r="135" spans="1:23">
      <c r="E135" s="11"/>
      <c r="G135" s="11"/>
      <c r="H135" s="12"/>
      <c r="I135" s="28"/>
      <c r="J135" s="11"/>
      <c r="K135" s="45"/>
      <c r="L135" s="28"/>
      <c r="M135" s="28"/>
      <c r="N135" s="28"/>
      <c r="O135" s="28"/>
      <c r="P135" s="28"/>
      <c r="Q135" s="28"/>
      <c r="R135" s="28"/>
    </row>
    <row r="136" spans="1:23">
      <c r="B136" s="3"/>
      <c r="C136" s="3"/>
      <c r="D136" s="17"/>
      <c r="E136" s="11"/>
      <c r="G136" s="11"/>
      <c r="H136" s="12"/>
      <c r="I136" s="13"/>
      <c r="J136" s="11"/>
      <c r="K136" s="45"/>
      <c r="N136" s="9"/>
      <c r="O136" s="9"/>
      <c r="P136" s="9"/>
    </row>
    <row r="137" spans="1:23">
      <c r="B137" s="3"/>
      <c r="C137" s="3"/>
      <c r="D137" s="18">
        <f ca="1">SUM(D3:D136)</f>
        <v>0</v>
      </c>
      <c r="E137" s="16">
        <f ca="1">SUM(E3:E136)</f>
        <v>0</v>
      </c>
      <c r="F137" s="1">
        <f ca="1">SUM(F3:F136)</f>
        <v>0</v>
      </c>
      <c r="G137" s="2">
        <f ca="1">SUM(G3:G136)</f>
        <v>0</v>
      </c>
      <c r="H137" s="2"/>
      <c r="I137" s="15">
        <f ca="1">SUM(I3:I136)</f>
        <v>0</v>
      </c>
      <c r="J137" s="32" t="e">
        <f ca="1">I137/D137</f>
        <v>#DIV/0!</v>
      </c>
      <c r="K137" s="46">
        <f ca="1">SUM(K3:K136)</f>
        <v>0</v>
      </c>
      <c r="L137" s="14">
        <f>SUM(L3:L136)</f>
        <v>0</v>
      </c>
      <c r="M137" s="14">
        <f>SUM(M3:M136)</f>
        <v>0</v>
      </c>
      <c r="N137" s="35">
        <f ca="1">I137-L137-M137</f>
        <v>0</v>
      </c>
      <c r="O137" s="14">
        <f>SUM(O3:O136)</f>
        <v>0</v>
      </c>
      <c r="P137" s="50" t="e">
        <f ca="1">O137/K137</f>
        <v>#DIV/0!</v>
      </c>
      <c r="Q137" s="14">
        <f ca="1">SUM(Q3:Q136)</f>
        <v>0</v>
      </c>
      <c r="R137" s="50" t="str">
        <f t="shared" ref="R137" ca="1" si="32">IF(I137&gt;0,Q137/I137,"-")</f>
        <v>-</v>
      </c>
      <c r="S137" s="64">
        <f ca="1">SUM(S3:S136)</f>
        <v>0</v>
      </c>
      <c r="T137" s="51" t="str">
        <f ca="1">IF(ISERROR(S137/K137),"-",S137/K137)</f>
        <v>-</v>
      </c>
    </row>
    <row r="138" spans="1:23">
      <c r="D138" s="85">
        <f ca="1">D137-业务报告!D1</f>
        <v>0</v>
      </c>
      <c r="F138" s="85">
        <f ca="1">F137-业务报告!H1</f>
        <v>0</v>
      </c>
      <c r="J138" s="4"/>
      <c r="L138" s="91" t="e">
        <f ca="1">1-N138</f>
        <v>#DIV/0!</v>
      </c>
      <c r="M138" s="91"/>
      <c r="N138" s="34" t="e">
        <f ca="1">N137/I137</f>
        <v>#DIV/0!</v>
      </c>
      <c r="O138" s="85">
        <f>O137-广告报告!M1</f>
        <v>0</v>
      </c>
      <c r="P138" s="34"/>
      <c r="Q138" s="34"/>
      <c r="R138" s="34" t="e">
        <f ca="1">R137/K137</f>
        <v>#VALUE!</v>
      </c>
      <c r="S138" s="95" t="s">
        <v>216</v>
      </c>
      <c r="T138" s="95"/>
    </row>
    <row r="139" spans="1:23">
      <c r="D139" s="85" t="s">
        <v>507</v>
      </c>
      <c r="F139" s="85" t="s">
        <v>507</v>
      </c>
      <c r="H139" s="4"/>
      <c r="J139" s="4" t="s">
        <v>21</v>
      </c>
      <c r="O139" s="85" t="s">
        <v>507</v>
      </c>
      <c r="S139" s="63" t="e">
        <f ca="1">K137*(1-R137)*0.69-I137*(2.29+1.8)-O137</f>
        <v>#VALUE!</v>
      </c>
    </row>
    <row r="140" spans="1:23">
      <c r="S140" s="65" t="s">
        <v>218</v>
      </c>
      <c r="T140" s="65"/>
      <c r="U140" s="65"/>
      <c r="V140" s="65"/>
      <c r="W140" s="65"/>
    </row>
    <row r="141" spans="1:23" ht="8.25" customHeight="1"/>
    <row r="142" spans="1:23">
      <c r="B142" s="3"/>
      <c r="K142" s="44"/>
      <c r="O142" s="88" t="s">
        <v>156</v>
      </c>
      <c r="P142" s="88"/>
      <c r="Q142" s="88"/>
      <c r="R142" s="88"/>
      <c r="S142" s="66" t="e">
        <f ca="1">K137*(1-R137)*0.85-I137*2.29-O137*1.19</f>
        <v>#VALUE!</v>
      </c>
    </row>
    <row r="143" spans="1:23">
      <c r="B143" s="3"/>
      <c r="K143" s="44"/>
      <c r="S143" s="96" t="s">
        <v>214</v>
      </c>
      <c r="T143" s="97"/>
      <c r="U143" s="97"/>
      <c r="V143" s="97"/>
      <c r="W143" s="98"/>
    </row>
    <row r="144" spans="1:23">
      <c r="B144" s="3"/>
      <c r="K144" s="44"/>
      <c r="M144" s="71"/>
      <c r="N144" s="71"/>
      <c r="O144" s="44"/>
      <c r="P144" s="44"/>
      <c r="Q144" s="44"/>
      <c r="R144" s="44"/>
      <c r="S144" s="67" t="e">
        <f ca="1">S137+1.8*I137+K137*(1-R137)*0.16-O137*0.19</f>
        <v>#VALUE!</v>
      </c>
    </row>
    <row r="145" spans="1:23">
      <c r="B145" s="3"/>
      <c r="K145" s="44"/>
      <c r="N145" s="44"/>
      <c r="O145" s="44"/>
      <c r="P145" s="44"/>
      <c r="Q145" s="44"/>
      <c r="R145" s="44"/>
      <c r="S145" s="99" t="s">
        <v>215</v>
      </c>
      <c r="T145" s="99"/>
      <c r="U145" s="99"/>
      <c r="V145" s="99"/>
      <c r="W145" s="99"/>
    </row>
    <row r="146" spans="1:23" ht="7.9" customHeight="1">
      <c r="B146" s="3"/>
      <c r="K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</row>
    <row r="147" spans="1:23">
      <c r="K147" s="44"/>
      <c r="R147" s="62" t="s">
        <v>212</v>
      </c>
      <c r="S147" s="69" t="e">
        <f ca="1">K137*(1-R137)*0.16-O137*0.19</f>
        <v>#VALUE!</v>
      </c>
    </row>
    <row r="148" spans="1:23">
      <c r="S148" s="94" t="s">
        <v>213</v>
      </c>
      <c r="T148" s="94"/>
      <c r="U148" s="94"/>
      <c r="V148" s="94"/>
      <c r="W148" s="94"/>
    </row>
    <row r="149" spans="1:23">
      <c r="S149" s="68" t="e">
        <f ca="1">S142-S139-I137*1.8</f>
        <v>#VALUE!</v>
      </c>
    </row>
    <row r="150" spans="1:23">
      <c r="A150" s="33"/>
      <c r="B150" s="3"/>
      <c r="S150" s="93" t="s">
        <v>217</v>
      </c>
      <c r="T150" s="93"/>
      <c r="U150" s="93"/>
      <c r="V150" s="93"/>
      <c r="W150" s="93"/>
    </row>
    <row r="151" spans="1:23">
      <c r="S151" s="44"/>
    </row>
  </sheetData>
  <autoFilter ref="A2:T134" xr:uid="{24CF6B96-FFCF-4162-8AA2-1816CD417F9E}">
    <sortState xmlns:xlrd2="http://schemas.microsoft.com/office/spreadsheetml/2017/richdata2" ref="A3:T134">
      <sortCondition descending="1" ref="P2:P134"/>
    </sortState>
  </autoFilter>
  <mergeCells count="10">
    <mergeCell ref="S150:W150"/>
    <mergeCell ref="S148:W148"/>
    <mergeCell ref="S138:T138"/>
    <mergeCell ref="S143:W143"/>
    <mergeCell ref="S145:W145"/>
    <mergeCell ref="O142:R142"/>
    <mergeCell ref="D1:K1"/>
    <mergeCell ref="Q1:R1"/>
    <mergeCell ref="L138:M138"/>
    <mergeCell ref="L1:P1"/>
  </mergeCells>
  <phoneticPr fontId="21" type="noConversion"/>
  <conditionalFormatting sqref="A3:A134">
    <cfRule type="duplicateValues" dxfId="0" priority="324"/>
  </conditionalFormatting>
  <conditionalFormatting sqref="E136">
    <cfRule type="colorScale" priority="231">
      <colorScale>
        <cfvo type="min"/>
        <cfvo type="percent" val="100"/>
        <color theme="7" tint="0.59999389629810485"/>
        <color theme="9"/>
      </colorScale>
    </cfRule>
  </conditionalFormatting>
  <conditionalFormatting sqref="E137">
    <cfRule type="colorScale" priority="213">
      <colorScale>
        <cfvo type="min"/>
        <cfvo type="percent" val="100"/>
        <color theme="7" tint="0.59999389629810485"/>
        <color theme="9"/>
      </colorScale>
    </cfRule>
  </conditionalFormatting>
  <conditionalFormatting sqref="I133:I136 I1:I130">
    <cfRule type="colorScale" priority="305">
      <colorScale>
        <cfvo type="min"/>
        <cfvo type="percent" val="100"/>
        <color theme="7" tint="0.59999389629810485"/>
        <color theme="9"/>
      </colorScale>
    </cfRule>
  </conditionalFormatting>
  <conditionalFormatting sqref="I99:I111">
    <cfRule type="colorScale" priority="13">
      <colorScale>
        <cfvo type="min"/>
        <cfvo type="percent" val="100"/>
        <color theme="7" tint="0.59999389629810485"/>
        <color theme="9"/>
      </colorScale>
    </cfRule>
  </conditionalFormatting>
  <conditionalFormatting sqref="I112:I132">
    <cfRule type="colorScale" priority="320">
      <colorScale>
        <cfvo type="min"/>
        <cfvo type="percent" val="100"/>
        <color theme="7" tint="0.59999389629810485"/>
        <color theme="9"/>
      </colorScale>
    </cfRule>
  </conditionalFormatting>
  <conditionalFormatting sqref="I133">
    <cfRule type="colorScale" priority="20">
      <colorScale>
        <cfvo type="min"/>
        <cfvo type="percent" val="100"/>
        <color theme="7" tint="0.59999389629810485"/>
        <color theme="9"/>
      </colorScale>
    </cfRule>
  </conditionalFormatting>
  <conditionalFormatting sqref="I136">
    <cfRule type="colorScale" priority="232">
      <colorScale>
        <cfvo type="min"/>
        <cfvo type="percent" val="100"/>
        <color theme="7" tint="0.59999389629810485"/>
        <color theme="9"/>
      </colorScale>
    </cfRule>
  </conditionalFormatting>
  <conditionalFormatting sqref="I137">
    <cfRule type="colorScale" priority="212">
      <colorScale>
        <cfvo type="min"/>
        <cfvo type="percent" val="100"/>
        <color theme="7" tint="0.59999389629810485"/>
        <color theme="9"/>
      </colorScale>
    </cfRule>
  </conditionalFormatting>
  <conditionalFormatting sqref="J134:J136 J1:J130">
    <cfRule type="iconSet" priority="301">
      <iconSet>
        <cfvo type="percent" val="0"/>
        <cfvo type="num" val="0.08"/>
        <cfvo type="num" val="0.12"/>
      </iconSet>
    </cfRule>
  </conditionalFormatting>
  <conditionalFormatting sqref="J99:J111">
    <cfRule type="iconSet" priority="11">
      <iconSet>
        <cfvo type="percent" val="0"/>
        <cfvo type="num" val="0.08"/>
        <cfvo type="num" val="0.12"/>
      </iconSet>
    </cfRule>
  </conditionalFormatting>
  <conditionalFormatting sqref="J112:J132">
    <cfRule type="iconSet" priority="316">
      <iconSet>
        <cfvo type="percent" val="0"/>
        <cfvo type="num" val="0.08"/>
        <cfvo type="num" val="0.12"/>
      </iconSet>
    </cfRule>
  </conditionalFormatting>
  <conditionalFormatting sqref="J133">
    <cfRule type="iconSet" priority="16">
      <iconSet>
        <cfvo type="percent" val="0"/>
        <cfvo type="num" val="0.08"/>
        <cfvo type="num" val="0.12"/>
      </iconSet>
    </cfRule>
  </conditionalFormatting>
  <conditionalFormatting sqref="J136">
    <cfRule type="iconSet" priority="230">
      <iconSet>
        <cfvo type="percent" val="0"/>
        <cfvo type="num" val="0.1"/>
        <cfvo type="num" val="0.2"/>
      </iconSet>
    </cfRule>
  </conditionalFormatting>
  <conditionalFormatting sqref="K133:K134">
    <cfRule type="iconSet" priority="14">
      <iconSet>
        <cfvo type="percent" val="0"/>
        <cfvo type="num" val="0.08"/>
        <cfvo type="num" val="0.12"/>
      </iconSet>
    </cfRule>
  </conditionalFormatting>
  <conditionalFormatting sqref="L1:L98 L134:L136">
    <cfRule type="colorScale" priority="299">
      <colorScale>
        <cfvo type="min"/>
        <cfvo type="percent" val="100"/>
        <color theme="7" tint="0.59999389629810485"/>
        <color theme="9"/>
      </colorScale>
    </cfRule>
  </conditionalFormatting>
  <conditionalFormatting sqref="L99:L111">
    <cfRule type="colorScale" priority="10">
      <colorScale>
        <cfvo type="min"/>
        <cfvo type="percent" val="100"/>
        <color theme="7" tint="0.59999389629810485"/>
        <color theme="9"/>
      </colorScale>
    </cfRule>
  </conditionalFormatting>
  <conditionalFormatting sqref="L112:L132">
    <cfRule type="colorScale" priority="314">
      <colorScale>
        <cfvo type="min"/>
        <cfvo type="percent" val="100"/>
        <color theme="7" tint="0.59999389629810485"/>
        <color theme="9"/>
      </colorScale>
    </cfRule>
  </conditionalFormatting>
  <conditionalFormatting sqref="L133">
    <cfRule type="colorScale" priority="17">
      <colorScale>
        <cfvo type="min"/>
        <cfvo type="percent" val="100"/>
        <color theme="7" tint="0.59999389629810485"/>
        <color theme="9"/>
      </colorScale>
    </cfRule>
  </conditionalFormatting>
  <conditionalFormatting sqref="N2:N98 N134">
    <cfRule type="colorScale" priority="303">
      <colorScale>
        <cfvo type="min"/>
        <cfvo type="percent" val="100"/>
        <color theme="7" tint="0.59999389629810485"/>
        <color theme="9"/>
      </colorScale>
    </cfRule>
  </conditionalFormatting>
  <conditionalFormatting sqref="N99:N111">
    <cfRule type="colorScale" priority="12">
      <colorScale>
        <cfvo type="min"/>
        <cfvo type="percent" val="100"/>
        <color theme="7" tint="0.59999389629810485"/>
        <color theme="9"/>
      </colorScale>
    </cfRule>
  </conditionalFormatting>
  <conditionalFormatting sqref="N112:N132">
    <cfRule type="colorScale" priority="318">
      <colorScale>
        <cfvo type="min"/>
        <cfvo type="percent" val="100"/>
        <color theme="7" tint="0.59999389629810485"/>
        <color theme="9"/>
      </colorScale>
    </cfRule>
  </conditionalFormatting>
  <conditionalFormatting sqref="N133">
    <cfRule type="colorScale" priority="19">
      <colorScale>
        <cfvo type="min"/>
        <cfvo type="percent" val="100"/>
        <color theme="7" tint="0.59999389629810485"/>
        <color theme="9"/>
      </colorScale>
    </cfRule>
  </conditionalFormatting>
  <conditionalFormatting sqref="P3:P98 P112:P134">
    <cfRule type="colorScale" priority="76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P99:P111">
    <cfRule type="colorScale" priority="8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P133">
    <cfRule type="colorScale" priority="1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P137">
    <cfRule type="colorScale" priority="7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Q3:Q132 Q134:Q136">
    <cfRule type="colorScale" priority="297">
      <colorScale>
        <cfvo type="min"/>
        <cfvo type="percent" val="100"/>
        <color theme="0"/>
        <color theme="5" tint="0.39997558519241921"/>
      </colorScale>
    </cfRule>
  </conditionalFormatting>
  <conditionalFormatting sqref="Q99:Q111">
    <cfRule type="colorScale" priority="9">
      <colorScale>
        <cfvo type="min"/>
        <cfvo type="percent" val="100"/>
        <color theme="0"/>
        <color theme="5" tint="0.39997558519241921"/>
      </colorScale>
    </cfRule>
  </conditionalFormatting>
  <conditionalFormatting sqref="Q112:Q132">
    <cfRule type="colorScale" priority="312">
      <colorScale>
        <cfvo type="min"/>
        <cfvo type="percent" val="100"/>
        <color theme="0"/>
        <color theme="5" tint="0.39997558519241921"/>
      </colorScale>
    </cfRule>
  </conditionalFormatting>
  <conditionalFormatting sqref="Q133">
    <cfRule type="colorScale" priority="18">
      <colorScale>
        <cfvo type="min"/>
        <cfvo type="percent" val="100"/>
        <color theme="0"/>
        <color theme="5" tint="0.39997558519241921"/>
      </colorScale>
    </cfRule>
  </conditionalFormatting>
  <pageMargins left="0.75" right="0.75" top="1" bottom="1" header="0.5" footer="0.5"/>
  <pageSetup paperSize="9" orientation="portrait" verticalDpi="300" r:id="rId1"/>
  <ignoredErrors>
    <ignoredError sqref="J137 S1:S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75BD-BDC5-402E-834D-F81A3FB640B1}">
  <dimension ref="A1:U130"/>
  <sheetViews>
    <sheetView workbookViewId="0">
      <pane ySplit="3" topLeftCell="A90" activePane="bottomLeft" state="frozen"/>
      <selection pane="bottomLeft" activeCell="A4" sqref="A4:XFD120"/>
    </sheetView>
  </sheetViews>
  <sheetFormatPr defaultColWidth="11" defaultRowHeight="14.25"/>
  <cols>
    <col min="1" max="1" width="11" style="10"/>
    <col min="2" max="2" width="17.4375" style="10" customWidth="1"/>
    <col min="3" max="3" width="123.8125" style="10" customWidth="1"/>
    <col min="4" max="4" width="12.75" style="10" bestFit="1" customWidth="1"/>
    <col min="5" max="5" width="18.8125" style="10" bestFit="1" customWidth="1"/>
    <col min="6" max="6" width="12.75" style="10" bestFit="1" customWidth="1"/>
    <col min="7" max="7" width="18.8125" style="10" bestFit="1" customWidth="1"/>
    <col min="8" max="9" width="14.75" style="10" bestFit="1" customWidth="1"/>
    <col min="10" max="10" width="13.75" style="10" bestFit="1" customWidth="1"/>
    <col min="11" max="11" width="18.8125" style="10" bestFit="1" customWidth="1"/>
    <col min="12" max="12" width="15.75" style="10" bestFit="1" customWidth="1"/>
    <col min="13" max="13" width="16.8125" style="10" bestFit="1" customWidth="1"/>
    <col min="14" max="14" width="23.875" style="10" bestFit="1" customWidth="1"/>
    <col min="15" max="15" width="14.75" style="10" bestFit="1" customWidth="1"/>
    <col min="16" max="16" width="17.8125" style="10" bestFit="1" customWidth="1"/>
    <col min="17" max="16384" width="11" style="10"/>
  </cols>
  <sheetData>
    <row r="1" spans="1:21">
      <c r="D1" s="47">
        <f t="shared" ref="D1:U1" si="0">SUM(D4:D1000)</f>
        <v>0</v>
      </c>
      <c r="E1" s="47">
        <f t="shared" si="0"/>
        <v>0</v>
      </c>
      <c r="F1" s="47">
        <f t="shared" si="0"/>
        <v>0</v>
      </c>
      <c r="G1" s="47">
        <f t="shared" si="0"/>
        <v>0</v>
      </c>
      <c r="H1" s="47">
        <f t="shared" si="0"/>
        <v>0</v>
      </c>
      <c r="I1" s="47">
        <f t="shared" si="0"/>
        <v>0</v>
      </c>
      <c r="J1" s="47">
        <f t="shared" si="0"/>
        <v>0</v>
      </c>
      <c r="K1" s="47">
        <f t="shared" si="0"/>
        <v>0</v>
      </c>
      <c r="L1" s="47">
        <f t="shared" si="0"/>
        <v>0</v>
      </c>
      <c r="M1" s="47">
        <f t="shared" si="0"/>
        <v>0</v>
      </c>
      <c r="N1" s="47">
        <f t="shared" si="0"/>
        <v>0</v>
      </c>
      <c r="O1" s="47">
        <f t="shared" si="0"/>
        <v>0</v>
      </c>
      <c r="P1" s="47">
        <f t="shared" si="0"/>
        <v>0</v>
      </c>
      <c r="Q1" s="47">
        <f t="shared" si="0"/>
        <v>0</v>
      </c>
      <c r="R1" s="47">
        <f t="shared" si="0"/>
        <v>0</v>
      </c>
      <c r="S1" s="47">
        <f t="shared" si="0"/>
        <v>0</v>
      </c>
      <c r="T1" s="47">
        <f t="shared" si="0"/>
        <v>0</v>
      </c>
      <c r="U1" s="47">
        <f t="shared" si="0"/>
        <v>0</v>
      </c>
    </row>
    <row r="2" spans="1:21" s="25" customFormat="1">
      <c r="A2" s="24" t="s">
        <v>46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</row>
    <row r="3" spans="1:21" s="5" customFormat="1" ht="15.75">
      <c r="A3" s="5" t="s">
        <v>544</v>
      </c>
      <c r="B3" s="5" t="s">
        <v>0</v>
      </c>
      <c r="C3" s="5" t="s">
        <v>1</v>
      </c>
      <c r="D3" s="5" t="s">
        <v>545</v>
      </c>
      <c r="E3" s="5" t="s">
        <v>546</v>
      </c>
      <c r="F3" s="5" t="s">
        <v>547</v>
      </c>
      <c r="G3" s="5" t="s">
        <v>548</v>
      </c>
      <c r="H3" s="5" t="s">
        <v>549</v>
      </c>
      <c r="I3" s="5" t="s">
        <v>550</v>
      </c>
      <c r="J3" s="5" t="s">
        <v>551</v>
      </c>
      <c r="K3" s="5" t="s">
        <v>552</v>
      </c>
      <c r="L3" s="5" t="s">
        <v>553</v>
      </c>
      <c r="M3" s="5" t="s">
        <v>554</v>
      </c>
      <c r="N3" s="5" t="s">
        <v>6</v>
      </c>
      <c r="O3" s="5" t="s">
        <v>555</v>
      </c>
      <c r="P3" s="5" t="s">
        <v>556</v>
      </c>
      <c r="Q3" s="5" t="s">
        <v>557</v>
      </c>
      <c r="R3" s="5" t="s">
        <v>7</v>
      </c>
      <c r="S3" s="5" t="s">
        <v>558</v>
      </c>
      <c r="T3" s="5" t="s">
        <v>559</v>
      </c>
      <c r="U3" s="5" t="s">
        <v>560</v>
      </c>
    </row>
    <row r="4" spans="1:21" s="5" customFormat="1" ht="15.75">
      <c r="F4" s="60"/>
      <c r="G4" s="60"/>
      <c r="J4" s="60"/>
      <c r="K4" s="60"/>
      <c r="L4" s="60"/>
      <c r="M4" s="60"/>
      <c r="P4" s="60"/>
      <c r="Q4" s="60"/>
      <c r="R4" s="61"/>
      <c r="S4" s="61"/>
    </row>
    <row r="5" spans="1:21" s="5" customFormat="1" ht="15.75">
      <c r="F5" s="60"/>
      <c r="G5" s="60"/>
      <c r="J5" s="60"/>
      <c r="K5" s="60"/>
      <c r="L5" s="60"/>
      <c r="M5" s="60"/>
      <c r="P5" s="60"/>
      <c r="Q5" s="60"/>
      <c r="R5" s="61"/>
      <c r="S5" s="61"/>
    </row>
    <row r="6" spans="1:21" s="5" customFormat="1" ht="15.75">
      <c r="F6" s="60"/>
      <c r="G6" s="60"/>
      <c r="J6" s="60"/>
      <c r="K6" s="60"/>
      <c r="L6" s="60"/>
      <c r="M6" s="60"/>
      <c r="P6" s="60"/>
      <c r="Q6" s="60"/>
      <c r="R6" s="61"/>
      <c r="S6" s="61"/>
    </row>
    <row r="7" spans="1:21" s="5" customFormat="1" ht="15.75">
      <c r="F7" s="60"/>
      <c r="G7" s="60"/>
      <c r="J7" s="60"/>
      <c r="K7" s="60"/>
      <c r="L7" s="60"/>
      <c r="M7" s="60"/>
      <c r="P7" s="60"/>
      <c r="Q7" s="60"/>
      <c r="R7" s="61"/>
      <c r="S7" s="61"/>
    </row>
    <row r="8" spans="1:21" s="5" customFormat="1" ht="15.75">
      <c r="F8" s="60"/>
      <c r="G8" s="60"/>
      <c r="J8" s="60"/>
      <c r="K8" s="60"/>
      <c r="L8" s="60"/>
      <c r="M8" s="60"/>
      <c r="P8" s="60"/>
      <c r="Q8" s="60"/>
      <c r="R8" s="61"/>
      <c r="S8" s="61"/>
    </row>
    <row r="9" spans="1:21" s="5" customFormat="1" ht="15.75">
      <c r="F9" s="60"/>
      <c r="G9" s="60"/>
      <c r="J9" s="60"/>
      <c r="K9" s="60"/>
      <c r="L9" s="60"/>
      <c r="M9" s="60"/>
      <c r="P9" s="60"/>
      <c r="Q9" s="60"/>
      <c r="R9" s="61"/>
      <c r="S9" s="61"/>
    </row>
    <row r="10" spans="1:21" s="5" customFormat="1" ht="15.75">
      <c r="F10" s="60"/>
      <c r="G10" s="60"/>
      <c r="J10" s="60"/>
      <c r="K10" s="60"/>
      <c r="L10" s="60"/>
      <c r="M10" s="60"/>
      <c r="P10" s="60"/>
      <c r="Q10" s="60"/>
      <c r="R10" s="61"/>
      <c r="S10" s="61"/>
    </row>
    <row r="11" spans="1:21" s="5" customFormat="1" ht="15.75">
      <c r="F11" s="60"/>
      <c r="G11" s="60"/>
      <c r="J11" s="60"/>
      <c r="K11" s="60"/>
      <c r="L11" s="60"/>
      <c r="M11" s="60"/>
      <c r="P11" s="60"/>
      <c r="Q11" s="60"/>
      <c r="R11" s="61"/>
      <c r="S11" s="61"/>
    </row>
    <row r="12" spans="1:21" s="5" customFormat="1" ht="15.75">
      <c r="F12" s="60"/>
      <c r="G12" s="60"/>
      <c r="J12" s="60"/>
      <c r="K12" s="60"/>
      <c r="L12" s="60"/>
      <c r="M12" s="60"/>
      <c r="P12" s="60"/>
      <c r="Q12" s="60"/>
      <c r="R12" s="61"/>
      <c r="S12" s="61"/>
    </row>
    <row r="13" spans="1:21" s="5" customFormat="1" ht="15.75">
      <c r="F13" s="60"/>
      <c r="G13" s="60"/>
      <c r="J13" s="60"/>
      <c r="K13" s="60"/>
      <c r="L13" s="60"/>
      <c r="M13" s="60"/>
      <c r="P13" s="60"/>
      <c r="Q13" s="60"/>
      <c r="R13" s="61"/>
      <c r="S13" s="61"/>
    </row>
    <row r="14" spans="1:21" s="5" customFormat="1" ht="15.75">
      <c r="F14" s="60"/>
      <c r="G14" s="60"/>
      <c r="J14" s="60"/>
      <c r="K14" s="60"/>
      <c r="L14" s="60"/>
      <c r="M14" s="60"/>
      <c r="P14" s="60"/>
      <c r="Q14" s="60"/>
      <c r="R14" s="61"/>
      <c r="S14" s="61"/>
    </row>
    <row r="15" spans="1:21" s="5" customFormat="1" ht="15.75">
      <c r="F15" s="60"/>
      <c r="G15" s="60"/>
      <c r="J15" s="60"/>
      <c r="K15" s="60"/>
      <c r="L15" s="60"/>
      <c r="M15" s="60"/>
      <c r="P15" s="60"/>
      <c r="Q15" s="60"/>
      <c r="R15" s="61"/>
      <c r="S15" s="61"/>
    </row>
    <row r="16" spans="1:21" s="5" customFormat="1" ht="15.75">
      <c r="F16" s="60"/>
      <c r="G16" s="60"/>
      <c r="J16" s="60"/>
      <c r="K16" s="60"/>
      <c r="L16" s="60"/>
      <c r="M16" s="60"/>
      <c r="P16" s="60"/>
      <c r="Q16" s="60"/>
      <c r="R16" s="61"/>
      <c r="S16" s="61"/>
    </row>
    <row r="17" spans="6:19" s="5" customFormat="1" ht="15.75">
      <c r="F17" s="60"/>
      <c r="G17" s="60"/>
      <c r="J17" s="60"/>
      <c r="K17" s="60"/>
      <c r="L17" s="60"/>
      <c r="M17" s="60"/>
      <c r="P17" s="60"/>
      <c r="Q17" s="60"/>
      <c r="R17" s="61"/>
      <c r="S17" s="61"/>
    </row>
    <row r="18" spans="6:19" s="5" customFormat="1" ht="15.75">
      <c r="F18" s="60"/>
      <c r="G18" s="60"/>
      <c r="J18" s="60"/>
      <c r="K18" s="60"/>
      <c r="L18" s="60"/>
      <c r="M18" s="60"/>
      <c r="P18" s="60"/>
      <c r="Q18" s="60"/>
      <c r="R18" s="61"/>
      <c r="S18" s="61"/>
    </row>
    <row r="19" spans="6:19" s="5" customFormat="1" ht="15.75">
      <c r="F19" s="60"/>
      <c r="G19" s="60"/>
      <c r="J19" s="60"/>
      <c r="K19" s="60"/>
      <c r="L19" s="60"/>
      <c r="M19" s="60"/>
      <c r="P19" s="60"/>
      <c r="Q19" s="60"/>
      <c r="R19" s="61"/>
      <c r="S19" s="61"/>
    </row>
    <row r="20" spans="6:19" s="5" customFormat="1" ht="15.75">
      <c r="F20" s="60"/>
      <c r="G20" s="60"/>
      <c r="J20" s="60"/>
      <c r="K20" s="60"/>
      <c r="L20" s="60"/>
      <c r="M20" s="60"/>
      <c r="P20" s="60"/>
      <c r="Q20" s="60"/>
      <c r="R20" s="61"/>
      <c r="S20" s="61"/>
    </row>
    <row r="21" spans="6:19" s="5" customFormat="1" ht="15.75">
      <c r="F21" s="60"/>
      <c r="G21" s="60"/>
      <c r="J21" s="60"/>
      <c r="K21" s="60"/>
      <c r="L21" s="60"/>
      <c r="M21" s="60"/>
      <c r="P21" s="60"/>
      <c r="Q21" s="60"/>
      <c r="R21" s="61"/>
      <c r="S21" s="61"/>
    </row>
    <row r="22" spans="6:19" s="5" customFormat="1" ht="15.75">
      <c r="F22" s="60"/>
      <c r="G22" s="60"/>
      <c r="J22" s="60"/>
      <c r="K22" s="60"/>
      <c r="L22" s="60"/>
      <c r="M22" s="60"/>
      <c r="P22" s="60"/>
      <c r="Q22" s="60"/>
      <c r="R22" s="61"/>
      <c r="S22" s="61"/>
    </row>
    <row r="23" spans="6:19" s="5" customFormat="1" ht="15.75">
      <c r="F23" s="60"/>
      <c r="G23" s="60"/>
      <c r="J23" s="60"/>
      <c r="K23" s="60"/>
      <c r="L23" s="60"/>
      <c r="M23" s="60"/>
      <c r="P23" s="60"/>
      <c r="Q23" s="60"/>
      <c r="R23" s="61"/>
      <c r="S23" s="61"/>
    </row>
    <row r="24" spans="6:19" s="5" customFormat="1" ht="15.75">
      <c r="F24" s="60"/>
      <c r="G24" s="60"/>
      <c r="J24" s="60"/>
      <c r="K24" s="60"/>
      <c r="L24" s="60"/>
      <c r="M24" s="60"/>
      <c r="P24" s="60"/>
      <c r="Q24" s="60"/>
      <c r="R24" s="61"/>
      <c r="S24" s="61"/>
    </row>
    <row r="25" spans="6:19" s="5" customFormat="1" ht="15.75">
      <c r="F25" s="60"/>
      <c r="G25" s="60"/>
      <c r="J25" s="60"/>
      <c r="K25" s="60"/>
      <c r="L25" s="60"/>
      <c r="M25" s="60"/>
      <c r="P25" s="60"/>
      <c r="Q25" s="60"/>
      <c r="R25" s="61"/>
      <c r="S25" s="61"/>
    </row>
    <row r="26" spans="6:19" s="5" customFormat="1" ht="15.75">
      <c r="F26" s="60"/>
      <c r="G26" s="60"/>
      <c r="J26" s="60"/>
      <c r="K26" s="60"/>
      <c r="L26" s="60"/>
      <c r="M26" s="60"/>
      <c r="P26" s="60"/>
      <c r="Q26" s="60"/>
      <c r="R26" s="61"/>
      <c r="S26" s="61"/>
    </row>
    <row r="27" spans="6:19" s="5" customFormat="1" ht="15.75">
      <c r="F27" s="60"/>
      <c r="G27" s="60"/>
      <c r="J27" s="60"/>
      <c r="K27" s="60"/>
      <c r="L27" s="60"/>
      <c r="M27" s="60"/>
      <c r="P27" s="60"/>
      <c r="Q27" s="60"/>
      <c r="R27" s="61"/>
      <c r="S27" s="61"/>
    </row>
    <row r="28" spans="6:19" s="5" customFormat="1" ht="15.75">
      <c r="F28" s="60"/>
      <c r="G28" s="60"/>
      <c r="J28" s="60"/>
      <c r="K28" s="60"/>
      <c r="L28" s="60"/>
      <c r="M28" s="60"/>
      <c r="P28" s="60"/>
      <c r="Q28" s="60"/>
      <c r="R28" s="61"/>
      <c r="S28" s="61"/>
    </row>
    <row r="29" spans="6:19" s="5" customFormat="1" ht="15.75">
      <c r="F29" s="60"/>
      <c r="G29" s="60"/>
      <c r="J29" s="60"/>
      <c r="K29" s="60"/>
      <c r="L29" s="60"/>
      <c r="M29" s="60"/>
      <c r="P29" s="60"/>
      <c r="Q29" s="60"/>
      <c r="R29" s="61"/>
      <c r="S29" s="61"/>
    </row>
    <row r="30" spans="6:19" s="5" customFormat="1" ht="15.75">
      <c r="F30" s="60"/>
      <c r="G30" s="60"/>
      <c r="J30" s="60"/>
      <c r="K30" s="60"/>
      <c r="L30" s="60"/>
      <c r="M30" s="60"/>
      <c r="P30" s="60"/>
      <c r="Q30" s="60"/>
      <c r="R30" s="61"/>
      <c r="S30" s="61"/>
    </row>
    <row r="31" spans="6:19" s="5" customFormat="1" ht="15.75">
      <c r="F31" s="60"/>
      <c r="G31" s="60"/>
      <c r="J31" s="60"/>
      <c r="K31" s="60"/>
      <c r="L31" s="60"/>
      <c r="M31" s="60"/>
      <c r="P31" s="60"/>
      <c r="Q31" s="60"/>
      <c r="R31" s="61"/>
      <c r="S31" s="61"/>
    </row>
    <row r="32" spans="6:19" s="5" customFormat="1" ht="15.75">
      <c r="F32" s="60"/>
      <c r="G32" s="60"/>
      <c r="J32" s="60"/>
      <c r="K32" s="60"/>
      <c r="L32" s="60"/>
      <c r="M32" s="60"/>
      <c r="P32" s="60"/>
      <c r="Q32" s="60"/>
      <c r="R32" s="61"/>
      <c r="S32" s="61"/>
    </row>
    <row r="33" spans="6:19" s="5" customFormat="1" ht="15.75">
      <c r="F33" s="60"/>
      <c r="G33" s="60"/>
      <c r="J33" s="60"/>
      <c r="K33" s="60"/>
      <c r="L33" s="60"/>
      <c r="M33" s="60"/>
      <c r="P33" s="60"/>
      <c r="Q33" s="60"/>
      <c r="R33" s="61"/>
      <c r="S33" s="61"/>
    </row>
    <row r="34" spans="6:19" s="5" customFormat="1" ht="15.75">
      <c r="F34" s="60"/>
      <c r="G34" s="60"/>
      <c r="J34" s="60"/>
      <c r="K34" s="60"/>
      <c r="L34" s="60"/>
      <c r="M34" s="60"/>
      <c r="P34" s="60"/>
      <c r="Q34" s="60"/>
      <c r="R34" s="61"/>
      <c r="S34" s="61"/>
    </row>
    <row r="35" spans="6:19" s="5" customFormat="1" ht="15.75">
      <c r="F35" s="60"/>
      <c r="G35" s="60"/>
      <c r="J35" s="60"/>
      <c r="K35" s="60"/>
      <c r="L35" s="60"/>
      <c r="M35" s="60"/>
      <c r="P35" s="60"/>
      <c r="Q35" s="60"/>
      <c r="R35" s="61"/>
      <c r="S35" s="61"/>
    </row>
    <row r="36" spans="6:19" s="5" customFormat="1" ht="15.75">
      <c r="F36" s="60"/>
      <c r="G36" s="60"/>
      <c r="J36" s="60"/>
      <c r="K36" s="60"/>
      <c r="L36" s="60"/>
      <c r="M36" s="60"/>
      <c r="P36" s="60"/>
      <c r="Q36" s="60"/>
      <c r="R36" s="61"/>
      <c r="S36" s="61"/>
    </row>
    <row r="37" spans="6:19" s="5" customFormat="1" ht="15.75">
      <c r="F37" s="60"/>
      <c r="G37" s="60"/>
      <c r="J37" s="60"/>
      <c r="K37" s="60"/>
      <c r="L37" s="60"/>
      <c r="M37" s="60"/>
      <c r="P37" s="60"/>
      <c r="Q37" s="60"/>
      <c r="R37" s="61"/>
      <c r="S37" s="61"/>
    </row>
    <row r="38" spans="6:19" s="5" customFormat="1" ht="15.75">
      <c r="F38" s="60"/>
      <c r="G38" s="60"/>
      <c r="J38" s="60"/>
      <c r="K38" s="60"/>
      <c r="L38" s="60"/>
      <c r="M38" s="60"/>
      <c r="P38" s="60"/>
      <c r="Q38" s="60"/>
      <c r="R38" s="61"/>
      <c r="S38" s="61"/>
    </row>
    <row r="39" spans="6:19" s="5" customFormat="1" ht="15.75">
      <c r="F39" s="60"/>
      <c r="G39" s="60"/>
      <c r="J39" s="60"/>
      <c r="K39" s="60"/>
      <c r="L39" s="60"/>
      <c r="M39" s="60"/>
      <c r="P39" s="60"/>
      <c r="Q39" s="60"/>
      <c r="R39" s="61"/>
      <c r="S39" s="61"/>
    </row>
    <row r="40" spans="6:19" s="5" customFormat="1" ht="15.75">
      <c r="F40" s="60"/>
      <c r="G40" s="60"/>
      <c r="J40" s="60"/>
      <c r="K40" s="60"/>
      <c r="L40" s="60"/>
      <c r="M40" s="60"/>
      <c r="P40" s="60"/>
      <c r="Q40" s="60"/>
      <c r="R40" s="61"/>
      <c r="S40" s="61"/>
    </row>
    <row r="41" spans="6:19" s="5" customFormat="1" ht="15.75">
      <c r="F41" s="60"/>
      <c r="G41" s="60"/>
      <c r="J41" s="60"/>
      <c r="K41" s="60"/>
      <c r="L41" s="60"/>
      <c r="M41" s="60"/>
      <c r="P41" s="60"/>
      <c r="Q41" s="60"/>
      <c r="R41" s="61"/>
      <c r="S41" s="61"/>
    </row>
    <row r="42" spans="6:19" s="5" customFormat="1" ht="15.75">
      <c r="F42" s="60"/>
      <c r="G42" s="60"/>
      <c r="J42" s="60"/>
      <c r="K42" s="60"/>
      <c r="L42" s="60"/>
      <c r="M42" s="60"/>
      <c r="P42" s="60"/>
      <c r="Q42" s="60"/>
      <c r="R42" s="61"/>
      <c r="S42" s="61"/>
    </row>
    <row r="43" spans="6:19" s="5" customFormat="1" ht="15.75">
      <c r="F43" s="60"/>
      <c r="G43" s="60"/>
      <c r="J43" s="60"/>
      <c r="K43" s="60"/>
      <c r="L43" s="60"/>
      <c r="M43" s="60"/>
      <c r="P43" s="60"/>
      <c r="Q43" s="60"/>
      <c r="R43" s="61"/>
      <c r="S43" s="61"/>
    </row>
    <row r="44" spans="6:19" s="5" customFormat="1" ht="15.75">
      <c r="F44" s="60"/>
      <c r="G44" s="60"/>
      <c r="J44" s="60"/>
      <c r="K44" s="60"/>
      <c r="L44" s="60"/>
      <c r="M44" s="60"/>
      <c r="P44" s="60"/>
      <c r="Q44" s="60"/>
      <c r="R44" s="61"/>
      <c r="S44" s="61"/>
    </row>
    <row r="45" spans="6:19" s="5" customFormat="1" ht="15.75">
      <c r="F45" s="60"/>
      <c r="G45" s="60"/>
      <c r="J45" s="60"/>
      <c r="K45" s="60"/>
      <c r="L45" s="60"/>
      <c r="M45" s="60"/>
      <c r="P45" s="60"/>
      <c r="Q45" s="60"/>
      <c r="R45" s="61"/>
      <c r="S45" s="61"/>
    </row>
    <row r="46" spans="6:19" s="5" customFormat="1" ht="15.75">
      <c r="F46" s="60"/>
      <c r="G46" s="60"/>
      <c r="J46" s="60"/>
      <c r="K46" s="60"/>
      <c r="L46" s="60"/>
      <c r="M46" s="60"/>
      <c r="P46" s="60"/>
      <c r="Q46" s="60"/>
      <c r="R46" s="61"/>
      <c r="S46" s="61"/>
    </row>
    <row r="47" spans="6:19" s="5" customFormat="1" ht="15.75">
      <c r="F47" s="60"/>
      <c r="G47" s="60"/>
      <c r="J47" s="60"/>
      <c r="K47" s="60"/>
      <c r="L47" s="60"/>
      <c r="M47" s="60"/>
      <c r="P47" s="60"/>
      <c r="Q47" s="60"/>
      <c r="R47" s="61"/>
      <c r="S47" s="61"/>
    </row>
    <row r="48" spans="6:19" s="5" customFormat="1" ht="15.75">
      <c r="F48" s="60"/>
      <c r="G48" s="60"/>
      <c r="J48" s="60"/>
      <c r="K48" s="60"/>
      <c r="L48" s="60"/>
      <c r="M48" s="60"/>
      <c r="P48" s="60"/>
      <c r="Q48" s="60"/>
      <c r="R48" s="61"/>
      <c r="S48" s="61"/>
    </row>
    <row r="49" spans="6:19" s="5" customFormat="1" ht="15.75">
      <c r="F49" s="60"/>
      <c r="G49" s="60"/>
      <c r="J49" s="60"/>
      <c r="K49" s="60"/>
      <c r="L49" s="60"/>
      <c r="M49" s="60"/>
      <c r="P49" s="60"/>
      <c r="Q49" s="60"/>
      <c r="R49" s="61"/>
      <c r="S49" s="61"/>
    </row>
    <row r="50" spans="6:19" s="5" customFormat="1" ht="15.75">
      <c r="F50" s="60"/>
      <c r="G50" s="60"/>
      <c r="J50" s="60"/>
      <c r="K50" s="60"/>
      <c r="L50" s="60"/>
      <c r="M50" s="60"/>
      <c r="P50" s="60"/>
      <c r="Q50" s="60"/>
      <c r="R50" s="61"/>
      <c r="S50" s="61"/>
    </row>
    <row r="51" spans="6:19" s="5" customFormat="1" ht="15.75">
      <c r="F51" s="60"/>
      <c r="G51" s="60"/>
      <c r="J51" s="60"/>
      <c r="K51" s="60"/>
      <c r="L51" s="60"/>
      <c r="M51" s="60"/>
      <c r="P51" s="60"/>
      <c r="Q51" s="60"/>
      <c r="R51" s="61"/>
      <c r="S51" s="61"/>
    </row>
    <row r="52" spans="6:19" s="5" customFormat="1" ht="15.75">
      <c r="F52" s="60"/>
      <c r="G52" s="60"/>
      <c r="J52" s="60"/>
      <c r="K52" s="60"/>
      <c r="L52" s="60"/>
      <c r="M52" s="60"/>
      <c r="P52" s="60"/>
      <c r="Q52" s="60"/>
      <c r="R52" s="61"/>
      <c r="S52" s="61"/>
    </row>
    <row r="53" spans="6:19" s="5" customFormat="1" ht="15.75">
      <c r="F53" s="60"/>
      <c r="G53" s="60"/>
      <c r="J53" s="60"/>
      <c r="K53" s="60"/>
      <c r="L53" s="60"/>
      <c r="M53" s="60"/>
      <c r="P53" s="60"/>
      <c r="Q53" s="60"/>
      <c r="R53" s="61"/>
      <c r="S53" s="61"/>
    </row>
    <row r="54" spans="6:19" s="5" customFormat="1" ht="15.75">
      <c r="F54" s="60"/>
      <c r="G54" s="60"/>
      <c r="J54" s="60"/>
      <c r="K54" s="60"/>
      <c r="L54" s="60"/>
      <c r="M54" s="60"/>
      <c r="P54" s="60"/>
      <c r="Q54" s="60"/>
      <c r="R54" s="61"/>
      <c r="S54" s="61"/>
    </row>
    <row r="55" spans="6:19" s="5" customFormat="1" ht="15.75">
      <c r="F55" s="60"/>
      <c r="G55" s="60"/>
      <c r="J55" s="60"/>
      <c r="K55" s="60"/>
      <c r="L55" s="60"/>
      <c r="M55" s="60"/>
      <c r="P55" s="60"/>
      <c r="Q55" s="60"/>
      <c r="R55" s="61"/>
      <c r="S55" s="61"/>
    </row>
    <row r="56" spans="6:19" s="5" customFormat="1" ht="15.75">
      <c r="F56" s="60"/>
      <c r="G56" s="60"/>
      <c r="J56" s="60"/>
      <c r="K56" s="60"/>
      <c r="L56" s="60"/>
      <c r="M56" s="60"/>
      <c r="P56" s="60"/>
      <c r="Q56" s="60"/>
      <c r="R56" s="61"/>
      <c r="S56" s="61"/>
    </row>
    <row r="57" spans="6:19" s="5" customFormat="1" ht="15.75">
      <c r="F57" s="60"/>
      <c r="G57" s="60"/>
      <c r="J57" s="60"/>
      <c r="K57" s="60"/>
      <c r="L57" s="60"/>
      <c r="M57" s="60"/>
      <c r="P57" s="60"/>
      <c r="Q57" s="60"/>
      <c r="R57" s="61"/>
      <c r="S57" s="61"/>
    </row>
    <row r="58" spans="6:19" s="5" customFormat="1" ht="15.75">
      <c r="F58" s="60"/>
      <c r="G58" s="60"/>
      <c r="J58" s="60"/>
      <c r="K58" s="60"/>
      <c r="L58" s="60"/>
      <c r="M58" s="60"/>
      <c r="P58" s="60"/>
      <c r="Q58" s="60"/>
      <c r="R58" s="61"/>
      <c r="S58" s="61"/>
    </row>
    <row r="59" spans="6:19" s="5" customFormat="1" ht="15.75">
      <c r="F59" s="60"/>
      <c r="G59" s="60"/>
      <c r="J59" s="60"/>
      <c r="K59" s="60"/>
      <c r="L59" s="60"/>
      <c r="M59" s="60"/>
      <c r="P59" s="60"/>
      <c r="Q59" s="60"/>
      <c r="R59" s="61"/>
      <c r="S59" s="61"/>
    </row>
    <row r="60" spans="6:19" s="5" customFormat="1" ht="15.75">
      <c r="F60" s="60"/>
      <c r="G60" s="60"/>
      <c r="J60" s="60"/>
      <c r="K60" s="60"/>
      <c r="L60" s="60"/>
      <c r="M60" s="60"/>
      <c r="P60" s="60"/>
      <c r="Q60" s="60"/>
      <c r="R60" s="61"/>
      <c r="S60" s="61"/>
    </row>
    <row r="61" spans="6:19" s="5" customFormat="1" ht="15.75">
      <c r="F61" s="60"/>
      <c r="G61" s="60"/>
      <c r="J61" s="60"/>
      <c r="K61" s="60"/>
      <c r="L61" s="60"/>
      <c r="M61" s="60"/>
      <c r="P61" s="60"/>
      <c r="Q61" s="60"/>
      <c r="R61" s="61"/>
      <c r="S61" s="61"/>
    </row>
    <row r="62" spans="6:19" s="5" customFormat="1" ht="15.75">
      <c r="F62" s="60"/>
      <c r="G62" s="60"/>
      <c r="J62" s="60"/>
      <c r="K62" s="60"/>
      <c r="L62" s="60"/>
      <c r="M62" s="60"/>
      <c r="P62" s="60"/>
      <c r="Q62" s="60"/>
      <c r="R62" s="61"/>
      <c r="S62" s="61"/>
    </row>
    <row r="63" spans="6:19" s="5" customFormat="1" ht="15.75">
      <c r="F63" s="60"/>
      <c r="G63" s="60"/>
      <c r="J63" s="60"/>
      <c r="K63" s="60"/>
      <c r="L63" s="60"/>
      <c r="M63" s="60"/>
      <c r="P63" s="60"/>
      <c r="Q63" s="60"/>
      <c r="R63" s="61"/>
      <c r="S63" s="61"/>
    </row>
    <row r="64" spans="6:19" s="5" customFormat="1" ht="15.75">
      <c r="F64" s="60"/>
      <c r="G64" s="60"/>
      <c r="J64" s="60"/>
      <c r="K64" s="60"/>
      <c r="L64" s="60"/>
      <c r="M64" s="60"/>
      <c r="P64" s="60"/>
      <c r="Q64" s="60"/>
      <c r="R64" s="61"/>
      <c r="S64" s="61"/>
    </row>
    <row r="65" spans="6:19" s="5" customFormat="1" ht="15.75">
      <c r="F65" s="60"/>
      <c r="G65" s="60"/>
      <c r="J65" s="60"/>
      <c r="K65" s="60"/>
      <c r="L65" s="60"/>
      <c r="M65" s="60"/>
      <c r="P65" s="60"/>
      <c r="Q65" s="60"/>
      <c r="R65" s="61"/>
      <c r="S65" s="61"/>
    </row>
    <row r="66" spans="6:19" s="5" customFormat="1" ht="15.75">
      <c r="F66" s="60"/>
      <c r="G66" s="60"/>
      <c r="J66" s="60"/>
      <c r="K66" s="60"/>
      <c r="L66" s="60"/>
      <c r="M66" s="60"/>
      <c r="P66" s="60"/>
      <c r="Q66" s="60"/>
      <c r="R66" s="61"/>
      <c r="S66" s="61"/>
    </row>
    <row r="67" spans="6:19" s="5" customFormat="1" ht="15.75">
      <c r="F67" s="60"/>
      <c r="G67" s="60"/>
      <c r="J67" s="60"/>
      <c r="K67" s="60"/>
      <c r="L67" s="60"/>
      <c r="M67" s="60"/>
      <c r="P67" s="60"/>
      <c r="Q67" s="60"/>
      <c r="R67" s="61"/>
      <c r="S67" s="61"/>
    </row>
    <row r="68" spans="6:19" s="5" customFormat="1" ht="15.75">
      <c r="F68" s="60"/>
      <c r="G68" s="60"/>
      <c r="J68" s="60"/>
      <c r="K68" s="60"/>
      <c r="L68" s="60"/>
      <c r="M68" s="60"/>
      <c r="P68" s="60"/>
      <c r="Q68" s="60"/>
      <c r="R68" s="61"/>
      <c r="S68" s="61"/>
    </row>
    <row r="69" spans="6:19" s="5" customFormat="1" ht="15.75">
      <c r="F69" s="60"/>
      <c r="G69" s="60"/>
      <c r="J69" s="60"/>
      <c r="K69" s="60"/>
      <c r="L69" s="60"/>
      <c r="M69" s="60"/>
      <c r="P69" s="60"/>
      <c r="Q69" s="60"/>
      <c r="R69" s="61"/>
      <c r="S69" s="61"/>
    </row>
    <row r="70" spans="6:19" s="5" customFormat="1" ht="15.75">
      <c r="F70" s="60"/>
      <c r="G70" s="60"/>
      <c r="J70" s="60"/>
      <c r="K70" s="60"/>
      <c r="L70" s="60"/>
      <c r="M70" s="60"/>
      <c r="P70" s="60"/>
      <c r="Q70" s="60"/>
      <c r="R70" s="61"/>
      <c r="S70" s="61"/>
    </row>
    <row r="71" spans="6:19" s="5" customFormat="1" ht="15.75">
      <c r="F71" s="60"/>
      <c r="G71" s="60"/>
      <c r="J71" s="60"/>
      <c r="K71" s="60"/>
      <c r="L71" s="60"/>
      <c r="M71" s="60"/>
      <c r="P71" s="60"/>
      <c r="Q71" s="60"/>
      <c r="R71" s="61"/>
      <c r="S71" s="61"/>
    </row>
    <row r="72" spans="6:19" s="5" customFormat="1" ht="15.75">
      <c r="F72" s="60"/>
      <c r="G72" s="60"/>
      <c r="J72" s="60"/>
      <c r="K72" s="60"/>
      <c r="L72" s="60"/>
      <c r="M72" s="60"/>
      <c r="P72" s="60"/>
      <c r="Q72" s="60"/>
      <c r="R72" s="61"/>
      <c r="S72" s="61"/>
    </row>
    <row r="73" spans="6:19" s="5" customFormat="1" ht="15.75">
      <c r="F73" s="60"/>
      <c r="G73" s="60"/>
      <c r="J73" s="60"/>
      <c r="K73" s="60"/>
      <c r="L73" s="60"/>
      <c r="M73" s="60"/>
      <c r="P73" s="60"/>
      <c r="Q73" s="60"/>
      <c r="R73" s="61"/>
      <c r="S73" s="61"/>
    </row>
    <row r="74" spans="6:19" s="5" customFormat="1" ht="15.75">
      <c r="F74" s="60"/>
      <c r="G74" s="60"/>
      <c r="J74" s="60"/>
      <c r="K74" s="60"/>
      <c r="L74" s="60"/>
      <c r="M74" s="60"/>
      <c r="P74" s="60"/>
      <c r="Q74" s="60"/>
      <c r="R74" s="61"/>
      <c r="S74" s="61"/>
    </row>
    <row r="75" spans="6:19" s="5" customFormat="1" ht="15.75">
      <c r="F75" s="60"/>
      <c r="G75" s="60"/>
      <c r="J75" s="60"/>
      <c r="K75" s="60"/>
      <c r="L75" s="60"/>
      <c r="M75" s="60"/>
      <c r="P75" s="60"/>
      <c r="Q75" s="60"/>
      <c r="R75" s="61"/>
      <c r="S75" s="61"/>
    </row>
    <row r="76" spans="6:19" s="5" customFormat="1" ht="15.75">
      <c r="F76" s="60"/>
      <c r="G76" s="60"/>
      <c r="J76" s="60"/>
      <c r="K76" s="60"/>
      <c r="L76" s="60"/>
      <c r="M76" s="60"/>
      <c r="P76" s="60"/>
      <c r="Q76" s="60"/>
      <c r="R76" s="61"/>
      <c r="S76" s="61"/>
    </row>
    <row r="77" spans="6:19" s="5" customFormat="1" ht="15.75">
      <c r="F77" s="60"/>
      <c r="G77" s="60"/>
      <c r="J77" s="60"/>
      <c r="K77" s="60"/>
      <c r="L77" s="60"/>
      <c r="M77" s="60"/>
      <c r="P77" s="60"/>
      <c r="Q77" s="60"/>
      <c r="R77" s="61"/>
      <c r="S77" s="61"/>
    </row>
    <row r="78" spans="6:19" s="5" customFormat="1" ht="15.75">
      <c r="F78" s="60"/>
      <c r="G78" s="60"/>
      <c r="J78" s="60"/>
      <c r="K78" s="60"/>
      <c r="L78" s="60"/>
      <c r="M78" s="60"/>
      <c r="P78" s="60"/>
      <c r="Q78" s="60"/>
      <c r="R78" s="61"/>
      <c r="S78" s="61"/>
    </row>
    <row r="79" spans="6:19" s="5" customFormat="1" ht="15.75">
      <c r="F79" s="60"/>
      <c r="G79" s="60"/>
      <c r="J79" s="60"/>
      <c r="K79" s="60"/>
      <c r="L79" s="60"/>
      <c r="M79" s="60"/>
      <c r="P79" s="60"/>
      <c r="Q79" s="60"/>
      <c r="R79" s="61"/>
      <c r="S79" s="61"/>
    </row>
    <row r="80" spans="6:19" s="5" customFormat="1" ht="15.75">
      <c r="F80" s="60"/>
      <c r="G80" s="60"/>
      <c r="J80" s="60"/>
      <c r="K80" s="60"/>
      <c r="L80" s="60"/>
      <c r="M80" s="60"/>
      <c r="P80" s="60"/>
      <c r="Q80" s="60"/>
      <c r="R80" s="61"/>
      <c r="S80" s="61"/>
    </row>
    <row r="81" spans="6:19" s="5" customFormat="1" ht="15.75">
      <c r="F81" s="60"/>
      <c r="G81" s="60"/>
      <c r="J81" s="60"/>
      <c r="K81" s="60"/>
      <c r="L81" s="60"/>
      <c r="M81" s="60"/>
      <c r="P81" s="60"/>
      <c r="Q81" s="60"/>
      <c r="R81" s="61"/>
      <c r="S81" s="61"/>
    </row>
    <row r="82" spans="6:19" s="5" customFormat="1" ht="15.75">
      <c r="F82" s="60"/>
      <c r="G82" s="60"/>
      <c r="J82" s="60"/>
      <c r="K82" s="60"/>
      <c r="L82" s="60"/>
      <c r="M82" s="60"/>
      <c r="P82" s="60"/>
      <c r="Q82" s="60"/>
      <c r="R82" s="61"/>
      <c r="S82" s="61"/>
    </row>
    <row r="83" spans="6:19" s="5" customFormat="1" ht="15.75">
      <c r="F83" s="60"/>
      <c r="G83" s="60"/>
      <c r="J83" s="60"/>
      <c r="K83" s="60"/>
      <c r="L83" s="60"/>
      <c r="M83" s="60"/>
      <c r="P83" s="60"/>
      <c r="Q83" s="60"/>
      <c r="R83" s="61"/>
      <c r="S83" s="61"/>
    </row>
    <row r="84" spans="6:19" s="5" customFormat="1" ht="15.75">
      <c r="F84" s="60"/>
      <c r="G84" s="60"/>
      <c r="J84" s="60"/>
      <c r="K84" s="60"/>
      <c r="L84" s="60"/>
      <c r="M84" s="60"/>
      <c r="P84" s="60"/>
      <c r="Q84" s="60"/>
      <c r="R84" s="61"/>
      <c r="S84" s="61"/>
    </row>
    <row r="85" spans="6:19" s="5" customFormat="1" ht="15.75">
      <c r="F85" s="60"/>
      <c r="G85" s="60"/>
      <c r="J85" s="60"/>
      <c r="K85" s="60"/>
      <c r="L85" s="60"/>
      <c r="M85" s="60"/>
      <c r="P85" s="60"/>
      <c r="Q85" s="60"/>
      <c r="R85" s="61"/>
      <c r="S85" s="61"/>
    </row>
    <row r="86" spans="6:19" s="5" customFormat="1" ht="15.75">
      <c r="F86" s="60"/>
      <c r="G86" s="60"/>
      <c r="J86" s="60"/>
      <c r="K86" s="60"/>
      <c r="L86" s="60"/>
      <c r="M86" s="60"/>
      <c r="P86" s="60"/>
      <c r="Q86" s="60"/>
      <c r="R86" s="61"/>
      <c r="S86" s="61"/>
    </row>
    <row r="87" spans="6:19" s="5" customFormat="1" ht="15.75">
      <c r="F87" s="60"/>
      <c r="G87" s="60"/>
      <c r="J87" s="60"/>
      <c r="K87" s="60"/>
      <c r="L87" s="60"/>
      <c r="M87" s="60"/>
      <c r="P87" s="60"/>
      <c r="Q87" s="60"/>
      <c r="R87" s="61"/>
      <c r="S87" s="61"/>
    </row>
    <row r="88" spans="6:19" s="5" customFormat="1" ht="15.75">
      <c r="F88" s="60"/>
      <c r="G88" s="60"/>
      <c r="J88" s="60"/>
      <c r="K88" s="60"/>
      <c r="L88" s="60"/>
      <c r="M88" s="60"/>
      <c r="P88" s="60"/>
      <c r="Q88" s="60"/>
      <c r="R88" s="61"/>
      <c r="S88" s="61"/>
    </row>
    <row r="89" spans="6:19" s="5" customFormat="1" ht="15.75">
      <c r="F89" s="60"/>
      <c r="G89" s="60"/>
      <c r="J89" s="60"/>
      <c r="K89" s="60"/>
      <c r="L89" s="60"/>
      <c r="M89" s="60"/>
      <c r="P89" s="60"/>
      <c r="Q89" s="60"/>
      <c r="R89" s="61"/>
      <c r="S89" s="61"/>
    </row>
    <row r="90" spans="6:19" s="5" customFormat="1" ht="15.75">
      <c r="F90" s="60"/>
      <c r="G90" s="60"/>
      <c r="J90" s="60"/>
      <c r="K90" s="60"/>
      <c r="L90" s="60"/>
      <c r="M90" s="60"/>
      <c r="P90" s="60"/>
      <c r="Q90" s="60"/>
      <c r="R90" s="61"/>
      <c r="S90" s="61"/>
    </row>
    <row r="91" spans="6:19" s="5" customFormat="1" ht="15.75">
      <c r="F91" s="60"/>
      <c r="G91" s="60"/>
      <c r="J91" s="60"/>
      <c r="K91" s="60"/>
      <c r="L91" s="60"/>
      <c r="M91" s="60"/>
      <c r="P91" s="60"/>
      <c r="Q91" s="60"/>
      <c r="R91" s="61"/>
      <c r="S91" s="61"/>
    </row>
    <row r="92" spans="6:19" s="5" customFormat="1" ht="15.75">
      <c r="F92" s="60"/>
      <c r="G92" s="60"/>
      <c r="J92" s="60"/>
      <c r="K92" s="60"/>
      <c r="L92" s="60"/>
      <c r="M92" s="60"/>
      <c r="P92" s="60"/>
      <c r="Q92" s="60"/>
      <c r="R92" s="61"/>
      <c r="S92" s="61"/>
    </row>
    <row r="93" spans="6:19" s="5" customFormat="1" ht="15.75">
      <c r="F93" s="60"/>
      <c r="G93" s="60"/>
      <c r="J93" s="60"/>
      <c r="K93" s="60"/>
      <c r="L93" s="60"/>
      <c r="M93" s="60"/>
      <c r="P93" s="60"/>
      <c r="Q93" s="60"/>
      <c r="R93" s="61"/>
      <c r="S93" s="61"/>
    </row>
    <row r="94" spans="6:19" s="5" customFormat="1" ht="15.75">
      <c r="F94" s="60"/>
      <c r="G94" s="60"/>
      <c r="J94" s="60"/>
      <c r="K94" s="60"/>
      <c r="L94" s="60"/>
      <c r="M94" s="60"/>
      <c r="P94" s="60"/>
      <c r="Q94" s="60"/>
      <c r="R94" s="61"/>
      <c r="S94" s="61"/>
    </row>
    <row r="95" spans="6:19" s="5" customFormat="1" ht="15.75">
      <c r="F95" s="60"/>
      <c r="G95" s="60"/>
      <c r="J95" s="60"/>
      <c r="K95" s="60"/>
      <c r="L95" s="60"/>
      <c r="M95" s="60"/>
      <c r="P95" s="60"/>
      <c r="Q95" s="60"/>
      <c r="R95" s="61"/>
      <c r="S95" s="61"/>
    </row>
    <row r="96" spans="6:19" s="5" customFormat="1" ht="15.75">
      <c r="F96" s="60"/>
      <c r="G96" s="60"/>
      <c r="J96" s="60"/>
      <c r="K96" s="60"/>
      <c r="L96" s="60"/>
      <c r="M96" s="60"/>
      <c r="P96" s="60"/>
      <c r="Q96" s="60"/>
      <c r="R96" s="61"/>
      <c r="S96" s="61"/>
    </row>
    <row r="97" spans="6:19" s="5" customFormat="1" ht="15.75">
      <c r="F97" s="60"/>
      <c r="G97" s="60"/>
      <c r="J97" s="60"/>
      <c r="K97" s="60"/>
      <c r="L97" s="60"/>
      <c r="M97" s="60"/>
      <c r="P97" s="60"/>
      <c r="Q97" s="60"/>
      <c r="R97" s="61"/>
      <c r="S97" s="61"/>
    </row>
    <row r="98" spans="6:19" s="5" customFormat="1" ht="15.75">
      <c r="F98" s="60"/>
      <c r="G98" s="60"/>
      <c r="J98" s="60"/>
      <c r="K98" s="60"/>
      <c r="L98" s="60"/>
      <c r="M98" s="60"/>
      <c r="P98" s="60"/>
      <c r="Q98" s="60"/>
      <c r="R98" s="61"/>
      <c r="S98" s="61"/>
    </row>
    <row r="99" spans="6:19" s="5" customFormat="1" ht="15.75">
      <c r="F99" s="60"/>
      <c r="G99" s="60"/>
      <c r="J99" s="60"/>
      <c r="K99" s="60"/>
      <c r="L99" s="60"/>
      <c r="M99" s="60"/>
      <c r="P99" s="60"/>
      <c r="Q99" s="60"/>
      <c r="R99" s="61"/>
      <c r="S99" s="61"/>
    </row>
    <row r="100" spans="6:19" s="5" customFormat="1" ht="15.75">
      <c r="F100" s="60"/>
      <c r="G100" s="60"/>
      <c r="J100" s="60"/>
      <c r="K100" s="60"/>
      <c r="L100" s="60"/>
      <c r="M100" s="60"/>
      <c r="P100" s="60"/>
      <c r="Q100" s="60"/>
      <c r="R100" s="61"/>
      <c r="S100" s="61"/>
    </row>
    <row r="101" spans="6:19" s="5" customFormat="1" ht="15.75">
      <c r="F101" s="60"/>
      <c r="G101" s="60"/>
      <c r="J101" s="60"/>
      <c r="K101" s="60"/>
      <c r="L101" s="60"/>
      <c r="M101" s="60"/>
      <c r="P101" s="60"/>
      <c r="Q101" s="60"/>
      <c r="R101" s="61"/>
      <c r="S101" s="61"/>
    </row>
    <row r="102" spans="6:19" s="5" customFormat="1" ht="15.75">
      <c r="F102" s="60"/>
      <c r="G102" s="60"/>
      <c r="J102" s="60"/>
      <c r="K102" s="60"/>
      <c r="L102" s="60"/>
      <c r="M102" s="60"/>
      <c r="P102" s="60"/>
      <c r="Q102" s="60"/>
      <c r="R102" s="61"/>
      <c r="S102" s="61"/>
    </row>
    <row r="103" spans="6:19" s="5" customFormat="1" ht="15.75">
      <c r="F103" s="60"/>
      <c r="G103" s="60"/>
      <c r="J103" s="60"/>
      <c r="K103" s="60"/>
      <c r="L103" s="60"/>
      <c r="M103" s="60"/>
      <c r="P103" s="60"/>
      <c r="Q103" s="60"/>
      <c r="R103" s="61"/>
      <c r="S103" s="61"/>
    </row>
    <row r="104" spans="6:19" s="5" customFormat="1" ht="15.75">
      <c r="F104" s="60"/>
      <c r="G104" s="60"/>
      <c r="J104" s="60"/>
      <c r="K104" s="60"/>
      <c r="L104" s="60"/>
      <c r="M104" s="60"/>
      <c r="P104" s="60"/>
      <c r="Q104" s="60"/>
      <c r="R104" s="61"/>
      <c r="S104" s="61"/>
    </row>
    <row r="105" spans="6:19" s="5" customFormat="1" ht="15.75">
      <c r="F105" s="60"/>
      <c r="G105" s="60"/>
      <c r="J105" s="60"/>
      <c r="K105" s="60"/>
      <c r="L105" s="60"/>
      <c r="M105" s="60"/>
      <c r="P105" s="60"/>
      <c r="Q105" s="60"/>
      <c r="R105" s="61"/>
      <c r="S105" s="61"/>
    </row>
    <row r="106" spans="6:19" s="5" customFormat="1" ht="15.75">
      <c r="F106" s="60"/>
      <c r="G106" s="60"/>
      <c r="J106" s="60"/>
      <c r="K106" s="60"/>
      <c r="L106" s="60"/>
      <c r="M106" s="60"/>
      <c r="P106" s="60"/>
      <c r="Q106" s="60"/>
      <c r="R106" s="61"/>
      <c r="S106" s="61"/>
    </row>
    <row r="107" spans="6:19" s="5" customFormat="1" ht="15.75">
      <c r="F107" s="60"/>
      <c r="G107" s="60"/>
      <c r="J107" s="60"/>
      <c r="K107" s="60"/>
      <c r="L107" s="60"/>
      <c r="M107" s="60"/>
      <c r="P107" s="60"/>
      <c r="Q107" s="60"/>
      <c r="R107" s="61"/>
      <c r="S107" s="61"/>
    </row>
    <row r="108" spans="6:19" s="5" customFormat="1" ht="15.75">
      <c r="F108" s="60"/>
      <c r="G108" s="60"/>
      <c r="J108" s="60"/>
      <c r="K108" s="60"/>
      <c r="L108" s="60"/>
      <c r="M108" s="60"/>
      <c r="P108" s="60"/>
      <c r="Q108" s="60"/>
      <c r="R108" s="61"/>
      <c r="S108" s="61"/>
    </row>
    <row r="109" spans="6:19" s="5" customFormat="1" ht="15.75">
      <c r="F109" s="60"/>
      <c r="G109" s="60"/>
      <c r="J109" s="60"/>
      <c r="K109" s="60"/>
      <c r="L109" s="60"/>
      <c r="M109" s="60"/>
      <c r="P109" s="60"/>
      <c r="Q109" s="60"/>
      <c r="R109" s="61"/>
      <c r="S109" s="61"/>
    </row>
    <row r="110" spans="6:19" s="5" customFormat="1" ht="15.75">
      <c r="F110" s="60"/>
      <c r="G110" s="60"/>
      <c r="J110" s="60"/>
      <c r="K110" s="60"/>
      <c r="L110" s="60"/>
      <c r="M110" s="60"/>
      <c r="P110" s="60"/>
      <c r="Q110" s="60"/>
      <c r="R110" s="61"/>
      <c r="S110" s="61"/>
    </row>
    <row r="111" spans="6:19" s="5" customFormat="1" ht="15.75">
      <c r="F111" s="60"/>
      <c r="G111" s="60"/>
      <c r="J111" s="60"/>
      <c r="K111" s="60"/>
      <c r="L111" s="60"/>
      <c r="M111" s="60"/>
      <c r="P111" s="60"/>
      <c r="Q111" s="60"/>
      <c r="R111" s="61"/>
      <c r="S111" s="61"/>
    </row>
    <row r="112" spans="6:19" s="5" customFormat="1" ht="15.75">
      <c r="F112" s="60"/>
      <c r="G112" s="60"/>
      <c r="J112" s="60"/>
      <c r="K112" s="60"/>
      <c r="L112" s="60"/>
      <c r="M112" s="60"/>
      <c r="P112" s="60"/>
      <c r="Q112" s="60"/>
      <c r="R112" s="61"/>
      <c r="S112" s="61"/>
    </row>
    <row r="113" spans="1:19" s="5" customFormat="1" ht="15.75">
      <c r="F113" s="60"/>
      <c r="G113" s="60"/>
      <c r="J113" s="60"/>
      <c r="K113" s="60"/>
      <c r="L113" s="60"/>
      <c r="M113" s="60"/>
      <c r="P113" s="60"/>
      <c r="Q113" s="60"/>
      <c r="R113" s="61"/>
      <c r="S113" s="61"/>
    </row>
    <row r="114" spans="1:19" s="5" customFormat="1" ht="15.75">
      <c r="F114" s="60"/>
      <c r="G114" s="60"/>
      <c r="J114" s="60"/>
      <c r="K114" s="60"/>
      <c r="L114" s="60"/>
      <c r="M114" s="60"/>
      <c r="P114" s="60"/>
      <c r="Q114" s="60"/>
      <c r="R114" s="61"/>
      <c r="S114" s="61"/>
    </row>
    <row r="115" spans="1:19" s="5" customFormat="1" ht="15.75">
      <c r="F115" s="60"/>
      <c r="G115" s="60"/>
      <c r="J115" s="60"/>
      <c r="K115" s="60"/>
      <c r="L115" s="60"/>
      <c r="M115" s="60"/>
      <c r="P115" s="60"/>
      <c r="Q115" s="60"/>
      <c r="R115" s="61"/>
      <c r="S115" s="61"/>
    </row>
    <row r="116" spans="1:19" s="5" customFormat="1" ht="15.75">
      <c r="F116" s="60"/>
      <c r="G116" s="60"/>
      <c r="J116" s="60"/>
      <c r="K116" s="60"/>
      <c r="L116" s="60"/>
      <c r="M116" s="60"/>
      <c r="P116" s="60"/>
      <c r="Q116" s="60"/>
      <c r="R116" s="61"/>
      <c r="S116" s="61"/>
    </row>
    <row r="117" spans="1:19" s="5" customFormat="1" ht="15.75">
      <c r="F117" s="60"/>
      <c r="G117" s="60"/>
      <c r="J117" s="60"/>
      <c r="K117" s="60"/>
      <c r="L117" s="60"/>
      <c r="M117" s="60"/>
      <c r="P117" s="60"/>
      <c r="Q117" s="60"/>
      <c r="R117" s="61"/>
      <c r="S117" s="61"/>
    </row>
    <row r="118" spans="1:19" s="5" customFormat="1" ht="15.75">
      <c r="F118" s="60"/>
      <c r="G118" s="60"/>
      <c r="J118" s="60"/>
      <c r="K118" s="60"/>
      <c r="L118" s="60"/>
      <c r="M118" s="60"/>
      <c r="P118" s="60"/>
      <c r="Q118" s="60"/>
      <c r="R118" s="61"/>
      <c r="S118" s="61"/>
    </row>
    <row r="119" spans="1:19" s="5" customFormat="1" ht="15.75">
      <c r="F119" s="60"/>
      <c r="G119" s="60"/>
      <c r="J119" s="60"/>
      <c r="K119" s="60"/>
      <c r="L119" s="60"/>
      <c r="M119" s="60"/>
      <c r="P119" s="60"/>
      <c r="Q119" s="60"/>
      <c r="R119" s="61"/>
      <c r="S119" s="61"/>
    </row>
    <row r="120" spans="1:19" s="5" customFormat="1" ht="15.75">
      <c r="F120" s="60"/>
      <c r="G120" s="60"/>
      <c r="J120" s="60"/>
      <c r="K120" s="60"/>
      <c r="L120" s="60"/>
      <c r="M120" s="60"/>
      <c r="P120" s="60"/>
      <c r="Q120" s="60"/>
      <c r="R120" s="61"/>
      <c r="S120" s="61"/>
    </row>
    <row r="121" spans="1:19" ht="15.75">
      <c r="A121" s="5"/>
      <c r="B121" s="5"/>
      <c r="C121" s="5"/>
      <c r="D121" s="5"/>
      <c r="E121" s="60"/>
      <c r="F121" s="5"/>
      <c r="G121" s="60"/>
      <c r="H121" s="22"/>
      <c r="I121" s="5"/>
      <c r="J121" s="5"/>
      <c r="K121" s="60"/>
      <c r="L121" s="60"/>
      <c r="M121" s="61"/>
      <c r="N121" s="61"/>
      <c r="O121" s="5"/>
      <c r="P121" s="5"/>
      <c r="R121" s="5"/>
    </row>
    <row r="122" spans="1:19" ht="15.75">
      <c r="A122" s="5"/>
      <c r="B122" s="5"/>
      <c r="C122" s="5"/>
      <c r="D122" s="5"/>
      <c r="E122" s="60"/>
      <c r="F122" s="5"/>
      <c r="G122" s="60"/>
      <c r="H122" s="22"/>
      <c r="I122" s="5"/>
      <c r="J122" s="5"/>
      <c r="K122" s="60"/>
      <c r="L122" s="60"/>
      <c r="M122" s="61"/>
      <c r="N122" s="61"/>
      <c r="O122" s="5"/>
      <c r="P122" s="5"/>
      <c r="R122" s="5"/>
    </row>
    <row r="123" spans="1:19" ht="15.75">
      <c r="A123" s="5"/>
      <c r="B123" s="5"/>
      <c r="C123" s="5"/>
      <c r="D123" s="5"/>
      <c r="E123" s="60"/>
      <c r="F123" s="5"/>
      <c r="G123" s="60"/>
      <c r="H123" s="22"/>
      <c r="I123" s="5"/>
      <c r="J123" s="5"/>
      <c r="K123" s="60"/>
      <c r="L123" s="60"/>
      <c r="M123" s="61"/>
      <c r="N123" s="61"/>
      <c r="O123" s="5"/>
      <c r="P123" s="5"/>
      <c r="R123" s="5"/>
    </row>
    <row r="124" spans="1:19" ht="15.75">
      <c r="A124" s="5"/>
      <c r="B124" s="5"/>
      <c r="C124" s="5"/>
      <c r="D124" s="5"/>
      <c r="E124" s="60"/>
      <c r="F124" s="5"/>
      <c r="G124" s="60"/>
      <c r="H124" s="22"/>
      <c r="I124" s="5"/>
      <c r="J124" s="5"/>
      <c r="K124" s="60"/>
      <c r="L124" s="60"/>
      <c r="M124" s="61"/>
      <c r="N124" s="61"/>
      <c r="O124" s="5"/>
      <c r="P124" s="5"/>
      <c r="R124" s="5"/>
    </row>
    <row r="125" spans="1:19" ht="15.75">
      <c r="A125" s="5"/>
      <c r="B125" s="5"/>
      <c r="C125" s="5"/>
      <c r="D125" s="5"/>
      <c r="E125" s="60"/>
      <c r="F125" s="5"/>
      <c r="G125" s="60"/>
      <c r="H125" s="22"/>
      <c r="I125" s="5"/>
      <c r="J125" s="5"/>
      <c r="K125" s="60"/>
      <c r="L125" s="60"/>
      <c r="M125" s="61"/>
      <c r="N125" s="61"/>
      <c r="O125" s="5"/>
      <c r="P125" s="5"/>
      <c r="R125" s="5"/>
    </row>
    <row r="126" spans="1:19" ht="15.75">
      <c r="A126" s="5"/>
      <c r="B126" s="5"/>
      <c r="C126" s="5"/>
      <c r="D126" s="5"/>
      <c r="E126" s="60"/>
      <c r="F126" s="5"/>
      <c r="G126" s="60"/>
      <c r="H126" s="22"/>
      <c r="I126" s="5"/>
      <c r="J126" s="5"/>
      <c r="K126" s="60"/>
      <c r="L126" s="60"/>
      <c r="M126" s="61"/>
      <c r="N126" s="61"/>
      <c r="O126" s="5"/>
      <c r="P126" s="5"/>
      <c r="R126" s="5"/>
    </row>
    <row r="127" spans="1:19" ht="15.75">
      <c r="A127" s="5"/>
      <c r="B127" s="5"/>
      <c r="C127" s="5"/>
      <c r="D127" s="5"/>
      <c r="E127" s="60"/>
      <c r="F127" s="5"/>
      <c r="G127" s="60"/>
      <c r="H127" s="22"/>
      <c r="I127" s="5"/>
      <c r="J127" s="5"/>
      <c r="K127" s="60"/>
      <c r="L127" s="60"/>
      <c r="M127" s="61"/>
      <c r="N127" s="61"/>
      <c r="O127" s="5"/>
      <c r="P127" s="5"/>
      <c r="R127" s="5"/>
    </row>
    <row r="128" spans="1:19" ht="15.75">
      <c r="A128" s="5"/>
      <c r="B128" s="5"/>
      <c r="C128" s="5"/>
      <c r="D128" s="5"/>
      <c r="E128" s="60"/>
      <c r="F128" s="5"/>
      <c r="G128" s="60"/>
      <c r="H128" s="22"/>
      <c r="I128" s="5"/>
      <c r="J128" s="5"/>
      <c r="K128" s="60"/>
      <c r="L128" s="60"/>
      <c r="M128" s="61"/>
      <c r="N128" s="61"/>
      <c r="O128" s="5"/>
      <c r="P128" s="5"/>
      <c r="R128" s="5"/>
    </row>
    <row r="129" spans="1:18" ht="15.75">
      <c r="A129" s="5"/>
      <c r="B129" s="5"/>
      <c r="C129" s="5"/>
      <c r="D129" s="5"/>
      <c r="E129" s="60"/>
      <c r="F129" s="5"/>
      <c r="G129" s="60"/>
      <c r="H129" s="22"/>
      <c r="I129" s="5"/>
      <c r="J129" s="5"/>
      <c r="K129" s="60"/>
      <c r="L129" s="60"/>
      <c r="M129" s="61"/>
      <c r="N129" s="61"/>
      <c r="O129" s="5"/>
      <c r="P129" s="5"/>
      <c r="R129" s="5"/>
    </row>
    <row r="130" spans="1:18" ht="15.75">
      <c r="R130" s="5"/>
    </row>
  </sheetData>
  <phoneticPr fontId="2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04EE-D2DA-4BC0-A4B0-1C277E31C3C5}">
  <dimension ref="A1:W203"/>
  <sheetViews>
    <sheetView topLeftCell="H1" workbookViewId="0">
      <selection activeCell="A4" sqref="A4:W201"/>
    </sheetView>
  </sheetViews>
  <sheetFormatPr defaultColWidth="8.5" defaultRowHeight="14.25"/>
  <cols>
    <col min="1" max="2" width="12.1875" style="6" customWidth="1"/>
    <col min="3" max="3" width="11.3125" style="6" customWidth="1"/>
    <col min="4" max="4" width="4" style="6" customWidth="1"/>
    <col min="5" max="6" width="22.5" style="6" bestFit="1" customWidth="1"/>
    <col min="7" max="7" width="14.5" style="6" customWidth="1"/>
    <col min="8" max="8" width="12.3125" style="6" customWidth="1"/>
    <col min="9" max="9" width="11.8125" style="6" bestFit="1" customWidth="1"/>
    <col min="10" max="10" width="8.5625" style="6" bestFit="1" customWidth="1"/>
    <col min="11" max="11" width="9.1875" style="6" customWidth="1"/>
    <col min="12" max="12" width="13" style="6" customWidth="1"/>
    <col min="13" max="13" width="10" style="6" customWidth="1"/>
    <col min="14" max="14" width="10.6875" style="6" customWidth="1"/>
    <col min="15" max="15" width="20.25" style="6" bestFit="1" customWidth="1"/>
    <col min="16" max="16" width="16.25" style="6" bestFit="1" customWidth="1"/>
    <col min="17" max="17" width="12.125" style="6" customWidth="1"/>
    <col min="18" max="18" width="16.0625" style="6" customWidth="1"/>
    <col min="19" max="19" width="9" style="6" customWidth="1"/>
    <col min="20" max="21" width="16.3125" style="6" customWidth="1"/>
    <col min="22" max="23" width="16.5" style="6" customWidth="1"/>
    <col min="24" max="16384" width="8.5" style="6"/>
  </cols>
  <sheetData>
    <row r="1" spans="1:23">
      <c r="I1" s="49">
        <f t="shared" ref="I1:L1" si="0">SUM(I4:I1000)</f>
        <v>0</v>
      </c>
      <c r="J1" s="49">
        <f t="shared" si="0"/>
        <v>0</v>
      </c>
      <c r="K1" s="52">
        <f t="shared" si="0"/>
        <v>0</v>
      </c>
      <c r="L1" s="48">
        <f t="shared" si="0"/>
        <v>0</v>
      </c>
      <c r="M1" s="48">
        <f>SUM(M4:M1000)</f>
        <v>0</v>
      </c>
      <c r="N1" s="48">
        <f>SUM(N4:N1000)</f>
        <v>0</v>
      </c>
      <c r="O1" s="49"/>
      <c r="P1" s="49"/>
      <c r="Q1" s="49">
        <f>SUM(Q4:Q1000)</f>
        <v>0</v>
      </c>
      <c r="R1" s="49">
        <f>SUM(R4:R1000)</f>
        <v>0</v>
      </c>
      <c r="T1" s="6">
        <f>SUM(T4:T1000)</f>
        <v>0</v>
      </c>
      <c r="U1" s="6">
        <f>SUM(U4:U1000)</f>
        <v>0</v>
      </c>
    </row>
    <row r="2" spans="1:23" s="24" customFormat="1">
      <c r="G2" s="24" t="s">
        <v>46</v>
      </c>
      <c r="H2" s="24">
        <v>1</v>
      </c>
      <c r="I2" s="24">
        <v>2</v>
      </c>
      <c r="J2" s="24">
        <v>3</v>
      </c>
      <c r="K2" s="24">
        <v>4</v>
      </c>
      <c r="L2" s="24">
        <v>5</v>
      </c>
      <c r="M2" s="24">
        <v>6</v>
      </c>
      <c r="N2" s="24">
        <v>7</v>
      </c>
      <c r="O2" s="24">
        <v>8</v>
      </c>
      <c r="P2" s="24">
        <v>9</v>
      </c>
      <c r="Q2" s="24">
        <v>10</v>
      </c>
      <c r="R2" s="24">
        <v>11</v>
      </c>
      <c r="S2" s="24">
        <v>12</v>
      </c>
      <c r="T2" s="24">
        <v>13</v>
      </c>
      <c r="U2" s="24">
        <v>14</v>
      </c>
      <c r="V2" s="24">
        <v>15</v>
      </c>
      <c r="W2" s="24">
        <v>16</v>
      </c>
    </row>
    <row r="3" spans="1:23" s="23" customFormat="1" ht="15.75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230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202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203</v>
      </c>
      <c r="W3" s="5" t="s">
        <v>204</v>
      </c>
    </row>
    <row r="4" spans="1:23" ht="15.75">
      <c r="A4" s="72"/>
      <c r="B4" s="72"/>
      <c r="C4" s="5"/>
      <c r="D4" s="5"/>
      <c r="E4" s="5"/>
      <c r="F4" s="5"/>
      <c r="G4" s="5"/>
      <c r="H4" s="5"/>
      <c r="I4" s="73"/>
      <c r="J4" s="73"/>
      <c r="K4" s="74"/>
      <c r="L4" s="75"/>
      <c r="M4" s="75"/>
      <c r="N4" s="75"/>
      <c r="O4" s="74"/>
      <c r="P4" s="76"/>
      <c r="Q4" s="73"/>
      <c r="R4" s="73"/>
      <c r="S4" s="74"/>
      <c r="T4" s="73"/>
      <c r="U4" s="73"/>
      <c r="V4" s="75"/>
      <c r="W4" s="75"/>
    </row>
    <row r="5" spans="1:23" ht="15.75">
      <c r="A5" s="72"/>
      <c r="B5" s="72"/>
      <c r="C5" s="5"/>
      <c r="D5" s="5"/>
      <c r="E5" s="5"/>
      <c r="F5" s="5"/>
      <c r="G5" s="5"/>
      <c r="H5" s="5"/>
      <c r="I5" s="73"/>
      <c r="J5" s="73"/>
      <c r="K5" s="74"/>
      <c r="L5" s="75"/>
      <c r="M5" s="75"/>
      <c r="N5" s="75"/>
      <c r="O5" s="5"/>
      <c r="P5" s="76"/>
      <c r="Q5" s="73"/>
      <c r="R5" s="73"/>
      <c r="S5" s="74"/>
      <c r="T5" s="73"/>
      <c r="U5" s="73"/>
      <c r="V5" s="75"/>
      <c r="W5" s="75"/>
    </row>
    <row r="6" spans="1:23" ht="15.75">
      <c r="A6" s="72"/>
      <c r="B6" s="72"/>
      <c r="C6" s="5"/>
      <c r="D6" s="5"/>
      <c r="E6" s="5"/>
      <c r="F6" s="5"/>
      <c r="G6" s="5"/>
      <c r="H6" s="5"/>
      <c r="I6" s="73"/>
      <c r="J6" s="73"/>
      <c r="K6" s="74"/>
      <c r="L6" s="75"/>
      <c r="M6" s="75"/>
      <c r="N6" s="75"/>
      <c r="O6" s="74"/>
      <c r="P6" s="76"/>
      <c r="Q6" s="73"/>
      <c r="R6" s="73"/>
      <c r="S6" s="74"/>
      <c r="T6" s="73"/>
      <c r="U6" s="73"/>
      <c r="V6" s="75"/>
      <c r="W6" s="75"/>
    </row>
    <row r="7" spans="1:23" ht="15.75">
      <c r="A7" s="72"/>
      <c r="B7" s="72"/>
      <c r="C7" s="5"/>
      <c r="D7" s="5"/>
      <c r="E7" s="5"/>
      <c r="F7" s="5"/>
      <c r="G7" s="5"/>
      <c r="H7" s="5"/>
      <c r="I7" s="73"/>
      <c r="J7" s="73"/>
      <c r="K7" s="74"/>
      <c r="L7" s="5"/>
      <c r="M7" s="75"/>
      <c r="N7" s="75"/>
      <c r="O7" s="5"/>
      <c r="P7" s="5"/>
      <c r="Q7" s="73"/>
      <c r="R7" s="73"/>
      <c r="S7" s="5"/>
      <c r="T7" s="73"/>
      <c r="U7" s="73"/>
      <c r="V7" s="75"/>
      <c r="W7" s="75"/>
    </row>
    <row r="8" spans="1:23" ht="15.75">
      <c r="A8" s="72"/>
      <c r="B8" s="72"/>
      <c r="C8" s="5"/>
      <c r="D8" s="5"/>
      <c r="E8" s="5"/>
      <c r="F8" s="5"/>
      <c r="G8" s="5"/>
      <c r="H8" s="5"/>
      <c r="I8" s="73"/>
      <c r="J8" s="73"/>
      <c r="K8" s="74"/>
      <c r="L8" s="75"/>
      <c r="M8" s="75"/>
      <c r="N8" s="75"/>
      <c r="O8" s="5"/>
      <c r="P8" s="76"/>
      <c r="Q8" s="73"/>
      <c r="R8" s="73"/>
      <c r="S8" s="74"/>
      <c r="T8" s="73"/>
      <c r="U8" s="73"/>
      <c r="V8" s="75"/>
      <c r="W8" s="75"/>
    </row>
    <row r="9" spans="1:23" ht="15.75">
      <c r="A9" s="72"/>
      <c r="B9" s="72"/>
      <c r="C9" s="5"/>
      <c r="D9" s="5"/>
      <c r="E9" s="5"/>
      <c r="F9" s="5"/>
      <c r="G9" s="5"/>
      <c r="H9" s="5"/>
      <c r="I9" s="73"/>
      <c r="J9" s="73"/>
      <c r="K9" s="74"/>
      <c r="L9" s="75"/>
      <c r="M9" s="75"/>
      <c r="N9" s="75"/>
      <c r="O9" s="74"/>
      <c r="P9" s="76"/>
      <c r="Q9" s="73"/>
      <c r="R9" s="73"/>
      <c r="S9" s="74"/>
      <c r="T9" s="73"/>
      <c r="U9" s="73"/>
      <c r="V9" s="75"/>
      <c r="W9" s="75"/>
    </row>
    <row r="10" spans="1:23" ht="15.75">
      <c r="A10" s="72"/>
      <c r="B10" s="72"/>
      <c r="C10" s="5"/>
      <c r="D10" s="5"/>
      <c r="E10" s="5"/>
      <c r="F10" s="5"/>
      <c r="G10" s="5"/>
      <c r="H10" s="5"/>
      <c r="I10" s="73"/>
      <c r="J10" s="73"/>
      <c r="K10" s="74"/>
      <c r="L10" s="75"/>
      <c r="M10" s="75"/>
      <c r="N10" s="75"/>
      <c r="O10" s="5"/>
      <c r="P10" s="76"/>
      <c r="Q10" s="73"/>
      <c r="R10" s="73"/>
      <c r="S10" s="74"/>
      <c r="T10" s="73"/>
      <c r="U10" s="73"/>
      <c r="V10" s="75"/>
      <c r="W10" s="75"/>
    </row>
    <row r="11" spans="1:23" ht="15.75">
      <c r="A11" s="72"/>
      <c r="B11" s="72"/>
      <c r="C11" s="5"/>
      <c r="D11" s="5"/>
      <c r="E11" s="5"/>
      <c r="F11" s="5"/>
      <c r="G11" s="5"/>
      <c r="H11" s="5"/>
      <c r="I11" s="73"/>
      <c r="J11" s="73"/>
      <c r="K11" s="74"/>
      <c r="L11" s="75"/>
      <c r="M11" s="75"/>
      <c r="N11" s="75"/>
      <c r="O11" s="5"/>
      <c r="P11" s="76"/>
      <c r="Q11" s="73"/>
      <c r="R11" s="73"/>
      <c r="S11" s="74"/>
      <c r="T11" s="73"/>
      <c r="U11" s="73"/>
      <c r="V11" s="75"/>
      <c r="W11" s="75"/>
    </row>
    <row r="12" spans="1:23" ht="15.75">
      <c r="A12" s="72"/>
      <c r="B12" s="72"/>
      <c r="C12" s="5"/>
      <c r="D12" s="5"/>
      <c r="E12" s="5"/>
      <c r="F12" s="5"/>
      <c r="G12" s="5"/>
      <c r="H12" s="5"/>
      <c r="I12" s="73"/>
      <c r="J12" s="73"/>
      <c r="K12" s="74"/>
      <c r="L12" s="5"/>
      <c r="M12" s="75"/>
      <c r="N12" s="75"/>
      <c r="O12" s="5"/>
      <c r="P12" s="5"/>
      <c r="Q12" s="73"/>
      <c r="R12" s="73"/>
      <c r="S12" s="5"/>
      <c r="T12" s="73"/>
      <c r="U12" s="73"/>
      <c r="V12" s="75"/>
      <c r="W12" s="75"/>
    </row>
    <row r="13" spans="1:23" ht="15.75">
      <c r="A13" s="72"/>
      <c r="B13" s="72"/>
      <c r="C13" s="5"/>
      <c r="D13" s="5"/>
      <c r="E13" s="5"/>
      <c r="F13" s="5"/>
      <c r="G13" s="5"/>
      <c r="H13" s="5"/>
      <c r="I13" s="73"/>
      <c r="J13" s="73"/>
      <c r="K13" s="74"/>
      <c r="L13" s="75"/>
      <c r="M13" s="75"/>
      <c r="N13" s="75"/>
      <c r="O13" s="5"/>
      <c r="P13" s="76"/>
      <c r="Q13" s="73"/>
      <c r="R13" s="73"/>
      <c r="S13" s="74"/>
      <c r="T13" s="73"/>
      <c r="U13" s="73"/>
      <c r="V13" s="75"/>
      <c r="W13" s="75"/>
    </row>
    <row r="14" spans="1:23" ht="15.75">
      <c r="A14" s="72"/>
      <c r="B14" s="72"/>
      <c r="C14" s="5"/>
      <c r="D14" s="5"/>
      <c r="E14" s="5"/>
      <c r="F14" s="5"/>
      <c r="G14" s="5"/>
      <c r="H14" s="5"/>
      <c r="I14" s="73"/>
      <c r="J14" s="73"/>
      <c r="K14" s="74"/>
      <c r="L14" s="75"/>
      <c r="M14" s="75"/>
      <c r="N14" s="75"/>
      <c r="O14" s="5"/>
      <c r="P14" s="76"/>
      <c r="Q14" s="73"/>
      <c r="R14" s="73"/>
      <c r="S14" s="74"/>
      <c r="T14" s="73"/>
      <c r="U14" s="73"/>
      <c r="V14" s="75"/>
      <c r="W14" s="75"/>
    </row>
    <row r="15" spans="1:23" ht="15.75">
      <c r="A15" s="72"/>
      <c r="B15" s="72"/>
      <c r="C15" s="5"/>
      <c r="D15" s="5"/>
      <c r="E15" s="5"/>
      <c r="F15" s="5"/>
      <c r="G15" s="5"/>
      <c r="H15" s="5"/>
      <c r="I15" s="73"/>
      <c r="J15" s="73"/>
      <c r="K15" s="74"/>
      <c r="L15" s="75"/>
      <c r="M15" s="75"/>
      <c r="N15" s="75"/>
      <c r="O15" s="5"/>
      <c r="P15" s="76"/>
      <c r="Q15" s="73"/>
      <c r="R15" s="73"/>
      <c r="S15" s="74"/>
      <c r="T15" s="73"/>
      <c r="U15" s="73"/>
      <c r="V15" s="75"/>
      <c r="W15" s="75"/>
    </row>
    <row r="16" spans="1:23" ht="15.75">
      <c r="A16" s="72"/>
      <c r="B16" s="72"/>
      <c r="C16" s="5"/>
      <c r="D16" s="5"/>
      <c r="E16" s="5"/>
      <c r="F16" s="5"/>
      <c r="G16" s="5"/>
      <c r="H16" s="5"/>
      <c r="I16" s="73"/>
      <c r="J16" s="73"/>
      <c r="K16" s="74"/>
      <c r="L16" s="75"/>
      <c r="M16" s="75"/>
      <c r="N16" s="75"/>
      <c r="O16" s="74"/>
      <c r="P16" s="76"/>
      <c r="Q16" s="73"/>
      <c r="R16" s="73"/>
      <c r="S16" s="74"/>
      <c r="T16" s="73"/>
      <c r="U16" s="73"/>
      <c r="V16" s="75"/>
      <c r="W16" s="75"/>
    </row>
    <row r="17" spans="1:23" ht="15.75">
      <c r="A17" s="72"/>
      <c r="B17" s="72"/>
      <c r="C17" s="5"/>
      <c r="D17" s="5"/>
      <c r="E17" s="5"/>
      <c r="F17" s="5"/>
      <c r="G17" s="5"/>
      <c r="H17" s="5"/>
      <c r="I17" s="73"/>
      <c r="J17" s="73"/>
      <c r="K17" s="74"/>
      <c r="L17" s="75"/>
      <c r="M17" s="75"/>
      <c r="N17" s="75"/>
      <c r="O17" s="5"/>
      <c r="P17" s="76"/>
      <c r="Q17" s="73"/>
      <c r="R17" s="73"/>
      <c r="S17" s="74"/>
      <c r="T17" s="73"/>
      <c r="U17" s="73"/>
      <c r="V17" s="75"/>
      <c r="W17" s="75"/>
    </row>
    <row r="18" spans="1:23" ht="15.75">
      <c r="A18" s="72"/>
      <c r="B18" s="72"/>
      <c r="C18" s="5"/>
      <c r="D18" s="5"/>
      <c r="E18" s="5"/>
      <c r="F18" s="5"/>
      <c r="G18" s="5"/>
      <c r="H18" s="5"/>
      <c r="I18" s="73"/>
      <c r="J18" s="73"/>
      <c r="K18" s="74"/>
      <c r="L18" s="75"/>
      <c r="M18" s="75"/>
      <c r="N18" s="75"/>
      <c r="O18" s="74"/>
      <c r="P18" s="76"/>
      <c r="Q18" s="73"/>
      <c r="R18" s="73"/>
      <c r="S18" s="74"/>
      <c r="T18" s="73"/>
      <c r="U18" s="73"/>
      <c r="V18" s="75"/>
      <c r="W18" s="75"/>
    </row>
    <row r="19" spans="1:23" ht="15.75">
      <c r="A19" s="72"/>
      <c r="B19" s="72"/>
      <c r="C19" s="5"/>
      <c r="D19" s="5"/>
      <c r="E19" s="5"/>
      <c r="F19" s="5"/>
      <c r="G19" s="5"/>
      <c r="H19" s="5"/>
      <c r="I19" s="73"/>
      <c r="J19" s="73"/>
      <c r="K19" s="74"/>
      <c r="L19" s="75"/>
      <c r="M19" s="75"/>
      <c r="N19" s="75"/>
      <c r="O19" s="5"/>
      <c r="P19" s="76"/>
      <c r="Q19" s="73"/>
      <c r="R19" s="73"/>
      <c r="S19" s="74"/>
      <c r="T19" s="73"/>
      <c r="U19" s="73"/>
      <c r="V19" s="75"/>
      <c r="W19" s="75"/>
    </row>
    <row r="20" spans="1:23" ht="15.75">
      <c r="A20" s="72"/>
      <c r="B20" s="72"/>
      <c r="C20" s="5"/>
      <c r="D20" s="5"/>
      <c r="E20" s="5"/>
      <c r="F20" s="5"/>
      <c r="G20" s="5"/>
      <c r="H20" s="5"/>
      <c r="I20" s="73"/>
      <c r="J20" s="73"/>
      <c r="K20" s="74"/>
      <c r="L20" s="75"/>
      <c r="M20" s="75"/>
      <c r="N20" s="75"/>
      <c r="O20" s="74"/>
      <c r="P20" s="76"/>
      <c r="Q20" s="73"/>
      <c r="R20" s="73"/>
      <c r="S20" s="74"/>
      <c r="T20" s="73"/>
      <c r="U20" s="73"/>
      <c r="V20" s="75"/>
      <c r="W20" s="75"/>
    </row>
    <row r="21" spans="1:23" ht="15.75">
      <c r="A21" s="72"/>
      <c r="B21" s="72"/>
      <c r="C21" s="5"/>
      <c r="D21" s="5"/>
      <c r="E21" s="5"/>
      <c r="F21" s="5"/>
      <c r="G21" s="5"/>
      <c r="H21" s="5"/>
      <c r="I21" s="73"/>
      <c r="J21" s="73"/>
      <c r="K21" s="74"/>
      <c r="L21" s="75"/>
      <c r="M21" s="75"/>
      <c r="N21" s="75"/>
      <c r="O21" s="5"/>
      <c r="P21" s="76"/>
      <c r="Q21" s="73"/>
      <c r="R21" s="73"/>
      <c r="S21" s="74"/>
      <c r="T21" s="73"/>
      <c r="U21" s="73"/>
      <c r="V21" s="75"/>
      <c r="W21" s="75"/>
    </row>
    <row r="22" spans="1:23" ht="15.75">
      <c r="A22" s="72"/>
      <c r="B22" s="72"/>
      <c r="C22" s="5"/>
      <c r="D22" s="5"/>
      <c r="E22" s="5"/>
      <c r="F22" s="5"/>
      <c r="G22" s="5"/>
      <c r="H22" s="5"/>
      <c r="I22" s="73"/>
      <c r="J22" s="73"/>
      <c r="K22" s="74"/>
      <c r="L22" s="75"/>
      <c r="M22" s="75"/>
      <c r="N22" s="75"/>
      <c r="O22" s="5"/>
      <c r="P22" s="76"/>
      <c r="Q22" s="73"/>
      <c r="R22" s="73"/>
      <c r="S22" s="74"/>
      <c r="T22" s="73"/>
      <c r="U22" s="73"/>
      <c r="V22" s="75"/>
      <c r="W22" s="75"/>
    </row>
    <row r="23" spans="1:23" ht="15.75">
      <c r="A23" s="72"/>
      <c r="B23" s="72"/>
      <c r="C23" s="5"/>
      <c r="D23" s="5"/>
      <c r="E23" s="5"/>
      <c r="F23" s="5"/>
      <c r="G23" s="5"/>
      <c r="H23" s="5"/>
      <c r="I23" s="73"/>
      <c r="J23" s="73"/>
      <c r="K23" s="74"/>
      <c r="L23" s="75"/>
      <c r="M23" s="75"/>
      <c r="N23" s="75"/>
      <c r="O23" s="5"/>
      <c r="P23" s="76"/>
      <c r="Q23" s="73"/>
      <c r="R23" s="73"/>
      <c r="S23" s="74"/>
      <c r="T23" s="73"/>
      <c r="U23" s="73"/>
      <c r="V23" s="75"/>
      <c r="W23" s="75"/>
    </row>
    <row r="24" spans="1:23" ht="15.75">
      <c r="A24" s="72"/>
      <c r="B24" s="72"/>
      <c r="C24" s="5"/>
      <c r="D24" s="5"/>
      <c r="E24" s="5"/>
      <c r="F24" s="5"/>
      <c r="G24" s="5"/>
      <c r="H24" s="5"/>
      <c r="I24" s="73"/>
      <c r="J24" s="73"/>
      <c r="K24" s="74"/>
      <c r="L24" s="75"/>
      <c r="M24" s="75"/>
      <c r="N24" s="75"/>
      <c r="O24" s="5"/>
      <c r="P24" s="76"/>
      <c r="Q24" s="73"/>
      <c r="R24" s="73"/>
      <c r="S24" s="74"/>
      <c r="T24" s="73"/>
      <c r="U24" s="73"/>
      <c r="V24" s="75"/>
      <c r="W24" s="75"/>
    </row>
    <row r="25" spans="1:23" ht="15.75">
      <c r="A25" s="72"/>
      <c r="B25" s="72"/>
      <c r="C25" s="5"/>
      <c r="D25" s="5"/>
      <c r="E25" s="5"/>
      <c r="F25" s="5"/>
      <c r="G25" s="5"/>
      <c r="H25" s="5"/>
      <c r="I25" s="73"/>
      <c r="J25" s="73"/>
      <c r="K25" s="74"/>
      <c r="L25" s="75"/>
      <c r="M25" s="75"/>
      <c r="N25" s="75"/>
      <c r="O25" s="5"/>
      <c r="P25" s="76"/>
      <c r="Q25" s="73"/>
      <c r="R25" s="73"/>
      <c r="S25" s="74"/>
      <c r="T25" s="73"/>
      <c r="U25" s="73"/>
      <c r="V25" s="75"/>
      <c r="W25" s="75"/>
    </row>
    <row r="26" spans="1:23" ht="15.75">
      <c r="A26" s="72"/>
      <c r="B26" s="72"/>
      <c r="C26" s="5"/>
      <c r="D26" s="5"/>
      <c r="E26" s="5"/>
      <c r="F26" s="5"/>
      <c r="G26" s="5"/>
      <c r="H26" s="5"/>
      <c r="I26" s="73"/>
      <c r="J26" s="73"/>
      <c r="K26" s="74"/>
      <c r="L26" s="75"/>
      <c r="M26" s="75"/>
      <c r="N26" s="75"/>
      <c r="O26" s="5"/>
      <c r="P26" s="76"/>
      <c r="Q26" s="73"/>
      <c r="R26" s="73"/>
      <c r="S26" s="74"/>
      <c r="T26" s="73"/>
      <c r="U26" s="73"/>
      <c r="V26" s="75"/>
      <c r="W26" s="75"/>
    </row>
    <row r="27" spans="1:23" ht="15.75">
      <c r="A27" s="72"/>
      <c r="B27" s="72"/>
      <c r="C27" s="5"/>
      <c r="D27" s="5"/>
      <c r="E27" s="5"/>
      <c r="F27" s="5"/>
      <c r="G27" s="5"/>
      <c r="H27" s="5"/>
      <c r="I27" s="73"/>
      <c r="J27" s="73"/>
      <c r="K27" s="74"/>
      <c r="L27" s="75"/>
      <c r="M27" s="75"/>
      <c r="N27" s="75"/>
      <c r="O27" s="74"/>
      <c r="P27" s="76"/>
      <c r="Q27" s="73"/>
      <c r="R27" s="73"/>
      <c r="S27" s="74"/>
      <c r="T27" s="73"/>
      <c r="U27" s="73"/>
      <c r="V27" s="75"/>
      <c r="W27" s="75"/>
    </row>
    <row r="28" spans="1:23" ht="15.75">
      <c r="A28" s="72"/>
      <c r="B28" s="72"/>
      <c r="C28" s="5"/>
      <c r="D28" s="5"/>
      <c r="E28" s="5"/>
      <c r="F28" s="5"/>
      <c r="G28" s="5"/>
      <c r="H28" s="5"/>
      <c r="I28" s="73"/>
      <c r="J28" s="73"/>
      <c r="K28" s="74"/>
      <c r="L28" s="75"/>
      <c r="M28" s="75"/>
      <c r="N28" s="75"/>
      <c r="O28" s="74"/>
      <c r="P28" s="76"/>
      <c r="Q28" s="73"/>
      <c r="R28" s="73"/>
      <c r="S28" s="74"/>
      <c r="T28" s="73"/>
      <c r="U28" s="73"/>
      <c r="V28" s="75"/>
      <c r="W28" s="75"/>
    </row>
    <row r="29" spans="1:23" ht="15.75">
      <c r="A29" s="72"/>
      <c r="B29" s="72"/>
      <c r="C29" s="5"/>
      <c r="D29" s="5"/>
      <c r="E29" s="5"/>
      <c r="F29" s="5"/>
      <c r="G29" s="5"/>
      <c r="H29" s="5"/>
      <c r="I29" s="73"/>
      <c r="J29" s="73"/>
      <c r="K29" s="74"/>
      <c r="L29" s="75"/>
      <c r="M29" s="75"/>
      <c r="N29" s="75"/>
      <c r="O29" s="5"/>
      <c r="P29" s="76"/>
      <c r="Q29" s="73"/>
      <c r="R29" s="73"/>
      <c r="S29" s="74"/>
      <c r="T29" s="73"/>
      <c r="U29" s="73"/>
      <c r="V29" s="75"/>
      <c r="W29" s="75"/>
    </row>
    <row r="30" spans="1:23" ht="15.75">
      <c r="A30" s="72"/>
      <c r="B30" s="72"/>
      <c r="C30" s="5"/>
      <c r="D30" s="5"/>
      <c r="E30" s="5"/>
      <c r="F30" s="5"/>
      <c r="G30" s="5"/>
      <c r="H30" s="5"/>
      <c r="I30" s="73"/>
      <c r="J30" s="73"/>
      <c r="K30" s="5"/>
      <c r="L30" s="5"/>
      <c r="M30" s="75"/>
      <c r="N30" s="75"/>
      <c r="O30" s="5"/>
      <c r="P30" s="5"/>
      <c r="Q30" s="73"/>
      <c r="R30" s="73"/>
      <c r="S30" s="5"/>
      <c r="T30" s="73"/>
      <c r="U30" s="73"/>
      <c r="V30" s="75"/>
      <c r="W30" s="75"/>
    </row>
    <row r="31" spans="1:23" ht="15.75">
      <c r="A31" s="72"/>
      <c r="B31" s="72"/>
      <c r="C31" s="5"/>
      <c r="D31" s="5"/>
      <c r="E31" s="5"/>
      <c r="F31" s="5"/>
      <c r="G31" s="5"/>
      <c r="H31" s="5"/>
      <c r="I31" s="73"/>
      <c r="J31" s="73"/>
      <c r="K31" s="74"/>
      <c r="L31" s="75"/>
      <c r="M31" s="75"/>
      <c r="N31" s="75"/>
      <c r="O31" s="5"/>
      <c r="P31" s="76"/>
      <c r="Q31" s="73"/>
      <c r="R31" s="73"/>
      <c r="S31" s="74"/>
      <c r="T31" s="73"/>
      <c r="U31" s="73"/>
      <c r="V31" s="75"/>
      <c r="W31" s="75"/>
    </row>
    <row r="32" spans="1:23" ht="15.75">
      <c r="A32" s="72"/>
      <c r="B32" s="72"/>
      <c r="C32" s="5"/>
      <c r="D32" s="5"/>
      <c r="E32" s="5"/>
      <c r="F32" s="5"/>
      <c r="G32" s="5"/>
      <c r="H32" s="5"/>
      <c r="I32" s="73"/>
      <c r="J32" s="73"/>
      <c r="K32" s="74"/>
      <c r="L32" s="75"/>
      <c r="M32" s="75"/>
      <c r="N32" s="75"/>
      <c r="O32" s="5"/>
      <c r="P32" s="76"/>
      <c r="Q32" s="73"/>
      <c r="R32" s="73"/>
      <c r="S32" s="74"/>
      <c r="T32" s="73"/>
      <c r="U32" s="73"/>
      <c r="V32" s="75"/>
      <c r="W32" s="75"/>
    </row>
    <row r="33" spans="1:23" ht="15.75">
      <c r="A33" s="72"/>
      <c r="B33" s="72"/>
      <c r="C33" s="5"/>
      <c r="D33" s="5"/>
      <c r="E33" s="5"/>
      <c r="F33" s="5"/>
      <c r="G33" s="5"/>
      <c r="H33" s="5"/>
      <c r="I33" s="73"/>
      <c r="J33" s="73"/>
      <c r="K33" s="74"/>
      <c r="L33" s="5"/>
      <c r="M33" s="75"/>
      <c r="N33" s="75"/>
      <c r="O33" s="5"/>
      <c r="P33" s="5"/>
      <c r="Q33" s="73"/>
      <c r="R33" s="73"/>
      <c r="S33" s="5"/>
      <c r="T33" s="73"/>
      <c r="U33" s="73"/>
      <c r="V33" s="75"/>
      <c r="W33" s="75"/>
    </row>
    <row r="34" spans="1:23" ht="15.75">
      <c r="A34" s="72"/>
      <c r="B34" s="72"/>
      <c r="C34" s="5"/>
      <c r="D34" s="5"/>
      <c r="E34" s="5"/>
      <c r="F34" s="5"/>
      <c r="G34" s="5"/>
      <c r="H34" s="5"/>
      <c r="I34" s="73"/>
      <c r="J34" s="73"/>
      <c r="K34" s="74"/>
      <c r="L34" s="75"/>
      <c r="M34" s="75"/>
      <c r="N34" s="75"/>
      <c r="O34" s="5"/>
      <c r="P34" s="76"/>
      <c r="Q34" s="73"/>
      <c r="R34" s="73"/>
      <c r="S34" s="74"/>
      <c r="T34" s="73"/>
      <c r="U34" s="73"/>
      <c r="V34" s="75"/>
      <c r="W34" s="75"/>
    </row>
    <row r="35" spans="1:23" ht="15.75">
      <c r="A35" s="72"/>
      <c r="B35" s="72"/>
      <c r="C35" s="5"/>
      <c r="D35" s="5"/>
      <c r="E35" s="5"/>
      <c r="F35" s="5"/>
      <c r="G35" s="5"/>
      <c r="H35" s="5"/>
      <c r="I35" s="73"/>
      <c r="J35" s="73"/>
      <c r="K35" s="74"/>
      <c r="L35" s="5"/>
      <c r="M35" s="75"/>
      <c r="N35" s="75"/>
      <c r="O35" s="5"/>
      <c r="P35" s="5"/>
      <c r="Q35" s="73"/>
      <c r="R35" s="73"/>
      <c r="S35" s="5"/>
      <c r="T35" s="73"/>
      <c r="U35" s="73"/>
      <c r="V35" s="75"/>
      <c r="W35" s="75"/>
    </row>
    <row r="36" spans="1:23" ht="15.75">
      <c r="A36" s="72"/>
      <c r="B36" s="72"/>
      <c r="C36" s="5"/>
      <c r="D36" s="5"/>
      <c r="E36" s="5"/>
      <c r="F36" s="5"/>
      <c r="G36" s="5"/>
      <c r="H36" s="5"/>
      <c r="I36" s="73"/>
      <c r="J36" s="73"/>
      <c r="K36" s="74"/>
      <c r="L36" s="5"/>
      <c r="M36" s="75"/>
      <c r="N36" s="75"/>
      <c r="O36" s="5"/>
      <c r="P36" s="5"/>
      <c r="Q36" s="73"/>
      <c r="R36" s="73"/>
      <c r="S36" s="5"/>
      <c r="T36" s="73"/>
      <c r="U36" s="73"/>
      <c r="V36" s="75"/>
      <c r="W36" s="75"/>
    </row>
    <row r="37" spans="1:23" ht="15.75">
      <c r="A37" s="72"/>
      <c r="B37" s="72"/>
      <c r="C37" s="5"/>
      <c r="D37" s="5"/>
      <c r="E37" s="5"/>
      <c r="F37" s="5"/>
      <c r="G37" s="5"/>
      <c r="H37" s="5"/>
      <c r="I37" s="73"/>
      <c r="J37" s="73"/>
      <c r="K37" s="74"/>
      <c r="L37" s="75"/>
      <c r="M37" s="75"/>
      <c r="N37" s="75"/>
      <c r="O37" s="5"/>
      <c r="P37" s="76"/>
      <c r="Q37" s="73"/>
      <c r="R37" s="73"/>
      <c r="S37" s="74"/>
      <c r="T37" s="73"/>
      <c r="U37" s="73"/>
      <c r="V37" s="75"/>
      <c r="W37" s="75"/>
    </row>
    <row r="38" spans="1:23" ht="15.75">
      <c r="A38" s="72"/>
      <c r="B38" s="72"/>
      <c r="C38" s="5"/>
      <c r="D38" s="5"/>
      <c r="E38" s="5"/>
      <c r="F38" s="5"/>
      <c r="G38" s="5"/>
      <c r="H38" s="5"/>
      <c r="I38" s="73"/>
      <c r="J38" s="73"/>
      <c r="K38" s="74"/>
      <c r="L38" s="75"/>
      <c r="M38" s="75"/>
      <c r="N38" s="75"/>
      <c r="O38" s="5"/>
      <c r="P38" s="76"/>
      <c r="Q38" s="73"/>
      <c r="R38" s="73"/>
      <c r="S38" s="74"/>
      <c r="T38" s="73"/>
      <c r="U38" s="73"/>
      <c r="V38" s="75"/>
      <c r="W38" s="75"/>
    </row>
    <row r="39" spans="1:23" ht="15.75">
      <c r="A39" s="72"/>
      <c r="B39" s="72"/>
      <c r="C39" s="5"/>
      <c r="D39" s="5"/>
      <c r="E39" s="5"/>
      <c r="F39" s="5"/>
      <c r="G39" s="5"/>
      <c r="H39" s="5"/>
      <c r="I39" s="73"/>
      <c r="J39" s="73"/>
      <c r="K39" s="74"/>
      <c r="L39" s="75"/>
      <c r="M39" s="75"/>
      <c r="N39" s="75"/>
      <c r="O39" s="5"/>
      <c r="P39" s="76"/>
      <c r="Q39" s="73"/>
      <c r="R39" s="73"/>
      <c r="S39" s="74"/>
      <c r="T39" s="73"/>
      <c r="U39" s="73"/>
      <c r="V39" s="75"/>
      <c r="W39" s="75"/>
    </row>
    <row r="40" spans="1:23" ht="15.75">
      <c r="A40" s="72"/>
      <c r="B40" s="72"/>
      <c r="C40" s="5"/>
      <c r="D40" s="5"/>
      <c r="E40" s="5"/>
      <c r="F40" s="5"/>
      <c r="G40" s="5"/>
      <c r="H40" s="5"/>
      <c r="I40" s="73"/>
      <c r="J40" s="73"/>
      <c r="K40" s="74"/>
      <c r="L40" s="75"/>
      <c r="M40" s="75"/>
      <c r="N40" s="75"/>
      <c r="O40" s="74"/>
      <c r="P40" s="76"/>
      <c r="Q40" s="73"/>
      <c r="R40" s="73"/>
      <c r="S40" s="74"/>
      <c r="T40" s="73"/>
      <c r="U40" s="73"/>
      <c r="V40" s="75"/>
      <c r="W40" s="75"/>
    </row>
    <row r="41" spans="1:23" ht="15.75">
      <c r="A41" s="72"/>
      <c r="B41" s="72"/>
      <c r="C41" s="5"/>
      <c r="D41" s="5"/>
      <c r="E41" s="5"/>
      <c r="F41" s="5"/>
      <c r="G41" s="5"/>
      <c r="H41" s="5"/>
      <c r="I41" s="73"/>
      <c r="J41" s="73"/>
      <c r="K41" s="74"/>
      <c r="L41" s="75"/>
      <c r="M41" s="75"/>
      <c r="N41" s="75"/>
      <c r="O41" s="74"/>
      <c r="P41" s="76"/>
      <c r="Q41" s="73"/>
      <c r="R41" s="73"/>
      <c r="S41" s="74"/>
      <c r="T41" s="73"/>
      <c r="U41" s="73"/>
      <c r="V41" s="75"/>
      <c r="W41" s="75"/>
    </row>
    <row r="42" spans="1:23" ht="15.75">
      <c r="A42" s="72"/>
      <c r="B42" s="72"/>
      <c r="C42" s="5"/>
      <c r="D42" s="5"/>
      <c r="E42" s="5"/>
      <c r="F42" s="5"/>
      <c r="G42" s="5"/>
      <c r="H42" s="5"/>
      <c r="I42" s="73"/>
      <c r="J42" s="73"/>
      <c r="K42" s="74"/>
      <c r="L42" s="75"/>
      <c r="M42" s="75"/>
      <c r="N42" s="75"/>
      <c r="O42" s="74"/>
      <c r="P42" s="76"/>
      <c r="Q42" s="73"/>
      <c r="R42" s="73"/>
      <c r="S42" s="74"/>
      <c r="T42" s="73"/>
      <c r="U42" s="73"/>
      <c r="V42" s="75"/>
      <c r="W42" s="75"/>
    </row>
    <row r="43" spans="1:23" ht="15.75">
      <c r="A43" s="72"/>
      <c r="B43" s="72"/>
      <c r="C43" s="5"/>
      <c r="D43" s="5"/>
      <c r="E43" s="5"/>
      <c r="F43" s="5"/>
      <c r="G43" s="5"/>
      <c r="H43" s="5"/>
      <c r="I43" s="73"/>
      <c r="J43" s="73"/>
      <c r="K43" s="74"/>
      <c r="L43" s="75"/>
      <c r="M43" s="75"/>
      <c r="N43" s="75"/>
      <c r="O43" s="74"/>
      <c r="P43" s="76"/>
      <c r="Q43" s="73"/>
      <c r="R43" s="73"/>
      <c r="S43" s="74"/>
      <c r="T43" s="73"/>
      <c r="U43" s="73"/>
      <c r="V43" s="75"/>
      <c r="W43" s="75"/>
    </row>
    <row r="44" spans="1:23" ht="15.75">
      <c r="A44" s="72"/>
      <c r="B44" s="72"/>
      <c r="C44" s="5"/>
      <c r="D44" s="5"/>
      <c r="E44" s="5"/>
      <c r="F44" s="5"/>
      <c r="G44" s="5"/>
      <c r="H44" s="5"/>
      <c r="I44" s="73"/>
      <c r="J44" s="73"/>
      <c r="K44" s="74"/>
      <c r="L44" s="5"/>
      <c r="M44" s="75"/>
      <c r="N44" s="75"/>
      <c r="O44" s="5"/>
      <c r="P44" s="5"/>
      <c r="Q44" s="73"/>
      <c r="R44" s="73"/>
      <c r="S44" s="5"/>
      <c r="T44" s="73"/>
      <c r="U44" s="73"/>
      <c r="V44" s="75"/>
      <c r="W44" s="75"/>
    </row>
    <row r="45" spans="1:23" ht="15.75">
      <c r="A45" s="72"/>
      <c r="B45" s="72"/>
      <c r="C45" s="5"/>
      <c r="D45" s="5"/>
      <c r="E45" s="5"/>
      <c r="F45" s="5"/>
      <c r="G45" s="5"/>
      <c r="H45" s="5"/>
      <c r="I45" s="73"/>
      <c r="J45" s="73"/>
      <c r="K45" s="74"/>
      <c r="L45" s="5"/>
      <c r="M45" s="75"/>
      <c r="N45" s="75"/>
      <c r="O45" s="5"/>
      <c r="P45" s="5"/>
      <c r="Q45" s="73"/>
      <c r="R45" s="73"/>
      <c r="S45" s="5"/>
      <c r="T45" s="73"/>
      <c r="U45" s="73"/>
      <c r="V45" s="75"/>
      <c r="W45" s="75"/>
    </row>
    <row r="46" spans="1:23" ht="15.75">
      <c r="A46" s="72"/>
      <c r="B46" s="72"/>
      <c r="C46" s="5"/>
      <c r="D46" s="5"/>
      <c r="E46" s="5"/>
      <c r="F46" s="5"/>
      <c r="G46" s="5"/>
      <c r="H46" s="5"/>
      <c r="I46" s="73"/>
      <c r="J46" s="73"/>
      <c r="K46" s="74"/>
      <c r="L46" s="75"/>
      <c r="M46" s="75"/>
      <c r="N46" s="75"/>
      <c r="O46" s="74"/>
      <c r="P46" s="76"/>
      <c r="Q46" s="73"/>
      <c r="R46" s="73"/>
      <c r="S46" s="74"/>
      <c r="T46" s="73"/>
      <c r="U46" s="73"/>
      <c r="V46" s="75"/>
      <c r="W46" s="75"/>
    </row>
    <row r="47" spans="1:23" ht="15.75">
      <c r="A47" s="72"/>
      <c r="B47" s="72"/>
      <c r="C47" s="5"/>
      <c r="D47" s="5"/>
      <c r="E47" s="5"/>
      <c r="F47" s="5"/>
      <c r="G47" s="5"/>
      <c r="H47" s="5"/>
      <c r="I47" s="73"/>
      <c r="J47" s="73"/>
      <c r="K47" s="74"/>
      <c r="L47" s="5"/>
      <c r="M47" s="75"/>
      <c r="N47" s="75"/>
      <c r="O47" s="5"/>
      <c r="P47" s="5"/>
      <c r="Q47" s="73"/>
      <c r="R47" s="73"/>
      <c r="S47" s="5"/>
      <c r="T47" s="73"/>
      <c r="U47" s="73"/>
      <c r="V47" s="75"/>
      <c r="W47" s="75"/>
    </row>
    <row r="48" spans="1:23" ht="15.75">
      <c r="A48" s="72"/>
      <c r="B48" s="72"/>
      <c r="C48" s="5"/>
      <c r="D48" s="5"/>
      <c r="E48" s="5"/>
      <c r="F48" s="5"/>
      <c r="G48" s="5"/>
      <c r="H48" s="5"/>
      <c r="I48" s="73"/>
      <c r="J48" s="73"/>
      <c r="K48" s="74"/>
      <c r="L48" s="5"/>
      <c r="M48" s="75"/>
      <c r="N48" s="75"/>
      <c r="O48" s="5"/>
      <c r="P48" s="5"/>
      <c r="Q48" s="73"/>
      <c r="R48" s="73"/>
      <c r="S48" s="5"/>
      <c r="T48" s="73"/>
      <c r="U48" s="73"/>
      <c r="V48" s="75"/>
      <c r="W48" s="75"/>
    </row>
    <row r="49" spans="1:23" ht="15.75">
      <c r="A49" s="72"/>
      <c r="B49" s="72"/>
      <c r="C49" s="5"/>
      <c r="D49" s="5"/>
      <c r="E49" s="5"/>
      <c r="F49" s="5"/>
      <c r="G49" s="5"/>
      <c r="H49" s="5"/>
      <c r="I49" s="73"/>
      <c r="J49" s="73"/>
      <c r="K49" s="74"/>
      <c r="L49" s="75"/>
      <c r="M49" s="75"/>
      <c r="N49" s="75"/>
      <c r="O49" s="74"/>
      <c r="P49" s="76"/>
      <c r="Q49" s="73"/>
      <c r="R49" s="73"/>
      <c r="S49" s="74"/>
      <c r="T49" s="73"/>
      <c r="U49" s="73"/>
      <c r="V49" s="75"/>
      <c r="W49" s="75"/>
    </row>
    <row r="50" spans="1:23" ht="15.75">
      <c r="A50" s="72"/>
      <c r="B50" s="72"/>
      <c r="C50" s="5"/>
      <c r="D50" s="5"/>
      <c r="E50" s="5"/>
      <c r="F50" s="5"/>
      <c r="G50" s="5"/>
      <c r="H50" s="5"/>
      <c r="I50" s="73"/>
      <c r="J50" s="73"/>
      <c r="K50" s="74"/>
      <c r="L50" s="75"/>
      <c r="M50" s="75"/>
      <c r="N50" s="75"/>
      <c r="O50" s="5"/>
      <c r="P50" s="76"/>
      <c r="Q50" s="73"/>
      <c r="R50" s="73"/>
      <c r="S50" s="74"/>
      <c r="T50" s="73"/>
      <c r="U50" s="73"/>
      <c r="V50" s="75"/>
      <c r="W50" s="75"/>
    </row>
    <row r="51" spans="1:23" ht="15.75">
      <c r="A51" s="72"/>
      <c r="B51" s="72"/>
      <c r="C51" s="5"/>
      <c r="D51" s="5"/>
      <c r="E51" s="5"/>
      <c r="F51" s="5"/>
      <c r="G51" s="5"/>
      <c r="H51" s="5"/>
      <c r="I51" s="73"/>
      <c r="J51" s="73"/>
      <c r="K51" s="74"/>
      <c r="L51" s="75"/>
      <c r="M51" s="75"/>
      <c r="N51" s="75"/>
      <c r="O51" s="74"/>
      <c r="P51" s="76"/>
      <c r="Q51" s="73"/>
      <c r="R51" s="73"/>
      <c r="S51" s="74"/>
      <c r="T51" s="73"/>
      <c r="U51" s="73"/>
      <c r="V51" s="75"/>
      <c r="W51" s="75"/>
    </row>
    <row r="52" spans="1:23" ht="15.75">
      <c r="A52" s="72"/>
      <c r="B52" s="72"/>
      <c r="C52" s="5"/>
      <c r="D52" s="5"/>
      <c r="E52" s="5"/>
      <c r="F52" s="5"/>
      <c r="G52" s="5"/>
      <c r="H52" s="5"/>
      <c r="I52" s="73"/>
      <c r="J52" s="73"/>
      <c r="K52" s="74"/>
      <c r="L52" s="75"/>
      <c r="M52" s="75"/>
      <c r="N52" s="75"/>
      <c r="O52" s="74"/>
      <c r="P52" s="76"/>
      <c r="Q52" s="73"/>
      <c r="R52" s="73"/>
      <c r="S52" s="74"/>
      <c r="T52" s="73"/>
      <c r="U52" s="73"/>
      <c r="V52" s="75"/>
      <c r="W52" s="75"/>
    </row>
    <row r="53" spans="1:23" ht="15.75">
      <c r="A53" s="72"/>
      <c r="B53" s="72"/>
      <c r="C53" s="5"/>
      <c r="D53" s="5"/>
      <c r="E53" s="5"/>
      <c r="F53" s="5"/>
      <c r="G53" s="5"/>
      <c r="H53" s="5"/>
      <c r="I53" s="73"/>
      <c r="J53" s="73"/>
      <c r="K53" s="74"/>
      <c r="L53" s="75"/>
      <c r="M53" s="75"/>
      <c r="N53" s="75"/>
      <c r="O53" s="5"/>
      <c r="P53" s="76"/>
      <c r="Q53" s="73"/>
      <c r="R53" s="73"/>
      <c r="S53" s="74"/>
      <c r="T53" s="73"/>
      <c r="U53" s="73"/>
      <c r="V53" s="75"/>
      <c r="W53" s="75"/>
    </row>
    <row r="54" spans="1:23" ht="15.75">
      <c r="A54" s="72"/>
      <c r="B54" s="72"/>
      <c r="C54" s="5"/>
      <c r="D54" s="5"/>
      <c r="E54" s="5"/>
      <c r="F54" s="5"/>
      <c r="G54" s="5"/>
      <c r="H54" s="5"/>
      <c r="I54" s="73"/>
      <c r="J54" s="73"/>
      <c r="K54" s="74"/>
      <c r="L54" s="75"/>
      <c r="M54" s="75"/>
      <c r="N54" s="75"/>
      <c r="O54" s="5"/>
      <c r="P54" s="76"/>
      <c r="Q54" s="73"/>
      <c r="R54" s="73"/>
      <c r="S54" s="74"/>
      <c r="T54" s="73"/>
      <c r="U54" s="73"/>
      <c r="V54" s="75"/>
      <c r="W54" s="75"/>
    </row>
    <row r="55" spans="1:23" ht="15.75">
      <c r="A55" s="72"/>
      <c r="B55" s="72"/>
      <c r="C55" s="5"/>
      <c r="D55" s="5"/>
      <c r="E55" s="5"/>
      <c r="F55" s="5"/>
      <c r="G55" s="5"/>
      <c r="H55" s="5"/>
      <c r="I55" s="73"/>
      <c r="J55" s="73"/>
      <c r="K55" s="74"/>
      <c r="L55" s="75"/>
      <c r="M55" s="75"/>
      <c r="N55" s="75"/>
      <c r="O55" s="74"/>
      <c r="P55" s="76"/>
      <c r="Q55" s="73"/>
      <c r="R55" s="73"/>
      <c r="S55" s="74"/>
      <c r="T55" s="73"/>
      <c r="U55" s="73"/>
      <c r="V55" s="75"/>
      <c r="W55" s="75"/>
    </row>
    <row r="56" spans="1:23" ht="15.75">
      <c r="A56" s="72"/>
      <c r="B56" s="72"/>
      <c r="C56" s="5"/>
      <c r="D56" s="5"/>
      <c r="E56" s="5"/>
      <c r="F56" s="5"/>
      <c r="G56" s="5"/>
      <c r="H56" s="5"/>
      <c r="I56" s="73"/>
      <c r="J56" s="73"/>
      <c r="K56" s="74"/>
      <c r="L56" s="75"/>
      <c r="M56" s="75"/>
      <c r="N56" s="75"/>
      <c r="O56" s="74"/>
      <c r="P56" s="76"/>
      <c r="Q56" s="73"/>
      <c r="R56" s="73"/>
      <c r="S56" s="74"/>
      <c r="T56" s="73"/>
      <c r="U56" s="73"/>
      <c r="V56" s="75"/>
      <c r="W56" s="75"/>
    </row>
    <row r="57" spans="1:23" ht="15.75">
      <c r="A57" s="72"/>
      <c r="B57" s="72"/>
      <c r="C57" s="5"/>
      <c r="D57" s="5"/>
      <c r="E57" s="5"/>
      <c r="F57" s="5"/>
      <c r="G57" s="5"/>
      <c r="H57" s="5"/>
      <c r="I57" s="73"/>
      <c r="J57" s="73"/>
      <c r="K57" s="74"/>
      <c r="L57" s="75"/>
      <c r="M57" s="75"/>
      <c r="N57" s="75"/>
      <c r="O57" s="5"/>
      <c r="P57" s="76"/>
      <c r="Q57" s="73"/>
      <c r="R57" s="73"/>
      <c r="S57" s="74"/>
      <c r="T57" s="73"/>
      <c r="U57" s="73"/>
      <c r="V57" s="75"/>
      <c r="W57" s="75"/>
    </row>
    <row r="58" spans="1:23" ht="15.75">
      <c r="A58" s="72"/>
      <c r="B58" s="72"/>
      <c r="C58" s="5"/>
      <c r="D58" s="5"/>
      <c r="E58" s="5"/>
      <c r="F58" s="5"/>
      <c r="G58" s="5"/>
      <c r="H58" s="5"/>
      <c r="I58" s="73"/>
      <c r="J58" s="73"/>
      <c r="K58" s="74"/>
      <c r="L58" s="75"/>
      <c r="M58" s="75"/>
      <c r="N58" s="75"/>
      <c r="O58" s="74"/>
      <c r="P58" s="76"/>
      <c r="Q58" s="73"/>
      <c r="R58" s="73"/>
      <c r="S58" s="74"/>
      <c r="T58" s="73"/>
      <c r="U58" s="73"/>
      <c r="V58" s="75"/>
      <c r="W58" s="75"/>
    </row>
    <row r="59" spans="1:23" ht="15.75">
      <c r="A59" s="72"/>
      <c r="B59" s="72"/>
      <c r="C59" s="5"/>
      <c r="D59" s="5"/>
      <c r="E59" s="5"/>
      <c r="F59" s="5"/>
      <c r="G59" s="5"/>
      <c r="H59" s="5"/>
      <c r="I59" s="73"/>
      <c r="J59" s="73"/>
      <c r="K59" s="74"/>
      <c r="L59" s="75"/>
      <c r="M59" s="75"/>
      <c r="N59" s="75"/>
      <c r="O59" s="74"/>
      <c r="P59" s="76"/>
      <c r="Q59" s="73"/>
      <c r="R59" s="73"/>
      <c r="S59" s="74"/>
      <c r="T59" s="73"/>
      <c r="U59" s="73"/>
      <c r="V59" s="75"/>
      <c r="W59" s="75"/>
    </row>
    <row r="60" spans="1:23" ht="15.75">
      <c r="A60" s="72"/>
      <c r="B60" s="72"/>
      <c r="C60" s="5"/>
      <c r="D60" s="5"/>
      <c r="E60" s="5"/>
      <c r="F60" s="5"/>
      <c r="G60" s="5"/>
      <c r="H60" s="5"/>
      <c r="I60" s="73"/>
      <c r="J60" s="73"/>
      <c r="K60" s="74"/>
      <c r="L60" s="75"/>
      <c r="M60" s="75"/>
      <c r="N60" s="75"/>
      <c r="O60" s="5"/>
      <c r="P60" s="76"/>
      <c r="Q60" s="73"/>
      <c r="R60" s="73"/>
      <c r="S60" s="74"/>
      <c r="T60" s="73"/>
      <c r="U60" s="73"/>
      <c r="V60" s="75"/>
      <c r="W60" s="75"/>
    </row>
    <row r="61" spans="1:23" ht="15.75">
      <c r="A61" s="72"/>
      <c r="B61" s="72"/>
      <c r="C61" s="5"/>
      <c r="D61" s="5"/>
      <c r="E61" s="5"/>
      <c r="F61" s="5"/>
      <c r="G61" s="5"/>
      <c r="H61" s="5"/>
      <c r="I61" s="73"/>
      <c r="J61" s="73"/>
      <c r="K61" s="74"/>
      <c r="L61" s="75"/>
      <c r="M61" s="75"/>
      <c r="N61" s="75"/>
      <c r="O61" s="74"/>
      <c r="P61" s="76"/>
      <c r="Q61" s="73"/>
      <c r="R61" s="73"/>
      <c r="S61" s="74"/>
      <c r="T61" s="73"/>
      <c r="U61" s="73"/>
      <c r="V61" s="75"/>
      <c r="W61" s="75"/>
    </row>
    <row r="62" spans="1:23" ht="15.75">
      <c r="A62" s="72"/>
      <c r="B62" s="72"/>
      <c r="C62" s="5"/>
      <c r="D62" s="5"/>
      <c r="E62" s="5"/>
      <c r="F62" s="5"/>
      <c r="G62" s="5"/>
      <c r="H62" s="5"/>
      <c r="I62" s="73"/>
      <c r="J62" s="73"/>
      <c r="K62" s="74"/>
      <c r="L62" s="75"/>
      <c r="M62" s="75"/>
      <c r="N62" s="75"/>
      <c r="O62" s="5"/>
      <c r="P62" s="76"/>
      <c r="Q62" s="73"/>
      <c r="R62" s="73"/>
      <c r="S62" s="74"/>
      <c r="T62" s="73"/>
      <c r="U62" s="73"/>
      <c r="V62" s="75"/>
      <c r="W62" s="75"/>
    </row>
    <row r="63" spans="1:23" ht="15.75">
      <c r="A63" s="72"/>
      <c r="B63" s="72"/>
      <c r="C63" s="5"/>
      <c r="D63" s="5"/>
      <c r="E63" s="5"/>
      <c r="F63" s="5"/>
      <c r="G63" s="5"/>
      <c r="H63" s="5"/>
      <c r="I63" s="73"/>
      <c r="J63" s="73"/>
      <c r="K63" s="74"/>
      <c r="L63" s="75"/>
      <c r="M63" s="75"/>
      <c r="N63" s="75"/>
      <c r="O63" s="5"/>
      <c r="P63" s="76"/>
      <c r="Q63" s="73"/>
      <c r="R63" s="73"/>
      <c r="S63" s="74"/>
      <c r="T63" s="73"/>
      <c r="U63" s="73"/>
      <c r="V63" s="75"/>
      <c r="W63" s="75"/>
    </row>
    <row r="64" spans="1:23" ht="15.75">
      <c r="A64" s="72"/>
      <c r="B64" s="72"/>
      <c r="C64" s="5"/>
      <c r="D64" s="5"/>
      <c r="E64" s="5"/>
      <c r="F64" s="5"/>
      <c r="G64" s="5"/>
      <c r="H64" s="5"/>
      <c r="I64" s="73"/>
      <c r="J64" s="73"/>
      <c r="K64" s="74"/>
      <c r="L64" s="75"/>
      <c r="M64" s="75"/>
      <c r="N64" s="75"/>
      <c r="O64" s="5"/>
      <c r="P64" s="76"/>
      <c r="Q64" s="73"/>
      <c r="R64" s="73"/>
      <c r="S64" s="74"/>
      <c r="T64" s="73"/>
      <c r="U64" s="73"/>
      <c r="V64" s="75"/>
      <c r="W64" s="75"/>
    </row>
    <row r="65" spans="1:23" ht="15.75">
      <c r="A65" s="72"/>
      <c r="B65" s="72"/>
      <c r="C65" s="5"/>
      <c r="D65" s="5"/>
      <c r="E65" s="5"/>
      <c r="F65" s="5"/>
      <c r="G65" s="5"/>
      <c r="H65" s="5"/>
      <c r="I65" s="73"/>
      <c r="J65" s="73"/>
      <c r="K65" s="74"/>
      <c r="L65" s="75"/>
      <c r="M65" s="75"/>
      <c r="N65" s="75"/>
      <c r="O65" s="74"/>
      <c r="P65" s="76"/>
      <c r="Q65" s="73"/>
      <c r="R65" s="73"/>
      <c r="S65" s="74"/>
      <c r="T65" s="73"/>
      <c r="U65" s="73"/>
      <c r="V65" s="75"/>
      <c r="W65" s="75"/>
    </row>
    <row r="66" spans="1:23" ht="15.75">
      <c r="A66" s="72"/>
      <c r="B66" s="72"/>
      <c r="C66" s="5"/>
      <c r="D66" s="5"/>
      <c r="E66" s="5"/>
      <c r="F66" s="5"/>
      <c r="G66" s="5"/>
      <c r="H66" s="5"/>
      <c r="I66" s="73"/>
      <c r="J66" s="73"/>
      <c r="K66" s="74"/>
      <c r="L66" s="75"/>
      <c r="M66" s="75"/>
      <c r="N66" s="75"/>
      <c r="O66" s="5"/>
      <c r="P66" s="76"/>
      <c r="Q66" s="73"/>
      <c r="R66" s="73"/>
      <c r="S66" s="74"/>
      <c r="T66" s="73"/>
      <c r="U66" s="73"/>
      <c r="V66" s="75"/>
      <c r="W66" s="75"/>
    </row>
    <row r="67" spans="1:23" ht="15.75">
      <c r="A67" s="72"/>
      <c r="B67" s="72"/>
      <c r="C67" s="5"/>
      <c r="D67" s="5"/>
      <c r="E67" s="5"/>
      <c r="F67" s="5"/>
      <c r="G67" s="5"/>
      <c r="H67" s="5"/>
      <c r="I67" s="73"/>
      <c r="J67" s="73"/>
      <c r="K67" s="74"/>
      <c r="L67" s="75"/>
      <c r="M67" s="75"/>
      <c r="N67" s="75"/>
      <c r="O67" s="5"/>
      <c r="P67" s="76"/>
      <c r="Q67" s="73"/>
      <c r="R67" s="73"/>
      <c r="S67" s="74"/>
      <c r="T67" s="73"/>
      <c r="U67" s="73"/>
      <c r="V67" s="75"/>
      <c r="W67" s="75"/>
    </row>
    <row r="68" spans="1:23" ht="15.75">
      <c r="A68" s="72"/>
      <c r="B68" s="72"/>
      <c r="C68" s="5"/>
      <c r="D68" s="5"/>
      <c r="E68" s="5"/>
      <c r="F68" s="5"/>
      <c r="G68" s="5"/>
      <c r="H68" s="5"/>
      <c r="I68" s="73"/>
      <c r="J68" s="73"/>
      <c r="K68" s="74"/>
      <c r="L68" s="75"/>
      <c r="M68" s="75"/>
      <c r="N68" s="75"/>
      <c r="O68" s="74"/>
      <c r="P68" s="76"/>
      <c r="Q68" s="73"/>
      <c r="R68" s="73"/>
      <c r="S68" s="74"/>
      <c r="T68" s="73"/>
      <c r="U68" s="73"/>
      <c r="V68" s="75"/>
      <c r="W68" s="75"/>
    </row>
    <row r="69" spans="1:23" ht="15.75">
      <c r="A69" s="72"/>
      <c r="B69" s="72"/>
      <c r="C69" s="5"/>
      <c r="D69" s="5"/>
      <c r="E69" s="5"/>
      <c r="F69" s="5"/>
      <c r="G69" s="5"/>
      <c r="H69" s="5"/>
      <c r="I69" s="73"/>
      <c r="J69" s="73"/>
      <c r="K69" s="74"/>
      <c r="L69" s="75"/>
      <c r="M69" s="75"/>
      <c r="N69" s="75"/>
      <c r="O69" s="74"/>
      <c r="P69" s="76"/>
      <c r="Q69" s="73"/>
      <c r="R69" s="73"/>
      <c r="S69" s="74"/>
      <c r="T69" s="73"/>
      <c r="U69" s="73"/>
      <c r="V69" s="75"/>
      <c r="W69" s="75"/>
    </row>
    <row r="70" spans="1:23" ht="15.75">
      <c r="A70" s="72"/>
      <c r="B70" s="72"/>
      <c r="C70" s="5"/>
      <c r="D70" s="5"/>
      <c r="E70" s="5"/>
      <c r="F70" s="5"/>
      <c r="G70" s="5"/>
      <c r="H70" s="5"/>
      <c r="I70" s="73"/>
      <c r="J70" s="73"/>
      <c r="K70" s="74"/>
      <c r="L70" s="75"/>
      <c r="M70" s="75"/>
      <c r="N70" s="75"/>
      <c r="O70" s="5"/>
      <c r="P70" s="76"/>
      <c r="Q70" s="73"/>
      <c r="R70" s="73"/>
      <c r="S70" s="74"/>
      <c r="T70" s="73"/>
      <c r="U70" s="73"/>
      <c r="V70" s="75"/>
      <c r="W70" s="75"/>
    </row>
    <row r="71" spans="1:23" ht="15.75">
      <c r="A71" s="72"/>
      <c r="B71" s="72"/>
      <c r="C71" s="5"/>
      <c r="D71" s="5"/>
      <c r="E71" s="5"/>
      <c r="F71" s="5"/>
      <c r="G71" s="5"/>
      <c r="H71" s="5"/>
      <c r="I71" s="73"/>
      <c r="J71" s="73"/>
      <c r="K71" s="74"/>
      <c r="L71" s="75"/>
      <c r="M71" s="75"/>
      <c r="N71" s="75"/>
      <c r="O71" s="74"/>
      <c r="P71" s="76"/>
      <c r="Q71" s="73"/>
      <c r="R71" s="73"/>
      <c r="S71" s="74"/>
      <c r="T71" s="73"/>
      <c r="U71" s="73"/>
      <c r="V71" s="75"/>
      <c r="W71" s="75"/>
    </row>
    <row r="72" spans="1:23" ht="15.75">
      <c r="A72" s="72"/>
      <c r="B72" s="72"/>
      <c r="C72" s="5"/>
      <c r="D72" s="5"/>
      <c r="E72" s="5"/>
      <c r="F72" s="5"/>
      <c r="G72" s="5"/>
      <c r="H72" s="5"/>
      <c r="I72" s="73"/>
      <c r="J72" s="73"/>
      <c r="K72" s="74"/>
      <c r="L72" s="75"/>
      <c r="M72" s="75"/>
      <c r="N72" s="75"/>
      <c r="O72" s="5"/>
      <c r="P72" s="76"/>
      <c r="Q72" s="73"/>
      <c r="R72" s="73"/>
      <c r="S72" s="74"/>
      <c r="T72" s="73"/>
      <c r="U72" s="73"/>
      <c r="V72" s="75"/>
      <c r="W72" s="75"/>
    </row>
    <row r="73" spans="1:23" ht="15.75">
      <c r="A73" s="72"/>
      <c r="B73" s="72"/>
      <c r="C73" s="5"/>
      <c r="D73" s="5"/>
      <c r="E73" s="5"/>
      <c r="F73" s="5"/>
      <c r="G73" s="5"/>
      <c r="H73" s="5"/>
      <c r="I73" s="73"/>
      <c r="J73" s="73"/>
      <c r="K73" s="74"/>
      <c r="L73" s="75"/>
      <c r="M73" s="75"/>
      <c r="N73" s="75"/>
      <c r="O73" s="5"/>
      <c r="P73" s="76"/>
      <c r="Q73" s="73"/>
      <c r="R73" s="73"/>
      <c r="S73" s="74"/>
      <c r="T73" s="73"/>
      <c r="U73" s="73"/>
      <c r="V73" s="75"/>
      <c r="W73" s="75"/>
    </row>
    <row r="74" spans="1:23" ht="15.75">
      <c r="A74" s="72"/>
      <c r="B74" s="72"/>
      <c r="C74" s="5"/>
      <c r="D74" s="5"/>
      <c r="E74" s="5"/>
      <c r="F74" s="5"/>
      <c r="G74" s="5"/>
      <c r="H74" s="5"/>
      <c r="I74" s="73"/>
      <c r="J74" s="73"/>
      <c r="K74" s="74"/>
      <c r="L74" s="5"/>
      <c r="M74" s="75"/>
      <c r="N74" s="75"/>
      <c r="O74" s="5"/>
      <c r="P74" s="5"/>
      <c r="Q74" s="73"/>
      <c r="R74" s="73"/>
      <c r="S74" s="5"/>
      <c r="T74" s="73"/>
      <c r="U74" s="73"/>
      <c r="V74" s="75"/>
      <c r="W74" s="75"/>
    </row>
    <row r="75" spans="1:23" ht="15.75">
      <c r="A75" s="72"/>
      <c r="B75" s="72"/>
      <c r="C75" s="5"/>
      <c r="D75" s="5"/>
      <c r="E75" s="5"/>
      <c r="F75" s="5"/>
      <c r="G75" s="5"/>
      <c r="H75" s="5"/>
      <c r="I75" s="73"/>
      <c r="J75" s="73"/>
      <c r="K75" s="74"/>
      <c r="L75" s="75"/>
      <c r="M75" s="75"/>
      <c r="N75" s="75"/>
      <c r="O75" s="74"/>
      <c r="P75" s="76"/>
      <c r="Q75" s="73"/>
      <c r="R75" s="73"/>
      <c r="S75" s="74"/>
      <c r="T75" s="73"/>
      <c r="U75" s="73"/>
      <c r="V75" s="75"/>
      <c r="W75" s="75"/>
    </row>
    <row r="76" spans="1:23" ht="15.75">
      <c r="A76" s="72"/>
      <c r="B76" s="72"/>
      <c r="C76" s="5"/>
      <c r="D76" s="5"/>
      <c r="E76" s="5"/>
      <c r="F76" s="5"/>
      <c r="G76" s="5"/>
      <c r="H76" s="5"/>
      <c r="I76" s="73"/>
      <c r="J76" s="73"/>
      <c r="K76" s="74"/>
      <c r="L76" s="5"/>
      <c r="M76" s="75"/>
      <c r="N76" s="75"/>
      <c r="O76" s="5"/>
      <c r="P76" s="5"/>
      <c r="Q76" s="73"/>
      <c r="R76" s="73"/>
      <c r="S76" s="5"/>
      <c r="T76" s="73"/>
      <c r="U76" s="73"/>
      <c r="V76" s="75"/>
      <c r="W76" s="75"/>
    </row>
    <row r="77" spans="1:23" ht="15.75">
      <c r="A77" s="72"/>
      <c r="B77" s="72"/>
      <c r="C77" s="5"/>
      <c r="D77" s="5"/>
      <c r="E77" s="5"/>
      <c r="F77" s="5"/>
      <c r="G77" s="5"/>
      <c r="H77" s="5"/>
      <c r="I77" s="73"/>
      <c r="J77" s="73"/>
      <c r="K77" s="74"/>
      <c r="L77" s="75"/>
      <c r="M77" s="75"/>
      <c r="N77" s="75"/>
      <c r="O77" s="74"/>
      <c r="P77" s="76"/>
      <c r="Q77" s="73"/>
      <c r="R77" s="73"/>
      <c r="S77" s="74"/>
      <c r="T77" s="73"/>
      <c r="U77" s="73"/>
      <c r="V77" s="75"/>
      <c r="W77" s="75"/>
    </row>
    <row r="78" spans="1:23" ht="15.75">
      <c r="A78" s="72"/>
      <c r="B78" s="72"/>
      <c r="C78" s="5"/>
      <c r="D78" s="5"/>
      <c r="E78" s="5"/>
      <c r="F78" s="5"/>
      <c r="G78" s="5"/>
      <c r="H78" s="5"/>
      <c r="I78" s="73"/>
      <c r="J78" s="73"/>
      <c r="K78" s="74"/>
      <c r="L78" s="75"/>
      <c r="M78" s="75"/>
      <c r="N78" s="75"/>
      <c r="O78" s="74"/>
      <c r="P78" s="76"/>
      <c r="Q78" s="73"/>
      <c r="R78" s="73"/>
      <c r="S78" s="74"/>
      <c r="T78" s="73"/>
      <c r="U78" s="73"/>
      <c r="V78" s="75"/>
      <c r="W78" s="75"/>
    </row>
    <row r="79" spans="1:23" ht="15.75">
      <c r="A79" s="72"/>
      <c r="B79" s="72"/>
      <c r="C79" s="5"/>
      <c r="D79" s="5"/>
      <c r="E79" s="5"/>
      <c r="F79" s="5"/>
      <c r="G79" s="5"/>
      <c r="H79" s="5"/>
      <c r="I79" s="73"/>
      <c r="J79" s="73"/>
      <c r="K79" s="74"/>
      <c r="L79" s="75"/>
      <c r="M79" s="75"/>
      <c r="N79" s="75"/>
      <c r="O79" s="74"/>
      <c r="P79" s="76"/>
      <c r="Q79" s="73"/>
      <c r="R79" s="73"/>
      <c r="S79" s="74"/>
      <c r="T79" s="73"/>
      <c r="U79" s="73"/>
      <c r="V79" s="75"/>
      <c r="W79" s="75"/>
    </row>
    <row r="80" spans="1:23" ht="15.75">
      <c r="A80" s="72"/>
      <c r="B80" s="72"/>
      <c r="C80" s="5"/>
      <c r="D80" s="5"/>
      <c r="E80" s="5"/>
      <c r="F80" s="5"/>
      <c r="G80" s="5"/>
      <c r="H80" s="5"/>
      <c r="I80" s="73"/>
      <c r="J80" s="73"/>
      <c r="K80" s="74"/>
      <c r="L80" s="75"/>
      <c r="M80" s="75"/>
      <c r="N80" s="75"/>
      <c r="O80" s="5"/>
      <c r="P80" s="76"/>
      <c r="Q80" s="73"/>
      <c r="R80" s="73"/>
      <c r="S80" s="74"/>
      <c r="T80" s="73"/>
      <c r="U80" s="73"/>
      <c r="V80" s="75"/>
      <c r="W80" s="75"/>
    </row>
    <row r="81" spans="1:23" ht="15.75">
      <c r="A81" s="72"/>
      <c r="B81" s="72"/>
      <c r="C81" s="5"/>
      <c r="D81" s="5"/>
      <c r="E81" s="5"/>
      <c r="F81" s="5"/>
      <c r="G81" s="5"/>
      <c r="H81" s="5"/>
      <c r="I81" s="73"/>
      <c r="J81" s="73"/>
      <c r="K81" s="74"/>
      <c r="L81" s="75"/>
      <c r="M81" s="75"/>
      <c r="N81" s="75"/>
      <c r="O81" s="74"/>
      <c r="P81" s="76"/>
      <c r="Q81" s="73"/>
      <c r="R81" s="73"/>
      <c r="S81" s="74"/>
      <c r="T81" s="73"/>
      <c r="U81" s="73"/>
      <c r="V81" s="75"/>
      <c r="W81" s="75"/>
    </row>
    <row r="82" spans="1:23" ht="15.75">
      <c r="A82" s="72"/>
      <c r="B82" s="72"/>
      <c r="C82" s="5"/>
      <c r="D82" s="5"/>
      <c r="E82" s="5"/>
      <c r="F82" s="5"/>
      <c r="G82" s="5"/>
      <c r="H82" s="5"/>
      <c r="I82" s="73"/>
      <c r="J82" s="73"/>
      <c r="K82" s="74"/>
      <c r="L82" s="75"/>
      <c r="M82" s="75"/>
      <c r="N82" s="75"/>
      <c r="O82" s="74"/>
      <c r="P82" s="76"/>
      <c r="Q82" s="73"/>
      <c r="R82" s="73"/>
      <c r="S82" s="74"/>
      <c r="T82" s="73"/>
      <c r="U82" s="73"/>
      <c r="V82" s="75"/>
      <c r="W82" s="75"/>
    </row>
    <row r="83" spans="1:23" ht="15.75">
      <c r="A83" s="72"/>
      <c r="B83" s="72"/>
      <c r="C83" s="5"/>
      <c r="D83" s="5"/>
      <c r="E83" s="5"/>
      <c r="F83" s="5"/>
      <c r="G83" s="5"/>
      <c r="H83" s="5"/>
      <c r="I83" s="73"/>
      <c r="J83" s="73"/>
      <c r="K83" s="74"/>
      <c r="L83" s="75"/>
      <c r="M83" s="75"/>
      <c r="N83" s="75"/>
      <c r="O83" s="5"/>
      <c r="P83" s="76"/>
      <c r="Q83" s="73"/>
      <c r="R83" s="73"/>
      <c r="S83" s="74"/>
      <c r="T83" s="73"/>
      <c r="U83" s="73"/>
      <c r="V83" s="75"/>
      <c r="W83" s="75"/>
    </row>
    <row r="84" spans="1:23" ht="15.75">
      <c r="A84" s="72"/>
      <c r="B84" s="72"/>
      <c r="C84" s="5"/>
      <c r="D84" s="5"/>
      <c r="E84" s="5"/>
      <c r="F84" s="5"/>
      <c r="G84" s="5"/>
      <c r="H84" s="5"/>
      <c r="I84" s="73"/>
      <c r="J84" s="73"/>
      <c r="K84" s="74"/>
      <c r="L84" s="5"/>
      <c r="M84" s="75"/>
      <c r="N84" s="75"/>
      <c r="O84" s="5"/>
      <c r="P84" s="5"/>
      <c r="Q84" s="73"/>
      <c r="R84" s="73"/>
      <c r="S84" s="5"/>
      <c r="T84" s="73"/>
      <c r="U84" s="73"/>
      <c r="V84" s="75"/>
      <c r="W84" s="75"/>
    </row>
    <row r="85" spans="1:23" ht="15.75">
      <c r="A85" s="72"/>
      <c r="B85" s="72"/>
      <c r="C85" s="5"/>
      <c r="D85" s="5"/>
      <c r="E85" s="5"/>
      <c r="F85" s="5"/>
      <c r="G85" s="5"/>
      <c r="H85" s="5"/>
      <c r="I85" s="73"/>
      <c r="J85" s="73"/>
      <c r="K85" s="74"/>
      <c r="L85" s="75"/>
      <c r="M85" s="75"/>
      <c r="N85" s="75"/>
      <c r="O85" s="74"/>
      <c r="P85" s="76"/>
      <c r="Q85" s="73"/>
      <c r="R85" s="73"/>
      <c r="S85" s="74"/>
      <c r="T85" s="73"/>
      <c r="U85" s="73"/>
      <c r="V85" s="75"/>
      <c r="W85" s="75"/>
    </row>
    <row r="86" spans="1:23" ht="15.75">
      <c r="A86" s="72"/>
      <c r="B86" s="72"/>
      <c r="C86" s="5"/>
      <c r="D86" s="5"/>
      <c r="E86" s="5"/>
      <c r="F86" s="5"/>
      <c r="G86" s="5"/>
      <c r="H86" s="5"/>
      <c r="I86" s="73"/>
      <c r="J86" s="73"/>
      <c r="K86" s="74"/>
      <c r="L86" s="75"/>
      <c r="M86" s="75"/>
      <c r="N86" s="75"/>
      <c r="O86" s="5"/>
      <c r="P86" s="76"/>
      <c r="Q86" s="73"/>
      <c r="R86" s="73"/>
      <c r="S86" s="74"/>
      <c r="T86" s="73"/>
      <c r="U86" s="73"/>
      <c r="V86" s="75"/>
      <c r="W86" s="75"/>
    </row>
    <row r="87" spans="1:23" ht="15.75">
      <c r="A87" s="72"/>
      <c r="B87" s="72"/>
      <c r="C87" s="5"/>
      <c r="D87" s="5"/>
      <c r="E87" s="5"/>
      <c r="F87" s="5"/>
      <c r="G87" s="5"/>
      <c r="H87" s="5"/>
      <c r="I87" s="73"/>
      <c r="J87" s="73"/>
      <c r="K87" s="74"/>
      <c r="L87" s="75"/>
      <c r="M87" s="75"/>
      <c r="N87" s="75"/>
      <c r="O87" s="5"/>
      <c r="P87" s="76"/>
      <c r="Q87" s="73"/>
      <c r="R87" s="73"/>
      <c r="S87" s="74"/>
      <c r="T87" s="73"/>
      <c r="U87" s="73"/>
      <c r="V87" s="75"/>
      <c r="W87" s="75"/>
    </row>
    <row r="88" spans="1:23" ht="15.75">
      <c r="A88" s="72"/>
      <c r="B88" s="72"/>
      <c r="C88" s="5"/>
      <c r="D88" s="5"/>
      <c r="E88" s="5"/>
      <c r="F88" s="5"/>
      <c r="G88" s="5"/>
      <c r="H88" s="5"/>
      <c r="I88" s="73"/>
      <c r="J88" s="73"/>
      <c r="K88" s="74"/>
      <c r="L88" s="75"/>
      <c r="M88" s="75"/>
      <c r="N88" s="75"/>
      <c r="O88" s="5"/>
      <c r="P88" s="76"/>
      <c r="Q88" s="73"/>
      <c r="R88" s="73"/>
      <c r="S88" s="74"/>
      <c r="T88" s="73"/>
      <c r="U88" s="73"/>
      <c r="V88" s="75"/>
      <c r="W88" s="75"/>
    </row>
    <row r="89" spans="1:23" ht="15.75">
      <c r="A89" s="72"/>
      <c r="B89" s="72"/>
      <c r="C89" s="5"/>
      <c r="D89" s="5"/>
      <c r="E89" s="5"/>
      <c r="F89" s="5"/>
      <c r="G89" s="5"/>
      <c r="H89" s="5"/>
      <c r="I89" s="73"/>
      <c r="J89" s="73"/>
      <c r="K89" s="74"/>
      <c r="L89" s="75"/>
      <c r="M89" s="75"/>
      <c r="N89" s="75"/>
      <c r="O89" s="74"/>
      <c r="P89" s="76"/>
      <c r="Q89" s="73"/>
      <c r="R89" s="73"/>
      <c r="S89" s="74"/>
      <c r="T89" s="73"/>
      <c r="U89" s="73"/>
      <c r="V89" s="75"/>
      <c r="W89" s="75"/>
    </row>
    <row r="90" spans="1:23" ht="15.75">
      <c r="A90" s="72"/>
      <c r="B90" s="72"/>
      <c r="C90" s="5"/>
      <c r="D90" s="5"/>
      <c r="E90" s="5"/>
      <c r="F90" s="5"/>
      <c r="G90" s="5"/>
      <c r="H90" s="5"/>
      <c r="I90" s="73"/>
      <c r="J90" s="73"/>
      <c r="K90" s="74"/>
      <c r="L90" s="75"/>
      <c r="M90" s="75"/>
      <c r="N90" s="75"/>
      <c r="O90" s="5"/>
      <c r="P90" s="76"/>
      <c r="Q90" s="73"/>
      <c r="R90" s="73"/>
      <c r="S90" s="74"/>
      <c r="T90" s="73"/>
      <c r="U90" s="73"/>
      <c r="V90" s="75"/>
      <c r="W90" s="75"/>
    </row>
    <row r="91" spans="1:23" ht="15.75">
      <c r="A91" s="72"/>
      <c r="B91" s="72"/>
      <c r="C91" s="5"/>
      <c r="D91" s="5"/>
      <c r="E91" s="5"/>
      <c r="F91" s="5"/>
      <c r="G91" s="5"/>
      <c r="H91" s="5"/>
      <c r="I91" s="73"/>
      <c r="J91" s="73"/>
      <c r="K91" s="74"/>
      <c r="L91" s="75"/>
      <c r="M91" s="75"/>
      <c r="N91" s="75"/>
      <c r="O91" s="5"/>
      <c r="P91" s="76"/>
      <c r="Q91" s="73"/>
      <c r="R91" s="73"/>
      <c r="S91" s="74"/>
      <c r="T91" s="73"/>
      <c r="U91" s="73"/>
      <c r="V91" s="75"/>
      <c r="W91" s="75"/>
    </row>
    <row r="92" spans="1:23" ht="15.75">
      <c r="A92" s="72"/>
      <c r="B92" s="72"/>
      <c r="C92" s="5"/>
      <c r="D92" s="5"/>
      <c r="E92" s="5"/>
      <c r="F92" s="5"/>
      <c r="G92" s="5"/>
      <c r="H92" s="5"/>
      <c r="I92" s="73"/>
      <c r="J92" s="73"/>
      <c r="K92" s="74"/>
      <c r="L92" s="75"/>
      <c r="M92" s="75"/>
      <c r="N92" s="75"/>
      <c r="O92" s="5"/>
      <c r="P92" s="76"/>
      <c r="Q92" s="73"/>
      <c r="R92" s="73"/>
      <c r="S92" s="74"/>
      <c r="T92" s="73"/>
      <c r="U92" s="73"/>
      <c r="V92" s="75"/>
      <c r="W92" s="75"/>
    </row>
    <row r="93" spans="1:23" ht="15.75">
      <c r="A93" s="72"/>
      <c r="B93" s="72"/>
      <c r="C93" s="5"/>
      <c r="D93" s="5"/>
      <c r="E93" s="5"/>
      <c r="F93" s="5"/>
      <c r="G93" s="5"/>
      <c r="H93" s="5"/>
      <c r="I93" s="73"/>
      <c r="J93" s="73"/>
      <c r="K93" s="74"/>
      <c r="L93" s="5"/>
      <c r="M93" s="75"/>
      <c r="N93" s="75"/>
      <c r="O93" s="5"/>
      <c r="P93" s="5"/>
      <c r="Q93" s="73"/>
      <c r="R93" s="73"/>
      <c r="S93" s="5"/>
      <c r="T93" s="73"/>
      <c r="U93" s="73"/>
      <c r="V93" s="75"/>
      <c r="W93" s="75"/>
    </row>
    <row r="94" spans="1:23" ht="15.75">
      <c r="A94" s="72"/>
      <c r="B94" s="72"/>
      <c r="C94" s="5"/>
      <c r="D94" s="5"/>
      <c r="E94" s="5"/>
      <c r="F94" s="5"/>
      <c r="G94" s="5"/>
      <c r="H94" s="5"/>
      <c r="I94" s="73"/>
      <c r="J94" s="73"/>
      <c r="K94" s="74"/>
      <c r="L94" s="75"/>
      <c r="M94" s="75"/>
      <c r="N94" s="75"/>
      <c r="O94" s="5"/>
      <c r="P94" s="76"/>
      <c r="Q94" s="73"/>
      <c r="R94" s="73"/>
      <c r="S94" s="74"/>
      <c r="T94" s="73"/>
      <c r="U94" s="73"/>
      <c r="V94" s="75"/>
      <c r="W94" s="75"/>
    </row>
    <row r="95" spans="1:23" ht="15.75">
      <c r="A95" s="72"/>
      <c r="B95" s="72"/>
      <c r="C95" s="5"/>
      <c r="D95" s="5"/>
      <c r="E95" s="5"/>
      <c r="F95" s="5"/>
      <c r="G95" s="5"/>
      <c r="H95" s="5"/>
      <c r="I95" s="73"/>
      <c r="J95" s="73"/>
      <c r="K95" s="74"/>
      <c r="L95" s="5"/>
      <c r="M95" s="75"/>
      <c r="N95" s="75"/>
      <c r="O95" s="5"/>
      <c r="P95" s="5"/>
      <c r="Q95" s="73"/>
      <c r="R95" s="73"/>
      <c r="S95" s="5"/>
      <c r="T95" s="73"/>
      <c r="U95" s="73"/>
      <c r="V95" s="75"/>
      <c r="W95" s="75"/>
    </row>
    <row r="96" spans="1:23" ht="15.75">
      <c r="A96" s="72"/>
      <c r="B96" s="72"/>
      <c r="C96" s="5"/>
      <c r="D96" s="5"/>
      <c r="E96" s="5"/>
      <c r="F96" s="5"/>
      <c r="G96" s="5"/>
      <c r="H96" s="5"/>
      <c r="I96" s="73"/>
      <c r="J96" s="73"/>
      <c r="K96" s="74"/>
      <c r="L96" s="5"/>
      <c r="M96" s="75"/>
      <c r="N96" s="75"/>
      <c r="O96" s="5"/>
      <c r="P96" s="5"/>
      <c r="Q96" s="73"/>
      <c r="R96" s="73"/>
      <c r="S96" s="5"/>
      <c r="T96" s="73"/>
      <c r="U96" s="73"/>
      <c r="V96" s="75"/>
      <c r="W96" s="75"/>
    </row>
    <row r="97" spans="1:23" ht="15.75">
      <c r="A97" s="72"/>
      <c r="B97" s="72"/>
      <c r="C97" s="5"/>
      <c r="D97" s="5"/>
      <c r="E97" s="5"/>
      <c r="F97" s="5"/>
      <c r="G97" s="5"/>
      <c r="H97" s="5"/>
      <c r="I97" s="73"/>
      <c r="J97" s="73"/>
      <c r="K97" s="74"/>
      <c r="L97" s="75"/>
      <c r="M97" s="75"/>
      <c r="N97" s="75"/>
      <c r="O97" s="74"/>
      <c r="P97" s="76"/>
      <c r="Q97" s="73"/>
      <c r="R97" s="73"/>
      <c r="S97" s="74"/>
      <c r="T97" s="73"/>
      <c r="U97" s="73"/>
      <c r="V97" s="75"/>
      <c r="W97" s="75"/>
    </row>
    <row r="98" spans="1:23" ht="15.75">
      <c r="A98" s="72"/>
      <c r="B98" s="72"/>
      <c r="C98" s="5"/>
      <c r="D98" s="5"/>
      <c r="E98" s="5"/>
      <c r="F98" s="5"/>
      <c r="G98" s="5"/>
      <c r="H98" s="5"/>
      <c r="I98" s="73"/>
      <c r="J98" s="73"/>
      <c r="K98" s="74"/>
      <c r="L98" s="75"/>
      <c r="M98" s="75"/>
      <c r="N98" s="75"/>
      <c r="O98" s="74"/>
      <c r="P98" s="76"/>
      <c r="Q98" s="73"/>
      <c r="R98" s="73"/>
      <c r="S98" s="74"/>
      <c r="T98" s="73"/>
      <c r="U98" s="73"/>
      <c r="V98" s="75"/>
      <c r="W98" s="75"/>
    </row>
    <row r="99" spans="1:23" ht="15.75">
      <c r="A99" s="72"/>
      <c r="B99" s="72"/>
      <c r="C99" s="5"/>
      <c r="D99" s="5"/>
      <c r="E99" s="5"/>
      <c r="F99" s="5"/>
      <c r="G99" s="5"/>
      <c r="H99" s="5"/>
      <c r="I99" s="73"/>
      <c r="J99" s="73"/>
      <c r="K99" s="74"/>
      <c r="L99" s="75"/>
      <c r="M99" s="75"/>
      <c r="N99" s="75"/>
      <c r="O99" s="74"/>
      <c r="P99" s="76"/>
      <c r="Q99" s="73"/>
      <c r="R99" s="73"/>
      <c r="S99" s="74"/>
      <c r="T99" s="73"/>
      <c r="U99" s="73"/>
      <c r="V99" s="75"/>
      <c r="W99" s="75"/>
    </row>
    <row r="100" spans="1:23" ht="15.75">
      <c r="A100" s="72"/>
      <c r="B100" s="72"/>
      <c r="C100" s="5"/>
      <c r="D100" s="5"/>
      <c r="E100" s="5"/>
      <c r="F100" s="5"/>
      <c r="G100" s="5"/>
      <c r="H100" s="5"/>
      <c r="I100" s="73"/>
      <c r="J100" s="73"/>
      <c r="K100" s="74"/>
      <c r="L100" s="75"/>
      <c r="M100" s="75"/>
      <c r="N100" s="75"/>
      <c r="O100" s="5"/>
      <c r="P100" s="76"/>
      <c r="Q100" s="73"/>
      <c r="R100" s="73"/>
      <c r="S100" s="74"/>
      <c r="T100" s="73"/>
      <c r="U100" s="73"/>
      <c r="V100" s="75"/>
      <c r="W100" s="75"/>
    </row>
    <row r="101" spans="1:23" ht="15.75">
      <c r="A101" s="72"/>
      <c r="B101" s="72"/>
      <c r="C101" s="5"/>
      <c r="D101" s="5"/>
      <c r="E101" s="5"/>
      <c r="F101" s="5"/>
      <c r="G101" s="5"/>
      <c r="H101" s="5"/>
      <c r="I101" s="73"/>
      <c r="J101" s="73"/>
      <c r="K101" s="74"/>
      <c r="L101" s="75"/>
      <c r="M101" s="75"/>
      <c r="N101" s="75"/>
      <c r="O101" s="74"/>
      <c r="P101" s="76"/>
      <c r="Q101" s="73"/>
      <c r="R101" s="73"/>
      <c r="S101" s="74"/>
      <c r="T101" s="73"/>
      <c r="U101" s="73"/>
      <c r="V101" s="75"/>
      <c r="W101" s="75"/>
    </row>
    <row r="102" spans="1:23" ht="15.75">
      <c r="A102" s="72"/>
      <c r="B102" s="72"/>
      <c r="C102" s="5"/>
      <c r="D102" s="5"/>
      <c r="E102" s="5"/>
      <c r="F102" s="5"/>
      <c r="G102" s="5"/>
      <c r="H102" s="5"/>
      <c r="I102" s="73"/>
      <c r="J102" s="73"/>
      <c r="K102" s="74"/>
      <c r="L102" s="75"/>
      <c r="M102" s="75"/>
      <c r="N102" s="75"/>
      <c r="O102" s="74"/>
      <c r="P102" s="76"/>
      <c r="Q102" s="73"/>
      <c r="R102" s="73"/>
      <c r="S102" s="74"/>
      <c r="T102" s="73"/>
      <c r="U102" s="73"/>
      <c r="V102" s="75"/>
      <c r="W102" s="75"/>
    </row>
    <row r="103" spans="1:23" ht="15.75">
      <c r="A103" s="72"/>
      <c r="B103" s="72"/>
      <c r="C103" s="5"/>
      <c r="D103" s="5"/>
      <c r="E103" s="5"/>
      <c r="F103" s="5"/>
      <c r="G103" s="5"/>
      <c r="H103" s="5"/>
      <c r="I103" s="73"/>
      <c r="J103" s="73"/>
      <c r="K103" s="74"/>
      <c r="L103" s="75"/>
      <c r="M103" s="75"/>
      <c r="N103" s="75"/>
      <c r="O103" s="5"/>
      <c r="P103" s="76"/>
      <c r="Q103" s="73"/>
      <c r="R103" s="73"/>
      <c r="S103" s="74"/>
      <c r="T103" s="73"/>
      <c r="U103" s="73"/>
      <c r="V103" s="75"/>
      <c r="W103" s="75"/>
    </row>
    <row r="104" spans="1:23" ht="15.75">
      <c r="A104" s="72"/>
      <c r="B104" s="72"/>
      <c r="C104" s="5"/>
      <c r="D104" s="5"/>
      <c r="E104" s="5"/>
      <c r="F104" s="5"/>
      <c r="G104" s="5"/>
      <c r="H104" s="5"/>
      <c r="I104" s="73"/>
      <c r="J104" s="73"/>
      <c r="K104" s="74"/>
      <c r="L104" s="75"/>
      <c r="M104" s="75"/>
      <c r="N104" s="75"/>
      <c r="O104" s="5"/>
      <c r="P104" s="76"/>
      <c r="Q104" s="73"/>
      <c r="R104" s="73"/>
      <c r="S104" s="74"/>
      <c r="T104" s="73"/>
      <c r="U104" s="73"/>
      <c r="V104" s="75"/>
      <c r="W104" s="75"/>
    </row>
    <row r="105" spans="1:23" ht="15.75">
      <c r="A105" s="72"/>
      <c r="B105" s="72"/>
      <c r="C105" s="5"/>
      <c r="D105" s="5"/>
      <c r="E105" s="5"/>
      <c r="F105" s="5"/>
      <c r="G105" s="5"/>
      <c r="H105" s="5"/>
      <c r="I105" s="73"/>
      <c r="J105" s="73"/>
      <c r="K105" s="74"/>
      <c r="L105" s="75"/>
      <c r="M105" s="75"/>
      <c r="N105" s="75"/>
      <c r="O105" s="74"/>
      <c r="P105" s="76"/>
      <c r="Q105" s="73"/>
      <c r="R105" s="73"/>
      <c r="S105" s="74"/>
      <c r="T105" s="73"/>
      <c r="U105" s="73"/>
      <c r="V105" s="75"/>
      <c r="W105" s="75"/>
    </row>
    <row r="106" spans="1:23" ht="15.75">
      <c r="A106" s="72"/>
      <c r="B106" s="72"/>
      <c r="C106" s="5"/>
      <c r="D106" s="5"/>
      <c r="E106" s="5"/>
      <c r="F106" s="5"/>
      <c r="G106" s="5"/>
      <c r="H106" s="5"/>
      <c r="I106" s="73"/>
      <c r="J106" s="73"/>
      <c r="K106" s="74"/>
      <c r="L106" s="75"/>
      <c r="M106" s="75"/>
      <c r="N106" s="75"/>
      <c r="O106" s="5"/>
      <c r="P106" s="76"/>
      <c r="Q106" s="73"/>
      <c r="R106" s="73"/>
      <c r="S106" s="74"/>
      <c r="T106" s="73"/>
      <c r="U106" s="73"/>
      <c r="V106" s="75"/>
      <c r="W106" s="75"/>
    </row>
    <row r="107" spans="1:23" ht="15.75">
      <c r="A107" s="72"/>
      <c r="B107" s="72"/>
      <c r="C107" s="5"/>
      <c r="D107" s="5"/>
      <c r="E107" s="5"/>
      <c r="F107" s="5"/>
      <c r="G107" s="5"/>
      <c r="H107" s="5"/>
      <c r="I107" s="73"/>
      <c r="J107" s="73"/>
      <c r="K107" s="74"/>
      <c r="L107" s="75"/>
      <c r="M107" s="75"/>
      <c r="N107" s="75"/>
      <c r="O107" s="74"/>
      <c r="P107" s="76"/>
      <c r="Q107" s="73"/>
      <c r="R107" s="73"/>
      <c r="S107" s="74"/>
      <c r="T107" s="73"/>
      <c r="U107" s="73"/>
      <c r="V107" s="75"/>
      <c r="W107" s="75"/>
    </row>
    <row r="108" spans="1:23" ht="15.75">
      <c r="A108" s="72"/>
      <c r="B108" s="72"/>
      <c r="C108" s="5"/>
      <c r="D108" s="5"/>
      <c r="E108" s="5"/>
      <c r="F108" s="5"/>
      <c r="G108" s="5"/>
      <c r="H108" s="5"/>
      <c r="I108" s="73"/>
      <c r="J108" s="73"/>
      <c r="K108" s="74"/>
      <c r="L108" s="75"/>
      <c r="M108" s="75"/>
      <c r="N108" s="75"/>
      <c r="O108" s="74"/>
      <c r="P108" s="76"/>
      <c r="Q108" s="73"/>
      <c r="R108" s="73"/>
      <c r="S108" s="74"/>
      <c r="T108" s="73"/>
      <c r="U108" s="73"/>
      <c r="V108" s="75"/>
      <c r="W108" s="75"/>
    </row>
    <row r="109" spans="1:23" ht="15.75">
      <c r="A109" s="72"/>
      <c r="B109" s="72"/>
      <c r="C109" s="5"/>
      <c r="D109" s="5"/>
      <c r="E109" s="5"/>
      <c r="F109" s="5"/>
      <c r="G109" s="5"/>
      <c r="H109" s="5"/>
      <c r="I109" s="73"/>
      <c r="J109" s="73"/>
      <c r="K109" s="74"/>
      <c r="L109" s="75"/>
      <c r="M109" s="75"/>
      <c r="N109" s="75"/>
      <c r="O109" s="74"/>
      <c r="P109" s="76"/>
      <c r="Q109" s="73"/>
      <c r="R109" s="73"/>
      <c r="S109" s="74"/>
      <c r="T109" s="73"/>
      <c r="U109" s="73"/>
      <c r="V109" s="75"/>
      <c r="W109" s="75"/>
    </row>
    <row r="110" spans="1:23" ht="15.75">
      <c r="A110" s="72"/>
      <c r="B110" s="72"/>
      <c r="C110" s="5"/>
      <c r="D110" s="5"/>
      <c r="E110" s="5"/>
      <c r="F110" s="5"/>
      <c r="G110" s="5"/>
      <c r="H110" s="5"/>
      <c r="I110" s="73"/>
      <c r="J110" s="73"/>
      <c r="K110" s="74"/>
      <c r="L110" s="75"/>
      <c r="M110" s="75"/>
      <c r="N110" s="75"/>
      <c r="O110" s="74"/>
      <c r="P110" s="76"/>
      <c r="Q110" s="73"/>
      <c r="R110" s="73"/>
      <c r="S110" s="74"/>
      <c r="T110" s="73"/>
      <c r="U110" s="73"/>
      <c r="V110" s="75"/>
      <c r="W110" s="75"/>
    </row>
    <row r="111" spans="1:23" ht="15.75">
      <c r="A111" s="72"/>
      <c r="B111" s="72"/>
      <c r="C111" s="5"/>
      <c r="D111" s="5"/>
      <c r="E111" s="5"/>
      <c r="F111" s="5"/>
      <c r="G111" s="5"/>
      <c r="H111" s="5"/>
      <c r="I111" s="73"/>
      <c r="J111" s="73"/>
      <c r="K111" s="74"/>
      <c r="L111" s="75"/>
      <c r="M111" s="75"/>
      <c r="N111" s="75"/>
      <c r="O111" s="74"/>
      <c r="P111" s="76"/>
      <c r="Q111" s="73"/>
      <c r="R111" s="73"/>
      <c r="S111" s="74"/>
      <c r="T111" s="73"/>
      <c r="U111" s="73"/>
      <c r="V111" s="75"/>
      <c r="W111" s="75"/>
    </row>
    <row r="112" spans="1:23" ht="15.75">
      <c r="A112" s="72"/>
      <c r="B112" s="72"/>
      <c r="C112" s="5"/>
      <c r="D112" s="5"/>
      <c r="E112" s="5"/>
      <c r="F112" s="5"/>
      <c r="G112" s="5"/>
      <c r="H112" s="5"/>
      <c r="I112" s="73"/>
      <c r="J112" s="73"/>
      <c r="K112" s="74"/>
      <c r="L112" s="75"/>
      <c r="M112" s="75"/>
      <c r="N112" s="75"/>
      <c r="O112" s="5"/>
      <c r="P112" s="76"/>
      <c r="Q112" s="73"/>
      <c r="R112" s="73"/>
      <c r="S112" s="74"/>
      <c r="T112" s="73"/>
      <c r="U112" s="73"/>
      <c r="V112" s="75"/>
      <c r="W112" s="75"/>
    </row>
    <row r="113" spans="1:23" ht="15.75">
      <c r="A113" s="72"/>
      <c r="B113" s="72"/>
      <c r="C113" s="5"/>
      <c r="D113" s="5"/>
      <c r="E113" s="5"/>
      <c r="F113" s="5"/>
      <c r="G113" s="5"/>
      <c r="H113" s="5"/>
      <c r="I113" s="73"/>
      <c r="J113" s="73"/>
      <c r="K113" s="74"/>
      <c r="L113" s="75"/>
      <c r="M113" s="75"/>
      <c r="N113" s="75"/>
      <c r="O113" s="5"/>
      <c r="P113" s="76"/>
      <c r="Q113" s="73"/>
      <c r="R113" s="73"/>
      <c r="S113" s="74"/>
      <c r="T113" s="73"/>
      <c r="U113" s="73"/>
      <c r="V113" s="75"/>
      <c r="W113" s="75"/>
    </row>
    <row r="114" spans="1:23" ht="15.75">
      <c r="A114" s="72"/>
      <c r="B114" s="72"/>
      <c r="C114" s="5"/>
      <c r="D114" s="5"/>
      <c r="E114" s="5"/>
      <c r="F114" s="5"/>
      <c r="G114" s="5"/>
      <c r="H114" s="5"/>
      <c r="I114" s="73"/>
      <c r="J114" s="73"/>
      <c r="K114" s="74"/>
      <c r="L114" s="75"/>
      <c r="M114" s="75"/>
      <c r="N114" s="75"/>
      <c r="O114" s="74"/>
      <c r="P114" s="76"/>
      <c r="Q114" s="73"/>
      <c r="R114" s="73"/>
      <c r="S114" s="74"/>
      <c r="T114" s="73"/>
      <c r="U114" s="73"/>
      <c r="V114" s="75"/>
      <c r="W114" s="75"/>
    </row>
    <row r="115" spans="1:23" ht="15.75">
      <c r="A115" s="72"/>
      <c r="B115" s="72"/>
      <c r="C115" s="5"/>
      <c r="D115" s="5"/>
      <c r="E115" s="5"/>
      <c r="F115" s="5"/>
      <c r="G115" s="5"/>
      <c r="H115" s="5"/>
      <c r="I115" s="73"/>
      <c r="J115" s="73"/>
      <c r="K115" s="74"/>
      <c r="L115" s="75"/>
      <c r="M115" s="75"/>
      <c r="N115" s="75"/>
      <c r="O115" s="74"/>
      <c r="P115" s="76"/>
      <c r="Q115" s="73"/>
      <c r="R115" s="73"/>
      <c r="S115" s="74"/>
      <c r="T115" s="73"/>
      <c r="U115" s="73"/>
      <c r="V115" s="75"/>
      <c r="W115" s="75"/>
    </row>
    <row r="116" spans="1:23" ht="15.75">
      <c r="A116" s="72"/>
      <c r="B116" s="72"/>
      <c r="C116" s="5"/>
      <c r="D116" s="5"/>
      <c r="E116" s="5"/>
      <c r="F116" s="5"/>
      <c r="G116" s="5"/>
      <c r="H116" s="5"/>
      <c r="I116" s="73"/>
      <c r="J116" s="73"/>
      <c r="K116" s="74"/>
      <c r="L116" s="75"/>
      <c r="M116" s="75"/>
      <c r="N116" s="75"/>
      <c r="O116" s="5"/>
      <c r="P116" s="76"/>
      <c r="Q116" s="73"/>
      <c r="R116" s="73"/>
      <c r="S116" s="74"/>
      <c r="T116" s="73"/>
      <c r="U116" s="73"/>
      <c r="V116" s="75"/>
      <c r="W116" s="75"/>
    </row>
    <row r="117" spans="1:23" ht="15.75">
      <c r="A117" s="72"/>
      <c r="B117" s="72"/>
      <c r="C117" s="5"/>
      <c r="D117" s="5"/>
      <c r="E117" s="5"/>
      <c r="F117" s="5"/>
      <c r="G117" s="5"/>
      <c r="H117" s="5"/>
      <c r="I117" s="73"/>
      <c r="J117" s="73"/>
      <c r="K117" s="74"/>
      <c r="L117" s="75"/>
      <c r="M117" s="75"/>
      <c r="N117" s="75"/>
      <c r="O117" s="74"/>
      <c r="P117" s="76"/>
      <c r="Q117" s="73"/>
      <c r="R117" s="73"/>
      <c r="S117" s="74"/>
      <c r="T117" s="73"/>
      <c r="U117" s="73"/>
      <c r="V117" s="75"/>
      <c r="W117" s="75"/>
    </row>
    <row r="118" spans="1:23" ht="15.75">
      <c r="A118" s="72"/>
      <c r="B118" s="72"/>
      <c r="C118" s="5"/>
      <c r="D118" s="5"/>
      <c r="E118" s="5"/>
      <c r="F118" s="5"/>
      <c r="G118" s="5"/>
      <c r="H118" s="5"/>
      <c r="I118" s="73"/>
      <c r="J118" s="73"/>
      <c r="K118" s="74"/>
      <c r="L118" s="75"/>
      <c r="M118" s="75"/>
      <c r="N118" s="75"/>
      <c r="O118" s="5"/>
      <c r="P118" s="76"/>
      <c r="Q118" s="73"/>
      <c r="R118" s="73"/>
      <c r="S118" s="74"/>
      <c r="T118" s="73"/>
      <c r="U118" s="73"/>
      <c r="V118" s="75"/>
      <c r="W118" s="75"/>
    </row>
    <row r="119" spans="1:23" ht="15.75">
      <c r="A119" s="72"/>
      <c r="B119" s="72"/>
      <c r="C119" s="5"/>
      <c r="D119" s="5"/>
      <c r="E119" s="5"/>
      <c r="F119" s="5"/>
      <c r="G119" s="5"/>
      <c r="H119" s="5"/>
      <c r="I119" s="73"/>
      <c r="J119" s="73"/>
      <c r="K119" s="74"/>
      <c r="L119" s="75"/>
      <c r="M119" s="75"/>
      <c r="N119" s="75"/>
      <c r="O119" s="5"/>
      <c r="P119" s="76"/>
      <c r="Q119" s="73"/>
      <c r="R119" s="73"/>
      <c r="S119" s="74"/>
      <c r="T119" s="73"/>
      <c r="U119" s="73"/>
      <c r="V119" s="75"/>
      <c r="W119" s="75"/>
    </row>
    <row r="120" spans="1:23" ht="15.75">
      <c r="A120" s="72"/>
      <c r="B120" s="72"/>
      <c r="C120" s="5"/>
      <c r="D120" s="5"/>
      <c r="E120" s="5"/>
      <c r="F120" s="5"/>
      <c r="G120" s="5"/>
      <c r="H120" s="5"/>
      <c r="I120" s="73"/>
      <c r="J120" s="73"/>
      <c r="K120" s="74"/>
      <c r="L120" s="75"/>
      <c r="M120" s="75"/>
      <c r="N120" s="75"/>
      <c r="O120" s="5"/>
      <c r="P120" s="76"/>
      <c r="Q120" s="73"/>
      <c r="R120" s="73"/>
      <c r="S120" s="74"/>
      <c r="T120" s="73"/>
      <c r="U120" s="73"/>
      <c r="V120" s="75"/>
      <c r="W120" s="75"/>
    </row>
    <row r="121" spans="1:23" ht="15.75">
      <c r="A121" s="72"/>
      <c r="B121" s="72"/>
      <c r="C121" s="5"/>
      <c r="D121" s="5"/>
      <c r="E121" s="5"/>
      <c r="F121" s="5"/>
      <c r="G121" s="5"/>
      <c r="H121" s="5"/>
      <c r="I121" s="73"/>
      <c r="J121" s="73"/>
      <c r="K121" s="74"/>
      <c r="L121" s="75"/>
      <c r="M121" s="75"/>
      <c r="N121" s="75"/>
      <c r="O121" s="5"/>
      <c r="P121" s="76"/>
      <c r="Q121" s="73"/>
      <c r="R121" s="73"/>
      <c r="S121" s="74"/>
      <c r="T121" s="73"/>
      <c r="U121" s="73"/>
      <c r="V121" s="75"/>
      <c r="W121" s="75"/>
    </row>
    <row r="122" spans="1:23" ht="15.75">
      <c r="A122" s="72"/>
      <c r="B122" s="72"/>
      <c r="C122" s="5"/>
      <c r="D122" s="5"/>
      <c r="E122" s="5"/>
      <c r="F122" s="5"/>
      <c r="G122" s="5"/>
      <c r="H122" s="5"/>
      <c r="I122" s="73"/>
      <c r="J122" s="73"/>
      <c r="K122" s="74"/>
      <c r="L122" s="75"/>
      <c r="M122" s="75"/>
      <c r="N122" s="75"/>
      <c r="O122" s="74"/>
      <c r="P122" s="76"/>
      <c r="Q122" s="73"/>
      <c r="R122" s="73"/>
      <c r="S122" s="74"/>
      <c r="T122" s="73"/>
      <c r="U122" s="73"/>
      <c r="V122" s="75"/>
      <c r="W122" s="75"/>
    </row>
    <row r="123" spans="1:23" ht="15.75">
      <c r="A123" s="72"/>
      <c r="B123" s="72"/>
      <c r="C123" s="5"/>
      <c r="D123" s="5"/>
      <c r="E123" s="5"/>
      <c r="F123" s="5"/>
      <c r="G123" s="5"/>
      <c r="H123" s="5"/>
      <c r="I123" s="73"/>
      <c r="J123" s="73"/>
      <c r="K123" s="74"/>
      <c r="L123" s="75"/>
      <c r="M123" s="75"/>
      <c r="N123" s="75"/>
      <c r="O123" s="74"/>
      <c r="P123" s="76"/>
      <c r="Q123" s="73"/>
      <c r="R123" s="73"/>
      <c r="S123" s="74"/>
      <c r="T123" s="73"/>
      <c r="U123" s="73"/>
      <c r="V123" s="75"/>
      <c r="W123" s="75"/>
    </row>
    <row r="124" spans="1:23" ht="15.75">
      <c r="A124" s="72"/>
      <c r="B124" s="72"/>
      <c r="C124" s="5"/>
      <c r="D124" s="5"/>
      <c r="E124" s="5"/>
      <c r="F124" s="5"/>
      <c r="G124" s="5"/>
      <c r="H124" s="5"/>
      <c r="I124" s="73"/>
      <c r="J124" s="73"/>
      <c r="K124" s="74"/>
      <c r="L124" s="75"/>
      <c r="M124" s="75"/>
      <c r="N124" s="75"/>
      <c r="O124" s="74"/>
      <c r="P124" s="76"/>
      <c r="Q124" s="73"/>
      <c r="R124" s="73"/>
      <c r="S124" s="74"/>
      <c r="T124" s="73"/>
      <c r="U124" s="73"/>
      <c r="V124" s="75"/>
      <c r="W124" s="75"/>
    </row>
    <row r="125" spans="1:23" ht="15.75">
      <c r="A125" s="72"/>
      <c r="B125" s="72"/>
      <c r="C125" s="5"/>
      <c r="D125" s="5"/>
      <c r="E125" s="5"/>
      <c r="F125" s="5"/>
      <c r="G125" s="5"/>
      <c r="H125" s="5"/>
      <c r="I125" s="73"/>
      <c r="J125" s="73"/>
      <c r="K125" s="74"/>
      <c r="L125" s="75"/>
      <c r="M125" s="75"/>
      <c r="N125" s="75"/>
      <c r="O125" s="5"/>
      <c r="P125" s="76"/>
      <c r="Q125" s="73"/>
      <c r="R125" s="73"/>
      <c r="S125" s="74"/>
      <c r="T125" s="73"/>
      <c r="U125" s="73"/>
      <c r="V125" s="75"/>
      <c r="W125" s="75"/>
    </row>
    <row r="126" spans="1:23" ht="15.75">
      <c r="A126" s="72"/>
      <c r="B126" s="72"/>
      <c r="C126" s="5"/>
      <c r="D126" s="5"/>
      <c r="E126" s="5"/>
      <c r="F126" s="5"/>
      <c r="G126" s="5"/>
      <c r="H126" s="5"/>
      <c r="I126" s="73"/>
      <c r="J126" s="73"/>
      <c r="K126" s="74"/>
      <c r="L126" s="75"/>
      <c r="M126" s="75"/>
      <c r="N126" s="75"/>
      <c r="O126" s="5"/>
      <c r="P126" s="76"/>
      <c r="Q126" s="73"/>
      <c r="R126" s="73"/>
      <c r="S126" s="74"/>
      <c r="T126" s="73"/>
      <c r="U126" s="73"/>
      <c r="V126" s="75"/>
      <c r="W126" s="75"/>
    </row>
    <row r="127" spans="1:23" ht="15.75">
      <c r="A127" s="72"/>
      <c r="B127" s="72"/>
      <c r="C127" s="5"/>
      <c r="D127" s="5"/>
      <c r="E127" s="5"/>
      <c r="F127" s="5"/>
      <c r="G127" s="5"/>
      <c r="H127" s="5"/>
      <c r="I127" s="73"/>
      <c r="J127" s="73"/>
      <c r="K127" s="74"/>
      <c r="L127" s="75"/>
      <c r="M127" s="75"/>
      <c r="N127" s="75"/>
      <c r="O127" s="5"/>
      <c r="P127" s="76"/>
      <c r="Q127" s="73"/>
      <c r="R127" s="73"/>
      <c r="S127" s="74"/>
      <c r="T127" s="73"/>
      <c r="U127" s="73"/>
      <c r="V127" s="75"/>
      <c r="W127" s="75"/>
    </row>
    <row r="128" spans="1:23" ht="15.75">
      <c r="A128" s="72"/>
      <c r="B128" s="72"/>
      <c r="C128" s="5"/>
      <c r="D128" s="5"/>
      <c r="E128" s="5"/>
      <c r="F128" s="5"/>
      <c r="G128" s="5"/>
      <c r="H128" s="5"/>
      <c r="I128" s="73"/>
      <c r="J128" s="73"/>
      <c r="K128" s="74"/>
      <c r="L128" s="5"/>
      <c r="M128" s="75"/>
      <c r="N128" s="75"/>
      <c r="O128" s="5"/>
      <c r="P128" s="5"/>
      <c r="Q128" s="73"/>
      <c r="R128" s="73"/>
      <c r="S128" s="5"/>
      <c r="T128" s="73"/>
      <c r="U128" s="73"/>
      <c r="V128" s="75"/>
      <c r="W128" s="75"/>
    </row>
    <row r="129" spans="1:23" ht="15.75">
      <c r="A129" s="72"/>
      <c r="B129" s="72"/>
      <c r="C129" s="5"/>
      <c r="D129" s="5"/>
      <c r="E129" s="5"/>
      <c r="F129" s="5"/>
      <c r="G129" s="5"/>
      <c r="H129" s="5"/>
      <c r="I129" s="73"/>
      <c r="J129" s="73"/>
      <c r="K129" s="74"/>
      <c r="L129" s="75"/>
      <c r="M129" s="75"/>
      <c r="N129" s="75"/>
      <c r="O129" s="5"/>
      <c r="P129" s="76"/>
      <c r="Q129" s="73"/>
      <c r="R129" s="73"/>
      <c r="S129" s="74"/>
      <c r="T129" s="73"/>
      <c r="U129" s="73"/>
      <c r="V129" s="75"/>
      <c r="W129" s="75"/>
    </row>
    <row r="130" spans="1:23" ht="15.75">
      <c r="A130" s="72"/>
      <c r="B130" s="72"/>
      <c r="C130" s="5"/>
      <c r="D130" s="5"/>
      <c r="E130" s="5"/>
      <c r="F130" s="5"/>
      <c r="G130" s="5"/>
      <c r="H130" s="5"/>
      <c r="I130" s="73"/>
      <c r="J130" s="73"/>
      <c r="K130" s="74"/>
      <c r="L130" s="75"/>
      <c r="M130" s="75"/>
      <c r="N130" s="75"/>
      <c r="O130" s="74"/>
      <c r="P130" s="76"/>
      <c r="Q130" s="73"/>
      <c r="R130" s="73"/>
      <c r="S130" s="74"/>
      <c r="T130" s="73"/>
      <c r="U130" s="73"/>
      <c r="V130" s="75"/>
      <c r="W130" s="75"/>
    </row>
    <row r="131" spans="1:23" ht="15.75">
      <c r="A131" s="72"/>
      <c r="B131" s="72"/>
      <c r="C131" s="5"/>
      <c r="D131" s="5"/>
      <c r="E131" s="5"/>
      <c r="F131" s="5"/>
      <c r="G131" s="5"/>
      <c r="H131" s="5"/>
      <c r="I131" s="73"/>
      <c r="J131" s="73"/>
      <c r="K131" s="74"/>
      <c r="L131" s="75"/>
      <c r="M131" s="75"/>
      <c r="N131" s="75"/>
      <c r="O131" s="5"/>
      <c r="P131" s="76"/>
      <c r="Q131" s="73"/>
      <c r="R131" s="73"/>
      <c r="S131" s="74"/>
      <c r="T131" s="73"/>
      <c r="U131" s="73"/>
      <c r="V131" s="75"/>
      <c r="W131" s="75"/>
    </row>
    <row r="132" spans="1:23" ht="15.75">
      <c r="A132" s="72"/>
      <c r="B132" s="72"/>
      <c r="C132" s="5"/>
      <c r="D132" s="5"/>
      <c r="E132" s="5"/>
      <c r="F132" s="5"/>
      <c r="G132" s="5"/>
      <c r="H132" s="5"/>
      <c r="I132" s="73"/>
      <c r="J132" s="73"/>
      <c r="K132" s="74"/>
      <c r="L132" s="75"/>
      <c r="M132" s="75"/>
      <c r="N132" s="75"/>
      <c r="O132" s="74"/>
      <c r="P132" s="76"/>
      <c r="Q132" s="73"/>
      <c r="R132" s="73"/>
      <c r="S132" s="74"/>
      <c r="T132" s="73"/>
      <c r="U132" s="73"/>
      <c r="V132" s="75"/>
      <c r="W132" s="75"/>
    </row>
    <row r="133" spans="1:23" ht="15.75">
      <c r="A133" s="72"/>
      <c r="B133" s="72"/>
      <c r="C133" s="5"/>
      <c r="D133" s="5"/>
      <c r="E133" s="5"/>
      <c r="F133" s="5"/>
      <c r="G133" s="5"/>
      <c r="H133" s="5"/>
      <c r="I133" s="73"/>
      <c r="J133" s="73"/>
      <c r="K133" s="74"/>
      <c r="L133" s="75"/>
      <c r="M133" s="75"/>
      <c r="N133" s="75"/>
      <c r="O133" s="74"/>
      <c r="P133" s="76"/>
      <c r="Q133" s="73"/>
      <c r="R133" s="73"/>
      <c r="S133" s="74"/>
      <c r="T133" s="73"/>
      <c r="U133" s="73"/>
      <c r="V133" s="75"/>
      <c r="W133" s="75"/>
    </row>
    <row r="134" spans="1:23" ht="15.75">
      <c r="A134" s="72"/>
      <c r="B134" s="72"/>
      <c r="C134" s="5"/>
      <c r="D134" s="5"/>
      <c r="E134" s="5"/>
      <c r="F134" s="5"/>
      <c r="G134" s="5"/>
      <c r="H134" s="5"/>
      <c r="I134" s="73"/>
      <c r="J134" s="73"/>
      <c r="K134" s="74"/>
      <c r="L134" s="75"/>
      <c r="M134" s="75"/>
      <c r="N134" s="75"/>
      <c r="O134" s="74"/>
      <c r="P134" s="76"/>
      <c r="Q134" s="73"/>
      <c r="R134" s="73"/>
      <c r="S134" s="74"/>
      <c r="T134" s="73"/>
      <c r="U134" s="73"/>
      <c r="V134" s="75"/>
      <c r="W134" s="75"/>
    </row>
    <row r="135" spans="1:23" ht="15.75">
      <c r="A135" s="72"/>
      <c r="B135" s="72"/>
      <c r="C135" s="5"/>
      <c r="D135" s="5"/>
      <c r="E135" s="5"/>
      <c r="F135" s="5"/>
      <c r="G135" s="5"/>
      <c r="H135" s="5"/>
      <c r="I135" s="73"/>
      <c r="J135" s="73"/>
      <c r="K135" s="74"/>
      <c r="L135" s="75"/>
      <c r="M135" s="75"/>
      <c r="N135" s="75"/>
      <c r="O135" s="5"/>
      <c r="P135" s="76"/>
      <c r="Q135" s="73"/>
      <c r="R135" s="73"/>
      <c r="S135" s="74"/>
      <c r="T135" s="73"/>
      <c r="U135" s="73"/>
      <c r="V135" s="75"/>
      <c r="W135" s="75"/>
    </row>
    <row r="136" spans="1:23" ht="15.75">
      <c r="A136" s="72"/>
      <c r="B136" s="72"/>
      <c r="C136" s="5"/>
      <c r="D136" s="5"/>
      <c r="E136" s="5"/>
      <c r="F136" s="5"/>
      <c r="G136" s="5"/>
      <c r="H136" s="5"/>
      <c r="I136" s="73"/>
      <c r="J136" s="73"/>
      <c r="K136" s="74"/>
      <c r="L136" s="75"/>
      <c r="M136" s="75"/>
      <c r="N136" s="75"/>
      <c r="O136" s="5"/>
      <c r="P136" s="76"/>
      <c r="Q136" s="73"/>
      <c r="R136" s="73"/>
      <c r="S136" s="74"/>
      <c r="T136" s="73"/>
      <c r="U136" s="73"/>
      <c r="V136" s="75"/>
      <c r="W136" s="75"/>
    </row>
    <row r="137" spans="1:23" ht="15.75">
      <c r="A137" s="72"/>
      <c r="B137" s="72"/>
      <c r="C137" s="5"/>
      <c r="D137" s="5"/>
      <c r="E137" s="5"/>
      <c r="F137" s="5"/>
      <c r="G137" s="5"/>
      <c r="H137" s="5"/>
      <c r="I137" s="73"/>
      <c r="J137" s="73"/>
      <c r="K137" s="74"/>
      <c r="L137" s="75"/>
      <c r="M137" s="75"/>
      <c r="N137" s="75"/>
      <c r="O137" s="74"/>
      <c r="P137" s="76"/>
      <c r="Q137" s="73"/>
      <c r="R137" s="73"/>
      <c r="S137" s="74"/>
      <c r="T137" s="73"/>
      <c r="U137" s="73"/>
      <c r="V137" s="75"/>
      <c r="W137" s="75"/>
    </row>
    <row r="138" spans="1:23" ht="15.75">
      <c r="A138" s="72"/>
      <c r="B138" s="72"/>
      <c r="C138" s="5"/>
      <c r="D138" s="5"/>
      <c r="E138" s="5"/>
      <c r="F138" s="5"/>
      <c r="G138" s="5"/>
      <c r="H138" s="5"/>
      <c r="I138" s="73"/>
      <c r="J138" s="73"/>
      <c r="K138" s="74"/>
      <c r="L138" s="75"/>
      <c r="M138" s="75"/>
      <c r="N138" s="75"/>
      <c r="O138" s="74"/>
      <c r="P138" s="76"/>
      <c r="Q138" s="73"/>
      <c r="R138" s="73"/>
      <c r="S138" s="74"/>
      <c r="T138" s="73"/>
      <c r="U138" s="73"/>
      <c r="V138" s="75"/>
      <c r="W138" s="75"/>
    </row>
    <row r="139" spans="1:23" ht="15.75">
      <c r="A139" s="72"/>
      <c r="B139" s="72"/>
      <c r="C139" s="5"/>
      <c r="D139" s="5"/>
      <c r="E139" s="5"/>
      <c r="F139" s="5"/>
      <c r="G139" s="5"/>
      <c r="H139" s="5"/>
      <c r="I139" s="73"/>
      <c r="J139" s="73"/>
      <c r="K139" s="74"/>
      <c r="L139" s="75"/>
      <c r="M139" s="75"/>
      <c r="N139" s="75"/>
      <c r="O139" s="74"/>
      <c r="P139" s="76"/>
      <c r="Q139" s="73"/>
      <c r="R139" s="73"/>
      <c r="S139" s="74"/>
      <c r="T139" s="73"/>
      <c r="U139" s="73"/>
      <c r="V139" s="75"/>
      <c r="W139" s="75"/>
    </row>
    <row r="140" spans="1:23" ht="15.75">
      <c r="A140" s="72"/>
      <c r="B140" s="72"/>
      <c r="C140" s="5"/>
      <c r="D140" s="5"/>
      <c r="E140" s="5"/>
      <c r="F140" s="5"/>
      <c r="G140" s="5"/>
      <c r="H140" s="5"/>
      <c r="I140" s="73"/>
      <c r="J140" s="73"/>
      <c r="K140" s="74"/>
      <c r="L140" s="75"/>
      <c r="M140" s="75"/>
      <c r="N140" s="75"/>
      <c r="O140" s="74"/>
      <c r="P140" s="76"/>
      <c r="Q140" s="73"/>
      <c r="R140" s="73"/>
      <c r="S140" s="74"/>
      <c r="T140" s="73"/>
      <c r="U140" s="73"/>
      <c r="V140" s="75"/>
      <c r="W140" s="75"/>
    </row>
    <row r="141" spans="1:23" ht="15.75">
      <c r="A141" s="72"/>
      <c r="B141" s="72"/>
      <c r="C141" s="5"/>
      <c r="D141" s="5"/>
      <c r="E141" s="5"/>
      <c r="F141" s="5"/>
      <c r="G141" s="5"/>
      <c r="H141" s="5"/>
      <c r="I141" s="73"/>
      <c r="J141" s="73"/>
      <c r="K141" s="74"/>
      <c r="L141" s="75"/>
      <c r="M141" s="75"/>
      <c r="N141" s="75"/>
      <c r="O141" s="74"/>
      <c r="P141" s="76"/>
      <c r="Q141" s="73"/>
      <c r="R141" s="73"/>
      <c r="S141" s="74"/>
      <c r="T141" s="73"/>
      <c r="U141" s="73"/>
      <c r="V141" s="75"/>
      <c r="W141" s="75"/>
    </row>
    <row r="142" spans="1:23" ht="15.75">
      <c r="A142" s="72"/>
      <c r="B142" s="72"/>
      <c r="C142" s="5"/>
      <c r="D142" s="5"/>
      <c r="E142" s="5"/>
      <c r="F142" s="5"/>
      <c r="G142" s="5"/>
      <c r="H142" s="5"/>
      <c r="I142" s="73"/>
      <c r="J142" s="73"/>
      <c r="K142" s="74"/>
      <c r="L142" s="75"/>
      <c r="M142" s="75"/>
      <c r="N142" s="75"/>
      <c r="O142" s="74"/>
      <c r="P142" s="76"/>
      <c r="Q142" s="73"/>
      <c r="R142" s="73"/>
      <c r="S142" s="74"/>
      <c r="T142" s="73"/>
      <c r="U142" s="73"/>
      <c r="V142" s="75"/>
      <c r="W142" s="75"/>
    </row>
    <row r="143" spans="1:23" ht="15.75">
      <c r="A143" s="72"/>
      <c r="B143" s="72"/>
      <c r="C143" s="5"/>
      <c r="D143" s="5"/>
      <c r="E143" s="5"/>
      <c r="F143" s="5"/>
      <c r="G143" s="5"/>
      <c r="H143" s="5"/>
      <c r="I143" s="73"/>
      <c r="J143" s="73"/>
      <c r="K143" s="74"/>
      <c r="L143" s="75"/>
      <c r="M143" s="75"/>
      <c r="N143" s="75"/>
      <c r="O143" s="5"/>
      <c r="P143" s="76"/>
      <c r="Q143" s="73"/>
      <c r="R143" s="73"/>
      <c r="S143" s="74"/>
      <c r="T143" s="73"/>
      <c r="U143" s="73"/>
      <c r="V143" s="75"/>
      <c r="W143" s="75"/>
    </row>
    <row r="144" spans="1:23" ht="15.75">
      <c r="A144" s="72"/>
      <c r="B144" s="72"/>
      <c r="C144" s="5"/>
      <c r="D144" s="5"/>
      <c r="E144" s="5"/>
      <c r="F144" s="5"/>
      <c r="G144" s="5"/>
      <c r="H144" s="5"/>
      <c r="I144" s="73"/>
      <c r="J144" s="73"/>
      <c r="K144" s="74"/>
      <c r="L144" s="75"/>
      <c r="M144" s="75"/>
      <c r="N144" s="75"/>
      <c r="O144" s="5"/>
      <c r="P144" s="76"/>
      <c r="Q144" s="73"/>
      <c r="R144" s="73"/>
      <c r="S144" s="74"/>
      <c r="T144" s="73"/>
      <c r="U144" s="73"/>
      <c r="V144" s="75"/>
      <c r="W144" s="75"/>
    </row>
    <row r="145" spans="1:23" ht="15.75">
      <c r="A145" s="72"/>
      <c r="B145" s="72"/>
      <c r="C145" s="5"/>
      <c r="D145" s="5"/>
      <c r="E145" s="5"/>
      <c r="F145" s="5"/>
      <c r="G145" s="5"/>
      <c r="H145" s="5"/>
      <c r="I145" s="73"/>
      <c r="J145" s="73"/>
      <c r="K145" s="74"/>
      <c r="L145" s="75"/>
      <c r="M145" s="75"/>
      <c r="N145" s="75"/>
      <c r="O145" s="5"/>
      <c r="P145" s="76"/>
      <c r="Q145" s="73"/>
      <c r="R145" s="73"/>
      <c r="S145" s="74"/>
      <c r="T145" s="73"/>
      <c r="U145" s="73"/>
      <c r="V145" s="75"/>
      <c r="W145" s="75"/>
    </row>
    <row r="146" spans="1:23" ht="15.75">
      <c r="A146" s="72"/>
      <c r="B146" s="72"/>
      <c r="C146" s="5"/>
      <c r="D146" s="5"/>
      <c r="E146" s="5"/>
      <c r="F146" s="5"/>
      <c r="G146" s="5"/>
      <c r="H146" s="5"/>
      <c r="I146" s="73"/>
      <c r="J146" s="73"/>
      <c r="K146" s="74"/>
      <c r="L146" s="75"/>
      <c r="M146" s="75"/>
      <c r="N146" s="75"/>
      <c r="O146" s="74"/>
      <c r="P146" s="76"/>
      <c r="Q146" s="73"/>
      <c r="R146" s="73"/>
      <c r="S146" s="74"/>
      <c r="T146" s="73"/>
      <c r="U146" s="73"/>
      <c r="V146" s="75"/>
      <c r="W146" s="75"/>
    </row>
    <row r="147" spans="1:23" ht="15.75">
      <c r="A147" s="72"/>
      <c r="B147" s="72"/>
      <c r="C147" s="5"/>
      <c r="D147" s="5"/>
      <c r="E147" s="5"/>
      <c r="F147" s="5"/>
      <c r="G147" s="5"/>
      <c r="H147" s="5"/>
      <c r="I147" s="73"/>
      <c r="J147" s="73"/>
      <c r="K147" s="74"/>
      <c r="L147" s="75"/>
      <c r="M147" s="75"/>
      <c r="N147" s="75"/>
      <c r="O147" s="5"/>
      <c r="P147" s="76"/>
      <c r="Q147" s="73"/>
      <c r="R147" s="73"/>
      <c r="S147" s="74"/>
      <c r="T147" s="73"/>
      <c r="U147" s="73"/>
      <c r="V147" s="75"/>
      <c r="W147" s="75"/>
    </row>
    <row r="148" spans="1:23" ht="15.75">
      <c r="A148" s="72"/>
      <c r="B148" s="72"/>
      <c r="C148" s="5"/>
      <c r="D148" s="5"/>
      <c r="E148" s="5"/>
      <c r="F148" s="5"/>
      <c r="G148" s="5"/>
      <c r="H148" s="5"/>
      <c r="I148" s="73"/>
      <c r="J148" s="73"/>
      <c r="K148" s="74"/>
      <c r="L148" s="75"/>
      <c r="M148" s="75"/>
      <c r="N148" s="75"/>
      <c r="O148" s="74"/>
      <c r="P148" s="76"/>
      <c r="Q148" s="73"/>
      <c r="R148" s="73"/>
      <c r="S148" s="74"/>
      <c r="T148" s="73"/>
      <c r="U148" s="73"/>
      <c r="V148" s="75"/>
      <c r="W148" s="75"/>
    </row>
    <row r="149" spans="1:23" ht="15.75">
      <c r="A149" s="72"/>
      <c r="B149" s="72"/>
      <c r="C149" s="5"/>
      <c r="D149" s="5"/>
      <c r="E149" s="5"/>
      <c r="F149" s="5"/>
      <c r="G149" s="5"/>
      <c r="H149" s="5"/>
      <c r="I149" s="73"/>
      <c r="J149" s="73"/>
      <c r="K149" s="74"/>
      <c r="L149" s="75"/>
      <c r="M149" s="75"/>
      <c r="N149" s="75"/>
      <c r="O149" s="5"/>
      <c r="P149" s="76"/>
      <c r="Q149" s="73"/>
      <c r="R149" s="73"/>
      <c r="S149" s="74"/>
      <c r="T149" s="73"/>
      <c r="U149" s="73"/>
      <c r="V149" s="75"/>
      <c r="W149" s="75"/>
    </row>
    <row r="150" spans="1:23" ht="15.75">
      <c r="A150" s="72"/>
      <c r="B150" s="72"/>
      <c r="C150" s="5"/>
      <c r="D150" s="5"/>
      <c r="E150" s="5"/>
      <c r="F150" s="5"/>
      <c r="G150" s="5"/>
      <c r="H150" s="5"/>
      <c r="I150" s="73"/>
      <c r="J150" s="73"/>
      <c r="K150" s="74"/>
      <c r="L150" s="75"/>
      <c r="M150" s="75"/>
      <c r="N150" s="75"/>
      <c r="O150" s="5"/>
      <c r="P150" s="76"/>
      <c r="Q150" s="73"/>
      <c r="R150" s="73"/>
      <c r="S150" s="74"/>
      <c r="T150" s="73"/>
      <c r="U150" s="73"/>
      <c r="V150" s="75"/>
      <c r="W150" s="75"/>
    </row>
    <row r="151" spans="1:23" ht="15.75">
      <c r="A151" s="72"/>
      <c r="B151" s="72"/>
      <c r="C151" s="5"/>
      <c r="D151" s="5"/>
      <c r="E151" s="5"/>
      <c r="F151" s="5"/>
      <c r="G151" s="5"/>
      <c r="H151" s="5"/>
      <c r="I151" s="73"/>
      <c r="J151" s="73"/>
      <c r="K151" s="74"/>
      <c r="L151" s="75"/>
      <c r="M151" s="75"/>
      <c r="N151" s="75"/>
      <c r="O151" s="5"/>
      <c r="P151" s="76"/>
      <c r="Q151" s="73"/>
      <c r="R151" s="73"/>
      <c r="S151" s="74"/>
      <c r="T151" s="73"/>
      <c r="U151" s="73"/>
      <c r="V151" s="75"/>
      <c r="W151" s="75"/>
    </row>
    <row r="152" spans="1:23" ht="15.75">
      <c r="A152" s="72"/>
      <c r="B152" s="72"/>
      <c r="C152" s="5"/>
      <c r="D152" s="5"/>
      <c r="E152" s="5"/>
      <c r="F152" s="5"/>
      <c r="G152" s="5"/>
      <c r="H152" s="5"/>
      <c r="I152" s="73"/>
      <c r="J152" s="73"/>
      <c r="K152" s="74"/>
      <c r="L152" s="75"/>
      <c r="M152" s="75"/>
      <c r="N152" s="75"/>
      <c r="O152" s="5"/>
      <c r="P152" s="76"/>
      <c r="Q152" s="73"/>
      <c r="R152" s="73"/>
      <c r="S152" s="74"/>
      <c r="T152" s="73"/>
      <c r="U152" s="73"/>
      <c r="V152" s="75"/>
      <c r="W152" s="75"/>
    </row>
    <row r="153" spans="1:23" ht="15.75">
      <c r="A153" s="72"/>
      <c r="B153" s="72"/>
      <c r="C153" s="5"/>
      <c r="D153" s="5"/>
      <c r="E153" s="5"/>
      <c r="F153" s="5"/>
      <c r="G153" s="5"/>
      <c r="H153" s="5"/>
      <c r="I153" s="73"/>
      <c r="J153" s="73"/>
      <c r="K153" s="74"/>
      <c r="L153" s="75"/>
      <c r="M153" s="75"/>
      <c r="N153" s="75"/>
      <c r="O153" s="5"/>
      <c r="P153" s="76"/>
      <c r="Q153" s="73"/>
      <c r="R153" s="73"/>
      <c r="S153" s="74"/>
      <c r="T153" s="73"/>
      <c r="U153" s="73"/>
      <c r="V153" s="75"/>
      <c r="W153" s="75"/>
    </row>
    <row r="154" spans="1:23" ht="15.75">
      <c r="A154" s="72"/>
      <c r="B154" s="72"/>
      <c r="C154" s="5"/>
      <c r="D154" s="5"/>
      <c r="E154" s="5"/>
      <c r="F154" s="5"/>
      <c r="G154" s="5"/>
      <c r="H154" s="5"/>
      <c r="I154" s="73"/>
      <c r="J154" s="73"/>
      <c r="K154" s="74"/>
      <c r="L154" s="75"/>
      <c r="M154" s="75"/>
      <c r="N154" s="75"/>
      <c r="O154" s="5"/>
      <c r="P154" s="76"/>
      <c r="Q154" s="73"/>
      <c r="R154" s="73"/>
      <c r="S154" s="74"/>
      <c r="T154" s="73"/>
      <c r="U154" s="73"/>
      <c r="V154" s="75"/>
      <c r="W154" s="75"/>
    </row>
    <row r="155" spans="1:23" ht="15.75">
      <c r="A155" s="72"/>
      <c r="B155" s="72"/>
      <c r="C155" s="5"/>
      <c r="D155" s="5"/>
      <c r="E155" s="5"/>
      <c r="F155" s="5"/>
      <c r="G155" s="5"/>
      <c r="H155" s="5"/>
      <c r="I155" s="73"/>
      <c r="J155" s="73"/>
      <c r="K155" s="74"/>
      <c r="L155" s="75"/>
      <c r="M155" s="75"/>
      <c r="N155" s="75"/>
      <c r="O155" s="5"/>
      <c r="P155" s="76"/>
      <c r="Q155" s="73"/>
      <c r="R155" s="73"/>
      <c r="S155" s="74"/>
      <c r="T155" s="73"/>
      <c r="U155" s="73"/>
      <c r="V155" s="75"/>
      <c r="W155" s="75"/>
    </row>
    <row r="156" spans="1:23" ht="15.75">
      <c r="A156" s="72"/>
      <c r="B156" s="72"/>
      <c r="C156" s="5"/>
      <c r="D156" s="5"/>
      <c r="E156" s="5"/>
      <c r="F156" s="5"/>
      <c r="G156" s="5"/>
      <c r="H156" s="5"/>
      <c r="I156" s="73"/>
      <c r="J156" s="73"/>
      <c r="K156" s="74"/>
      <c r="L156" s="75"/>
      <c r="M156" s="75"/>
      <c r="N156" s="75"/>
      <c r="O156" s="5"/>
      <c r="P156" s="76"/>
      <c r="Q156" s="73"/>
      <c r="R156" s="73"/>
      <c r="S156" s="74"/>
      <c r="T156" s="73"/>
      <c r="U156" s="73"/>
      <c r="V156" s="75"/>
      <c r="W156" s="75"/>
    </row>
    <row r="157" spans="1:23" ht="15.75">
      <c r="A157" s="72"/>
      <c r="B157" s="72"/>
      <c r="C157" s="5"/>
      <c r="D157" s="5"/>
      <c r="E157" s="5"/>
      <c r="F157" s="5"/>
      <c r="G157" s="5"/>
      <c r="H157" s="5"/>
      <c r="I157" s="73"/>
      <c r="J157" s="73"/>
      <c r="K157" s="74"/>
      <c r="L157" s="75"/>
      <c r="M157" s="75"/>
      <c r="N157" s="75"/>
      <c r="O157" s="5"/>
      <c r="P157" s="76"/>
      <c r="Q157" s="73"/>
      <c r="R157" s="73"/>
      <c r="S157" s="74"/>
      <c r="T157" s="73"/>
      <c r="U157" s="73"/>
      <c r="V157" s="75"/>
      <c r="W157" s="75"/>
    </row>
    <row r="158" spans="1:23" ht="15.75">
      <c r="A158" s="72"/>
      <c r="B158" s="72"/>
      <c r="C158" s="5"/>
      <c r="D158" s="5"/>
      <c r="E158" s="5"/>
      <c r="F158" s="5"/>
      <c r="G158" s="5"/>
      <c r="H158" s="5"/>
      <c r="I158" s="73"/>
      <c r="J158" s="73"/>
      <c r="K158" s="74"/>
      <c r="L158" s="75"/>
      <c r="M158" s="75"/>
      <c r="N158" s="75"/>
      <c r="O158" s="74"/>
      <c r="P158" s="76"/>
      <c r="Q158" s="73"/>
      <c r="R158" s="73"/>
      <c r="S158" s="74"/>
      <c r="T158" s="73"/>
      <c r="U158" s="73"/>
      <c r="V158" s="75"/>
      <c r="W158" s="75"/>
    </row>
    <row r="159" spans="1:23" ht="15.75">
      <c r="A159" s="72"/>
      <c r="B159" s="72"/>
      <c r="C159" s="5"/>
      <c r="D159" s="5"/>
      <c r="E159" s="5"/>
      <c r="F159" s="5"/>
      <c r="G159" s="5"/>
      <c r="H159" s="5"/>
      <c r="I159" s="73"/>
      <c r="J159" s="73"/>
      <c r="K159" s="74"/>
      <c r="L159" s="75"/>
      <c r="M159" s="75"/>
      <c r="N159" s="75"/>
      <c r="O159" s="5"/>
      <c r="P159" s="76"/>
      <c r="Q159" s="73"/>
      <c r="R159" s="73"/>
      <c r="S159" s="74"/>
      <c r="T159" s="73"/>
      <c r="U159" s="73"/>
      <c r="V159" s="75"/>
      <c r="W159" s="75"/>
    </row>
    <row r="160" spans="1:23" ht="15.75">
      <c r="A160" s="72"/>
      <c r="B160" s="72"/>
      <c r="C160" s="5"/>
      <c r="D160" s="5"/>
      <c r="E160" s="5"/>
      <c r="F160" s="5"/>
      <c r="G160" s="5"/>
      <c r="H160" s="5"/>
      <c r="I160" s="73"/>
      <c r="J160" s="73"/>
      <c r="K160" s="74"/>
      <c r="L160" s="75"/>
      <c r="M160" s="75"/>
      <c r="N160" s="75"/>
      <c r="O160" s="74"/>
      <c r="P160" s="76"/>
      <c r="Q160" s="73"/>
      <c r="R160" s="73"/>
      <c r="S160" s="74"/>
      <c r="T160" s="73"/>
      <c r="U160" s="73"/>
      <c r="V160" s="75"/>
      <c r="W160" s="75"/>
    </row>
    <row r="161" spans="1:23" ht="15.75">
      <c r="A161" s="72"/>
      <c r="B161" s="72"/>
      <c r="C161" s="5"/>
      <c r="D161" s="5"/>
      <c r="E161" s="5"/>
      <c r="F161" s="5"/>
      <c r="G161" s="5"/>
      <c r="H161" s="5"/>
      <c r="I161" s="73"/>
      <c r="J161" s="73"/>
      <c r="K161" s="74"/>
      <c r="L161" s="75"/>
      <c r="M161" s="75"/>
      <c r="N161" s="75"/>
      <c r="O161" s="5"/>
      <c r="P161" s="76"/>
      <c r="Q161" s="73"/>
      <c r="R161" s="73"/>
      <c r="S161" s="74"/>
      <c r="T161" s="73"/>
      <c r="U161" s="73"/>
      <c r="V161" s="75"/>
      <c r="W161" s="75"/>
    </row>
    <row r="162" spans="1:23" ht="15.75">
      <c r="A162" s="72"/>
      <c r="B162" s="72"/>
      <c r="C162" s="5"/>
      <c r="D162" s="5"/>
      <c r="E162" s="5"/>
      <c r="F162" s="5"/>
      <c r="G162" s="5"/>
      <c r="H162" s="5"/>
      <c r="I162" s="73"/>
      <c r="J162" s="73"/>
      <c r="K162" s="74"/>
      <c r="L162" s="75"/>
      <c r="M162" s="75"/>
      <c r="N162" s="75"/>
      <c r="O162" s="5"/>
      <c r="P162" s="76"/>
      <c r="Q162" s="73"/>
      <c r="R162" s="73"/>
      <c r="S162" s="74"/>
      <c r="T162" s="73"/>
      <c r="U162" s="73"/>
      <c r="V162" s="75"/>
      <c r="W162" s="75"/>
    </row>
    <row r="163" spans="1:23" ht="15.75">
      <c r="A163" s="72"/>
      <c r="B163" s="72"/>
      <c r="C163" s="5"/>
      <c r="D163" s="5"/>
      <c r="E163" s="5"/>
      <c r="F163" s="5"/>
      <c r="G163" s="5"/>
      <c r="H163" s="5"/>
      <c r="I163" s="73"/>
      <c r="J163" s="73"/>
      <c r="K163" s="74"/>
      <c r="L163" s="75"/>
      <c r="M163" s="75"/>
      <c r="N163" s="75"/>
      <c r="O163" s="74"/>
      <c r="P163" s="76"/>
      <c r="Q163" s="73"/>
      <c r="R163" s="73"/>
      <c r="S163" s="74"/>
      <c r="T163" s="73"/>
      <c r="U163" s="73"/>
      <c r="V163" s="75"/>
      <c r="W163" s="75"/>
    </row>
    <row r="164" spans="1:23" ht="15.75">
      <c r="A164" s="72"/>
      <c r="B164" s="72"/>
      <c r="C164" s="5"/>
      <c r="D164" s="5"/>
      <c r="E164" s="5"/>
      <c r="F164" s="5"/>
      <c r="G164" s="5"/>
      <c r="H164" s="5"/>
      <c r="I164" s="73"/>
      <c r="J164" s="73"/>
      <c r="K164" s="74"/>
      <c r="L164" s="75"/>
      <c r="M164" s="75"/>
      <c r="N164" s="75"/>
      <c r="O164" s="74"/>
      <c r="P164" s="76"/>
      <c r="Q164" s="73"/>
      <c r="R164" s="73"/>
      <c r="S164" s="74"/>
      <c r="T164" s="73"/>
      <c r="U164" s="73"/>
      <c r="V164" s="75"/>
      <c r="W164" s="75"/>
    </row>
    <row r="165" spans="1:23" ht="15.75">
      <c r="A165" s="72"/>
      <c r="B165" s="72"/>
      <c r="C165" s="5"/>
      <c r="D165" s="5"/>
      <c r="E165" s="5"/>
      <c r="F165" s="5"/>
      <c r="G165" s="5"/>
      <c r="H165" s="5"/>
      <c r="I165" s="73"/>
      <c r="J165" s="73"/>
      <c r="K165" s="74"/>
      <c r="L165" s="75"/>
      <c r="M165" s="75"/>
      <c r="N165" s="75"/>
      <c r="O165" s="74"/>
      <c r="P165" s="76"/>
      <c r="Q165" s="73"/>
      <c r="R165" s="73"/>
      <c r="S165" s="74"/>
      <c r="T165" s="73"/>
      <c r="U165" s="73"/>
      <c r="V165" s="75"/>
      <c r="W165" s="75"/>
    </row>
    <row r="166" spans="1:23" ht="15.75">
      <c r="A166" s="72"/>
      <c r="B166" s="72"/>
      <c r="C166" s="5"/>
      <c r="D166" s="5"/>
      <c r="E166" s="5"/>
      <c r="F166" s="5"/>
      <c r="G166" s="5"/>
      <c r="H166" s="5"/>
      <c r="I166" s="73"/>
      <c r="J166" s="73"/>
      <c r="K166" s="74"/>
      <c r="L166" s="75"/>
      <c r="M166" s="75"/>
      <c r="N166" s="75"/>
      <c r="O166" s="5"/>
      <c r="P166" s="76"/>
      <c r="Q166" s="73"/>
      <c r="R166" s="73"/>
      <c r="S166" s="74"/>
      <c r="T166" s="73"/>
      <c r="U166" s="73"/>
      <c r="V166" s="75"/>
      <c r="W166" s="75"/>
    </row>
    <row r="167" spans="1:23" ht="15.75">
      <c r="A167" s="72"/>
      <c r="B167" s="72"/>
      <c r="C167" s="5"/>
      <c r="D167" s="5"/>
      <c r="E167" s="5"/>
      <c r="F167" s="5"/>
      <c r="G167" s="5"/>
      <c r="H167" s="5"/>
      <c r="I167" s="73"/>
      <c r="J167" s="73"/>
      <c r="K167" s="74"/>
      <c r="L167" s="75"/>
      <c r="M167" s="75"/>
      <c r="N167" s="75"/>
      <c r="O167" s="5"/>
      <c r="P167" s="76"/>
      <c r="Q167" s="73"/>
      <c r="R167" s="73"/>
      <c r="S167" s="74"/>
      <c r="T167" s="73"/>
      <c r="U167" s="73"/>
      <c r="V167" s="75"/>
      <c r="W167" s="75"/>
    </row>
    <row r="168" spans="1:23" ht="15.75">
      <c r="A168" s="72"/>
      <c r="B168" s="72"/>
      <c r="C168" s="5"/>
      <c r="D168" s="5"/>
      <c r="E168" s="5"/>
      <c r="F168" s="5"/>
      <c r="G168" s="5"/>
      <c r="H168" s="5"/>
      <c r="I168" s="73"/>
      <c r="J168" s="73"/>
      <c r="K168" s="74"/>
      <c r="L168" s="75"/>
      <c r="M168" s="75"/>
      <c r="N168" s="75"/>
      <c r="O168" s="5"/>
      <c r="P168" s="76"/>
      <c r="Q168" s="73"/>
      <c r="R168" s="73"/>
      <c r="S168" s="74"/>
      <c r="T168" s="73"/>
      <c r="U168" s="73"/>
      <c r="V168" s="75"/>
      <c r="W168" s="75"/>
    </row>
    <row r="169" spans="1:23" ht="15.75">
      <c r="A169" s="72"/>
      <c r="B169" s="72"/>
      <c r="C169" s="5"/>
      <c r="D169" s="5"/>
      <c r="E169" s="5"/>
      <c r="F169" s="5"/>
      <c r="G169" s="5"/>
      <c r="H169" s="5"/>
      <c r="I169" s="73"/>
      <c r="J169" s="73"/>
      <c r="K169" s="74"/>
      <c r="L169" s="75"/>
      <c r="M169" s="75"/>
      <c r="N169" s="75"/>
      <c r="O169" s="5"/>
      <c r="P169" s="76"/>
      <c r="Q169" s="73"/>
      <c r="R169" s="73"/>
      <c r="S169" s="74"/>
      <c r="T169" s="73"/>
      <c r="U169" s="73"/>
      <c r="V169" s="75"/>
      <c r="W169" s="75"/>
    </row>
    <row r="170" spans="1:23" ht="15.75">
      <c r="A170" s="72"/>
      <c r="B170" s="72"/>
      <c r="C170" s="5"/>
      <c r="D170" s="5"/>
      <c r="E170" s="5"/>
      <c r="F170" s="5"/>
      <c r="G170" s="5"/>
      <c r="H170" s="5"/>
      <c r="I170" s="73"/>
      <c r="J170" s="73"/>
      <c r="K170" s="74"/>
      <c r="L170" s="75"/>
      <c r="M170" s="75"/>
      <c r="N170" s="75"/>
      <c r="O170" s="74"/>
      <c r="P170" s="76"/>
      <c r="Q170" s="73"/>
      <c r="R170" s="73"/>
      <c r="S170" s="74"/>
      <c r="T170" s="73"/>
      <c r="U170" s="73"/>
      <c r="V170" s="75"/>
      <c r="W170" s="75"/>
    </row>
    <row r="171" spans="1:23" ht="15.75">
      <c r="A171" s="72"/>
      <c r="B171" s="72"/>
      <c r="C171" s="5"/>
      <c r="D171" s="5"/>
      <c r="E171" s="5"/>
      <c r="F171" s="5"/>
      <c r="G171" s="5"/>
      <c r="H171" s="5"/>
      <c r="I171" s="73"/>
      <c r="J171" s="73"/>
      <c r="K171" s="74"/>
      <c r="L171" s="75"/>
      <c r="M171" s="75"/>
      <c r="N171" s="75"/>
      <c r="O171" s="74"/>
      <c r="P171" s="76"/>
      <c r="Q171" s="73"/>
      <c r="R171" s="73"/>
      <c r="S171" s="74"/>
      <c r="T171" s="73"/>
      <c r="U171" s="73"/>
      <c r="V171" s="75"/>
      <c r="W171" s="75"/>
    </row>
    <row r="172" spans="1:23" ht="15.75">
      <c r="A172" s="72"/>
      <c r="B172" s="72"/>
      <c r="C172" s="5"/>
      <c r="D172" s="5"/>
      <c r="E172" s="5"/>
      <c r="F172" s="5"/>
      <c r="G172" s="5"/>
      <c r="H172" s="5"/>
      <c r="I172" s="73"/>
      <c r="J172" s="73"/>
      <c r="K172" s="74"/>
      <c r="L172" s="75"/>
      <c r="M172" s="75"/>
      <c r="N172" s="75"/>
      <c r="O172" s="5"/>
      <c r="P172" s="76"/>
      <c r="Q172" s="73"/>
      <c r="R172" s="73"/>
      <c r="S172" s="74"/>
      <c r="T172" s="73"/>
      <c r="U172" s="73"/>
      <c r="V172" s="75"/>
      <c r="W172" s="75"/>
    </row>
    <row r="173" spans="1:23" ht="15.75">
      <c r="A173" s="72"/>
      <c r="B173" s="72"/>
      <c r="C173" s="5"/>
      <c r="D173" s="5"/>
      <c r="E173" s="5"/>
      <c r="F173" s="5"/>
      <c r="G173" s="5"/>
      <c r="H173" s="5"/>
      <c r="I173" s="73"/>
      <c r="J173" s="73"/>
      <c r="K173" s="74"/>
      <c r="L173" s="75"/>
      <c r="M173" s="75"/>
      <c r="N173" s="75"/>
      <c r="O173" s="5"/>
      <c r="P173" s="76"/>
      <c r="Q173" s="73"/>
      <c r="R173" s="73"/>
      <c r="S173" s="74"/>
      <c r="T173" s="73"/>
      <c r="U173" s="73"/>
      <c r="V173" s="75"/>
      <c r="W173" s="75"/>
    </row>
    <row r="174" spans="1:23" ht="15.75">
      <c r="A174" s="72"/>
      <c r="B174" s="72"/>
      <c r="C174" s="5"/>
      <c r="D174" s="5"/>
      <c r="E174" s="5"/>
      <c r="F174" s="5"/>
      <c r="G174" s="5"/>
      <c r="H174" s="5"/>
      <c r="I174" s="73"/>
      <c r="J174" s="73"/>
      <c r="K174" s="74"/>
      <c r="L174" s="75"/>
      <c r="M174" s="75"/>
      <c r="N174" s="75"/>
      <c r="O174" s="5"/>
      <c r="P174" s="76"/>
      <c r="Q174" s="73"/>
      <c r="R174" s="73"/>
      <c r="S174" s="74"/>
      <c r="T174" s="73"/>
      <c r="U174" s="73"/>
      <c r="V174" s="75"/>
      <c r="W174" s="75"/>
    </row>
    <row r="175" spans="1:23" ht="15.75">
      <c r="A175" s="72"/>
      <c r="B175" s="72"/>
      <c r="C175" s="5"/>
      <c r="D175" s="5"/>
      <c r="E175" s="5"/>
      <c r="F175" s="5"/>
      <c r="G175" s="5"/>
      <c r="H175" s="5"/>
      <c r="I175" s="73"/>
      <c r="J175" s="73"/>
      <c r="K175" s="74"/>
      <c r="L175" s="75"/>
      <c r="M175" s="75"/>
      <c r="N175" s="75"/>
      <c r="O175" s="5"/>
      <c r="P175" s="76"/>
      <c r="Q175" s="73"/>
      <c r="R175" s="73"/>
      <c r="S175" s="74"/>
      <c r="T175" s="73"/>
      <c r="U175" s="73"/>
      <c r="V175" s="75"/>
      <c r="W175" s="75"/>
    </row>
    <row r="176" spans="1:23" ht="15.75">
      <c r="A176" s="72"/>
      <c r="B176" s="72"/>
      <c r="C176" s="5"/>
      <c r="D176" s="5"/>
      <c r="E176" s="5"/>
      <c r="F176" s="5"/>
      <c r="G176" s="5"/>
      <c r="H176" s="5"/>
      <c r="I176" s="73"/>
      <c r="J176" s="73"/>
      <c r="K176" s="74"/>
      <c r="L176" s="75"/>
      <c r="M176" s="75"/>
      <c r="N176" s="75"/>
      <c r="O176" s="5"/>
      <c r="P176" s="76"/>
      <c r="Q176" s="73"/>
      <c r="R176" s="73"/>
      <c r="S176" s="74"/>
      <c r="T176" s="73"/>
      <c r="U176" s="73"/>
      <c r="V176" s="75"/>
      <c r="W176" s="75"/>
    </row>
    <row r="177" spans="1:23" ht="15.75">
      <c r="A177" s="72"/>
      <c r="B177" s="72"/>
      <c r="C177" s="5"/>
      <c r="D177" s="5"/>
      <c r="E177" s="5"/>
      <c r="F177" s="5"/>
      <c r="G177" s="5"/>
      <c r="H177" s="5"/>
      <c r="I177" s="73"/>
      <c r="J177" s="73"/>
      <c r="K177" s="74"/>
      <c r="L177" s="75"/>
      <c r="M177" s="75"/>
      <c r="N177" s="75"/>
      <c r="O177" s="5"/>
      <c r="P177" s="76"/>
      <c r="Q177" s="73"/>
      <c r="R177" s="73"/>
      <c r="S177" s="74"/>
      <c r="T177" s="73"/>
      <c r="U177" s="73"/>
      <c r="V177" s="75"/>
      <c r="W177" s="75"/>
    </row>
    <row r="178" spans="1:23" ht="15.75">
      <c r="A178" s="72"/>
      <c r="B178" s="72"/>
      <c r="C178" s="5"/>
      <c r="D178" s="5"/>
      <c r="E178" s="5"/>
      <c r="F178" s="5"/>
      <c r="G178" s="5"/>
      <c r="H178" s="5"/>
      <c r="I178" s="73"/>
      <c r="J178" s="73"/>
      <c r="K178" s="74"/>
      <c r="L178" s="75"/>
      <c r="M178" s="75"/>
      <c r="N178" s="75"/>
      <c r="O178" s="74"/>
      <c r="P178" s="76"/>
      <c r="Q178" s="73"/>
      <c r="R178" s="73"/>
      <c r="S178" s="74"/>
      <c r="T178" s="73"/>
      <c r="U178" s="73"/>
      <c r="V178" s="75"/>
      <c r="W178" s="75"/>
    </row>
    <row r="179" spans="1:23" ht="15.75">
      <c r="A179" s="72"/>
      <c r="B179" s="72"/>
      <c r="C179" s="5"/>
      <c r="D179" s="5"/>
      <c r="E179" s="5"/>
      <c r="F179" s="5"/>
      <c r="G179" s="5"/>
      <c r="H179" s="5"/>
      <c r="I179" s="73"/>
      <c r="J179" s="73"/>
      <c r="K179" s="74"/>
      <c r="L179" s="75"/>
      <c r="M179" s="75"/>
      <c r="N179" s="75"/>
      <c r="O179" s="74"/>
      <c r="P179" s="76"/>
      <c r="Q179" s="73"/>
      <c r="R179" s="73"/>
      <c r="S179" s="74"/>
      <c r="T179" s="73"/>
      <c r="U179" s="73"/>
      <c r="V179" s="75"/>
      <c r="W179" s="75"/>
    </row>
    <row r="180" spans="1:23" ht="15.75">
      <c r="A180" s="72"/>
      <c r="B180" s="72"/>
      <c r="C180" s="5"/>
      <c r="D180" s="5"/>
      <c r="E180" s="5"/>
      <c r="F180" s="5"/>
      <c r="G180" s="5"/>
      <c r="H180" s="5"/>
      <c r="I180" s="73"/>
      <c r="J180" s="73"/>
      <c r="K180" s="74"/>
      <c r="L180" s="75"/>
      <c r="M180" s="75"/>
      <c r="N180" s="75"/>
      <c r="O180" s="5"/>
      <c r="P180" s="76"/>
      <c r="Q180" s="73"/>
      <c r="R180" s="73"/>
      <c r="S180" s="74"/>
      <c r="T180" s="73"/>
      <c r="U180" s="73"/>
      <c r="V180" s="75"/>
      <c r="W180" s="75"/>
    </row>
    <row r="181" spans="1:23" ht="15.75">
      <c r="A181" s="72"/>
      <c r="B181" s="72"/>
      <c r="C181" s="5"/>
      <c r="D181" s="5"/>
      <c r="E181" s="5"/>
      <c r="F181" s="5"/>
      <c r="G181" s="5"/>
      <c r="H181" s="5"/>
      <c r="I181" s="73"/>
      <c r="J181" s="73"/>
      <c r="K181" s="74"/>
      <c r="L181" s="5"/>
      <c r="M181" s="75"/>
      <c r="N181" s="75"/>
      <c r="O181" s="5"/>
      <c r="P181" s="5"/>
      <c r="Q181" s="73"/>
      <c r="R181" s="73"/>
      <c r="S181" s="5"/>
      <c r="T181" s="73"/>
      <c r="U181" s="73"/>
      <c r="V181" s="75"/>
      <c r="W181" s="75"/>
    </row>
    <row r="182" spans="1:23" ht="15.75">
      <c r="A182" s="72"/>
      <c r="B182" s="72"/>
      <c r="C182" s="5"/>
      <c r="D182" s="5"/>
      <c r="E182" s="5"/>
      <c r="F182" s="5"/>
      <c r="G182" s="5"/>
      <c r="H182" s="5"/>
      <c r="I182" s="73"/>
      <c r="J182" s="73"/>
      <c r="K182" s="74"/>
      <c r="L182" s="75"/>
      <c r="M182" s="75"/>
      <c r="N182" s="75"/>
      <c r="O182" s="5"/>
      <c r="P182" s="76"/>
      <c r="Q182" s="73"/>
      <c r="R182" s="73"/>
      <c r="S182" s="74"/>
      <c r="T182" s="73"/>
      <c r="U182" s="73"/>
      <c r="V182" s="75"/>
      <c r="W182" s="75"/>
    </row>
    <row r="183" spans="1:23" ht="15.75">
      <c r="A183" s="72"/>
      <c r="B183" s="72"/>
      <c r="C183" s="5"/>
      <c r="D183" s="5"/>
      <c r="E183" s="5"/>
      <c r="F183" s="5"/>
      <c r="G183" s="5"/>
      <c r="H183" s="5"/>
      <c r="I183" s="73"/>
      <c r="J183" s="73"/>
      <c r="K183" s="74"/>
      <c r="L183" s="75"/>
      <c r="M183" s="75"/>
      <c r="N183" s="75"/>
      <c r="O183" s="5"/>
      <c r="P183" s="76"/>
      <c r="Q183" s="73"/>
      <c r="R183" s="73"/>
      <c r="S183" s="74"/>
      <c r="T183" s="73"/>
      <c r="U183" s="73"/>
      <c r="V183" s="75"/>
      <c r="W183" s="75"/>
    </row>
    <row r="184" spans="1:23" ht="15.75">
      <c r="A184" s="72"/>
      <c r="B184" s="72"/>
      <c r="C184" s="5"/>
      <c r="D184" s="5"/>
      <c r="E184" s="5"/>
      <c r="F184" s="5"/>
      <c r="G184" s="5"/>
      <c r="H184" s="5"/>
      <c r="I184" s="73"/>
      <c r="J184" s="73"/>
      <c r="K184" s="74"/>
      <c r="L184" s="5"/>
      <c r="M184" s="75"/>
      <c r="N184" s="75"/>
      <c r="O184" s="5"/>
      <c r="P184" s="5"/>
      <c r="Q184" s="73"/>
      <c r="R184" s="73"/>
      <c r="S184" s="5"/>
      <c r="T184" s="73"/>
      <c r="U184" s="73"/>
      <c r="V184" s="75"/>
      <c r="W184" s="75"/>
    </row>
    <row r="185" spans="1:23" ht="15.75">
      <c r="A185" s="72"/>
      <c r="B185" s="72"/>
      <c r="C185" s="5"/>
      <c r="D185" s="5"/>
      <c r="E185" s="5"/>
      <c r="F185" s="5"/>
      <c r="G185" s="5"/>
      <c r="H185" s="5"/>
      <c r="I185" s="73"/>
      <c r="J185" s="73"/>
      <c r="K185" s="74"/>
      <c r="L185" s="75"/>
      <c r="M185" s="75"/>
      <c r="N185" s="75"/>
      <c r="O185" s="74"/>
      <c r="P185" s="76"/>
      <c r="Q185" s="73"/>
      <c r="R185" s="73"/>
      <c r="S185" s="74"/>
      <c r="T185" s="73"/>
      <c r="U185" s="73"/>
      <c r="V185" s="75"/>
      <c r="W185" s="75"/>
    </row>
    <row r="186" spans="1:23" ht="15.75">
      <c r="A186" s="72"/>
      <c r="B186" s="72"/>
      <c r="C186" s="5"/>
      <c r="D186" s="5"/>
      <c r="E186" s="5"/>
      <c r="F186" s="5"/>
      <c r="G186" s="5"/>
      <c r="H186" s="5"/>
      <c r="I186" s="73"/>
      <c r="J186" s="73"/>
      <c r="K186" s="74"/>
      <c r="L186" s="75"/>
      <c r="M186" s="75"/>
      <c r="N186" s="75"/>
      <c r="O186" s="74"/>
      <c r="P186" s="76"/>
      <c r="Q186" s="73"/>
      <c r="R186" s="73"/>
      <c r="S186" s="74"/>
      <c r="T186" s="73"/>
      <c r="U186" s="73"/>
      <c r="V186" s="75"/>
      <c r="W186" s="75"/>
    </row>
    <row r="187" spans="1:23" ht="15.75">
      <c r="A187" s="72"/>
      <c r="B187" s="72"/>
      <c r="C187" s="5"/>
      <c r="D187" s="5"/>
      <c r="E187" s="5"/>
      <c r="F187" s="5"/>
      <c r="G187" s="5"/>
      <c r="H187" s="5"/>
      <c r="I187" s="73"/>
      <c r="J187" s="73"/>
      <c r="K187" s="74"/>
      <c r="L187" s="75"/>
      <c r="M187" s="75"/>
      <c r="N187" s="75"/>
      <c r="O187" s="5"/>
      <c r="P187" s="76"/>
      <c r="Q187" s="73"/>
      <c r="R187" s="73"/>
      <c r="S187" s="74"/>
      <c r="T187" s="73"/>
      <c r="U187" s="73"/>
      <c r="V187" s="75"/>
      <c r="W187" s="75"/>
    </row>
    <row r="188" spans="1:23" ht="15.75">
      <c r="A188" s="72"/>
      <c r="B188" s="72"/>
      <c r="C188" s="5"/>
      <c r="D188" s="5"/>
      <c r="E188" s="5"/>
      <c r="F188" s="5"/>
      <c r="G188" s="5"/>
      <c r="H188" s="5"/>
      <c r="I188" s="73"/>
      <c r="J188" s="73"/>
      <c r="K188" s="74"/>
      <c r="L188" s="75"/>
      <c r="M188" s="75"/>
      <c r="N188" s="75"/>
      <c r="O188" s="5"/>
      <c r="P188" s="76"/>
      <c r="Q188" s="73"/>
      <c r="R188" s="73"/>
      <c r="S188" s="74"/>
      <c r="T188" s="73"/>
      <c r="U188" s="73"/>
      <c r="V188" s="75"/>
      <c r="W188" s="75"/>
    </row>
    <row r="189" spans="1:23" ht="15.75">
      <c r="A189" s="72"/>
      <c r="B189" s="72"/>
      <c r="C189" s="5"/>
      <c r="D189" s="5"/>
      <c r="E189" s="5"/>
      <c r="F189" s="5"/>
      <c r="G189" s="5"/>
      <c r="H189" s="5"/>
      <c r="I189" s="73"/>
      <c r="J189" s="73"/>
      <c r="K189" s="74"/>
      <c r="L189" s="75"/>
      <c r="M189" s="75"/>
      <c r="N189" s="75"/>
      <c r="O189" s="5"/>
      <c r="P189" s="76"/>
      <c r="Q189" s="73"/>
      <c r="R189" s="73"/>
      <c r="S189" s="74"/>
      <c r="T189" s="73"/>
      <c r="U189" s="73"/>
      <c r="V189" s="75"/>
      <c r="W189" s="75"/>
    </row>
    <row r="190" spans="1:23" ht="15.75">
      <c r="A190" s="72"/>
      <c r="B190" s="72"/>
      <c r="C190" s="5"/>
      <c r="D190" s="5"/>
      <c r="E190" s="5"/>
      <c r="F190" s="5"/>
      <c r="G190" s="5"/>
      <c r="H190" s="5"/>
      <c r="I190" s="73"/>
      <c r="J190" s="73"/>
      <c r="K190" s="74"/>
      <c r="L190" s="75"/>
      <c r="M190" s="75"/>
      <c r="N190" s="75"/>
      <c r="O190" s="5"/>
      <c r="P190" s="76"/>
      <c r="Q190" s="73"/>
      <c r="R190" s="73"/>
      <c r="S190" s="74"/>
      <c r="T190" s="73"/>
      <c r="U190" s="73"/>
      <c r="V190" s="75"/>
      <c r="W190" s="75"/>
    </row>
    <row r="191" spans="1:23" ht="15.75">
      <c r="A191" s="72"/>
      <c r="B191" s="72"/>
      <c r="C191" s="5"/>
      <c r="D191" s="5"/>
      <c r="E191" s="5"/>
      <c r="F191" s="5"/>
      <c r="G191" s="5"/>
      <c r="H191" s="5"/>
      <c r="I191" s="73"/>
      <c r="J191" s="73"/>
      <c r="K191" s="74"/>
      <c r="L191" s="75"/>
      <c r="M191" s="75"/>
      <c r="N191" s="75"/>
      <c r="O191" s="74"/>
      <c r="P191" s="76"/>
      <c r="Q191" s="73"/>
      <c r="R191" s="73"/>
      <c r="S191" s="74"/>
      <c r="T191" s="73"/>
      <c r="U191" s="73"/>
      <c r="V191" s="75"/>
      <c r="W191" s="75"/>
    </row>
    <row r="192" spans="1:23" ht="15.75">
      <c r="A192" s="72"/>
      <c r="B192" s="72"/>
      <c r="C192" s="5"/>
      <c r="D192" s="5"/>
      <c r="E192" s="5"/>
      <c r="F192" s="5"/>
      <c r="G192" s="5"/>
      <c r="H192" s="5"/>
      <c r="I192" s="73"/>
      <c r="J192" s="73"/>
      <c r="K192" s="74"/>
      <c r="L192" s="75"/>
      <c r="M192" s="75"/>
      <c r="N192" s="75"/>
      <c r="O192" s="5"/>
      <c r="P192" s="76"/>
      <c r="Q192" s="73"/>
      <c r="R192" s="73"/>
      <c r="S192" s="74"/>
      <c r="T192" s="73"/>
      <c r="U192" s="73"/>
      <c r="V192" s="75"/>
      <c r="W192" s="75"/>
    </row>
    <row r="193" spans="1:23" ht="15.75">
      <c r="A193" s="72"/>
      <c r="B193" s="72"/>
      <c r="C193" s="5"/>
      <c r="D193" s="5"/>
      <c r="E193" s="5"/>
      <c r="F193" s="5"/>
      <c r="G193" s="5"/>
      <c r="H193" s="5"/>
      <c r="I193" s="73"/>
      <c r="J193" s="73"/>
      <c r="K193" s="74"/>
      <c r="L193" s="75"/>
      <c r="M193" s="75"/>
      <c r="N193" s="75"/>
      <c r="O193" s="5"/>
      <c r="P193" s="76"/>
      <c r="Q193" s="73"/>
      <c r="R193" s="73"/>
      <c r="S193" s="74"/>
      <c r="T193" s="73"/>
      <c r="U193" s="73"/>
      <c r="V193" s="75"/>
      <c r="W193" s="75"/>
    </row>
    <row r="194" spans="1:23" ht="15.75">
      <c r="A194" s="72"/>
      <c r="B194" s="72"/>
      <c r="C194" s="5"/>
      <c r="D194" s="5"/>
      <c r="E194" s="5"/>
      <c r="F194" s="5"/>
      <c r="G194" s="5"/>
      <c r="H194" s="5"/>
      <c r="I194" s="73"/>
      <c r="J194" s="73"/>
      <c r="K194" s="74"/>
      <c r="L194" s="75"/>
      <c r="M194" s="75"/>
      <c r="N194" s="75"/>
      <c r="O194" s="74"/>
      <c r="P194" s="76"/>
      <c r="Q194" s="73"/>
      <c r="R194" s="73"/>
      <c r="S194" s="74"/>
      <c r="T194" s="73"/>
      <c r="U194" s="73"/>
      <c r="V194" s="75"/>
      <c r="W194" s="75"/>
    </row>
    <row r="195" spans="1:23" ht="15.75">
      <c r="A195" s="72"/>
      <c r="B195" s="72"/>
      <c r="C195" s="5"/>
      <c r="D195" s="5"/>
      <c r="E195" s="5"/>
      <c r="F195" s="5"/>
      <c r="G195" s="5"/>
      <c r="H195" s="5"/>
      <c r="I195" s="73"/>
      <c r="J195" s="73"/>
      <c r="K195" s="74"/>
      <c r="L195" s="75"/>
      <c r="M195" s="75"/>
      <c r="N195" s="75"/>
      <c r="O195" s="74"/>
      <c r="P195" s="76"/>
      <c r="Q195" s="73"/>
      <c r="R195" s="73"/>
      <c r="S195" s="74"/>
      <c r="T195" s="73"/>
      <c r="U195" s="73"/>
      <c r="V195" s="75"/>
      <c r="W195" s="75"/>
    </row>
    <row r="196" spans="1:23" ht="15.75">
      <c r="A196" s="72"/>
      <c r="B196" s="72"/>
      <c r="C196" s="5"/>
      <c r="D196" s="5"/>
      <c r="E196" s="5"/>
      <c r="F196" s="5"/>
      <c r="G196" s="5"/>
      <c r="H196" s="5"/>
      <c r="I196" s="73"/>
      <c r="J196" s="73"/>
      <c r="K196" s="74"/>
      <c r="L196" s="75"/>
      <c r="M196" s="75"/>
      <c r="N196" s="75"/>
      <c r="O196" s="5"/>
      <c r="P196" s="76"/>
      <c r="Q196" s="73"/>
      <c r="R196" s="73"/>
      <c r="S196" s="74"/>
      <c r="T196" s="73"/>
      <c r="U196" s="73"/>
      <c r="V196" s="75"/>
      <c r="W196" s="75"/>
    </row>
    <row r="197" spans="1:23" ht="15.75">
      <c r="A197" s="72"/>
      <c r="B197" s="72"/>
      <c r="C197" s="5"/>
      <c r="D197" s="5"/>
      <c r="E197" s="5"/>
      <c r="F197" s="5"/>
      <c r="G197" s="5"/>
      <c r="H197" s="5"/>
      <c r="I197" s="73"/>
      <c r="J197" s="73"/>
      <c r="K197" s="74"/>
      <c r="L197" s="75"/>
      <c r="M197" s="75"/>
      <c r="N197" s="75"/>
      <c r="O197" s="74"/>
      <c r="P197" s="76"/>
      <c r="Q197" s="73"/>
      <c r="R197" s="73"/>
      <c r="S197" s="74"/>
      <c r="T197" s="73"/>
      <c r="U197" s="73"/>
      <c r="V197" s="75"/>
      <c r="W197" s="75"/>
    </row>
    <row r="198" spans="1:23" ht="15.75">
      <c r="A198" s="72"/>
      <c r="B198" s="72"/>
      <c r="C198" s="5"/>
      <c r="D198" s="5"/>
      <c r="E198" s="5"/>
      <c r="F198" s="5"/>
      <c r="G198" s="5"/>
      <c r="H198" s="5"/>
      <c r="I198" s="73"/>
      <c r="J198" s="73"/>
      <c r="K198" s="74"/>
      <c r="L198" s="75"/>
      <c r="M198" s="75"/>
      <c r="N198" s="75"/>
      <c r="O198" s="5"/>
      <c r="P198" s="76"/>
      <c r="Q198" s="73"/>
      <c r="R198" s="73"/>
      <c r="S198" s="74"/>
      <c r="T198" s="73"/>
      <c r="U198" s="73"/>
      <c r="V198" s="75"/>
      <c r="W198" s="75"/>
    </row>
    <row r="199" spans="1:23" ht="15.75">
      <c r="A199" s="72"/>
      <c r="B199" s="72"/>
      <c r="C199" s="5"/>
      <c r="D199" s="5"/>
      <c r="E199" s="5"/>
      <c r="F199" s="5"/>
      <c r="G199" s="5"/>
      <c r="H199" s="5"/>
      <c r="I199" s="73"/>
      <c r="J199" s="73"/>
      <c r="K199" s="74"/>
      <c r="L199" s="75"/>
      <c r="M199" s="75"/>
      <c r="N199" s="75"/>
      <c r="O199" s="74"/>
      <c r="P199" s="76"/>
      <c r="Q199" s="73"/>
      <c r="R199" s="73"/>
      <c r="S199" s="74"/>
      <c r="T199" s="73"/>
      <c r="U199" s="73"/>
      <c r="V199" s="75"/>
      <c r="W199" s="75"/>
    </row>
    <row r="200" spans="1:23" ht="15.75">
      <c r="A200" s="72"/>
      <c r="B200" s="72"/>
      <c r="C200" s="5"/>
      <c r="D200" s="5"/>
      <c r="E200" s="5"/>
      <c r="F200" s="5"/>
      <c r="G200" s="5"/>
      <c r="H200" s="5"/>
      <c r="I200" s="73"/>
      <c r="J200" s="73"/>
      <c r="K200" s="74"/>
      <c r="L200" s="75"/>
      <c r="M200" s="75"/>
      <c r="N200" s="75"/>
      <c r="O200" s="5"/>
      <c r="P200" s="76"/>
      <c r="Q200" s="73"/>
      <c r="R200" s="73"/>
      <c r="S200" s="74"/>
      <c r="T200" s="73"/>
      <c r="U200" s="73"/>
      <c r="V200" s="75"/>
      <c r="W200" s="75"/>
    </row>
    <row r="201" spans="1:23" ht="15.75">
      <c r="A201" s="72"/>
      <c r="B201" s="72"/>
      <c r="C201" s="5"/>
      <c r="D201" s="5"/>
      <c r="E201" s="5"/>
      <c r="F201" s="5"/>
      <c r="G201" s="5"/>
      <c r="H201" s="5"/>
      <c r="I201" s="73"/>
      <c r="J201" s="73"/>
      <c r="K201" s="74"/>
      <c r="L201" s="5"/>
      <c r="M201" s="75"/>
      <c r="N201" s="75"/>
      <c r="O201" s="5"/>
      <c r="P201" s="5"/>
      <c r="Q201" s="73"/>
      <c r="R201" s="73"/>
      <c r="S201" s="5"/>
      <c r="T201" s="73"/>
      <c r="U201" s="73"/>
      <c r="V201" s="75"/>
      <c r="W201" s="75"/>
    </row>
    <row r="202" spans="1:23">
      <c r="A202" s="53"/>
      <c r="B202" s="53"/>
      <c r="I202" s="54"/>
      <c r="J202" s="54"/>
      <c r="K202" s="56"/>
      <c r="L202" s="57"/>
      <c r="M202" s="57"/>
      <c r="N202" s="57"/>
      <c r="P202" s="55"/>
      <c r="Q202" s="54"/>
      <c r="R202" s="54"/>
      <c r="S202" s="56"/>
      <c r="T202" s="54"/>
      <c r="U202" s="54"/>
      <c r="V202" s="57"/>
      <c r="W202" s="57"/>
    </row>
    <row r="203" spans="1:23">
      <c r="A203" s="53"/>
      <c r="B203" s="53"/>
      <c r="I203" s="54"/>
      <c r="J203" s="54"/>
      <c r="K203" s="56"/>
      <c r="L203" s="57"/>
      <c r="M203" s="57"/>
      <c r="N203" s="57"/>
      <c r="P203" s="55"/>
      <c r="Q203" s="54"/>
      <c r="R203" s="54"/>
      <c r="S203" s="56"/>
      <c r="T203" s="54"/>
      <c r="U203" s="54"/>
      <c r="V203" s="57"/>
      <c r="W203" s="57"/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C6FF-75F8-49CF-B6DD-17D7724956E7}">
  <dimension ref="A1:M1"/>
  <sheetViews>
    <sheetView workbookViewId="0">
      <selection activeCell="B23" sqref="B23"/>
    </sheetView>
  </sheetViews>
  <sheetFormatPr defaultColWidth="11" defaultRowHeight="15.75"/>
  <cols>
    <col min="1" max="1" width="23.75" bestFit="1" customWidth="1"/>
    <col min="4" max="4" width="13.125" bestFit="1" customWidth="1"/>
    <col min="6" max="6" width="85.75" customWidth="1"/>
  </cols>
  <sheetData>
    <row r="1" spans="1:13">
      <c r="A1" t="s">
        <v>144</v>
      </c>
      <c r="B1" t="s">
        <v>145</v>
      </c>
      <c r="C1" t="s">
        <v>146</v>
      </c>
      <c r="D1" t="s">
        <v>50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9BA3-4567-47E9-9757-75B0F956477A}">
  <dimension ref="A1:AB29"/>
  <sheetViews>
    <sheetView workbookViewId="0">
      <selection activeCell="O1" sqref="O1"/>
    </sheetView>
  </sheetViews>
  <sheetFormatPr defaultColWidth="11" defaultRowHeight="14.25"/>
  <cols>
    <col min="1" max="1" width="16.5" style="7" customWidth="1"/>
    <col min="2" max="2" width="13.1875" style="7" customWidth="1"/>
    <col min="3" max="3" width="83.6875" style="7" bestFit="1" customWidth="1"/>
    <col min="4" max="4" width="10.3125" style="7" bestFit="1" customWidth="1"/>
    <col min="5" max="5" width="24.8125" style="7" bestFit="1" customWidth="1"/>
    <col min="6" max="6" width="13.5" style="7" bestFit="1" customWidth="1"/>
    <col min="7" max="7" width="9.5" style="7" bestFit="1" customWidth="1"/>
    <col min="8" max="8" width="14.8125" style="7" bestFit="1" customWidth="1"/>
    <col min="9" max="9" width="12.5" style="7" bestFit="1" customWidth="1"/>
    <col min="10" max="10" width="9.3125" style="7" bestFit="1" customWidth="1"/>
    <col min="11" max="11" width="14.6875" style="7" bestFit="1" customWidth="1"/>
    <col min="12" max="12" width="17.8125" style="7" bestFit="1" customWidth="1"/>
    <col min="13" max="13" width="17.6875" style="7" customWidth="1"/>
    <col min="14" max="14" width="15" style="7" customWidth="1"/>
    <col min="15" max="15" width="18.6875" style="7" customWidth="1"/>
    <col min="16" max="16" width="19.8125" style="7" bestFit="1" customWidth="1"/>
    <col min="17" max="17" width="12.6875" style="7" customWidth="1"/>
    <col min="18" max="18" width="9.3125" style="7" customWidth="1"/>
    <col min="19" max="19" width="13.8125" style="7" customWidth="1"/>
    <col min="20" max="20" width="10.5" style="7" customWidth="1"/>
    <col min="21" max="21" width="15.8125" style="7" customWidth="1"/>
    <col min="22" max="22" width="18.6875" style="7" customWidth="1"/>
    <col min="23" max="23" width="11.8125" style="7" customWidth="1"/>
    <col min="24" max="24" width="13.8125" style="7" customWidth="1"/>
    <col min="25" max="26" width="14.1875" style="7" customWidth="1"/>
    <col min="27" max="27" width="11" style="29"/>
    <col min="28" max="16384" width="11" style="7"/>
  </cols>
  <sheetData>
    <row r="1" spans="1:28" ht="15.7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  <c r="S1" s="5" t="s">
        <v>66</v>
      </c>
      <c r="T1" s="5" t="s">
        <v>67</v>
      </c>
      <c r="U1" s="5" t="s">
        <v>65</v>
      </c>
      <c r="V1" s="5" t="s">
        <v>68</v>
      </c>
      <c r="W1" s="5" t="s">
        <v>69</v>
      </c>
      <c r="X1" s="5" t="s">
        <v>70</v>
      </c>
      <c r="Y1" s="5" t="s">
        <v>71</v>
      </c>
      <c r="Z1" s="31" t="s">
        <v>86</v>
      </c>
      <c r="AA1" s="31" t="s">
        <v>72</v>
      </c>
      <c r="AB1" s="30" t="s">
        <v>87</v>
      </c>
    </row>
    <row r="2" spans="1:28" ht="15.75">
      <c r="A2" s="5"/>
      <c r="B2" s="26"/>
      <c r="C2" s="26"/>
      <c r="D2" s="26"/>
      <c r="E2" s="26"/>
      <c r="F2" s="26"/>
      <c r="G2" s="26"/>
      <c r="H2" s="5"/>
      <c r="I2" s="26"/>
      <c r="J2" s="26"/>
      <c r="K2" s="5"/>
      <c r="L2" s="26"/>
      <c r="M2" s="27"/>
      <c r="N2" s="26"/>
      <c r="O2" s="27"/>
      <c r="P2" s="26"/>
      <c r="Q2" s="5"/>
      <c r="R2" s="26"/>
      <c r="S2" s="5"/>
      <c r="T2" s="26"/>
      <c r="U2" s="26"/>
      <c r="V2" s="26"/>
      <c r="W2" s="26"/>
      <c r="X2" s="5"/>
      <c r="Y2" s="5"/>
      <c r="Z2" s="31">
        <f>IF(EXACT(Tabelle1[[#This Row],[return_request_status]],"Approved"),Tabelle1[[#This Row],[order_amount]],0)</f>
        <v>0</v>
      </c>
      <c r="AA2" s="31">
        <f>IF(EXACT(Tabelle1[[#This Row],[return_request_status]],"Approved"),Tabelle1[[#This Row],[order_quantity]],0)</f>
        <v>0</v>
      </c>
      <c r="AB2" s="30"/>
    </row>
    <row r="3" spans="1:28" ht="15.75">
      <c r="A3" s="5"/>
      <c r="B3" s="26"/>
      <c r="C3" s="26"/>
      <c r="D3" s="26"/>
      <c r="E3" s="26"/>
      <c r="F3" s="26"/>
      <c r="G3" s="26"/>
      <c r="H3" s="5"/>
      <c r="I3" s="26"/>
      <c r="J3" s="26"/>
      <c r="K3" s="5"/>
      <c r="L3" s="26"/>
      <c r="M3" s="27"/>
      <c r="N3" s="26"/>
      <c r="O3" s="27"/>
      <c r="P3" s="26"/>
      <c r="Q3" s="5"/>
      <c r="R3" s="26"/>
      <c r="S3" s="5"/>
      <c r="T3" s="26"/>
      <c r="U3" s="26"/>
      <c r="V3" s="26"/>
      <c r="W3" s="26"/>
      <c r="X3" s="5"/>
      <c r="Y3" s="5"/>
      <c r="Z3" s="31"/>
      <c r="AA3" s="31"/>
    </row>
    <row r="4" spans="1:28" ht="15.75">
      <c r="A4" s="5"/>
      <c r="B4" s="26"/>
      <c r="C4" s="26"/>
      <c r="D4" s="26"/>
      <c r="E4" s="26"/>
      <c r="F4" s="26"/>
      <c r="G4" s="26"/>
      <c r="H4" s="5"/>
      <c r="I4" s="26"/>
      <c r="J4" s="26"/>
      <c r="K4" s="5"/>
      <c r="L4" s="26"/>
      <c r="M4" s="27"/>
      <c r="N4" s="26"/>
      <c r="O4" s="27"/>
      <c r="P4" s="26"/>
      <c r="Q4" s="5"/>
      <c r="R4" s="26"/>
      <c r="S4" s="26"/>
      <c r="T4" s="5"/>
      <c r="U4" s="26"/>
      <c r="V4" s="26"/>
      <c r="W4" s="26"/>
      <c r="X4" s="5"/>
      <c r="Y4" s="5"/>
      <c r="Z4" s="31">
        <f>IF(EXACT(Tabelle1[[#This Row],[return_request_status]],"Approved"),Tabelle1[[#This Row],[order_amount]],0)</f>
        <v>0</v>
      </c>
      <c r="AA4" s="31">
        <f>IF(EXACT(Tabelle1[[#This Row],[return_request_status]],"Approved"),Tabelle1[[#This Row],[order_quantity]],0)</f>
        <v>0</v>
      </c>
    </row>
    <row r="5" spans="1:28" ht="15.75">
      <c r="A5" s="5"/>
      <c r="B5" s="26"/>
      <c r="C5" s="26"/>
      <c r="D5" s="26"/>
      <c r="E5" s="26"/>
      <c r="F5" s="26"/>
      <c r="G5" s="26"/>
      <c r="H5" s="5"/>
      <c r="I5" s="26"/>
      <c r="J5" s="26"/>
      <c r="K5" s="5"/>
      <c r="L5" s="26"/>
      <c r="M5" s="27"/>
      <c r="N5" s="26"/>
      <c r="O5" s="27"/>
      <c r="P5" s="26"/>
      <c r="Q5" s="5"/>
      <c r="R5" s="26"/>
      <c r="S5" s="26"/>
      <c r="T5" s="5"/>
      <c r="U5" s="26"/>
      <c r="V5" s="26"/>
      <c r="W5" s="26"/>
      <c r="X5" s="5"/>
      <c r="Y5" s="5"/>
      <c r="Z5" s="31">
        <f>IF(EXACT(Tabelle1[[#This Row],[return_request_status]],"Approved"),Tabelle1[[#This Row],[order_amount]],0)</f>
        <v>0</v>
      </c>
      <c r="AA5" s="31">
        <f>IF(EXACT(Tabelle1[[#This Row],[return_request_status]],"Approved"),Tabelle1[[#This Row],[order_quantity]],0)</f>
        <v>0</v>
      </c>
      <c r="AB5" s="30"/>
    </row>
    <row r="6" spans="1:28" ht="15.75">
      <c r="A6" s="5"/>
      <c r="B6" s="26"/>
      <c r="C6" s="26"/>
      <c r="D6" s="26"/>
      <c r="E6" s="26"/>
      <c r="F6" s="26"/>
      <c r="G6" s="26"/>
      <c r="H6" s="5"/>
      <c r="I6" s="26"/>
      <c r="J6" s="26"/>
      <c r="K6" s="5"/>
      <c r="L6" s="26"/>
      <c r="M6" s="27"/>
      <c r="N6" s="26"/>
      <c r="O6" s="27"/>
      <c r="P6" s="26"/>
      <c r="Q6" s="5"/>
      <c r="R6" s="26"/>
      <c r="S6" s="26"/>
      <c r="T6" s="5"/>
      <c r="U6" s="26"/>
      <c r="V6" s="26"/>
      <c r="W6" s="26"/>
      <c r="X6" s="5"/>
      <c r="Y6" s="5"/>
      <c r="Z6" s="31">
        <f>IF(EXACT(Tabelle1[[#This Row],[return_request_status]],"Approved"),Tabelle1[[#This Row],[order_amount]],0)</f>
        <v>0</v>
      </c>
      <c r="AA6" s="31">
        <f>IF(EXACT(Tabelle1[[#This Row],[return_request_status]],"Approved"),Tabelle1[[#This Row],[order_quantity]],0)</f>
        <v>0</v>
      </c>
      <c r="AB6" s="30"/>
    </row>
    <row r="7" spans="1:28">
      <c r="AA7" s="7"/>
    </row>
    <row r="8" spans="1:28">
      <c r="AA8" s="7"/>
    </row>
    <row r="9" spans="1:28">
      <c r="AA9" s="7"/>
    </row>
    <row r="10" spans="1:28">
      <c r="AA10" s="7"/>
    </row>
    <row r="11" spans="1:28">
      <c r="AA11" s="7"/>
    </row>
    <row r="12" spans="1:28">
      <c r="AA12" s="7"/>
    </row>
    <row r="13" spans="1:28">
      <c r="AA13" s="7"/>
    </row>
    <row r="14" spans="1:28">
      <c r="AA14" s="7"/>
    </row>
    <row r="15" spans="1:28">
      <c r="AA15" s="7"/>
    </row>
    <row r="16" spans="1:28">
      <c r="Y16" s="30"/>
      <c r="AA16" s="7"/>
    </row>
    <row r="17" spans="27:27">
      <c r="AA17" s="7"/>
    </row>
    <row r="18" spans="27:27">
      <c r="AA18" s="7"/>
    </row>
    <row r="19" spans="27:27">
      <c r="AA19" s="7"/>
    </row>
    <row r="20" spans="27:27">
      <c r="AA20" s="7"/>
    </row>
    <row r="21" spans="27:27">
      <c r="AA21" s="7"/>
    </row>
    <row r="22" spans="27:27">
      <c r="AA22" s="7"/>
    </row>
    <row r="23" spans="27:27">
      <c r="AA23" s="7"/>
    </row>
    <row r="24" spans="27:27">
      <c r="AA24" s="7"/>
    </row>
    <row r="25" spans="27:27">
      <c r="AA25" s="7"/>
    </row>
    <row r="26" spans="27:27">
      <c r="AA26" s="7"/>
    </row>
    <row r="27" spans="27:27">
      <c r="AA27" s="7"/>
    </row>
    <row r="28" spans="27:27">
      <c r="AA28" s="7"/>
    </row>
    <row r="29" spans="27:27">
      <c r="AA29" s="7"/>
    </row>
  </sheetData>
  <phoneticPr fontId="21" type="noConversion"/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EADE-67BE-4E3E-9121-5B90E971CE89}">
  <dimension ref="A1:E228"/>
  <sheetViews>
    <sheetView topLeftCell="A217" zoomScale="85" zoomScaleNormal="85" workbookViewId="0">
      <selection activeCell="A244" sqref="A244"/>
    </sheetView>
  </sheetViews>
  <sheetFormatPr defaultColWidth="11" defaultRowHeight="15.75"/>
  <cols>
    <col min="1" max="1" width="127.1875" customWidth="1"/>
    <col min="2" max="2" width="12.3125" bestFit="1" customWidth="1"/>
  </cols>
  <sheetData>
    <row r="1" spans="1:4" s="25" customFormat="1" ht="14.25">
      <c r="A1" s="25" t="s">
        <v>46</v>
      </c>
      <c r="B1" s="25">
        <v>1</v>
      </c>
      <c r="C1" s="25">
        <v>2</v>
      </c>
      <c r="D1" s="25">
        <v>3</v>
      </c>
    </row>
    <row r="2" spans="1:4" ht="21">
      <c r="A2" s="80" t="s">
        <v>355</v>
      </c>
      <c r="B2" s="77" t="s">
        <v>294</v>
      </c>
      <c r="C2" s="79" t="s">
        <v>353</v>
      </c>
      <c r="D2" s="79" t="s">
        <v>354</v>
      </c>
    </row>
    <row r="3" spans="1:4" ht="31.5">
      <c r="A3" s="81" t="s">
        <v>356</v>
      </c>
      <c r="B3" s="36" t="s">
        <v>15</v>
      </c>
      <c r="C3" s="79" t="s">
        <v>321</v>
      </c>
      <c r="D3" s="79" t="s">
        <v>96</v>
      </c>
    </row>
    <row r="4" spans="1:4" ht="31.5">
      <c r="A4" s="81" t="s">
        <v>357</v>
      </c>
      <c r="B4" s="36" t="s">
        <v>12</v>
      </c>
      <c r="C4" s="79" t="s">
        <v>321</v>
      </c>
      <c r="D4" s="79" t="s">
        <v>97</v>
      </c>
    </row>
    <row r="5" spans="1:4" ht="31.5">
      <c r="A5" s="81" t="s">
        <v>358</v>
      </c>
      <c r="B5" s="36" t="s">
        <v>14</v>
      </c>
      <c r="C5" s="79" t="s">
        <v>321</v>
      </c>
      <c r="D5" s="79" t="s">
        <v>262</v>
      </c>
    </row>
    <row r="6" spans="1:4" ht="31.5">
      <c r="A6" s="82" t="s">
        <v>358</v>
      </c>
      <c r="B6" s="36" t="s">
        <v>197</v>
      </c>
      <c r="C6" s="79" t="s">
        <v>321</v>
      </c>
      <c r="D6" s="79" t="s">
        <v>201</v>
      </c>
    </row>
    <row r="7" spans="1:4">
      <c r="A7" s="81"/>
      <c r="B7" s="36" t="s">
        <v>17</v>
      </c>
      <c r="C7" s="79" t="s">
        <v>321</v>
      </c>
      <c r="D7" s="79" t="s">
        <v>82</v>
      </c>
    </row>
    <row r="8" spans="1:4">
      <c r="A8" s="81"/>
      <c r="B8" s="36" t="s">
        <v>8</v>
      </c>
      <c r="C8" s="79" t="s">
        <v>321</v>
      </c>
      <c r="D8" s="79" t="s">
        <v>45</v>
      </c>
    </row>
    <row r="9" spans="1:4">
      <c r="A9" s="81"/>
      <c r="B9" s="36" t="s">
        <v>113</v>
      </c>
      <c r="C9" s="79" t="s">
        <v>321</v>
      </c>
      <c r="D9" s="79" t="s">
        <v>43</v>
      </c>
    </row>
    <row r="10" spans="1:4">
      <c r="A10" s="81"/>
      <c r="B10" s="36" t="e">
        <v>#N/A</v>
      </c>
      <c r="C10" s="79" t="s">
        <v>321</v>
      </c>
      <c r="D10" s="79" t="s">
        <v>142</v>
      </c>
    </row>
    <row r="11" spans="1:4">
      <c r="A11" s="81"/>
      <c r="B11" s="36" t="e">
        <v>#N/A</v>
      </c>
      <c r="C11" s="79" t="s">
        <v>321</v>
      </c>
      <c r="D11" s="79" t="s">
        <v>98</v>
      </c>
    </row>
    <row r="12" spans="1:4">
      <c r="A12" s="81"/>
      <c r="B12" s="36" t="s">
        <v>90</v>
      </c>
      <c r="C12" s="79" t="s">
        <v>321</v>
      </c>
      <c r="D12" s="79" t="s">
        <v>42</v>
      </c>
    </row>
    <row r="13" spans="1:4">
      <c r="A13" s="81"/>
      <c r="B13" s="36" t="s">
        <v>9</v>
      </c>
      <c r="C13" s="79" t="s">
        <v>321</v>
      </c>
      <c r="D13" s="79" t="s">
        <v>44</v>
      </c>
    </row>
    <row r="14" spans="1:4" ht="31.5">
      <c r="A14" s="81" t="s">
        <v>359</v>
      </c>
      <c r="B14" s="36" t="s">
        <v>133</v>
      </c>
      <c r="C14" s="79" t="s">
        <v>322</v>
      </c>
      <c r="D14" s="79" t="s">
        <v>262</v>
      </c>
    </row>
    <row r="15" spans="1:4" ht="31.5">
      <c r="A15" s="81" t="s">
        <v>359</v>
      </c>
      <c r="B15" s="36" t="s">
        <v>191</v>
      </c>
      <c r="C15" s="79" t="s">
        <v>322</v>
      </c>
      <c r="D15" s="79" t="s">
        <v>201</v>
      </c>
    </row>
    <row r="16" spans="1:4" ht="31.5">
      <c r="A16" s="81" t="s">
        <v>360</v>
      </c>
      <c r="B16" s="36" t="s">
        <v>130</v>
      </c>
      <c r="C16" s="79" t="s">
        <v>322</v>
      </c>
      <c r="D16" s="79" t="s">
        <v>142</v>
      </c>
    </row>
    <row r="17" spans="1:4" ht="31.5">
      <c r="A17" s="82" t="s">
        <v>361</v>
      </c>
      <c r="B17" s="36" t="s">
        <v>92</v>
      </c>
      <c r="C17" s="79" t="s">
        <v>323</v>
      </c>
      <c r="D17" s="79" t="s">
        <v>97</v>
      </c>
    </row>
    <row r="18" spans="1:4" ht="31.5">
      <c r="A18" s="81" t="s">
        <v>362</v>
      </c>
      <c r="B18" s="36" t="s">
        <v>88</v>
      </c>
      <c r="C18" s="79" t="s">
        <v>323</v>
      </c>
      <c r="D18" s="79" t="s">
        <v>262</v>
      </c>
    </row>
    <row r="19" spans="1:4" ht="31.5">
      <c r="A19" s="82" t="s">
        <v>362</v>
      </c>
      <c r="B19" s="36" t="s">
        <v>193</v>
      </c>
      <c r="C19" s="79" t="s">
        <v>323</v>
      </c>
      <c r="D19" s="79" t="s">
        <v>201</v>
      </c>
    </row>
    <row r="20" spans="1:4" ht="31.5">
      <c r="A20" s="81" t="s">
        <v>363</v>
      </c>
      <c r="B20" s="36" t="s">
        <v>128</v>
      </c>
      <c r="C20" s="79" t="s">
        <v>323</v>
      </c>
      <c r="D20" s="79" t="s">
        <v>96</v>
      </c>
    </row>
    <row r="21" spans="1:4" ht="31.5">
      <c r="A21" s="81" t="s">
        <v>364</v>
      </c>
      <c r="B21" s="36" t="s">
        <v>159</v>
      </c>
      <c r="C21" s="79" t="s">
        <v>323</v>
      </c>
      <c r="D21" s="79" t="s">
        <v>324</v>
      </c>
    </row>
    <row r="22" spans="1:4" ht="31.5">
      <c r="A22" s="81" t="s">
        <v>365</v>
      </c>
      <c r="B22" s="36" t="s">
        <v>112</v>
      </c>
      <c r="C22" s="79" t="s">
        <v>323</v>
      </c>
      <c r="D22" s="79" t="s">
        <v>142</v>
      </c>
    </row>
    <row r="23" spans="1:4" ht="31.5">
      <c r="A23" s="81" t="s">
        <v>366</v>
      </c>
      <c r="B23" s="36" t="s">
        <v>157</v>
      </c>
      <c r="C23" s="79" t="s">
        <v>323</v>
      </c>
      <c r="D23" s="79" t="s">
        <v>286</v>
      </c>
    </row>
    <row r="24" spans="1:4" ht="31.5">
      <c r="A24" s="81" t="s">
        <v>367</v>
      </c>
      <c r="B24" s="36" t="s">
        <v>158</v>
      </c>
      <c r="C24" s="79" t="s">
        <v>323</v>
      </c>
      <c r="D24" s="79" t="s">
        <v>287</v>
      </c>
    </row>
    <row r="25" spans="1:4">
      <c r="A25" s="81"/>
      <c r="B25" s="36" t="s">
        <v>106</v>
      </c>
      <c r="C25" s="79" t="s">
        <v>323</v>
      </c>
      <c r="D25" s="79" t="s">
        <v>82</v>
      </c>
    </row>
    <row r="26" spans="1:4">
      <c r="A26" s="81"/>
      <c r="B26" s="36" t="s">
        <v>122</v>
      </c>
      <c r="C26" s="79" t="s">
        <v>323</v>
      </c>
      <c r="D26" s="79" t="s">
        <v>45</v>
      </c>
    </row>
    <row r="27" spans="1:4">
      <c r="A27" s="81"/>
      <c r="B27" s="36" t="s">
        <v>110</v>
      </c>
      <c r="C27" s="79" t="s">
        <v>323</v>
      </c>
      <c r="D27" s="79" t="s">
        <v>98</v>
      </c>
    </row>
    <row r="28" spans="1:4" ht="31.5">
      <c r="A28" s="81" t="s">
        <v>368</v>
      </c>
      <c r="B28" s="36" t="s">
        <v>107</v>
      </c>
      <c r="C28" s="79" t="s">
        <v>323</v>
      </c>
      <c r="D28" s="79" t="s">
        <v>43</v>
      </c>
    </row>
    <row r="29" spans="1:4">
      <c r="A29" s="81"/>
      <c r="B29" s="36" t="s">
        <v>93</v>
      </c>
      <c r="C29" s="79" t="s">
        <v>323</v>
      </c>
      <c r="D29" s="79" t="s">
        <v>42</v>
      </c>
    </row>
    <row r="30" spans="1:4">
      <c r="A30" s="81"/>
      <c r="B30" s="36" t="s">
        <v>103</v>
      </c>
      <c r="C30" s="79" t="s">
        <v>323</v>
      </c>
      <c r="D30" s="79" t="s">
        <v>44</v>
      </c>
    </row>
    <row r="31" spans="1:4" ht="31.5">
      <c r="A31" s="82" t="s">
        <v>369</v>
      </c>
      <c r="B31" s="36" t="s">
        <v>116</v>
      </c>
      <c r="C31" s="79" t="s">
        <v>313</v>
      </c>
      <c r="D31" s="79" t="s">
        <v>97</v>
      </c>
    </row>
    <row r="32" spans="1:4" ht="31.5">
      <c r="A32" s="81" t="s">
        <v>370</v>
      </c>
      <c r="B32" s="36" t="s">
        <v>115</v>
      </c>
      <c r="C32" s="79" t="s">
        <v>313</v>
      </c>
      <c r="D32" s="79" t="s">
        <v>262</v>
      </c>
    </row>
    <row r="33" spans="1:5" ht="31.5">
      <c r="A33" s="81" t="s">
        <v>370</v>
      </c>
      <c r="B33" s="36" t="s">
        <v>194</v>
      </c>
      <c r="C33" s="79" t="s">
        <v>313</v>
      </c>
      <c r="D33" s="79" t="s">
        <v>201</v>
      </c>
    </row>
    <row r="34" spans="1:5" ht="31.5">
      <c r="A34" s="81" t="s">
        <v>371</v>
      </c>
      <c r="B34" s="36" t="s">
        <v>117</v>
      </c>
      <c r="C34" s="79" t="s">
        <v>313</v>
      </c>
      <c r="D34" s="79" t="s">
        <v>96</v>
      </c>
    </row>
    <row r="35" spans="1:5" ht="31.5">
      <c r="A35" s="81" t="s">
        <v>372</v>
      </c>
      <c r="B35" s="36" t="s">
        <v>124</v>
      </c>
      <c r="C35" s="79" t="s">
        <v>313</v>
      </c>
      <c r="D35" s="79" t="s">
        <v>142</v>
      </c>
    </row>
    <row r="36" spans="1:5">
      <c r="A36" s="81"/>
      <c r="B36" s="36" t="s">
        <v>129</v>
      </c>
      <c r="C36" s="79" t="s">
        <v>313</v>
      </c>
      <c r="D36" s="79" t="s">
        <v>42</v>
      </c>
    </row>
    <row r="37" spans="1:5">
      <c r="A37" s="81"/>
      <c r="B37" s="36" t="s">
        <v>119</v>
      </c>
      <c r="C37" s="79" t="s">
        <v>313</v>
      </c>
      <c r="D37" s="79" t="s">
        <v>44</v>
      </c>
    </row>
    <row r="38" spans="1:5">
      <c r="A38" s="81"/>
      <c r="B38" s="18" t="s">
        <v>123</v>
      </c>
      <c r="C38" s="79" t="s">
        <v>313</v>
      </c>
      <c r="D38" s="79" t="s">
        <v>82</v>
      </c>
      <c r="E38" s="10"/>
    </row>
    <row r="39" spans="1:5">
      <c r="A39" s="81"/>
      <c r="B39" s="18" t="e">
        <v>#N/A</v>
      </c>
      <c r="C39" s="79" t="s">
        <v>313</v>
      </c>
      <c r="D39" s="79" t="s">
        <v>98</v>
      </c>
      <c r="E39" s="10"/>
    </row>
    <row r="40" spans="1:5">
      <c r="A40" s="81"/>
      <c r="B40" s="18" t="e">
        <v>#N/A</v>
      </c>
      <c r="C40" s="79" t="s">
        <v>313</v>
      </c>
      <c r="D40" s="79" t="s">
        <v>45</v>
      </c>
      <c r="E40" s="10"/>
    </row>
    <row r="41" spans="1:5" ht="31.5">
      <c r="A41" s="83" t="s">
        <v>373</v>
      </c>
      <c r="B41" s="18" t="s">
        <v>169</v>
      </c>
      <c r="C41" s="79" t="s">
        <v>313</v>
      </c>
      <c r="D41" s="79" t="s">
        <v>286</v>
      </c>
      <c r="E41" s="10"/>
    </row>
    <row r="42" spans="1:5" ht="31.5">
      <c r="A42" s="84" t="s">
        <v>374</v>
      </c>
      <c r="B42" s="18" t="s">
        <v>170</v>
      </c>
      <c r="C42" s="79" t="s">
        <v>313</v>
      </c>
      <c r="D42" s="79" t="s">
        <v>287</v>
      </c>
      <c r="E42" s="10"/>
    </row>
    <row r="43" spans="1:5" ht="31.5">
      <c r="A43" s="81" t="s">
        <v>375</v>
      </c>
      <c r="B43" s="18" t="s">
        <v>132</v>
      </c>
      <c r="C43" s="79" t="s">
        <v>325</v>
      </c>
      <c r="D43" s="79" t="s">
        <v>43</v>
      </c>
      <c r="E43" s="10"/>
    </row>
    <row r="44" spans="1:5">
      <c r="A44" s="81"/>
      <c r="B44" s="18" t="s">
        <v>131</v>
      </c>
      <c r="C44" s="79" t="s">
        <v>326</v>
      </c>
      <c r="D44" s="79" t="s">
        <v>43</v>
      </c>
      <c r="E44" s="10"/>
    </row>
    <row r="45" spans="1:5">
      <c r="A45" s="81"/>
      <c r="B45" s="18" t="s">
        <v>134</v>
      </c>
      <c r="C45" s="79" t="s">
        <v>326</v>
      </c>
      <c r="D45" s="79" t="s">
        <v>262</v>
      </c>
      <c r="E45" s="10"/>
    </row>
    <row r="46" spans="1:5" ht="31.5">
      <c r="A46" s="81" t="s">
        <v>376</v>
      </c>
      <c r="B46" s="18" t="e">
        <v>#N/A</v>
      </c>
      <c r="C46" s="79" t="s">
        <v>327</v>
      </c>
      <c r="D46" s="79" t="s">
        <v>82</v>
      </c>
      <c r="E46" s="10"/>
    </row>
    <row r="47" spans="1:5" ht="31.5">
      <c r="A47" s="81" t="s">
        <v>377</v>
      </c>
      <c r="B47" s="18" t="s">
        <v>118</v>
      </c>
      <c r="C47" s="79" t="s">
        <v>327</v>
      </c>
      <c r="D47" s="79" t="s">
        <v>96</v>
      </c>
      <c r="E47" s="10"/>
    </row>
    <row r="48" spans="1:5" ht="31.5">
      <c r="A48" s="81" t="s">
        <v>378</v>
      </c>
      <c r="B48" s="36" t="s">
        <v>121</v>
      </c>
      <c r="C48" s="79" t="s">
        <v>327</v>
      </c>
      <c r="D48" s="79" t="s">
        <v>262</v>
      </c>
    </row>
    <row r="49" spans="1:4" ht="31.5">
      <c r="A49" s="81" t="s">
        <v>378</v>
      </c>
      <c r="B49" s="36" t="s">
        <v>196</v>
      </c>
      <c r="C49" s="79" t="s">
        <v>327</v>
      </c>
      <c r="D49" s="79" t="s">
        <v>201</v>
      </c>
    </row>
    <row r="50" spans="1:4" ht="31.5">
      <c r="A50" s="81" t="s">
        <v>379</v>
      </c>
      <c r="B50" s="36" t="s">
        <v>120</v>
      </c>
      <c r="C50" s="79" t="s">
        <v>327</v>
      </c>
      <c r="D50" s="79" t="s">
        <v>43</v>
      </c>
    </row>
    <row r="51" spans="1:4">
      <c r="A51" s="81"/>
      <c r="B51" s="36" t="s">
        <v>125</v>
      </c>
      <c r="C51" s="79" t="s">
        <v>327</v>
      </c>
      <c r="D51" s="79" t="s">
        <v>142</v>
      </c>
    </row>
    <row r="52" spans="1:4">
      <c r="A52" s="81"/>
      <c r="B52" s="36" t="s">
        <v>127</v>
      </c>
      <c r="C52" s="79" t="s">
        <v>327</v>
      </c>
      <c r="D52" s="79" t="s">
        <v>42</v>
      </c>
    </row>
    <row r="53" spans="1:4">
      <c r="A53" s="81"/>
      <c r="B53" s="36" t="e">
        <v>#N/A</v>
      </c>
      <c r="C53" s="79" t="s">
        <v>327</v>
      </c>
      <c r="D53" s="79" t="s">
        <v>45</v>
      </c>
    </row>
    <row r="54" spans="1:4">
      <c r="A54" s="81"/>
      <c r="B54" s="36" t="e">
        <v>#N/A</v>
      </c>
      <c r="C54" s="79" t="s">
        <v>327</v>
      </c>
      <c r="D54" s="79" t="s">
        <v>44</v>
      </c>
    </row>
    <row r="55" spans="1:4" ht="31.5">
      <c r="A55" s="83" t="s">
        <v>380</v>
      </c>
      <c r="B55" s="36" t="s">
        <v>211</v>
      </c>
      <c r="C55" s="79" t="s">
        <v>328</v>
      </c>
      <c r="D55" s="79" t="s">
        <v>286</v>
      </c>
    </row>
    <row r="56" spans="1:4" ht="31.5">
      <c r="A56" s="84" t="s">
        <v>381</v>
      </c>
      <c r="B56" s="36" t="s">
        <v>210</v>
      </c>
      <c r="C56" s="79" t="s">
        <v>328</v>
      </c>
      <c r="D56" s="79" t="s">
        <v>287</v>
      </c>
    </row>
    <row r="57" spans="1:4" ht="31.5">
      <c r="A57" s="81" t="s">
        <v>382</v>
      </c>
      <c r="B57" s="36" t="s">
        <v>91</v>
      </c>
      <c r="C57" s="79" t="s">
        <v>329</v>
      </c>
      <c r="D57" s="79" t="s">
        <v>96</v>
      </c>
    </row>
    <row r="58" spans="1:4" ht="31.5">
      <c r="A58" s="81" t="s">
        <v>383</v>
      </c>
      <c r="B58" s="36" t="s">
        <v>126</v>
      </c>
      <c r="C58" s="79" t="s">
        <v>329</v>
      </c>
      <c r="D58" s="79" t="s">
        <v>43</v>
      </c>
    </row>
    <row r="59" spans="1:4" ht="31.5">
      <c r="A59" s="81" t="s">
        <v>384</v>
      </c>
      <c r="B59" s="36" t="s">
        <v>89</v>
      </c>
      <c r="C59" s="79" t="s">
        <v>329</v>
      </c>
      <c r="D59" s="79" t="s">
        <v>262</v>
      </c>
    </row>
    <row r="60" spans="1:4">
      <c r="A60" s="81"/>
      <c r="B60" s="36" t="e">
        <v>#N/A</v>
      </c>
      <c r="C60" s="79" t="s">
        <v>329</v>
      </c>
      <c r="D60" s="79" t="s">
        <v>142</v>
      </c>
    </row>
    <row r="61" spans="1:4">
      <c r="A61" s="81"/>
      <c r="B61" s="36" t="e">
        <v>#N/A</v>
      </c>
      <c r="C61" s="79" t="s">
        <v>329</v>
      </c>
      <c r="D61" s="79" t="s">
        <v>82</v>
      </c>
    </row>
    <row r="62" spans="1:4">
      <c r="A62" s="81"/>
      <c r="B62" s="36" t="s">
        <v>16</v>
      </c>
      <c r="C62" s="79" t="s">
        <v>329</v>
      </c>
      <c r="D62" s="79" t="s">
        <v>42</v>
      </c>
    </row>
    <row r="63" spans="1:4">
      <c r="A63" s="81"/>
      <c r="B63" s="36" t="s">
        <v>100</v>
      </c>
      <c r="C63" s="79" t="s">
        <v>329</v>
      </c>
      <c r="D63" s="79" t="s">
        <v>44</v>
      </c>
    </row>
    <row r="64" spans="1:4">
      <c r="A64" s="81"/>
      <c r="B64" s="36" t="s">
        <v>11</v>
      </c>
      <c r="C64" s="79" t="s">
        <v>330</v>
      </c>
      <c r="D64" s="79" t="s">
        <v>43</v>
      </c>
    </row>
    <row r="65" spans="1:4" ht="31.5">
      <c r="A65" s="81" t="s">
        <v>385</v>
      </c>
      <c r="B65" t="s">
        <v>76</v>
      </c>
      <c r="C65" s="79" t="s">
        <v>330</v>
      </c>
      <c r="D65" s="79" t="s">
        <v>262</v>
      </c>
    </row>
    <row r="66" spans="1:4" ht="31.5">
      <c r="A66" s="82" t="s">
        <v>385</v>
      </c>
      <c r="B66" s="36" t="s">
        <v>195</v>
      </c>
      <c r="C66" s="79" t="s">
        <v>330</v>
      </c>
      <c r="D66" s="79" t="s">
        <v>201</v>
      </c>
    </row>
    <row r="67" spans="1:4">
      <c r="A67" s="81"/>
      <c r="B67" s="36" t="s">
        <v>101</v>
      </c>
      <c r="C67" s="79" t="s">
        <v>330</v>
      </c>
      <c r="D67" s="79" t="s">
        <v>96</v>
      </c>
    </row>
    <row r="68" spans="1:4">
      <c r="A68" s="81"/>
      <c r="B68" s="36" t="s">
        <v>102</v>
      </c>
      <c r="C68" s="79" t="s">
        <v>330</v>
      </c>
      <c r="D68" s="79" t="s">
        <v>44</v>
      </c>
    </row>
    <row r="69" spans="1:4">
      <c r="A69" s="81"/>
      <c r="B69" s="36" t="s">
        <v>108</v>
      </c>
      <c r="C69" s="79" t="s">
        <v>330</v>
      </c>
      <c r="D69" s="79" t="s">
        <v>97</v>
      </c>
    </row>
    <row r="70" spans="1:4">
      <c r="A70" s="81"/>
      <c r="B70" s="36" t="s">
        <v>13</v>
      </c>
      <c r="C70" s="79" t="s">
        <v>330</v>
      </c>
      <c r="D70" s="79" t="s">
        <v>42</v>
      </c>
    </row>
    <row r="71" spans="1:4">
      <c r="A71" s="81"/>
      <c r="B71" s="36" t="s">
        <v>95</v>
      </c>
      <c r="C71" s="79" t="s">
        <v>330</v>
      </c>
      <c r="D71" s="79" t="s">
        <v>98</v>
      </c>
    </row>
    <row r="72" spans="1:4" ht="31.5">
      <c r="A72" s="81" t="s">
        <v>386</v>
      </c>
      <c r="B72" s="36" t="s">
        <v>105</v>
      </c>
      <c r="C72" s="79" t="s">
        <v>331</v>
      </c>
      <c r="D72" s="79" t="s">
        <v>96</v>
      </c>
    </row>
    <row r="73" spans="1:4" ht="31.5">
      <c r="A73" s="81" t="s">
        <v>387</v>
      </c>
      <c r="B73" s="36" t="s">
        <v>135</v>
      </c>
      <c r="C73" s="79" t="s">
        <v>331</v>
      </c>
      <c r="D73" s="79" t="s">
        <v>262</v>
      </c>
    </row>
    <row r="74" spans="1:4" ht="31.5">
      <c r="A74" s="81" t="s">
        <v>387</v>
      </c>
      <c r="B74" s="36" t="s">
        <v>192</v>
      </c>
      <c r="C74" s="79" t="s">
        <v>331</v>
      </c>
      <c r="D74" s="79" t="s">
        <v>201</v>
      </c>
    </row>
    <row r="75" spans="1:4">
      <c r="A75" s="81"/>
      <c r="B75" s="36" t="s">
        <v>111</v>
      </c>
      <c r="C75" s="79" t="s">
        <v>331</v>
      </c>
      <c r="D75" s="79" t="s">
        <v>42</v>
      </c>
    </row>
    <row r="76" spans="1:4" ht="31.5">
      <c r="A76" s="81" t="s">
        <v>388</v>
      </c>
      <c r="B76" s="36" t="s">
        <v>10</v>
      </c>
      <c r="C76" s="79" t="s">
        <v>331</v>
      </c>
      <c r="D76" s="79" t="s">
        <v>43</v>
      </c>
    </row>
    <row r="77" spans="1:4">
      <c r="A77" s="81"/>
      <c r="B77" s="36" t="e">
        <v>#N/A</v>
      </c>
      <c r="C77" s="79" t="s">
        <v>332</v>
      </c>
      <c r="D77" s="79" t="s">
        <v>43</v>
      </c>
    </row>
    <row r="78" spans="1:4" ht="31.5">
      <c r="A78" s="81" t="s">
        <v>389</v>
      </c>
      <c r="B78" s="36" t="s">
        <v>77</v>
      </c>
      <c r="C78" s="79" t="s">
        <v>140</v>
      </c>
      <c r="D78" s="79" t="s">
        <v>262</v>
      </c>
    </row>
    <row r="79" spans="1:4" ht="31.5">
      <c r="A79" s="81" t="s">
        <v>390</v>
      </c>
      <c r="B79" s="36" t="s">
        <v>99</v>
      </c>
      <c r="C79" s="79" t="s">
        <v>140</v>
      </c>
      <c r="D79" s="79" t="s">
        <v>96</v>
      </c>
    </row>
    <row r="80" spans="1:4">
      <c r="A80" s="81"/>
      <c r="B80" s="36" t="s">
        <v>104</v>
      </c>
      <c r="C80" s="79" t="s">
        <v>140</v>
      </c>
      <c r="D80" s="79" t="s">
        <v>44</v>
      </c>
    </row>
    <row r="81" spans="1:4">
      <c r="A81" s="81"/>
      <c r="B81" s="36" t="s">
        <v>109</v>
      </c>
      <c r="C81" s="79" t="s">
        <v>140</v>
      </c>
      <c r="D81" s="79" t="s">
        <v>42</v>
      </c>
    </row>
    <row r="82" spans="1:4">
      <c r="A82" s="81"/>
      <c r="B82" s="36" t="e">
        <v>#N/A</v>
      </c>
      <c r="C82" s="79" t="s">
        <v>140</v>
      </c>
      <c r="D82" s="79" t="s">
        <v>98</v>
      </c>
    </row>
    <row r="83" spans="1:4">
      <c r="A83" s="81"/>
      <c r="B83" s="36" t="e">
        <v>#N/A</v>
      </c>
      <c r="C83" s="79" t="s">
        <v>140</v>
      </c>
      <c r="D83" s="79" t="s">
        <v>333</v>
      </c>
    </row>
    <row r="84" spans="1:4">
      <c r="A84" s="81"/>
      <c r="B84" s="36" t="s">
        <v>136</v>
      </c>
      <c r="C84" s="79" t="s">
        <v>140</v>
      </c>
      <c r="D84" s="79" t="s">
        <v>334</v>
      </c>
    </row>
    <row r="85" spans="1:4">
      <c r="A85" s="81"/>
      <c r="B85" s="36" t="e">
        <v>#N/A</v>
      </c>
      <c r="C85" s="79" t="s">
        <v>140</v>
      </c>
      <c r="D85" s="79" t="s">
        <v>335</v>
      </c>
    </row>
    <row r="86" spans="1:4">
      <c r="A86" s="81"/>
      <c r="B86" s="36" t="e">
        <v>#N/A</v>
      </c>
      <c r="C86" s="79" t="s">
        <v>140</v>
      </c>
      <c r="D86" s="79" t="s">
        <v>336</v>
      </c>
    </row>
    <row r="87" spans="1:4">
      <c r="A87" s="81"/>
      <c r="B87" s="36" t="e">
        <v>#N/A</v>
      </c>
      <c r="C87" s="79" t="s">
        <v>140</v>
      </c>
      <c r="D87" s="79" t="s">
        <v>43</v>
      </c>
    </row>
    <row r="88" spans="1:4" ht="31.5">
      <c r="A88" s="81" t="s">
        <v>391</v>
      </c>
      <c r="B88" s="36" t="s">
        <v>75</v>
      </c>
      <c r="C88" s="79" t="s">
        <v>314</v>
      </c>
      <c r="D88" s="79" t="s">
        <v>262</v>
      </c>
    </row>
    <row r="89" spans="1:4">
      <c r="A89" t="s">
        <v>506</v>
      </c>
      <c r="B89" s="36" t="s">
        <v>94</v>
      </c>
      <c r="C89" s="79" t="s">
        <v>314</v>
      </c>
      <c r="D89" s="79" t="s">
        <v>98</v>
      </c>
    </row>
    <row r="90" spans="1:4" ht="31.5">
      <c r="A90" s="81" t="s">
        <v>392</v>
      </c>
      <c r="B90" s="36" t="s">
        <v>209</v>
      </c>
      <c r="C90" s="79" t="s">
        <v>315</v>
      </c>
      <c r="D90" s="79" t="s">
        <v>337</v>
      </c>
    </row>
    <row r="91" spans="1:4" ht="31.5">
      <c r="A91" s="81" t="s">
        <v>393</v>
      </c>
      <c r="B91" s="36" t="s">
        <v>188</v>
      </c>
      <c r="C91" s="79" t="s">
        <v>315</v>
      </c>
      <c r="D91" s="79" t="s">
        <v>97</v>
      </c>
    </row>
    <row r="92" spans="1:4" ht="31.5">
      <c r="A92" s="81" t="s">
        <v>394</v>
      </c>
      <c r="B92" s="36" t="s">
        <v>181</v>
      </c>
      <c r="C92" s="79" t="s">
        <v>315</v>
      </c>
      <c r="D92" s="79" t="s">
        <v>201</v>
      </c>
    </row>
    <row r="93" spans="1:4" ht="31.5">
      <c r="A93" s="81" t="s">
        <v>394</v>
      </c>
      <c r="B93" s="36" t="s">
        <v>199</v>
      </c>
      <c r="C93" s="79" t="s">
        <v>315</v>
      </c>
      <c r="D93" s="79" t="s">
        <v>262</v>
      </c>
    </row>
    <row r="94" spans="1:4" ht="31.5">
      <c r="A94" s="81" t="s">
        <v>395</v>
      </c>
      <c r="B94" s="36" t="s">
        <v>183</v>
      </c>
      <c r="C94" s="79" t="s">
        <v>315</v>
      </c>
      <c r="D94" s="79" t="s">
        <v>96</v>
      </c>
    </row>
    <row r="95" spans="1:4" ht="31.5">
      <c r="A95" s="81" t="s">
        <v>396</v>
      </c>
      <c r="B95" s="36" t="s">
        <v>185</v>
      </c>
      <c r="C95" s="79" t="s">
        <v>315</v>
      </c>
      <c r="D95" s="79" t="s">
        <v>43</v>
      </c>
    </row>
    <row r="96" spans="1:4" ht="31.5">
      <c r="A96" s="81" t="s">
        <v>397</v>
      </c>
      <c r="B96" s="36" t="s">
        <v>171</v>
      </c>
      <c r="C96" s="79" t="s">
        <v>315</v>
      </c>
      <c r="D96" s="79" t="s">
        <v>338</v>
      </c>
    </row>
    <row r="97" spans="1:4" ht="31.5">
      <c r="A97" s="81" t="s">
        <v>398</v>
      </c>
      <c r="B97" s="36" t="s">
        <v>176</v>
      </c>
      <c r="C97" s="79" t="s">
        <v>315</v>
      </c>
      <c r="D97" s="79" t="s">
        <v>339</v>
      </c>
    </row>
    <row r="98" spans="1:4" ht="31.5">
      <c r="A98" s="81" t="s">
        <v>399</v>
      </c>
      <c r="B98" s="36" t="s">
        <v>175</v>
      </c>
      <c r="C98" s="79" t="s">
        <v>315</v>
      </c>
      <c r="D98" s="79" t="s">
        <v>340</v>
      </c>
    </row>
    <row r="99" spans="1:4" ht="31.5">
      <c r="A99" s="81" t="s">
        <v>400</v>
      </c>
      <c r="B99" s="36" t="s">
        <v>161</v>
      </c>
      <c r="C99" s="79" t="s">
        <v>315</v>
      </c>
      <c r="D99" s="79" t="s">
        <v>286</v>
      </c>
    </row>
    <row r="100" spans="1:4" ht="31.5">
      <c r="A100" s="81" t="s">
        <v>401</v>
      </c>
      <c r="B100" s="36" t="s">
        <v>160</v>
      </c>
      <c r="C100" s="79" t="s">
        <v>315</v>
      </c>
      <c r="D100" s="79" t="s">
        <v>287</v>
      </c>
    </row>
    <row r="101" spans="1:4" ht="31.5">
      <c r="A101" s="81" t="s">
        <v>402</v>
      </c>
      <c r="B101" s="36" t="s">
        <v>162</v>
      </c>
      <c r="C101" s="79" t="s">
        <v>315</v>
      </c>
      <c r="D101" s="79" t="s">
        <v>288</v>
      </c>
    </row>
    <row r="102" spans="1:4" ht="31.5">
      <c r="A102" s="81" t="s">
        <v>403</v>
      </c>
      <c r="B102" s="36" t="s">
        <v>208</v>
      </c>
      <c r="C102" s="79" t="s">
        <v>316</v>
      </c>
      <c r="D102" s="79" t="s">
        <v>337</v>
      </c>
    </row>
    <row r="103" spans="1:4" ht="31.5">
      <c r="A103" s="81" t="s">
        <v>404</v>
      </c>
      <c r="B103" t="s">
        <v>186</v>
      </c>
      <c r="C103" s="79" t="s">
        <v>316</v>
      </c>
      <c r="D103" s="79" t="s">
        <v>97</v>
      </c>
    </row>
    <row r="104" spans="1:4" ht="31.5">
      <c r="A104" s="81" t="s">
        <v>405</v>
      </c>
      <c r="B104" t="s">
        <v>189</v>
      </c>
      <c r="C104" s="79" t="s">
        <v>316</v>
      </c>
      <c r="D104" s="79" t="s">
        <v>201</v>
      </c>
    </row>
    <row r="105" spans="1:4" ht="31.5">
      <c r="A105" s="81" t="s">
        <v>405</v>
      </c>
      <c r="B105" t="s">
        <v>200</v>
      </c>
      <c r="C105" s="79" t="s">
        <v>316</v>
      </c>
      <c r="D105" s="79" t="s">
        <v>262</v>
      </c>
    </row>
    <row r="106" spans="1:4" ht="31.5">
      <c r="A106" s="81" t="s">
        <v>406</v>
      </c>
      <c r="B106" t="s">
        <v>190</v>
      </c>
      <c r="C106" s="79" t="s">
        <v>316</v>
      </c>
      <c r="D106" s="79" t="s">
        <v>96</v>
      </c>
    </row>
    <row r="107" spans="1:4" ht="31.5">
      <c r="A107" s="81" t="s">
        <v>407</v>
      </c>
      <c r="B107" t="s">
        <v>187</v>
      </c>
      <c r="C107" s="79" t="s">
        <v>316</v>
      </c>
      <c r="D107" s="79" t="s">
        <v>43</v>
      </c>
    </row>
    <row r="108" spans="1:4" ht="31.5">
      <c r="A108" s="81" t="s">
        <v>408</v>
      </c>
      <c r="B108" t="s">
        <v>174</v>
      </c>
      <c r="C108" s="79" t="s">
        <v>316</v>
      </c>
      <c r="D108" s="79" t="s">
        <v>338</v>
      </c>
    </row>
    <row r="109" spans="1:4" ht="31.5">
      <c r="A109" s="81" t="s">
        <v>409</v>
      </c>
      <c r="B109" t="s">
        <v>206</v>
      </c>
      <c r="C109" s="79" t="s">
        <v>316</v>
      </c>
      <c r="D109" s="79" t="s">
        <v>339</v>
      </c>
    </row>
    <row r="110" spans="1:4" ht="31.5">
      <c r="A110" s="81" t="s">
        <v>410</v>
      </c>
      <c r="B110" t="s">
        <v>172</v>
      </c>
      <c r="C110" s="79" t="s">
        <v>316</v>
      </c>
      <c r="D110" s="79" t="s">
        <v>340</v>
      </c>
    </row>
    <row r="111" spans="1:4" ht="31.5">
      <c r="A111" s="81" t="s">
        <v>411</v>
      </c>
      <c r="B111" t="s">
        <v>165</v>
      </c>
      <c r="C111" s="79" t="s">
        <v>316</v>
      </c>
      <c r="D111" s="79" t="s">
        <v>286</v>
      </c>
    </row>
    <row r="112" spans="1:4" ht="31.5">
      <c r="A112" s="81" t="s">
        <v>412</v>
      </c>
      <c r="B112" t="s">
        <v>164</v>
      </c>
      <c r="C112" s="79" t="s">
        <v>316</v>
      </c>
      <c r="D112" s="79" t="s">
        <v>287</v>
      </c>
    </row>
    <row r="113" spans="1:4" ht="31.5">
      <c r="A113" s="81" t="s">
        <v>413</v>
      </c>
      <c r="B113" t="s">
        <v>166</v>
      </c>
      <c r="C113" s="79" t="s">
        <v>316</v>
      </c>
      <c r="D113" s="79" t="s">
        <v>288</v>
      </c>
    </row>
    <row r="114" spans="1:4" ht="31.5">
      <c r="A114" s="81" t="s">
        <v>414</v>
      </c>
      <c r="B114" t="s">
        <v>207</v>
      </c>
      <c r="C114" s="79" t="s">
        <v>317</v>
      </c>
      <c r="D114" s="79" t="s">
        <v>337</v>
      </c>
    </row>
    <row r="115" spans="1:4" ht="31.5">
      <c r="A115" s="81" t="s">
        <v>415</v>
      </c>
      <c r="B115" t="s">
        <v>167</v>
      </c>
      <c r="C115" s="79" t="s">
        <v>317</v>
      </c>
      <c r="D115" s="79" t="s">
        <v>286</v>
      </c>
    </row>
    <row r="116" spans="1:4" ht="31.5">
      <c r="A116" s="81" t="s">
        <v>416</v>
      </c>
      <c r="B116" t="s">
        <v>163</v>
      </c>
      <c r="C116" s="79" t="s">
        <v>317</v>
      </c>
      <c r="D116" s="79" t="s">
        <v>287</v>
      </c>
    </row>
    <row r="117" spans="1:4" ht="31.5">
      <c r="A117" s="81" t="s">
        <v>417</v>
      </c>
      <c r="B117" t="s">
        <v>168</v>
      </c>
      <c r="C117" s="79" t="s">
        <v>317</v>
      </c>
      <c r="D117" s="79" t="s">
        <v>288</v>
      </c>
    </row>
    <row r="118" spans="1:4" ht="31.5">
      <c r="A118" s="81" t="s">
        <v>418</v>
      </c>
      <c r="B118" t="s">
        <v>184</v>
      </c>
      <c r="C118" s="79" t="s">
        <v>317</v>
      </c>
      <c r="D118" s="79" t="s">
        <v>201</v>
      </c>
    </row>
    <row r="119" spans="1:4" ht="31.5">
      <c r="A119" s="81" t="s">
        <v>418</v>
      </c>
      <c r="B119" t="s">
        <v>198</v>
      </c>
      <c r="C119" s="79" t="s">
        <v>317</v>
      </c>
      <c r="D119" s="79" t="s">
        <v>262</v>
      </c>
    </row>
    <row r="120" spans="1:4" ht="31.5">
      <c r="A120" s="81" t="s">
        <v>419</v>
      </c>
      <c r="B120" t="s">
        <v>182</v>
      </c>
      <c r="C120" s="79" t="s">
        <v>317</v>
      </c>
      <c r="D120" s="79" t="s">
        <v>96</v>
      </c>
    </row>
    <row r="121" spans="1:4" ht="31.5">
      <c r="A121" s="81" t="s">
        <v>420</v>
      </c>
      <c r="B121" t="s">
        <v>180</v>
      </c>
      <c r="C121" s="79" t="s">
        <v>317</v>
      </c>
      <c r="D121" s="79" t="s">
        <v>43</v>
      </c>
    </row>
    <row r="122" spans="1:4" ht="31.5">
      <c r="A122" s="81" t="s">
        <v>421</v>
      </c>
      <c r="B122" t="s">
        <v>173</v>
      </c>
      <c r="C122" s="79" t="s">
        <v>317</v>
      </c>
      <c r="D122" s="79" t="s">
        <v>338</v>
      </c>
    </row>
    <row r="123" spans="1:4" ht="31.5">
      <c r="A123" s="81" t="s">
        <v>422</v>
      </c>
      <c r="B123" t="s">
        <v>205</v>
      </c>
      <c r="C123" s="79" t="s">
        <v>317</v>
      </c>
      <c r="D123" s="79" t="s">
        <v>339</v>
      </c>
    </row>
    <row r="124" spans="1:4" ht="31.5">
      <c r="A124" s="81" t="s">
        <v>423</v>
      </c>
      <c r="B124" t="s">
        <v>219</v>
      </c>
      <c r="C124" s="79" t="s">
        <v>317</v>
      </c>
      <c r="D124" s="79" t="s">
        <v>340</v>
      </c>
    </row>
    <row r="125" spans="1:4" ht="31.5">
      <c r="A125" s="81" t="s">
        <v>424</v>
      </c>
      <c r="B125" s="59" t="s">
        <v>225</v>
      </c>
      <c r="C125" s="79" t="s">
        <v>341</v>
      </c>
      <c r="D125" s="79" t="s">
        <v>201</v>
      </c>
    </row>
    <row r="126" spans="1:4" ht="31.5">
      <c r="A126" s="81" t="s">
        <v>425</v>
      </c>
      <c r="B126" t="s">
        <v>226</v>
      </c>
      <c r="C126" s="79" t="s">
        <v>341</v>
      </c>
      <c r="D126" s="79" t="s">
        <v>262</v>
      </c>
    </row>
    <row r="127" spans="1:4" ht="31.5">
      <c r="A127" s="81" t="s">
        <v>426</v>
      </c>
      <c r="B127" t="s">
        <v>221</v>
      </c>
      <c r="C127" s="79" t="s">
        <v>341</v>
      </c>
      <c r="D127" s="79" t="s">
        <v>96</v>
      </c>
    </row>
    <row r="128" spans="1:4" ht="31.5">
      <c r="A128" s="81" t="s">
        <v>427</v>
      </c>
      <c r="B128" t="s">
        <v>228</v>
      </c>
      <c r="C128" s="79" t="s">
        <v>341</v>
      </c>
      <c r="D128" s="79" t="s">
        <v>43</v>
      </c>
    </row>
    <row r="129" spans="1:4" ht="31.5">
      <c r="A129" s="81" t="s">
        <v>428</v>
      </c>
      <c r="B129" t="s">
        <v>223</v>
      </c>
      <c r="C129" s="79" t="s">
        <v>341</v>
      </c>
      <c r="D129" s="79" t="s">
        <v>286</v>
      </c>
    </row>
    <row r="130" spans="1:4" ht="31.5">
      <c r="A130" s="81" t="s">
        <v>429</v>
      </c>
      <c r="B130" t="s">
        <v>220</v>
      </c>
      <c r="C130" s="79" t="s">
        <v>341</v>
      </c>
      <c r="D130" s="79" t="s">
        <v>287</v>
      </c>
    </row>
    <row r="131" spans="1:4" ht="31.5">
      <c r="A131" s="81" t="s">
        <v>430</v>
      </c>
      <c r="B131" t="s">
        <v>232</v>
      </c>
      <c r="C131" s="79" t="s">
        <v>318</v>
      </c>
      <c r="D131" s="79" t="s">
        <v>201</v>
      </c>
    </row>
    <row r="132" spans="1:4" ht="31.5">
      <c r="A132" s="81" t="s">
        <v>431</v>
      </c>
      <c r="B132" t="s">
        <v>224</v>
      </c>
      <c r="C132" s="79" t="s">
        <v>318</v>
      </c>
      <c r="D132" s="79" t="s">
        <v>262</v>
      </c>
    </row>
    <row r="133" spans="1:4" ht="31.5">
      <c r="A133" s="81" t="s">
        <v>432</v>
      </c>
      <c r="B133" t="s">
        <v>227</v>
      </c>
      <c r="C133" s="79" t="s">
        <v>318</v>
      </c>
      <c r="D133" s="79" t="s">
        <v>96</v>
      </c>
    </row>
    <row r="134" spans="1:4" ht="31.5">
      <c r="A134" s="81" t="s">
        <v>433</v>
      </c>
      <c r="B134" t="s">
        <v>231</v>
      </c>
      <c r="C134" s="79" t="s">
        <v>318</v>
      </c>
      <c r="D134" s="79" t="s">
        <v>43</v>
      </c>
    </row>
    <row r="135" spans="1:4" ht="31.5">
      <c r="A135" s="81" t="s">
        <v>434</v>
      </c>
      <c r="B135" s="59" t="s">
        <v>229</v>
      </c>
      <c r="C135" s="79" t="s">
        <v>318</v>
      </c>
      <c r="D135" s="79" t="s">
        <v>286</v>
      </c>
    </row>
    <row r="136" spans="1:4" ht="31.5">
      <c r="A136" s="81" t="s">
        <v>435</v>
      </c>
      <c r="B136" s="59" t="s">
        <v>222</v>
      </c>
      <c r="C136" s="79" t="s">
        <v>318</v>
      </c>
      <c r="D136" s="79" t="s">
        <v>287</v>
      </c>
    </row>
    <row r="137" spans="1:4" ht="31.5">
      <c r="A137" s="81" t="s">
        <v>436</v>
      </c>
      <c r="B137" t="e">
        <v>#N/A</v>
      </c>
      <c r="C137" s="79" t="s">
        <v>341</v>
      </c>
      <c r="D137" s="79" t="s">
        <v>338</v>
      </c>
    </row>
    <row r="138" spans="1:4" ht="31.5">
      <c r="A138" s="81" t="s">
        <v>437</v>
      </c>
      <c r="B138" t="e">
        <v>#N/A</v>
      </c>
      <c r="C138" s="79" t="s">
        <v>341</v>
      </c>
      <c r="D138" s="79" t="s">
        <v>339</v>
      </c>
    </row>
    <row r="139" spans="1:4" ht="31.5">
      <c r="A139" s="81" t="s">
        <v>438</v>
      </c>
      <c r="B139" t="e">
        <v>#N/A</v>
      </c>
      <c r="C139" s="79" t="s">
        <v>341</v>
      </c>
      <c r="D139" s="79" t="s">
        <v>340</v>
      </c>
    </row>
    <row r="140" spans="1:4" ht="31.5">
      <c r="A140" s="81" t="s">
        <v>439</v>
      </c>
      <c r="B140" t="e">
        <v>#N/A</v>
      </c>
      <c r="C140" s="79" t="s">
        <v>341</v>
      </c>
      <c r="D140" s="79" t="s">
        <v>337</v>
      </c>
    </row>
    <row r="141" spans="1:4" ht="31.5">
      <c r="A141" s="81" t="s">
        <v>440</v>
      </c>
      <c r="B141" t="e">
        <v>#N/A</v>
      </c>
      <c r="C141" s="79" t="s">
        <v>318</v>
      </c>
      <c r="D141" s="79" t="s">
        <v>338</v>
      </c>
    </row>
    <row r="142" spans="1:4" ht="31.5">
      <c r="A142" s="81" t="s">
        <v>441</v>
      </c>
      <c r="B142" t="e">
        <v>#N/A</v>
      </c>
      <c r="C142" s="79" t="s">
        <v>318</v>
      </c>
      <c r="D142" s="79" t="s">
        <v>339</v>
      </c>
    </row>
    <row r="143" spans="1:4" ht="31.5">
      <c r="A143" s="81" t="s">
        <v>442</v>
      </c>
      <c r="B143" t="e">
        <v>#N/A</v>
      </c>
      <c r="C143" s="79" t="s">
        <v>318</v>
      </c>
      <c r="D143" s="79" t="s">
        <v>340</v>
      </c>
    </row>
    <row r="144" spans="1:4" ht="31.5">
      <c r="A144" s="81" t="s">
        <v>443</v>
      </c>
      <c r="B144" t="e">
        <v>#N/A</v>
      </c>
      <c r="C144" s="79" t="s">
        <v>318</v>
      </c>
      <c r="D144" s="79" t="s">
        <v>337</v>
      </c>
    </row>
    <row r="145" spans="1:4" ht="31.5">
      <c r="A145" s="81" t="s">
        <v>444</v>
      </c>
      <c r="B145" s="59" t="s">
        <v>256</v>
      </c>
      <c r="C145" s="79" t="s">
        <v>341</v>
      </c>
      <c r="D145" s="79" t="s">
        <v>142</v>
      </c>
    </row>
    <row r="146" spans="1:4" ht="31.5">
      <c r="A146" s="81" t="s">
        <v>445</v>
      </c>
      <c r="B146" t="s">
        <v>258</v>
      </c>
      <c r="C146" s="79" t="s">
        <v>318</v>
      </c>
      <c r="D146" s="79" t="s">
        <v>142</v>
      </c>
    </row>
    <row r="147" spans="1:4" ht="31.5">
      <c r="A147" s="81" t="s">
        <v>446</v>
      </c>
      <c r="B147" t="s">
        <v>255</v>
      </c>
      <c r="C147" s="79" t="s">
        <v>342</v>
      </c>
      <c r="D147" s="79" t="s">
        <v>142</v>
      </c>
    </row>
    <row r="148" spans="1:4" ht="31.5">
      <c r="A148" s="81" t="s">
        <v>447</v>
      </c>
      <c r="B148" t="s">
        <v>259</v>
      </c>
      <c r="C148" s="79" t="s">
        <v>343</v>
      </c>
      <c r="D148" s="79" t="s">
        <v>142</v>
      </c>
    </row>
    <row r="149" spans="1:4" ht="31.5">
      <c r="A149" s="81" t="s">
        <v>448</v>
      </c>
      <c r="B149" t="s">
        <v>260</v>
      </c>
      <c r="C149" s="79" t="s">
        <v>342</v>
      </c>
      <c r="D149" s="79" t="s">
        <v>201</v>
      </c>
    </row>
    <row r="150" spans="1:4" ht="31.5">
      <c r="A150" s="81" t="s">
        <v>449</v>
      </c>
      <c r="B150" t="s">
        <v>257</v>
      </c>
      <c r="C150" s="79" t="s">
        <v>342</v>
      </c>
      <c r="D150" s="79" t="s">
        <v>262</v>
      </c>
    </row>
    <row r="151" spans="1:4" ht="31.5">
      <c r="A151" s="81" t="s">
        <v>450</v>
      </c>
      <c r="B151" s="5" t="s">
        <v>261</v>
      </c>
      <c r="C151" s="79" t="s">
        <v>342</v>
      </c>
      <c r="D151" s="79" t="s">
        <v>96</v>
      </c>
    </row>
    <row r="152" spans="1:4" ht="31.5">
      <c r="A152" s="81" t="s">
        <v>451</v>
      </c>
      <c r="B152" s="5" t="s">
        <v>252</v>
      </c>
      <c r="C152" s="79" t="s">
        <v>343</v>
      </c>
      <c r="D152" s="79" t="s">
        <v>201</v>
      </c>
    </row>
    <row r="153" spans="1:4" ht="31.5">
      <c r="A153" s="81" t="s">
        <v>452</v>
      </c>
      <c r="B153" s="5" t="s">
        <v>253</v>
      </c>
      <c r="C153" s="79" t="s">
        <v>343</v>
      </c>
      <c r="D153" s="79" t="s">
        <v>262</v>
      </c>
    </row>
    <row r="154" spans="1:4" ht="31.5">
      <c r="A154" s="81" t="s">
        <v>453</v>
      </c>
      <c r="B154" s="5" t="s">
        <v>254</v>
      </c>
      <c r="C154" s="79" t="s">
        <v>343</v>
      </c>
      <c r="D154" s="79" t="s">
        <v>96</v>
      </c>
    </row>
    <row r="155" spans="1:4" ht="31.5">
      <c r="A155" s="81" t="s">
        <v>454</v>
      </c>
      <c r="B155" s="5" t="s">
        <v>236</v>
      </c>
      <c r="C155" s="79" t="s">
        <v>342</v>
      </c>
      <c r="D155" s="79" t="s">
        <v>286</v>
      </c>
    </row>
    <row r="156" spans="1:4" ht="31.5">
      <c r="A156" s="81" t="s">
        <v>455</v>
      </c>
      <c r="B156" s="5" t="s">
        <v>241</v>
      </c>
      <c r="C156" s="79" t="s">
        <v>342</v>
      </c>
      <c r="D156" s="79" t="s">
        <v>287</v>
      </c>
    </row>
    <row r="157" spans="1:4" ht="31.5">
      <c r="A157" s="81" t="s">
        <v>456</v>
      </c>
      <c r="B157" s="5" t="s">
        <v>243</v>
      </c>
      <c r="C157" s="79" t="s">
        <v>343</v>
      </c>
      <c r="D157" s="79" t="s">
        <v>286</v>
      </c>
    </row>
    <row r="158" spans="1:4" ht="31.5">
      <c r="A158" s="81" t="s">
        <v>457</v>
      </c>
      <c r="B158" s="5" t="s">
        <v>244</v>
      </c>
      <c r="C158" s="79" t="s">
        <v>343</v>
      </c>
      <c r="D158" s="79" t="s">
        <v>287</v>
      </c>
    </row>
    <row r="159" spans="1:4" ht="31.5">
      <c r="A159" s="81" t="s">
        <v>458</v>
      </c>
      <c r="B159" s="5" t="s">
        <v>237</v>
      </c>
      <c r="C159" s="79" t="s">
        <v>344</v>
      </c>
      <c r="D159" s="79" t="s">
        <v>286</v>
      </c>
    </row>
    <row r="160" spans="1:4" ht="31.5">
      <c r="A160" s="81" t="s">
        <v>459</v>
      </c>
      <c r="B160" s="5" t="s">
        <v>239</v>
      </c>
      <c r="C160" s="79" t="s">
        <v>344</v>
      </c>
      <c r="D160" s="79" t="s">
        <v>287</v>
      </c>
    </row>
    <row r="161" spans="1:4" ht="31.5">
      <c r="A161" s="81" t="s">
        <v>460</v>
      </c>
      <c r="B161" s="5" t="s">
        <v>245</v>
      </c>
      <c r="C161" s="79" t="s">
        <v>319</v>
      </c>
      <c r="D161" s="79" t="s">
        <v>286</v>
      </c>
    </row>
    <row r="162" spans="1:4" ht="31.5">
      <c r="A162" s="81" t="s">
        <v>461</v>
      </c>
      <c r="B162" t="s">
        <v>238</v>
      </c>
      <c r="C162" s="79" t="s">
        <v>319</v>
      </c>
      <c r="D162" s="79" t="s">
        <v>287</v>
      </c>
    </row>
    <row r="163" spans="1:4" ht="31.5">
      <c r="A163" s="81" t="s">
        <v>462</v>
      </c>
      <c r="B163" t="s">
        <v>240</v>
      </c>
      <c r="C163" s="79" t="s">
        <v>320</v>
      </c>
      <c r="D163" s="79" t="s">
        <v>286</v>
      </c>
    </row>
    <row r="164" spans="1:4" ht="31.5">
      <c r="A164" s="81" t="s">
        <v>463</v>
      </c>
      <c r="B164" t="s">
        <v>242</v>
      </c>
      <c r="C164" s="79" t="s">
        <v>320</v>
      </c>
      <c r="D164" s="79" t="s">
        <v>287</v>
      </c>
    </row>
    <row r="165" spans="1:4" ht="31.5">
      <c r="A165" s="81" t="s">
        <v>464</v>
      </c>
      <c r="B165" t="s">
        <v>139</v>
      </c>
      <c r="C165" s="79" t="s">
        <v>141</v>
      </c>
      <c r="D165" s="79" t="s">
        <v>345</v>
      </c>
    </row>
    <row r="166" spans="1:4" ht="31.5">
      <c r="A166" s="81" t="s">
        <v>465</v>
      </c>
      <c r="B166" t="s">
        <v>137</v>
      </c>
      <c r="C166" s="79" t="s">
        <v>141</v>
      </c>
      <c r="D166" s="79" t="s">
        <v>346</v>
      </c>
    </row>
    <row r="167" spans="1:4" ht="31.5">
      <c r="A167" s="81" t="s">
        <v>466</v>
      </c>
      <c r="B167" t="s">
        <v>138</v>
      </c>
      <c r="C167" s="79" t="s">
        <v>141</v>
      </c>
      <c r="D167" s="79" t="s">
        <v>347</v>
      </c>
    </row>
    <row r="168" spans="1:4" ht="31.5">
      <c r="A168" s="81" t="s">
        <v>467</v>
      </c>
      <c r="B168" t="s">
        <v>246</v>
      </c>
      <c r="C168" s="79" t="s">
        <v>341</v>
      </c>
      <c r="D168" s="79" t="s">
        <v>284</v>
      </c>
    </row>
    <row r="169" spans="1:4" ht="31.5">
      <c r="A169" s="81" t="s">
        <v>468</v>
      </c>
      <c r="B169" t="s">
        <v>249</v>
      </c>
      <c r="C169" s="79" t="s">
        <v>341</v>
      </c>
      <c r="D169" s="79" t="s">
        <v>285</v>
      </c>
    </row>
    <row r="170" spans="1:4" ht="31.5">
      <c r="A170" s="81" t="s">
        <v>469</v>
      </c>
      <c r="B170" t="s">
        <v>251</v>
      </c>
      <c r="C170" s="79" t="s">
        <v>341</v>
      </c>
      <c r="D170" s="79" t="s">
        <v>348</v>
      </c>
    </row>
    <row r="171" spans="1:4" ht="31.5">
      <c r="A171" s="81" t="s">
        <v>470</v>
      </c>
      <c r="B171" t="s">
        <v>250</v>
      </c>
      <c r="C171" s="79" t="s">
        <v>341</v>
      </c>
      <c r="D171" s="79" t="s">
        <v>280</v>
      </c>
    </row>
    <row r="172" spans="1:4" ht="31.5">
      <c r="A172" s="81" t="s">
        <v>471</v>
      </c>
      <c r="B172" t="s">
        <v>247</v>
      </c>
      <c r="C172" s="79" t="s">
        <v>341</v>
      </c>
      <c r="D172" s="79" t="s">
        <v>248</v>
      </c>
    </row>
    <row r="173" spans="1:4" ht="31.5">
      <c r="A173" s="81" t="s">
        <v>472</v>
      </c>
      <c r="B173" t="s">
        <v>264</v>
      </c>
      <c r="C173" s="79" t="s">
        <v>349</v>
      </c>
      <c r="D173" s="79" t="s">
        <v>201</v>
      </c>
    </row>
    <row r="174" spans="1:4" ht="31.5">
      <c r="A174" s="81" t="s">
        <v>473</v>
      </c>
      <c r="B174" t="s">
        <v>266</v>
      </c>
      <c r="C174" s="79" t="s">
        <v>349</v>
      </c>
      <c r="D174" s="79" t="s">
        <v>262</v>
      </c>
    </row>
    <row r="175" spans="1:4" ht="31.5">
      <c r="A175" s="81" t="s">
        <v>474</v>
      </c>
      <c r="B175" t="s">
        <v>267</v>
      </c>
      <c r="C175" s="79" t="s">
        <v>349</v>
      </c>
      <c r="D175" s="79" t="s">
        <v>96</v>
      </c>
    </row>
    <row r="176" spans="1:4" ht="31.5">
      <c r="A176" s="81" t="s">
        <v>475</v>
      </c>
      <c r="B176" t="s">
        <v>263</v>
      </c>
      <c r="C176" s="79" t="s">
        <v>349</v>
      </c>
      <c r="D176" s="79" t="s">
        <v>286</v>
      </c>
    </row>
    <row r="177" spans="1:4" ht="31.5">
      <c r="A177" s="81" t="s">
        <v>476</v>
      </c>
      <c r="B177" t="s">
        <v>265</v>
      </c>
      <c r="C177" s="79" t="s">
        <v>349</v>
      </c>
      <c r="D177" s="79" t="s">
        <v>287</v>
      </c>
    </row>
    <row r="178" spans="1:4" ht="31.5">
      <c r="A178" s="81" t="s">
        <v>477</v>
      </c>
      <c r="B178" t="s">
        <v>273</v>
      </c>
      <c r="C178" s="79" t="s">
        <v>269</v>
      </c>
      <c r="D178" s="79" t="s">
        <v>286</v>
      </c>
    </row>
    <row r="179" spans="1:4" ht="31.5">
      <c r="A179" s="81" t="s">
        <v>478</v>
      </c>
      <c r="B179" t="s">
        <v>268</v>
      </c>
      <c r="C179" s="79" t="s">
        <v>269</v>
      </c>
      <c r="D179" s="79" t="s">
        <v>287</v>
      </c>
    </row>
    <row r="180" spans="1:4" ht="31.5">
      <c r="A180" s="81" t="s">
        <v>479</v>
      </c>
      <c r="B180" t="s">
        <v>272</v>
      </c>
      <c r="C180" s="79" t="s">
        <v>276</v>
      </c>
      <c r="D180" s="79" t="s">
        <v>286</v>
      </c>
    </row>
    <row r="181" spans="1:4" ht="31.5">
      <c r="A181" s="81" t="s">
        <v>480</v>
      </c>
      <c r="B181" t="s">
        <v>277</v>
      </c>
      <c r="C181" s="79" t="s">
        <v>276</v>
      </c>
      <c r="D181" s="79" t="s">
        <v>287</v>
      </c>
    </row>
    <row r="182" spans="1:4" ht="31.5">
      <c r="A182" s="81" t="s">
        <v>481</v>
      </c>
      <c r="B182" t="s">
        <v>278</v>
      </c>
      <c r="C182" s="79" t="s">
        <v>275</v>
      </c>
      <c r="D182" s="79" t="s">
        <v>286</v>
      </c>
    </row>
    <row r="183" spans="1:4" ht="31.5">
      <c r="A183" s="81" t="s">
        <v>482</v>
      </c>
      <c r="B183" t="s">
        <v>270</v>
      </c>
      <c r="C183" s="79" t="s">
        <v>275</v>
      </c>
      <c r="D183" s="79" t="s">
        <v>287</v>
      </c>
    </row>
    <row r="184" spans="1:4" ht="31.5">
      <c r="A184" s="81" t="s">
        <v>483</v>
      </c>
      <c r="B184" t="s">
        <v>271</v>
      </c>
      <c r="C184" s="79" t="s">
        <v>350</v>
      </c>
      <c r="D184" s="79" t="s">
        <v>286</v>
      </c>
    </row>
    <row r="185" spans="1:4" ht="31.5">
      <c r="A185" s="81" t="s">
        <v>484</v>
      </c>
      <c r="B185" t="s">
        <v>274</v>
      </c>
      <c r="C185" s="79" t="s">
        <v>350</v>
      </c>
      <c r="D185" s="79" t="s">
        <v>287</v>
      </c>
    </row>
    <row r="186" spans="1:4" ht="31.5">
      <c r="A186" s="81" t="s">
        <v>485</v>
      </c>
      <c r="B186" t="s">
        <v>295</v>
      </c>
      <c r="C186" s="79" t="s">
        <v>276</v>
      </c>
      <c r="D186" s="79" t="s">
        <v>262</v>
      </c>
    </row>
    <row r="187" spans="1:4" ht="31.5">
      <c r="A187" s="81" t="s">
        <v>486</v>
      </c>
      <c r="B187" t="s">
        <v>289</v>
      </c>
      <c r="C187" s="79" t="s">
        <v>276</v>
      </c>
      <c r="D187" s="79" t="s">
        <v>201</v>
      </c>
    </row>
    <row r="188" spans="1:4" ht="31.5">
      <c r="A188" s="81" t="s">
        <v>487</v>
      </c>
      <c r="B188" t="s">
        <v>290</v>
      </c>
      <c r="C188" s="79" t="s">
        <v>276</v>
      </c>
      <c r="D188" s="79" t="s">
        <v>96</v>
      </c>
    </row>
    <row r="189" spans="1:4" ht="31.5">
      <c r="A189" s="81" t="s">
        <v>488</v>
      </c>
      <c r="B189" t="s">
        <v>296</v>
      </c>
      <c r="C189" s="79" t="s">
        <v>269</v>
      </c>
      <c r="D189" s="79" t="s">
        <v>262</v>
      </c>
    </row>
    <row r="190" spans="1:4" ht="31.5">
      <c r="A190" s="81" t="s">
        <v>489</v>
      </c>
      <c r="B190" t="s">
        <v>297</v>
      </c>
      <c r="C190" s="79" t="s">
        <v>269</v>
      </c>
      <c r="D190" s="79" t="s">
        <v>201</v>
      </c>
    </row>
    <row r="191" spans="1:4" ht="31.5">
      <c r="A191" s="81" t="s">
        <v>490</v>
      </c>
      <c r="B191" t="s">
        <v>298</v>
      </c>
      <c r="C191" s="79" t="s">
        <v>269</v>
      </c>
      <c r="D191" s="79" t="s">
        <v>96</v>
      </c>
    </row>
    <row r="192" spans="1:4" ht="31.5">
      <c r="A192" s="81" t="s">
        <v>491</v>
      </c>
      <c r="B192" t="s">
        <v>299</v>
      </c>
      <c r="C192" s="79" t="s">
        <v>275</v>
      </c>
      <c r="D192" s="79" t="s">
        <v>262</v>
      </c>
    </row>
    <row r="193" spans="1:4" ht="31.5">
      <c r="A193" s="81" t="s">
        <v>492</v>
      </c>
      <c r="B193" t="s">
        <v>291</v>
      </c>
      <c r="C193" s="79" t="s">
        <v>275</v>
      </c>
      <c r="D193" s="79" t="s">
        <v>201</v>
      </c>
    </row>
    <row r="194" spans="1:4" ht="31.5">
      <c r="A194" s="81" t="s">
        <v>493</v>
      </c>
      <c r="B194" t="s">
        <v>300</v>
      </c>
      <c r="C194" s="79" t="s">
        <v>275</v>
      </c>
      <c r="D194" s="79" t="s">
        <v>96</v>
      </c>
    </row>
    <row r="195" spans="1:4" ht="31.5">
      <c r="A195" s="81" t="s">
        <v>494</v>
      </c>
      <c r="B195" t="s">
        <v>301</v>
      </c>
      <c r="C195" s="79" t="s">
        <v>350</v>
      </c>
      <c r="D195" s="79" t="s">
        <v>262</v>
      </c>
    </row>
    <row r="196" spans="1:4" ht="31.5">
      <c r="A196" s="81" t="s">
        <v>495</v>
      </c>
      <c r="B196" t="s">
        <v>302</v>
      </c>
      <c r="C196" s="79" t="s">
        <v>350</v>
      </c>
      <c r="D196" s="79" t="s">
        <v>201</v>
      </c>
    </row>
    <row r="197" spans="1:4" ht="31.5">
      <c r="A197" s="81" t="s">
        <v>496</v>
      </c>
      <c r="B197" t="s">
        <v>303</v>
      </c>
      <c r="C197" s="79" t="s">
        <v>350</v>
      </c>
      <c r="D197" s="79" t="s">
        <v>96</v>
      </c>
    </row>
    <row r="198" spans="1:4" ht="31.5">
      <c r="A198" s="81" t="s">
        <v>497</v>
      </c>
      <c r="B198" t="s">
        <v>304</v>
      </c>
      <c r="C198" s="79" t="s">
        <v>276</v>
      </c>
      <c r="D198" s="79" t="s">
        <v>142</v>
      </c>
    </row>
    <row r="199" spans="1:4" ht="31.5">
      <c r="A199" s="81" t="s">
        <v>498</v>
      </c>
      <c r="B199" t="s">
        <v>305</v>
      </c>
      <c r="C199" s="79" t="s">
        <v>269</v>
      </c>
      <c r="D199" s="79" t="s">
        <v>142</v>
      </c>
    </row>
    <row r="200" spans="1:4" ht="31.5">
      <c r="A200" s="81" t="s">
        <v>499</v>
      </c>
      <c r="B200" t="s">
        <v>306</v>
      </c>
      <c r="C200" s="79" t="s">
        <v>275</v>
      </c>
      <c r="D200" s="79" t="s">
        <v>142</v>
      </c>
    </row>
    <row r="201" spans="1:4" ht="31.5">
      <c r="A201" s="81" t="s">
        <v>500</v>
      </c>
      <c r="B201" t="s">
        <v>307</v>
      </c>
      <c r="C201" s="79" t="s">
        <v>350</v>
      </c>
      <c r="D201" s="79" t="s">
        <v>142</v>
      </c>
    </row>
    <row r="202" spans="1:4" ht="31.5">
      <c r="A202" s="81" t="s">
        <v>501</v>
      </c>
      <c r="B202" t="s">
        <v>282</v>
      </c>
      <c r="C202" s="79" t="s">
        <v>276</v>
      </c>
      <c r="D202" s="79" t="s">
        <v>280</v>
      </c>
    </row>
    <row r="203" spans="1:4" ht="31.5">
      <c r="A203" s="81" t="s">
        <v>502</v>
      </c>
      <c r="B203" t="s">
        <v>308</v>
      </c>
      <c r="C203" s="79" t="s">
        <v>269</v>
      </c>
      <c r="D203" s="79" t="s">
        <v>280</v>
      </c>
    </row>
    <row r="204" spans="1:4" ht="31.5">
      <c r="A204" s="81" t="s">
        <v>503</v>
      </c>
      <c r="B204" t="s">
        <v>279</v>
      </c>
      <c r="C204" s="79" t="s">
        <v>275</v>
      </c>
      <c r="D204" s="79" t="s">
        <v>280</v>
      </c>
    </row>
    <row r="205" spans="1:4" ht="31.5">
      <c r="A205" s="81" t="s">
        <v>504</v>
      </c>
      <c r="B205" t="s">
        <v>283</v>
      </c>
      <c r="C205" s="79" t="s">
        <v>350</v>
      </c>
      <c r="D205" s="79" t="s">
        <v>280</v>
      </c>
    </row>
    <row r="206" spans="1:4" ht="31.5">
      <c r="A206" s="81" t="s">
        <v>505</v>
      </c>
      <c r="B206" t="s">
        <v>281</v>
      </c>
      <c r="C206" s="79" t="s">
        <v>318</v>
      </c>
      <c r="D206" s="79" t="s">
        <v>280</v>
      </c>
    </row>
    <row r="207" spans="1:4" ht="31.5">
      <c r="A207" s="81" t="s">
        <v>479</v>
      </c>
      <c r="B207" t="s">
        <v>309</v>
      </c>
      <c r="C207" s="79" t="s">
        <v>276</v>
      </c>
      <c r="D207" s="79" t="s">
        <v>351</v>
      </c>
    </row>
    <row r="208" spans="1:4" ht="31.5">
      <c r="A208" s="81" t="s">
        <v>480</v>
      </c>
      <c r="B208" t="s">
        <v>310</v>
      </c>
      <c r="C208" s="79" t="s">
        <v>276</v>
      </c>
      <c r="D208" s="79" t="s">
        <v>352</v>
      </c>
    </row>
    <row r="209" spans="1:4" ht="31.5">
      <c r="A209" s="81" t="s">
        <v>481</v>
      </c>
      <c r="B209" t="s">
        <v>311</v>
      </c>
      <c r="C209" s="79" t="s">
        <v>275</v>
      </c>
      <c r="D209" s="79" t="s">
        <v>351</v>
      </c>
    </row>
    <row r="210" spans="1:4" ht="31.5">
      <c r="A210" s="81" t="s">
        <v>482</v>
      </c>
      <c r="B210" t="s">
        <v>292</v>
      </c>
      <c r="C210" s="79" t="s">
        <v>275</v>
      </c>
      <c r="D210" s="79" t="s">
        <v>352</v>
      </c>
    </row>
    <row r="211" spans="1:4" ht="31.5">
      <c r="A211" s="86" t="s">
        <v>483</v>
      </c>
      <c r="B211" t="s">
        <v>293</v>
      </c>
      <c r="C211" s="87" t="s">
        <v>350</v>
      </c>
      <c r="D211" s="87" t="s">
        <v>351</v>
      </c>
    </row>
    <row r="212" spans="1:4" ht="31.5">
      <c r="A212" s="81" t="s">
        <v>484</v>
      </c>
      <c r="B212" s="18" t="s">
        <v>312</v>
      </c>
      <c r="C212" s="18" t="s">
        <v>350</v>
      </c>
      <c r="D212" s="18" t="s">
        <v>352</v>
      </c>
    </row>
    <row r="213" spans="1:4" ht="31.5">
      <c r="A213" s="81" t="s">
        <v>528</v>
      </c>
      <c r="B213" s="18" t="s">
        <v>512</v>
      </c>
      <c r="C213" s="18" t="s">
        <v>508</v>
      </c>
      <c r="D213" s="18" t="s">
        <v>286</v>
      </c>
    </row>
    <row r="214" spans="1:4" ht="31.5">
      <c r="A214" s="81" t="s">
        <v>529</v>
      </c>
      <c r="B214" s="18" t="s">
        <v>513</v>
      </c>
      <c r="C214" s="18" t="s">
        <v>508</v>
      </c>
      <c r="D214" s="18" t="s">
        <v>287</v>
      </c>
    </row>
    <row r="215" spans="1:4" ht="31.5">
      <c r="A215" s="81" t="s">
        <v>530</v>
      </c>
      <c r="B215" s="18" t="s">
        <v>514</v>
      </c>
      <c r="C215" s="18" t="s">
        <v>509</v>
      </c>
      <c r="D215" s="18" t="s">
        <v>286</v>
      </c>
    </row>
    <row r="216" spans="1:4" ht="31.5">
      <c r="A216" s="81" t="s">
        <v>531</v>
      </c>
      <c r="B216" s="18" t="s">
        <v>515</v>
      </c>
      <c r="C216" s="18" t="s">
        <v>509</v>
      </c>
      <c r="D216" s="18" t="s">
        <v>287</v>
      </c>
    </row>
    <row r="217" spans="1:4" ht="31.5">
      <c r="A217" s="81" t="s">
        <v>532</v>
      </c>
      <c r="B217" s="18" t="s">
        <v>516</v>
      </c>
      <c r="C217" s="18" t="s">
        <v>510</v>
      </c>
      <c r="D217" s="18" t="s">
        <v>286</v>
      </c>
    </row>
    <row r="218" spans="1:4" ht="31.5">
      <c r="A218" s="81" t="s">
        <v>533</v>
      </c>
      <c r="B218" s="18" t="s">
        <v>517</v>
      </c>
      <c r="C218" s="18" t="s">
        <v>510</v>
      </c>
      <c r="D218" s="18" t="s">
        <v>287</v>
      </c>
    </row>
    <row r="219" spans="1:4" ht="31.5">
      <c r="A219" s="81" t="s">
        <v>534</v>
      </c>
      <c r="B219" s="18" t="s">
        <v>518</v>
      </c>
      <c r="C219" s="18" t="s">
        <v>508</v>
      </c>
      <c r="D219" s="18" t="s">
        <v>201</v>
      </c>
    </row>
    <row r="220" spans="1:4" ht="31.5">
      <c r="A220" s="81" t="s">
        <v>535</v>
      </c>
      <c r="B220" s="18" t="s">
        <v>519</v>
      </c>
      <c r="C220" s="18" t="s">
        <v>508</v>
      </c>
      <c r="D220" s="18" t="s">
        <v>262</v>
      </c>
    </row>
    <row r="221" spans="1:4" ht="31.5">
      <c r="A221" s="81" t="s">
        <v>536</v>
      </c>
      <c r="B221" s="18" t="s">
        <v>520</v>
      </c>
      <c r="C221" s="18" t="s">
        <v>508</v>
      </c>
      <c r="D221" s="18" t="s">
        <v>96</v>
      </c>
    </row>
    <row r="222" spans="1:4" ht="31.5">
      <c r="A222" s="81" t="s">
        <v>537</v>
      </c>
      <c r="B222" s="18" t="s">
        <v>521</v>
      </c>
      <c r="C222" s="18" t="s">
        <v>508</v>
      </c>
      <c r="D222" s="18" t="s">
        <v>142</v>
      </c>
    </row>
    <row r="223" spans="1:4" ht="31.5">
      <c r="A223" s="81" t="s">
        <v>538</v>
      </c>
      <c r="B223" s="18" t="s">
        <v>522</v>
      </c>
      <c r="C223" s="18" t="s">
        <v>511</v>
      </c>
      <c r="D223" s="18" t="s">
        <v>286</v>
      </c>
    </row>
    <row r="224" spans="1:4" ht="31.5">
      <c r="A224" s="81" t="s">
        <v>539</v>
      </c>
      <c r="B224" s="18" t="s">
        <v>523</v>
      </c>
      <c r="C224" s="18" t="s">
        <v>511</v>
      </c>
      <c r="D224" s="18" t="s">
        <v>287</v>
      </c>
    </row>
    <row r="225" spans="1:4" ht="31.5">
      <c r="A225" s="81" t="s">
        <v>540</v>
      </c>
      <c r="B225" s="18" t="s">
        <v>524</v>
      </c>
      <c r="C225" s="18" t="s">
        <v>511</v>
      </c>
      <c r="D225" s="18" t="s">
        <v>201</v>
      </c>
    </row>
    <row r="226" spans="1:4" ht="31.5">
      <c r="A226" s="81" t="s">
        <v>541</v>
      </c>
      <c r="B226" s="18" t="s">
        <v>525</v>
      </c>
      <c r="C226" s="18" t="s">
        <v>511</v>
      </c>
      <c r="D226" s="18" t="s">
        <v>262</v>
      </c>
    </row>
    <row r="227" spans="1:4" ht="31.5">
      <c r="A227" s="81" t="s">
        <v>542</v>
      </c>
      <c r="B227" s="18" t="s">
        <v>526</v>
      </c>
      <c r="C227" s="18" t="s">
        <v>511</v>
      </c>
      <c r="D227" s="18" t="s">
        <v>96</v>
      </c>
    </row>
    <row r="228" spans="1:4" ht="31.5">
      <c r="A228" s="81" t="s">
        <v>543</v>
      </c>
      <c r="B228" s="18" t="s">
        <v>527</v>
      </c>
      <c r="C228" s="18" t="s">
        <v>511</v>
      </c>
      <c r="D228" s="18" t="s">
        <v>142</v>
      </c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综合报告</vt:lpstr>
      <vt:lpstr>业务报告</vt:lpstr>
      <vt:lpstr>广告报告</vt:lpstr>
      <vt:lpstr>退货报告(FBA)</vt:lpstr>
      <vt:lpstr>退货报告(自发货)</vt:lpstr>
      <vt:lpstr>全部手机型号和壳种类</vt:lpstr>
      <vt:lpstr>业务报告!提取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OceanXu</dc:creator>
  <cp:lastModifiedBy>Huan Fu</cp:lastModifiedBy>
  <dcterms:created xsi:type="dcterms:W3CDTF">2020-04-10T13:31:03Z</dcterms:created>
  <dcterms:modified xsi:type="dcterms:W3CDTF">2023-04-05T08:53:39Z</dcterms:modified>
</cp:coreProperties>
</file>