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coding\projects\jupyter\实验四\国泰安数据\"/>
    </mc:Choice>
  </mc:AlternateContent>
  <xr:revisionPtr revIDLastSave="0" documentId="13_ncr:1_{B27A0826-5C62-4446-B0AA-89E1FB8A6E62}" xr6:coauthVersionLast="45" xr6:coauthVersionMax="45" xr10:uidLastSave="{00000000-0000-0000-0000-000000000000}"/>
  <bookViews>
    <workbookView xWindow="516" yWindow="2232" windowWidth="21084" windowHeight="9420" xr2:uid="{00000000-000D-0000-FFFF-FFFF00000000}"/>
  </bookViews>
  <sheets>
    <sheet name="1" sheetId="1" r:id="rId1"/>
  </sheets>
  <calcPr calcId="191029"/>
</workbook>
</file>

<file path=xl/calcChain.xml><?xml version="1.0" encoding="utf-8"?>
<calcChain xmlns="http://schemas.openxmlformats.org/spreadsheetml/2006/main">
  <c r="A3759" i="1" l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<sst xmlns="http://schemas.openxmlformats.org/spreadsheetml/2006/main" count="3761" uniqueCount="35">
  <si>
    <t>代码</t>
  </si>
  <si>
    <t>地区</t>
  </si>
  <si>
    <t>辽宁</t>
  </si>
  <si>
    <t>深圳</t>
  </si>
  <si>
    <t>陕西</t>
  </si>
  <si>
    <t>上海</t>
  </si>
  <si>
    <t>广东</t>
  </si>
  <si>
    <t>北京</t>
  </si>
  <si>
    <t>浙江</t>
  </si>
  <si>
    <t>山东</t>
  </si>
  <si>
    <t>江苏</t>
  </si>
  <si>
    <t>安徽</t>
  </si>
  <si>
    <t>湖北</t>
  </si>
  <si>
    <t>湖南</t>
  </si>
  <si>
    <t>福建</t>
  </si>
  <si>
    <t>海南</t>
  </si>
  <si>
    <t>河北</t>
  </si>
  <si>
    <t>西藏</t>
  </si>
  <si>
    <t>四川</t>
  </si>
  <si>
    <t>广西</t>
  </si>
  <si>
    <t>吉林</t>
  </si>
  <si>
    <t>河南</t>
  </si>
  <si>
    <t>甘肃</t>
  </si>
  <si>
    <t>江西</t>
  </si>
  <si>
    <t>天津</t>
  </si>
  <si>
    <t>黑龙江</t>
  </si>
  <si>
    <t>重庆</t>
  </si>
  <si>
    <t>新疆</t>
  </si>
  <si>
    <t>山西</t>
  </si>
  <si>
    <t>内蒙</t>
  </si>
  <si>
    <t>贵州</t>
  </si>
  <si>
    <t>云南</t>
  </si>
  <si>
    <t>青海</t>
  </si>
  <si>
    <t>宁夏</t>
  </si>
  <si>
    <t>数据来源:通达信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</si>
</sst>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60"/>
  <sheetViews>
    <sheetView tabSelected="1" topLeftCell="A7" workbookViewId="0">
      <selection activeCell="F16" sqref="F16"/>
    </sheetView>
  </sheetViews>
  <sheetFormatPr defaultColWidth="9"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 t="str">
        <f>"688037"</f>
        <v>688037</v>
      </c>
      <c r="B2" t="s">
        <v>2</v>
      </c>
    </row>
    <row r="3" spans="1:2" x14ac:dyDescent="0.25">
      <c r="A3" t="str">
        <f>"002429"</f>
        <v>002429</v>
      </c>
      <c r="B3" t="s">
        <v>3</v>
      </c>
    </row>
    <row r="4" spans="1:2" x14ac:dyDescent="0.25">
      <c r="A4" t="str">
        <f>"600707"</f>
        <v>600707</v>
      </c>
      <c r="B4" t="s">
        <v>4</v>
      </c>
    </row>
    <row r="5" spans="1:2" x14ac:dyDescent="0.25">
      <c r="A5" t="str">
        <f>"600651"</f>
        <v>600651</v>
      </c>
      <c r="B5" t="s">
        <v>5</v>
      </c>
    </row>
    <row r="6" spans="1:2" x14ac:dyDescent="0.25">
      <c r="A6" t="str">
        <f>"300241"</f>
        <v>300241</v>
      </c>
      <c r="B6" t="s">
        <v>3</v>
      </c>
    </row>
    <row r="7" spans="1:2" x14ac:dyDescent="0.25">
      <c r="A7" t="str">
        <f>"000823"</f>
        <v>000823</v>
      </c>
      <c r="B7" t="s">
        <v>6</v>
      </c>
    </row>
    <row r="8" spans="1:2" x14ac:dyDescent="0.25">
      <c r="A8" t="str">
        <f>"002285"</f>
        <v>002285</v>
      </c>
      <c r="B8" t="s">
        <v>3</v>
      </c>
    </row>
    <row r="9" spans="1:2" x14ac:dyDescent="0.25">
      <c r="A9" t="str">
        <f>"601231"</f>
        <v>601231</v>
      </c>
      <c r="B9" t="s">
        <v>5</v>
      </c>
    </row>
    <row r="10" spans="1:2" x14ac:dyDescent="0.25">
      <c r="A10" t="str">
        <f>"300456"</f>
        <v>300456</v>
      </c>
      <c r="B10" t="s">
        <v>7</v>
      </c>
    </row>
    <row r="11" spans="1:2" x14ac:dyDescent="0.25">
      <c r="A11" t="str">
        <f>"300113"</f>
        <v>300113</v>
      </c>
      <c r="B11" t="s">
        <v>8</v>
      </c>
    </row>
    <row r="12" spans="1:2" x14ac:dyDescent="0.25">
      <c r="A12" t="str">
        <f>"300508"</f>
        <v>300508</v>
      </c>
      <c r="B12" t="s">
        <v>5</v>
      </c>
    </row>
    <row r="13" spans="1:2" x14ac:dyDescent="0.25">
      <c r="A13" t="str">
        <f>"300659"</f>
        <v>300659</v>
      </c>
      <c r="B13" t="s">
        <v>9</v>
      </c>
    </row>
    <row r="14" spans="1:2" x14ac:dyDescent="0.25">
      <c r="A14" t="str">
        <f>"300810"</f>
        <v>300810</v>
      </c>
      <c r="B14" t="s">
        <v>7</v>
      </c>
    </row>
    <row r="15" spans="1:2" x14ac:dyDescent="0.25">
      <c r="A15" t="str">
        <f>"300461"</f>
        <v>300461</v>
      </c>
      <c r="B15" t="s">
        <v>8</v>
      </c>
    </row>
    <row r="16" spans="1:2" x14ac:dyDescent="0.25">
      <c r="A16" t="str">
        <f>"603005"</f>
        <v>603005</v>
      </c>
      <c r="B16" t="s">
        <v>10</v>
      </c>
    </row>
    <row r="17" spans="1:2" x14ac:dyDescent="0.25">
      <c r="A17" t="str">
        <f>"300551"</f>
        <v>300551</v>
      </c>
      <c r="B17" t="s">
        <v>5</v>
      </c>
    </row>
    <row r="18" spans="1:2" x14ac:dyDescent="0.25">
      <c r="A18" t="str">
        <f>"000026"</f>
        <v>000026</v>
      </c>
      <c r="B18" t="s">
        <v>3</v>
      </c>
    </row>
    <row r="19" spans="1:2" x14ac:dyDescent="0.25">
      <c r="A19" t="str">
        <f>"603808"</f>
        <v>603808</v>
      </c>
      <c r="B19" t="s">
        <v>3</v>
      </c>
    </row>
    <row r="20" spans="1:2" x14ac:dyDescent="0.25">
      <c r="A20" t="str">
        <f>"300438"</f>
        <v>300438</v>
      </c>
      <c r="B20" t="s">
        <v>6</v>
      </c>
    </row>
    <row r="21" spans="1:2" x14ac:dyDescent="0.25">
      <c r="A21" t="str">
        <f>"002319"</f>
        <v>002319</v>
      </c>
      <c r="B21" t="s">
        <v>6</v>
      </c>
    </row>
    <row r="22" spans="1:2" x14ac:dyDescent="0.25">
      <c r="A22" t="str">
        <f>"600114"</f>
        <v>600114</v>
      </c>
      <c r="B22" t="s">
        <v>8</v>
      </c>
    </row>
    <row r="23" spans="1:2" x14ac:dyDescent="0.25">
      <c r="A23" t="str">
        <f>"300580"</f>
        <v>300580</v>
      </c>
      <c r="B23" t="s">
        <v>10</v>
      </c>
    </row>
    <row r="24" spans="1:2" x14ac:dyDescent="0.25">
      <c r="A24" t="str">
        <f>"300643"</f>
        <v>300643</v>
      </c>
      <c r="B24" t="s">
        <v>8</v>
      </c>
    </row>
    <row r="25" spans="1:2" x14ac:dyDescent="0.25">
      <c r="A25" t="str">
        <f>"300586"</f>
        <v>300586</v>
      </c>
      <c r="B25" t="s">
        <v>6</v>
      </c>
    </row>
    <row r="26" spans="1:2" x14ac:dyDescent="0.25">
      <c r="A26" t="str">
        <f>"300346"</f>
        <v>300346</v>
      </c>
      <c r="B26" t="s">
        <v>10</v>
      </c>
    </row>
    <row r="27" spans="1:2" x14ac:dyDescent="0.25">
      <c r="A27" t="str">
        <f>"601700"</f>
        <v>601700</v>
      </c>
      <c r="B27" t="s">
        <v>10</v>
      </c>
    </row>
    <row r="28" spans="1:2" x14ac:dyDescent="0.25">
      <c r="A28" t="str">
        <f>"002212"</f>
        <v>002212</v>
      </c>
      <c r="B28" t="s">
        <v>6</v>
      </c>
    </row>
    <row r="29" spans="1:2" x14ac:dyDescent="0.25">
      <c r="A29" t="str">
        <f>"002787"</f>
        <v>002787</v>
      </c>
      <c r="B29" t="s">
        <v>10</v>
      </c>
    </row>
    <row r="30" spans="1:2" x14ac:dyDescent="0.25">
      <c r="A30" t="str">
        <f>"002044"</f>
        <v>002044</v>
      </c>
      <c r="B30" t="s">
        <v>10</v>
      </c>
    </row>
    <row r="31" spans="1:2" x14ac:dyDescent="0.25">
      <c r="A31" t="str">
        <f>"300507"</f>
        <v>300507</v>
      </c>
      <c r="B31" t="s">
        <v>10</v>
      </c>
    </row>
    <row r="32" spans="1:2" x14ac:dyDescent="0.25">
      <c r="A32" t="str">
        <f>"300088"</f>
        <v>300088</v>
      </c>
      <c r="B32" t="s">
        <v>11</v>
      </c>
    </row>
    <row r="33" spans="1:2" x14ac:dyDescent="0.25">
      <c r="A33" t="str">
        <f>"300323"</f>
        <v>300323</v>
      </c>
      <c r="B33" t="s">
        <v>12</v>
      </c>
    </row>
    <row r="34" spans="1:2" x14ac:dyDescent="0.25">
      <c r="A34" t="str">
        <f>"603388"</f>
        <v>603388</v>
      </c>
      <c r="B34" t="s">
        <v>8</v>
      </c>
    </row>
    <row r="35" spans="1:2" x14ac:dyDescent="0.25">
      <c r="A35" t="str">
        <f>"600695"</f>
        <v>600695</v>
      </c>
      <c r="B35" t="s">
        <v>5</v>
      </c>
    </row>
    <row r="36" spans="1:2" x14ac:dyDescent="0.25">
      <c r="A36" t="str">
        <f>"300345"</f>
        <v>300345</v>
      </c>
      <c r="B36" t="s">
        <v>13</v>
      </c>
    </row>
    <row r="37" spans="1:2" x14ac:dyDescent="0.25">
      <c r="A37" t="str">
        <f>"300072"</f>
        <v>300072</v>
      </c>
      <c r="B37" t="s">
        <v>7</v>
      </c>
    </row>
    <row r="38" spans="1:2" x14ac:dyDescent="0.25">
      <c r="A38" t="str">
        <f>"000523"</f>
        <v>000523</v>
      </c>
      <c r="B38" t="s">
        <v>6</v>
      </c>
    </row>
    <row r="39" spans="1:2" x14ac:dyDescent="0.25">
      <c r="A39" t="str">
        <f>"002906"</f>
        <v>002906</v>
      </c>
      <c r="B39" t="s">
        <v>6</v>
      </c>
    </row>
    <row r="40" spans="1:2" x14ac:dyDescent="0.25">
      <c r="A40" t="str">
        <f>"300027"</f>
        <v>300027</v>
      </c>
      <c r="B40" t="s">
        <v>8</v>
      </c>
    </row>
    <row r="41" spans="1:2" x14ac:dyDescent="0.25">
      <c r="A41" t="str">
        <f>"002959"</f>
        <v>002959</v>
      </c>
      <c r="B41" t="s">
        <v>6</v>
      </c>
    </row>
    <row r="42" spans="1:2" x14ac:dyDescent="0.25">
      <c r="A42" t="str">
        <f>"300261"</f>
        <v>300261</v>
      </c>
      <c r="B42" t="s">
        <v>10</v>
      </c>
    </row>
    <row r="43" spans="1:2" x14ac:dyDescent="0.25">
      <c r="A43" t="str">
        <f>"002404"</f>
        <v>002404</v>
      </c>
      <c r="B43" t="s">
        <v>8</v>
      </c>
    </row>
    <row r="44" spans="1:2" x14ac:dyDescent="0.25">
      <c r="A44" t="str">
        <f>"002626"</f>
        <v>002626</v>
      </c>
      <c r="B44" t="s">
        <v>14</v>
      </c>
    </row>
    <row r="45" spans="1:2" x14ac:dyDescent="0.25">
      <c r="A45" t="str">
        <f>"300269"</f>
        <v>300269</v>
      </c>
      <c r="B45" t="s">
        <v>3</v>
      </c>
    </row>
    <row r="46" spans="1:2" x14ac:dyDescent="0.25">
      <c r="A46" t="str">
        <f>"603444"</f>
        <v>603444</v>
      </c>
      <c r="B46" t="s">
        <v>14</v>
      </c>
    </row>
    <row r="47" spans="1:2" x14ac:dyDescent="0.25">
      <c r="A47" t="str">
        <f>"300232"</f>
        <v>300232</v>
      </c>
      <c r="B47" t="s">
        <v>3</v>
      </c>
    </row>
    <row r="48" spans="1:2" x14ac:dyDescent="0.25">
      <c r="A48" t="str">
        <f>"000021"</f>
        <v>000021</v>
      </c>
      <c r="B48" t="s">
        <v>3</v>
      </c>
    </row>
    <row r="49" spans="1:2" x14ac:dyDescent="0.25">
      <c r="A49" t="str">
        <f>"002079"</f>
        <v>002079</v>
      </c>
      <c r="B49" t="s">
        <v>10</v>
      </c>
    </row>
    <row r="50" spans="1:2" x14ac:dyDescent="0.25">
      <c r="A50" t="str">
        <f>"300397"</f>
        <v>300397</v>
      </c>
      <c r="B50" t="s">
        <v>4</v>
      </c>
    </row>
    <row r="51" spans="1:2" x14ac:dyDescent="0.25">
      <c r="A51" t="str">
        <f>"300598"</f>
        <v>300598</v>
      </c>
      <c r="B51" t="s">
        <v>10</v>
      </c>
    </row>
    <row r="52" spans="1:2" x14ac:dyDescent="0.25">
      <c r="A52" t="str">
        <f>"002624"</f>
        <v>002624</v>
      </c>
      <c r="B52" t="s">
        <v>8</v>
      </c>
    </row>
    <row r="53" spans="1:2" x14ac:dyDescent="0.25">
      <c r="A53" t="str">
        <f>"002343"</f>
        <v>002343</v>
      </c>
      <c r="B53" t="s">
        <v>8</v>
      </c>
    </row>
    <row r="54" spans="1:2" x14ac:dyDescent="0.25">
      <c r="A54" t="str">
        <f>"603722"</f>
        <v>603722</v>
      </c>
      <c r="B54" t="s">
        <v>10</v>
      </c>
    </row>
    <row r="55" spans="1:2" x14ac:dyDescent="0.25">
      <c r="A55" t="str">
        <f>"002065"</f>
        <v>002065</v>
      </c>
      <c r="B55" t="s">
        <v>7</v>
      </c>
    </row>
    <row r="56" spans="1:2" x14ac:dyDescent="0.25">
      <c r="A56" t="str">
        <f>"002596"</f>
        <v>002596</v>
      </c>
      <c r="B56" t="s">
        <v>15</v>
      </c>
    </row>
    <row r="57" spans="1:2" x14ac:dyDescent="0.25">
      <c r="A57" t="str">
        <f>"300756"</f>
        <v>300756</v>
      </c>
      <c r="B57" t="s">
        <v>6</v>
      </c>
    </row>
    <row r="58" spans="1:2" x14ac:dyDescent="0.25">
      <c r="A58" t="str">
        <f>"002117"</f>
        <v>002117</v>
      </c>
      <c r="B58" t="s">
        <v>9</v>
      </c>
    </row>
    <row r="59" spans="1:2" x14ac:dyDescent="0.25">
      <c r="A59" t="str">
        <f>"002156"</f>
        <v>002156</v>
      </c>
      <c r="B59" t="s">
        <v>10</v>
      </c>
    </row>
    <row r="60" spans="1:2" x14ac:dyDescent="0.25">
      <c r="A60" t="str">
        <f>"300255"</f>
        <v>300255</v>
      </c>
      <c r="B60" t="s">
        <v>16</v>
      </c>
    </row>
    <row r="61" spans="1:2" x14ac:dyDescent="0.25">
      <c r="A61" t="str">
        <f>"002456"</f>
        <v>002456</v>
      </c>
      <c r="B61" t="s">
        <v>3</v>
      </c>
    </row>
    <row r="62" spans="1:2" x14ac:dyDescent="0.25">
      <c r="A62" t="str">
        <f>"603197"</f>
        <v>603197</v>
      </c>
      <c r="B62" t="s">
        <v>5</v>
      </c>
    </row>
    <row r="63" spans="1:2" x14ac:dyDescent="0.25">
      <c r="A63" t="str">
        <f>"002368"</f>
        <v>002368</v>
      </c>
      <c r="B63" t="s">
        <v>7</v>
      </c>
    </row>
    <row r="64" spans="1:2" x14ac:dyDescent="0.25">
      <c r="A64" t="str">
        <f>"002351"</f>
        <v>002351</v>
      </c>
      <c r="B64" t="s">
        <v>3</v>
      </c>
    </row>
    <row r="65" spans="1:2" x14ac:dyDescent="0.25">
      <c r="A65" t="str">
        <f>"002778"</f>
        <v>002778</v>
      </c>
      <c r="B65" t="s">
        <v>10</v>
      </c>
    </row>
    <row r="66" spans="1:2" x14ac:dyDescent="0.25">
      <c r="A66" t="str">
        <f>"300277"</f>
        <v>300277</v>
      </c>
      <c r="B66" t="s">
        <v>3</v>
      </c>
    </row>
    <row r="67" spans="1:2" x14ac:dyDescent="0.25">
      <c r="A67" t="str">
        <f>"600511"</f>
        <v>600511</v>
      </c>
      <c r="B67" t="s">
        <v>7</v>
      </c>
    </row>
    <row r="68" spans="1:2" x14ac:dyDescent="0.25">
      <c r="A68" t="str">
        <f>"300624"</f>
        <v>300624</v>
      </c>
      <c r="B68" t="s">
        <v>17</v>
      </c>
    </row>
    <row r="69" spans="1:2" x14ac:dyDescent="0.25">
      <c r="A69" t="str">
        <f>"603662"</f>
        <v>603662</v>
      </c>
      <c r="B69" t="s">
        <v>8</v>
      </c>
    </row>
    <row r="70" spans="1:2" x14ac:dyDescent="0.25">
      <c r="A70" t="str">
        <f>"300789"</f>
        <v>300789</v>
      </c>
      <c r="B70" t="s">
        <v>18</v>
      </c>
    </row>
    <row r="71" spans="1:2" x14ac:dyDescent="0.25">
      <c r="A71" t="str">
        <f>"000100"</f>
        <v>000100</v>
      </c>
      <c r="B71" t="s">
        <v>6</v>
      </c>
    </row>
    <row r="72" spans="1:2" x14ac:dyDescent="0.25">
      <c r="A72" t="str">
        <f>"002647"</f>
        <v>002647</v>
      </c>
      <c r="B72" t="s">
        <v>8</v>
      </c>
    </row>
    <row r="73" spans="1:2" x14ac:dyDescent="0.25">
      <c r="A73" t="str">
        <f>"688258"</f>
        <v>688258</v>
      </c>
      <c r="B73" t="s">
        <v>10</v>
      </c>
    </row>
    <row r="74" spans="1:2" x14ac:dyDescent="0.25">
      <c r="A74" t="str">
        <f>"002174"</f>
        <v>002174</v>
      </c>
      <c r="B74" t="s">
        <v>14</v>
      </c>
    </row>
    <row r="75" spans="1:2" x14ac:dyDescent="0.25">
      <c r="A75" t="str">
        <f>"603596"</f>
        <v>603596</v>
      </c>
      <c r="B75" t="s">
        <v>11</v>
      </c>
    </row>
    <row r="76" spans="1:2" x14ac:dyDescent="0.25">
      <c r="A76" t="str">
        <f>"603661"</f>
        <v>603661</v>
      </c>
      <c r="B76" t="s">
        <v>8</v>
      </c>
    </row>
    <row r="77" spans="1:2" x14ac:dyDescent="0.25">
      <c r="A77" t="str">
        <f>"300315"</f>
        <v>300315</v>
      </c>
      <c r="B77" t="s">
        <v>7</v>
      </c>
    </row>
    <row r="78" spans="1:2" x14ac:dyDescent="0.25">
      <c r="A78" t="str">
        <f>"600599"</f>
        <v>600599</v>
      </c>
      <c r="B78" t="s">
        <v>13</v>
      </c>
    </row>
    <row r="79" spans="1:2" x14ac:dyDescent="0.25">
      <c r="A79" t="str">
        <f>"300689"</f>
        <v>300689</v>
      </c>
      <c r="B79" t="s">
        <v>3</v>
      </c>
    </row>
    <row r="80" spans="1:2" x14ac:dyDescent="0.25">
      <c r="A80" t="str">
        <f>"300303"</f>
        <v>300303</v>
      </c>
      <c r="B80" t="s">
        <v>3</v>
      </c>
    </row>
    <row r="81" spans="1:2" x14ac:dyDescent="0.25">
      <c r="A81" t="str">
        <f>"002073"</f>
        <v>002073</v>
      </c>
      <c r="B81" t="s">
        <v>9</v>
      </c>
    </row>
    <row r="82" spans="1:2" x14ac:dyDescent="0.25">
      <c r="A82" t="str">
        <f>"000608"</f>
        <v>000608</v>
      </c>
      <c r="B82" t="s">
        <v>19</v>
      </c>
    </row>
    <row r="83" spans="1:2" x14ac:dyDescent="0.25">
      <c r="A83" t="str">
        <f>"000725"</f>
        <v>000725</v>
      </c>
      <c r="B83" t="s">
        <v>7</v>
      </c>
    </row>
    <row r="84" spans="1:2" x14ac:dyDescent="0.25">
      <c r="A84" t="str">
        <f>"603266"</f>
        <v>603266</v>
      </c>
      <c r="B84" t="s">
        <v>8</v>
      </c>
    </row>
    <row r="85" spans="1:2" x14ac:dyDescent="0.25">
      <c r="A85" t="str">
        <f>"002449"</f>
        <v>002449</v>
      </c>
      <c r="B85" t="s">
        <v>6</v>
      </c>
    </row>
    <row r="86" spans="1:2" x14ac:dyDescent="0.25">
      <c r="A86" t="str">
        <f>"002405"</f>
        <v>002405</v>
      </c>
      <c r="B86" t="s">
        <v>7</v>
      </c>
    </row>
    <row r="87" spans="1:2" x14ac:dyDescent="0.25">
      <c r="A87" t="str">
        <f>"300607"</f>
        <v>300607</v>
      </c>
      <c r="B87" t="s">
        <v>6</v>
      </c>
    </row>
    <row r="88" spans="1:2" x14ac:dyDescent="0.25">
      <c r="A88" t="str">
        <f>"300044"</f>
        <v>300044</v>
      </c>
      <c r="B88" t="s">
        <v>3</v>
      </c>
    </row>
    <row r="89" spans="1:2" x14ac:dyDescent="0.25">
      <c r="A89" t="str">
        <f>"600856"</f>
        <v>600856</v>
      </c>
      <c r="B89" t="s">
        <v>20</v>
      </c>
    </row>
    <row r="90" spans="1:2" x14ac:dyDescent="0.25">
      <c r="A90" t="str">
        <f>"600186"</f>
        <v>600186</v>
      </c>
      <c r="B90" t="s">
        <v>21</v>
      </c>
    </row>
    <row r="91" spans="1:2" x14ac:dyDescent="0.25">
      <c r="A91" t="str">
        <f>"002323"</f>
        <v>002323</v>
      </c>
      <c r="B91" t="s">
        <v>10</v>
      </c>
    </row>
    <row r="92" spans="1:2" x14ac:dyDescent="0.25">
      <c r="A92" t="str">
        <f>"601990"</f>
        <v>601990</v>
      </c>
      <c r="B92" t="s">
        <v>10</v>
      </c>
    </row>
    <row r="93" spans="1:2" x14ac:dyDescent="0.25">
      <c r="A93" t="str">
        <f>"600767"</f>
        <v>600767</v>
      </c>
      <c r="B93" t="s">
        <v>5</v>
      </c>
    </row>
    <row r="94" spans="1:2" x14ac:dyDescent="0.25">
      <c r="A94" t="str">
        <f>"002492"</f>
        <v>002492</v>
      </c>
      <c r="B94" t="s">
        <v>6</v>
      </c>
    </row>
    <row r="95" spans="1:2" x14ac:dyDescent="0.25">
      <c r="A95" t="str">
        <f>"002402"</f>
        <v>002402</v>
      </c>
      <c r="B95" t="s">
        <v>3</v>
      </c>
    </row>
    <row r="96" spans="1:2" x14ac:dyDescent="0.25">
      <c r="A96" t="str">
        <f>"002629"</f>
        <v>002629</v>
      </c>
      <c r="B96" t="s">
        <v>8</v>
      </c>
    </row>
    <row r="97" spans="1:2" x14ac:dyDescent="0.25">
      <c r="A97" t="str">
        <f>"603390"</f>
        <v>603390</v>
      </c>
      <c r="B97" t="s">
        <v>6</v>
      </c>
    </row>
    <row r="98" spans="1:2" x14ac:dyDescent="0.25">
      <c r="A98" t="str">
        <f>"688300"</f>
        <v>688300</v>
      </c>
      <c r="B98" t="s">
        <v>10</v>
      </c>
    </row>
    <row r="99" spans="1:2" x14ac:dyDescent="0.25">
      <c r="A99" t="str">
        <f>"002846"</f>
        <v>002846</v>
      </c>
      <c r="B99" t="s">
        <v>6</v>
      </c>
    </row>
    <row r="100" spans="1:2" x14ac:dyDescent="0.25">
      <c r="A100" t="str">
        <f>"300271"</f>
        <v>300271</v>
      </c>
      <c r="B100" t="s">
        <v>7</v>
      </c>
    </row>
    <row r="101" spans="1:2" x14ac:dyDescent="0.25">
      <c r="A101" t="str">
        <f>"603730"</f>
        <v>603730</v>
      </c>
      <c r="B101" t="s">
        <v>5</v>
      </c>
    </row>
    <row r="102" spans="1:2" x14ac:dyDescent="0.25">
      <c r="A102" t="str">
        <f>"002660"</f>
        <v>002660</v>
      </c>
      <c r="B102" t="s">
        <v>3</v>
      </c>
    </row>
    <row r="103" spans="1:2" x14ac:dyDescent="0.25">
      <c r="A103" t="str">
        <f>"603187"</f>
        <v>603187</v>
      </c>
      <c r="B103" t="s">
        <v>9</v>
      </c>
    </row>
    <row r="104" spans="1:2" x14ac:dyDescent="0.25">
      <c r="A104" t="str">
        <f>"600933"</f>
        <v>600933</v>
      </c>
      <c r="B104" t="s">
        <v>8</v>
      </c>
    </row>
    <row r="105" spans="1:2" x14ac:dyDescent="0.25">
      <c r="A105" t="str">
        <f>"603396"</f>
        <v>603396</v>
      </c>
      <c r="B105" t="s">
        <v>2</v>
      </c>
    </row>
    <row r="106" spans="1:2" x14ac:dyDescent="0.25">
      <c r="A106" t="str">
        <f>"600354"</f>
        <v>600354</v>
      </c>
      <c r="B106" t="s">
        <v>22</v>
      </c>
    </row>
    <row r="107" spans="1:2" x14ac:dyDescent="0.25">
      <c r="A107" t="str">
        <f>"300445"</f>
        <v>300445</v>
      </c>
      <c r="B107" t="s">
        <v>7</v>
      </c>
    </row>
    <row r="108" spans="1:2" x14ac:dyDescent="0.25">
      <c r="A108" t="str">
        <f>"002962"</f>
        <v>002962</v>
      </c>
      <c r="B108" t="s">
        <v>12</v>
      </c>
    </row>
    <row r="109" spans="1:2" x14ac:dyDescent="0.25">
      <c r="A109" t="str">
        <f>"002969"</f>
        <v>002969</v>
      </c>
      <c r="B109" t="s">
        <v>11</v>
      </c>
    </row>
    <row r="110" spans="1:2" x14ac:dyDescent="0.25">
      <c r="A110" t="str">
        <f>"603429"</f>
        <v>603429</v>
      </c>
      <c r="B110" t="s">
        <v>11</v>
      </c>
    </row>
    <row r="111" spans="1:2" x14ac:dyDescent="0.25">
      <c r="A111" t="str">
        <f>"600485"</f>
        <v>600485</v>
      </c>
      <c r="B111" t="s">
        <v>7</v>
      </c>
    </row>
    <row r="112" spans="1:2" x14ac:dyDescent="0.25">
      <c r="A112" t="str">
        <f>"300238"</f>
        <v>300238</v>
      </c>
      <c r="B112" t="s">
        <v>6</v>
      </c>
    </row>
    <row r="113" spans="1:2" x14ac:dyDescent="0.25">
      <c r="A113" t="str">
        <f>"002291"</f>
        <v>002291</v>
      </c>
      <c r="B113" t="s">
        <v>6</v>
      </c>
    </row>
    <row r="114" spans="1:2" x14ac:dyDescent="0.25">
      <c r="A114" t="str">
        <f>"603536"</f>
        <v>603536</v>
      </c>
      <c r="B114" t="s">
        <v>9</v>
      </c>
    </row>
    <row r="115" spans="1:2" x14ac:dyDescent="0.25">
      <c r="A115" t="str">
        <f>"002261"</f>
        <v>002261</v>
      </c>
      <c r="B115" t="s">
        <v>13</v>
      </c>
    </row>
    <row r="116" spans="1:2" x14ac:dyDescent="0.25">
      <c r="A116" t="str">
        <f>"300327"</f>
        <v>300327</v>
      </c>
      <c r="B116" t="s">
        <v>5</v>
      </c>
    </row>
    <row r="117" spans="1:2" x14ac:dyDescent="0.25">
      <c r="A117" t="str">
        <f>"300115"</f>
        <v>300115</v>
      </c>
      <c r="B117" t="s">
        <v>3</v>
      </c>
    </row>
    <row r="118" spans="1:2" x14ac:dyDescent="0.25">
      <c r="A118" t="str">
        <f>"600614"</f>
        <v>600614</v>
      </c>
      <c r="B118" t="s">
        <v>5</v>
      </c>
    </row>
    <row r="119" spans="1:2" x14ac:dyDescent="0.25">
      <c r="A119" t="str">
        <f>"601799"</f>
        <v>601799</v>
      </c>
      <c r="B119" t="s">
        <v>10</v>
      </c>
    </row>
    <row r="120" spans="1:2" x14ac:dyDescent="0.25">
      <c r="A120" t="str">
        <f>"000735"</f>
        <v>000735</v>
      </c>
      <c r="B120" t="s">
        <v>15</v>
      </c>
    </row>
    <row r="121" spans="1:2" x14ac:dyDescent="0.25">
      <c r="A121" t="str">
        <f>"300102"</f>
        <v>300102</v>
      </c>
      <c r="B121" t="s">
        <v>14</v>
      </c>
    </row>
    <row r="122" spans="1:2" x14ac:dyDescent="0.25">
      <c r="A122" t="str">
        <f>"300302"</f>
        <v>300302</v>
      </c>
      <c r="B122" t="s">
        <v>7</v>
      </c>
    </row>
    <row r="123" spans="1:2" x14ac:dyDescent="0.25">
      <c r="A123" t="str">
        <f>"600652"</f>
        <v>600652</v>
      </c>
      <c r="B123" t="s">
        <v>5</v>
      </c>
    </row>
    <row r="124" spans="1:2" x14ac:dyDescent="0.25">
      <c r="A124" t="str">
        <f>"300203"</f>
        <v>300203</v>
      </c>
      <c r="B124" t="s">
        <v>8</v>
      </c>
    </row>
    <row r="125" spans="1:2" x14ac:dyDescent="0.25">
      <c r="A125" t="str">
        <f>"002876"</f>
        <v>002876</v>
      </c>
      <c r="B125" t="s">
        <v>3</v>
      </c>
    </row>
    <row r="126" spans="1:2" x14ac:dyDescent="0.25">
      <c r="A126" t="str">
        <f>"600305"</f>
        <v>600305</v>
      </c>
      <c r="B126" t="s">
        <v>10</v>
      </c>
    </row>
    <row r="127" spans="1:2" x14ac:dyDescent="0.25">
      <c r="A127" t="str">
        <f>"603083"</f>
        <v>603083</v>
      </c>
      <c r="B127" t="s">
        <v>5</v>
      </c>
    </row>
    <row r="128" spans="1:2" x14ac:dyDescent="0.25">
      <c r="A128" t="str">
        <f>"300667"</f>
        <v>300667</v>
      </c>
      <c r="B128" t="s">
        <v>7</v>
      </c>
    </row>
    <row r="129" spans="1:2" x14ac:dyDescent="0.25">
      <c r="A129" t="str">
        <f>"300528"</f>
        <v>300528</v>
      </c>
      <c r="B129" t="s">
        <v>10</v>
      </c>
    </row>
    <row r="130" spans="1:2" x14ac:dyDescent="0.25">
      <c r="A130" t="str">
        <f>"000818"</f>
        <v>000818</v>
      </c>
      <c r="B130" t="s">
        <v>2</v>
      </c>
    </row>
    <row r="131" spans="1:2" x14ac:dyDescent="0.25">
      <c r="A131" t="str">
        <f>"002681"</f>
        <v>002681</v>
      </c>
      <c r="B131" t="s">
        <v>3</v>
      </c>
    </row>
    <row r="132" spans="1:2" x14ac:dyDescent="0.25">
      <c r="A132" t="str">
        <f>"600126"</f>
        <v>600126</v>
      </c>
      <c r="B132" t="s">
        <v>8</v>
      </c>
    </row>
    <row r="133" spans="1:2" x14ac:dyDescent="0.25">
      <c r="A133" t="str">
        <f>"300379"</f>
        <v>300379</v>
      </c>
      <c r="B133" t="s">
        <v>7</v>
      </c>
    </row>
    <row r="134" spans="1:2" x14ac:dyDescent="0.25">
      <c r="A134" t="str">
        <f>"601865"</f>
        <v>601865</v>
      </c>
      <c r="B134" t="s">
        <v>8</v>
      </c>
    </row>
    <row r="135" spans="1:2" x14ac:dyDescent="0.25">
      <c r="A135" t="str">
        <f>"600703"</f>
        <v>600703</v>
      </c>
      <c r="B135" t="s">
        <v>12</v>
      </c>
    </row>
    <row r="136" spans="1:2" x14ac:dyDescent="0.25">
      <c r="A136" t="str">
        <f>"300007"</f>
        <v>300007</v>
      </c>
      <c r="B136" t="s">
        <v>21</v>
      </c>
    </row>
    <row r="137" spans="1:2" x14ac:dyDescent="0.25">
      <c r="A137" t="str">
        <f>"600399"</f>
        <v>600399</v>
      </c>
      <c r="B137" t="s">
        <v>2</v>
      </c>
    </row>
    <row r="138" spans="1:2" x14ac:dyDescent="0.25">
      <c r="A138" t="str">
        <f>"300487"</f>
        <v>300487</v>
      </c>
      <c r="B138" t="s">
        <v>4</v>
      </c>
    </row>
    <row r="139" spans="1:2" x14ac:dyDescent="0.25">
      <c r="A139" t="str">
        <f>"300256"</f>
        <v>300256</v>
      </c>
      <c r="B139" t="s">
        <v>8</v>
      </c>
    </row>
    <row r="140" spans="1:2" x14ac:dyDescent="0.25">
      <c r="A140" t="str">
        <f>"600885"</f>
        <v>600885</v>
      </c>
      <c r="B140" t="s">
        <v>12</v>
      </c>
    </row>
    <row r="141" spans="1:2" x14ac:dyDescent="0.25">
      <c r="A141" t="str">
        <f>"300043"</f>
        <v>300043</v>
      </c>
      <c r="B141" t="s">
        <v>6</v>
      </c>
    </row>
    <row r="142" spans="1:2" x14ac:dyDescent="0.25">
      <c r="A142" t="str">
        <f>"300373"</f>
        <v>300373</v>
      </c>
      <c r="B142" t="s">
        <v>10</v>
      </c>
    </row>
    <row r="143" spans="1:2" x14ac:dyDescent="0.25">
      <c r="A143" t="str">
        <f>"002045"</f>
        <v>002045</v>
      </c>
      <c r="B143" t="s">
        <v>6</v>
      </c>
    </row>
    <row r="144" spans="1:2" x14ac:dyDescent="0.25">
      <c r="A144" t="str">
        <f>"300594"</f>
        <v>300594</v>
      </c>
      <c r="B144" t="s">
        <v>9</v>
      </c>
    </row>
    <row r="145" spans="1:2" x14ac:dyDescent="0.25">
      <c r="A145" t="str">
        <f>"002036"</f>
        <v>002036</v>
      </c>
      <c r="B145" t="s">
        <v>23</v>
      </c>
    </row>
    <row r="146" spans="1:2" x14ac:dyDescent="0.25">
      <c r="A146" t="str">
        <f>"002627"</f>
        <v>002627</v>
      </c>
      <c r="B146" t="s">
        <v>12</v>
      </c>
    </row>
    <row r="147" spans="1:2" x14ac:dyDescent="0.25">
      <c r="A147" t="str">
        <f>"002555"</f>
        <v>002555</v>
      </c>
      <c r="B147" t="s">
        <v>11</v>
      </c>
    </row>
    <row r="148" spans="1:2" x14ac:dyDescent="0.25">
      <c r="A148" t="str">
        <f>"000732"</f>
        <v>000732</v>
      </c>
      <c r="B148" t="s">
        <v>14</v>
      </c>
    </row>
    <row r="149" spans="1:2" x14ac:dyDescent="0.25">
      <c r="A149" t="str">
        <f>"600580"</f>
        <v>600580</v>
      </c>
      <c r="B149" t="s">
        <v>8</v>
      </c>
    </row>
    <row r="150" spans="1:2" x14ac:dyDescent="0.25">
      <c r="A150" t="str">
        <f>"603035"</f>
        <v>603035</v>
      </c>
      <c r="B150" t="s">
        <v>10</v>
      </c>
    </row>
    <row r="151" spans="1:2" x14ac:dyDescent="0.25">
      <c r="A151" t="str">
        <f>"300769"</f>
        <v>300769</v>
      </c>
      <c r="B151" t="s">
        <v>3</v>
      </c>
    </row>
    <row r="152" spans="1:2" x14ac:dyDescent="0.25">
      <c r="A152" t="str">
        <f>"688020"</f>
        <v>688020</v>
      </c>
      <c r="B152" t="s">
        <v>6</v>
      </c>
    </row>
    <row r="153" spans="1:2" x14ac:dyDescent="0.25">
      <c r="A153" t="str">
        <f>"002126"</f>
        <v>002126</v>
      </c>
      <c r="B153" t="s">
        <v>8</v>
      </c>
    </row>
    <row r="154" spans="1:2" x14ac:dyDescent="0.25">
      <c r="A154" t="str">
        <f>"600760"</f>
        <v>600760</v>
      </c>
      <c r="B154" t="s">
        <v>9</v>
      </c>
    </row>
    <row r="155" spans="1:2" x14ac:dyDescent="0.25">
      <c r="A155" t="str">
        <f>"603180"</f>
        <v>603180</v>
      </c>
      <c r="B155" t="s">
        <v>14</v>
      </c>
    </row>
    <row r="156" spans="1:2" x14ac:dyDescent="0.25">
      <c r="A156" t="str">
        <f>"603086"</f>
        <v>603086</v>
      </c>
      <c r="B156" t="s">
        <v>9</v>
      </c>
    </row>
    <row r="157" spans="1:2" x14ac:dyDescent="0.25">
      <c r="A157" t="str">
        <f>"000681"</f>
        <v>000681</v>
      </c>
      <c r="B157" t="s">
        <v>10</v>
      </c>
    </row>
    <row r="158" spans="1:2" x14ac:dyDescent="0.25">
      <c r="A158" t="str">
        <f>"603638"</f>
        <v>603638</v>
      </c>
      <c r="B158" t="s">
        <v>9</v>
      </c>
    </row>
    <row r="159" spans="1:2" x14ac:dyDescent="0.25">
      <c r="A159" t="str">
        <f>"300143"</f>
        <v>300143</v>
      </c>
      <c r="B159" t="s">
        <v>6</v>
      </c>
    </row>
    <row r="160" spans="1:2" x14ac:dyDescent="0.25">
      <c r="A160" t="str">
        <f>"002106"</f>
        <v>002106</v>
      </c>
      <c r="B160" t="s">
        <v>3</v>
      </c>
    </row>
    <row r="161" spans="1:2" x14ac:dyDescent="0.25">
      <c r="A161" t="str">
        <f>"603607"</f>
        <v>603607</v>
      </c>
      <c r="B161" t="s">
        <v>8</v>
      </c>
    </row>
    <row r="162" spans="1:2" x14ac:dyDescent="0.25">
      <c r="A162" t="str">
        <f>"603679"</f>
        <v>603679</v>
      </c>
      <c r="B162" t="s">
        <v>18</v>
      </c>
    </row>
    <row r="163" spans="1:2" x14ac:dyDescent="0.25">
      <c r="A163" t="str">
        <f>"300533"</f>
        <v>300533</v>
      </c>
      <c r="B163" t="s">
        <v>3</v>
      </c>
    </row>
    <row r="164" spans="1:2" x14ac:dyDescent="0.25">
      <c r="A164" t="str">
        <f>"300686"</f>
        <v>300686</v>
      </c>
      <c r="B164" t="s">
        <v>3</v>
      </c>
    </row>
    <row r="165" spans="1:2" x14ac:dyDescent="0.25">
      <c r="A165" t="str">
        <f>"600764"</f>
        <v>600764</v>
      </c>
      <c r="B165" t="s">
        <v>7</v>
      </c>
    </row>
    <row r="166" spans="1:2" x14ac:dyDescent="0.25">
      <c r="A166" t="str">
        <f>"603718"</f>
        <v>603718</v>
      </c>
      <c r="B166" t="s">
        <v>5</v>
      </c>
    </row>
    <row r="167" spans="1:2" x14ac:dyDescent="0.25">
      <c r="A167" t="str">
        <f>"300771"</f>
        <v>300771</v>
      </c>
      <c r="B167" t="s">
        <v>3</v>
      </c>
    </row>
    <row r="168" spans="1:2" x14ac:dyDescent="0.25">
      <c r="A168" t="str">
        <f>"002217"</f>
        <v>002217</v>
      </c>
      <c r="B168" t="s">
        <v>14</v>
      </c>
    </row>
    <row r="169" spans="1:2" x14ac:dyDescent="0.25">
      <c r="A169" t="str">
        <f>"000636"</f>
        <v>000636</v>
      </c>
      <c r="B169" t="s">
        <v>6</v>
      </c>
    </row>
    <row r="170" spans="1:2" x14ac:dyDescent="0.25">
      <c r="A170" t="str">
        <f>"002120"</f>
        <v>002120</v>
      </c>
      <c r="B170" t="s">
        <v>8</v>
      </c>
    </row>
    <row r="171" spans="1:2" x14ac:dyDescent="0.25">
      <c r="A171" t="str">
        <f>"300083"</f>
        <v>300083</v>
      </c>
      <c r="B171" t="s">
        <v>6</v>
      </c>
    </row>
    <row r="172" spans="1:2" x14ac:dyDescent="0.25">
      <c r="A172" t="str">
        <f>"300280"</f>
        <v>300280</v>
      </c>
      <c r="B172" t="s">
        <v>10</v>
      </c>
    </row>
    <row r="173" spans="1:2" x14ac:dyDescent="0.25">
      <c r="A173" t="str">
        <f>"300162"</f>
        <v>300162</v>
      </c>
      <c r="B173" t="s">
        <v>3</v>
      </c>
    </row>
    <row r="174" spans="1:2" x14ac:dyDescent="0.25">
      <c r="A174" t="str">
        <f>"002684"</f>
        <v>002684</v>
      </c>
      <c r="B174" t="s">
        <v>6</v>
      </c>
    </row>
    <row r="175" spans="1:2" x14ac:dyDescent="0.25">
      <c r="A175" t="str">
        <f>"300035"</f>
        <v>300035</v>
      </c>
      <c r="B175" t="s">
        <v>13</v>
      </c>
    </row>
    <row r="176" spans="1:2" x14ac:dyDescent="0.25">
      <c r="A176" t="str">
        <f>"002226"</f>
        <v>002226</v>
      </c>
      <c r="B176" t="s">
        <v>11</v>
      </c>
    </row>
    <row r="177" spans="1:2" x14ac:dyDescent="0.25">
      <c r="A177" t="str">
        <f>"600563"</f>
        <v>600563</v>
      </c>
      <c r="B177" t="s">
        <v>14</v>
      </c>
    </row>
    <row r="178" spans="1:2" x14ac:dyDescent="0.25">
      <c r="A178" t="str">
        <f>"603595"</f>
        <v>603595</v>
      </c>
      <c r="B178" t="s">
        <v>8</v>
      </c>
    </row>
    <row r="179" spans="1:2" x14ac:dyDescent="0.25">
      <c r="A179" t="str">
        <f>"300787"</f>
        <v>300787</v>
      </c>
      <c r="B179" t="s">
        <v>23</v>
      </c>
    </row>
    <row r="180" spans="1:2" x14ac:dyDescent="0.25">
      <c r="A180" t="str">
        <f>"300296"</f>
        <v>300296</v>
      </c>
      <c r="B180" t="s">
        <v>7</v>
      </c>
    </row>
    <row r="181" spans="1:2" x14ac:dyDescent="0.25">
      <c r="A181" t="str">
        <f>"603383"</f>
        <v>603383</v>
      </c>
      <c r="B181" t="s">
        <v>14</v>
      </c>
    </row>
    <row r="182" spans="1:2" x14ac:dyDescent="0.25">
      <c r="A182" t="str">
        <f>"300709"</f>
        <v>300709</v>
      </c>
      <c r="B182" t="s">
        <v>10</v>
      </c>
    </row>
    <row r="183" spans="1:2" x14ac:dyDescent="0.25">
      <c r="A183" t="str">
        <f>"002654"</f>
        <v>002654</v>
      </c>
      <c r="B183" t="s">
        <v>3</v>
      </c>
    </row>
    <row r="184" spans="1:2" x14ac:dyDescent="0.25">
      <c r="A184" t="str">
        <f>"300352"</f>
        <v>300352</v>
      </c>
      <c r="B184" t="s">
        <v>7</v>
      </c>
    </row>
    <row r="185" spans="1:2" x14ac:dyDescent="0.25">
      <c r="A185" t="str">
        <f>"603712"</f>
        <v>603712</v>
      </c>
      <c r="B185" t="s">
        <v>24</v>
      </c>
    </row>
    <row r="186" spans="1:2" x14ac:dyDescent="0.25">
      <c r="A186" t="str">
        <f>"603508"</f>
        <v>603508</v>
      </c>
      <c r="B186" t="s">
        <v>21</v>
      </c>
    </row>
    <row r="187" spans="1:2" x14ac:dyDescent="0.25">
      <c r="A187" t="str">
        <f>"300793"</f>
        <v>300793</v>
      </c>
      <c r="B187" t="s">
        <v>6</v>
      </c>
    </row>
    <row r="188" spans="1:2" x14ac:dyDescent="0.25">
      <c r="A188" t="str">
        <f>"300012"</f>
        <v>300012</v>
      </c>
      <c r="B188" t="s">
        <v>3</v>
      </c>
    </row>
    <row r="189" spans="1:2" x14ac:dyDescent="0.25">
      <c r="A189" t="str">
        <f>"002161"</f>
        <v>002161</v>
      </c>
      <c r="B189" t="s">
        <v>3</v>
      </c>
    </row>
    <row r="190" spans="1:2" x14ac:dyDescent="0.25">
      <c r="A190" t="str">
        <f>"300400"</f>
        <v>300400</v>
      </c>
      <c r="B190" t="s">
        <v>3</v>
      </c>
    </row>
    <row r="191" spans="1:2" x14ac:dyDescent="0.25">
      <c r="A191" t="str">
        <f>"002841"</f>
        <v>002841</v>
      </c>
      <c r="B191" t="s">
        <v>6</v>
      </c>
    </row>
    <row r="192" spans="1:2" x14ac:dyDescent="0.25">
      <c r="A192" t="str">
        <f>"002579"</f>
        <v>002579</v>
      </c>
      <c r="B192" t="s">
        <v>6</v>
      </c>
    </row>
    <row r="193" spans="1:2" x14ac:dyDescent="0.25">
      <c r="A193" t="str">
        <f>"600289"</f>
        <v>600289</v>
      </c>
      <c r="B193" t="s">
        <v>25</v>
      </c>
    </row>
    <row r="194" spans="1:2" x14ac:dyDescent="0.25">
      <c r="A194" t="str">
        <f>"603085"</f>
        <v>603085</v>
      </c>
      <c r="B194" t="s">
        <v>8</v>
      </c>
    </row>
    <row r="195" spans="1:2" x14ac:dyDescent="0.25">
      <c r="A195" t="str">
        <f>"300014"</f>
        <v>300014</v>
      </c>
      <c r="B195" t="s">
        <v>6</v>
      </c>
    </row>
    <row r="196" spans="1:2" x14ac:dyDescent="0.25">
      <c r="A196" t="str">
        <f>"603612"</f>
        <v>603612</v>
      </c>
      <c r="B196" t="s">
        <v>9</v>
      </c>
    </row>
    <row r="197" spans="1:2" x14ac:dyDescent="0.25">
      <c r="A197" t="str">
        <f>"300770"</f>
        <v>300770</v>
      </c>
      <c r="B197" t="s">
        <v>6</v>
      </c>
    </row>
    <row r="198" spans="1:2" x14ac:dyDescent="0.25">
      <c r="A198" t="str">
        <f>"300177"</f>
        <v>300177</v>
      </c>
      <c r="B198" t="s">
        <v>6</v>
      </c>
    </row>
    <row r="199" spans="1:2" x14ac:dyDescent="0.25">
      <c r="A199" t="str">
        <f>"000650"</f>
        <v>000650</v>
      </c>
      <c r="B199" t="s">
        <v>23</v>
      </c>
    </row>
    <row r="200" spans="1:2" x14ac:dyDescent="0.25">
      <c r="A200" t="str">
        <f>"603081"</f>
        <v>603081</v>
      </c>
      <c r="B200" t="s">
        <v>8</v>
      </c>
    </row>
    <row r="201" spans="1:2" x14ac:dyDescent="0.25">
      <c r="A201" t="str">
        <f>"002623"</f>
        <v>002623</v>
      </c>
      <c r="B201" t="s">
        <v>10</v>
      </c>
    </row>
    <row r="202" spans="1:2" x14ac:dyDescent="0.25">
      <c r="A202" t="str">
        <f>"688023"</f>
        <v>688023</v>
      </c>
      <c r="B202" t="s">
        <v>8</v>
      </c>
    </row>
    <row r="203" spans="1:2" x14ac:dyDescent="0.25">
      <c r="A203" t="str">
        <f>"300198"</f>
        <v>300198</v>
      </c>
      <c r="B203" t="s">
        <v>14</v>
      </c>
    </row>
    <row r="204" spans="1:2" x14ac:dyDescent="0.25">
      <c r="A204" t="str">
        <f>"603066"</f>
        <v>603066</v>
      </c>
      <c r="B204" t="s">
        <v>10</v>
      </c>
    </row>
    <row r="205" spans="1:2" x14ac:dyDescent="0.25">
      <c r="A205" t="str">
        <f>"002171"</f>
        <v>002171</v>
      </c>
      <c r="B205" t="s">
        <v>11</v>
      </c>
    </row>
    <row r="206" spans="1:2" x14ac:dyDescent="0.25">
      <c r="A206" t="str">
        <f>"603023"</f>
        <v>603023</v>
      </c>
      <c r="B206" t="s">
        <v>25</v>
      </c>
    </row>
    <row r="207" spans="1:2" x14ac:dyDescent="0.25">
      <c r="A207" t="str">
        <f>"603773"</f>
        <v>603773</v>
      </c>
      <c r="B207" t="s">
        <v>23</v>
      </c>
    </row>
    <row r="208" spans="1:2" x14ac:dyDescent="0.25">
      <c r="A208" t="str">
        <f>"002288"</f>
        <v>002288</v>
      </c>
      <c r="B208" t="s">
        <v>6</v>
      </c>
    </row>
    <row r="209" spans="1:2" x14ac:dyDescent="0.25">
      <c r="A209" t="str">
        <f>"300494"</f>
        <v>300494</v>
      </c>
      <c r="B209" t="s">
        <v>12</v>
      </c>
    </row>
    <row r="210" spans="1:2" x14ac:dyDescent="0.25">
      <c r="A210" t="str">
        <f>"002082"</f>
        <v>002082</v>
      </c>
      <c r="B210" t="s">
        <v>8</v>
      </c>
    </row>
    <row r="211" spans="1:2" x14ac:dyDescent="0.25">
      <c r="A211" t="str">
        <f>"600309"</f>
        <v>600309</v>
      </c>
      <c r="B211" t="s">
        <v>9</v>
      </c>
    </row>
    <row r="212" spans="1:2" x14ac:dyDescent="0.25">
      <c r="A212" t="str">
        <f>"002722"</f>
        <v>002722</v>
      </c>
      <c r="B212" t="s">
        <v>10</v>
      </c>
    </row>
    <row r="213" spans="1:2" x14ac:dyDescent="0.25">
      <c r="A213" t="str">
        <f>"603078"</f>
        <v>603078</v>
      </c>
      <c r="B213" t="s">
        <v>10</v>
      </c>
    </row>
    <row r="214" spans="1:2" x14ac:dyDescent="0.25">
      <c r="A214" t="str">
        <f>"603999"</f>
        <v>603999</v>
      </c>
      <c r="B214" t="s">
        <v>22</v>
      </c>
    </row>
    <row r="215" spans="1:2" x14ac:dyDescent="0.25">
      <c r="A215" t="str">
        <f>"002273"</f>
        <v>002273</v>
      </c>
      <c r="B215" t="s">
        <v>8</v>
      </c>
    </row>
    <row r="216" spans="1:2" x14ac:dyDescent="0.25">
      <c r="A216" t="str">
        <f>"002072"</f>
        <v>002072</v>
      </c>
      <c r="B216" t="s">
        <v>9</v>
      </c>
    </row>
    <row r="217" spans="1:2" x14ac:dyDescent="0.25">
      <c r="A217" t="str">
        <f>"300360"</f>
        <v>300360</v>
      </c>
      <c r="B217" t="s">
        <v>8</v>
      </c>
    </row>
    <row r="218" spans="1:2" x14ac:dyDescent="0.25">
      <c r="A218" t="str">
        <f>"002499"</f>
        <v>002499</v>
      </c>
      <c r="B218" t="s">
        <v>10</v>
      </c>
    </row>
    <row r="219" spans="1:2" x14ac:dyDescent="0.25">
      <c r="A219" t="str">
        <f>"600584"</f>
        <v>600584</v>
      </c>
      <c r="B219" t="s">
        <v>10</v>
      </c>
    </row>
    <row r="220" spans="1:2" x14ac:dyDescent="0.25">
      <c r="A220" t="str">
        <f>"000525"</f>
        <v>000525</v>
      </c>
      <c r="B220" t="s">
        <v>10</v>
      </c>
    </row>
    <row r="221" spans="1:2" x14ac:dyDescent="0.25">
      <c r="A221" t="str">
        <f>"002320"</f>
        <v>002320</v>
      </c>
      <c r="B221" t="s">
        <v>15</v>
      </c>
    </row>
    <row r="222" spans="1:2" x14ac:dyDescent="0.25">
      <c r="A222" t="str">
        <f>"002185"</f>
        <v>002185</v>
      </c>
      <c r="B222" t="s">
        <v>22</v>
      </c>
    </row>
    <row r="223" spans="1:2" x14ac:dyDescent="0.25">
      <c r="A223" t="str">
        <f>"300701"</f>
        <v>300701</v>
      </c>
      <c r="B223" t="s">
        <v>21</v>
      </c>
    </row>
    <row r="224" spans="1:2" x14ac:dyDescent="0.25">
      <c r="A224" t="str">
        <f>"603990"</f>
        <v>603990</v>
      </c>
      <c r="B224" t="s">
        <v>10</v>
      </c>
    </row>
    <row r="225" spans="1:2" x14ac:dyDescent="0.25">
      <c r="A225" t="str">
        <f>"000050"</f>
        <v>000050</v>
      </c>
      <c r="B225" t="s">
        <v>3</v>
      </c>
    </row>
    <row r="226" spans="1:2" x14ac:dyDescent="0.25">
      <c r="A226" t="str">
        <f>"300650"</f>
        <v>300650</v>
      </c>
      <c r="B226" t="s">
        <v>14</v>
      </c>
    </row>
    <row r="227" spans="1:2" x14ac:dyDescent="0.25">
      <c r="A227" t="str">
        <f>"000759"</f>
        <v>000759</v>
      </c>
      <c r="B227" t="s">
        <v>12</v>
      </c>
    </row>
    <row r="228" spans="1:2" x14ac:dyDescent="0.25">
      <c r="A228" t="str">
        <f>"600252"</f>
        <v>600252</v>
      </c>
      <c r="B228" t="s">
        <v>19</v>
      </c>
    </row>
    <row r="229" spans="1:2" x14ac:dyDescent="0.25">
      <c r="A229" t="str">
        <f>"002553"</f>
        <v>002553</v>
      </c>
      <c r="B229" t="s">
        <v>10</v>
      </c>
    </row>
    <row r="230" spans="1:2" x14ac:dyDescent="0.25">
      <c r="A230" t="str">
        <f>"300053"</f>
        <v>300053</v>
      </c>
      <c r="B230" t="s">
        <v>6</v>
      </c>
    </row>
    <row r="231" spans="1:2" x14ac:dyDescent="0.25">
      <c r="A231" t="str">
        <f>"000338"</f>
        <v>000338</v>
      </c>
      <c r="B231" t="s">
        <v>9</v>
      </c>
    </row>
    <row r="232" spans="1:2" x14ac:dyDescent="0.25">
      <c r="A232" t="str">
        <f>"002268"</f>
        <v>002268</v>
      </c>
      <c r="B232" t="s">
        <v>18</v>
      </c>
    </row>
    <row r="233" spans="1:2" x14ac:dyDescent="0.25">
      <c r="A233" t="str">
        <f>"002139"</f>
        <v>002139</v>
      </c>
      <c r="B233" t="s">
        <v>3</v>
      </c>
    </row>
    <row r="234" spans="1:2" x14ac:dyDescent="0.25">
      <c r="A234" t="str">
        <f>"300118"</f>
        <v>300118</v>
      </c>
      <c r="B234" t="s">
        <v>8</v>
      </c>
    </row>
    <row r="235" spans="1:2" x14ac:dyDescent="0.25">
      <c r="A235" t="str">
        <f>"002434"</f>
        <v>002434</v>
      </c>
      <c r="B235" t="s">
        <v>8</v>
      </c>
    </row>
    <row r="236" spans="1:2" x14ac:dyDescent="0.25">
      <c r="A236" t="str">
        <f>"600150"</f>
        <v>600150</v>
      </c>
      <c r="B236" t="s">
        <v>5</v>
      </c>
    </row>
    <row r="237" spans="1:2" x14ac:dyDescent="0.25">
      <c r="A237" t="str">
        <f>"002182"</f>
        <v>002182</v>
      </c>
      <c r="B237" t="s">
        <v>10</v>
      </c>
    </row>
    <row r="238" spans="1:2" x14ac:dyDescent="0.25">
      <c r="A238" t="str">
        <f>"600770"</f>
        <v>600770</v>
      </c>
      <c r="B238" t="s">
        <v>10</v>
      </c>
    </row>
    <row r="239" spans="1:2" x14ac:dyDescent="0.25">
      <c r="A239" t="str">
        <f>"600699"</f>
        <v>600699</v>
      </c>
      <c r="B239" t="s">
        <v>8</v>
      </c>
    </row>
    <row r="240" spans="1:2" x14ac:dyDescent="0.25">
      <c r="A240" t="str">
        <f>"603019"</f>
        <v>603019</v>
      </c>
      <c r="B240" t="s">
        <v>24</v>
      </c>
    </row>
    <row r="241" spans="1:2" x14ac:dyDescent="0.25">
      <c r="A241" t="str">
        <f>"002796"</f>
        <v>002796</v>
      </c>
      <c r="B241" t="s">
        <v>10</v>
      </c>
    </row>
    <row r="242" spans="1:2" x14ac:dyDescent="0.25">
      <c r="A242" t="str">
        <f>"000892"</f>
        <v>000892</v>
      </c>
      <c r="B242" t="s">
        <v>26</v>
      </c>
    </row>
    <row r="243" spans="1:2" x14ac:dyDescent="0.25">
      <c r="A243" t="str">
        <f>"300054"</f>
        <v>300054</v>
      </c>
      <c r="B243" t="s">
        <v>12</v>
      </c>
    </row>
    <row r="244" spans="1:2" x14ac:dyDescent="0.25">
      <c r="A244" t="str">
        <f>"300301"</f>
        <v>300301</v>
      </c>
      <c r="B244" t="s">
        <v>3</v>
      </c>
    </row>
    <row r="245" spans="1:2" x14ac:dyDescent="0.25">
      <c r="A245" t="str">
        <f>"002055"</f>
        <v>002055</v>
      </c>
      <c r="B245" t="s">
        <v>3</v>
      </c>
    </row>
    <row r="246" spans="1:2" x14ac:dyDescent="0.25">
      <c r="A246" t="str">
        <f>"300429"</f>
        <v>300429</v>
      </c>
      <c r="B246" t="s">
        <v>10</v>
      </c>
    </row>
    <row r="247" spans="1:2" x14ac:dyDescent="0.25">
      <c r="A247" t="str">
        <f>"300782"</f>
        <v>300782</v>
      </c>
      <c r="B247" t="s">
        <v>10</v>
      </c>
    </row>
    <row r="248" spans="1:2" x14ac:dyDescent="0.25">
      <c r="A248" t="str">
        <f>"300454"</f>
        <v>300454</v>
      </c>
      <c r="B248" t="s">
        <v>3</v>
      </c>
    </row>
    <row r="249" spans="1:2" x14ac:dyDescent="0.25">
      <c r="A249" t="str">
        <f>"002313"</f>
        <v>002313</v>
      </c>
      <c r="B249" t="s">
        <v>3</v>
      </c>
    </row>
    <row r="250" spans="1:2" x14ac:dyDescent="0.25">
      <c r="A250" t="str">
        <f>"002952"</f>
        <v>002952</v>
      </c>
      <c r="B250" t="s">
        <v>2</v>
      </c>
    </row>
    <row r="251" spans="1:2" x14ac:dyDescent="0.25">
      <c r="A251" t="str">
        <f>"603228"</f>
        <v>603228</v>
      </c>
      <c r="B251" t="s">
        <v>3</v>
      </c>
    </row>
    <row r="252" spans="1:2" x14ac:dyDescent="0.25">
      <c r="A252" t="str">
        <f>"000972"</f>
        <v>000972</v>
      </c>
      <c r="B252" t="s">
        <v>27</v>
      </c>
    </row>
    <row r="253" spans="1:2" x14ac:dyDescent="0.25">
      <c r="A253" t="str">
        <f>"002850"</f>
        <v>002850</v>
      </c>
      <c r="B253" t="s">
        <v>3</v>
      </c>
    </row>
    <row r="254" spans="1:2" x14ac:dyDescent="0.25">
      <c r="A254" t="str">
        <f>"000973"</f>
        <v>000973</v>
      </c>
      <c r="B254" t="s">
        <v>6</v>
      </c>
    </row>
    <row r="255" spans="1:2" x14ac:dyDescent="0.25">
      <c r="A255" t="str">
        <f>"603738"</f>
        <v>603738</v>
      </c>
      <c r="B255" t="s">
        <v>12</v>
      </c>
    </row>
    <row r="256" spans="1:2" x14ac:dyDescent="0.25">
      <c r="A256" t="str">
        <f>"002131"</f>
        <v>002131</v>
      </c>
      <c r="B256" t="s">
        <v>8</v>
      </c>
    </row>
    <row r="257" spans="1:2" x14ac:dyDescent="0.25">
      <c r="A257" t="str">
        <f>"002591"</f>
        <v>002591</v>
      </c>
      <c r="B257" t="s">
        <v>23</v>
      </c>
    </row>
    <row r="258" spans="1:2" x14ac:dyDescent="0.25">
      <c r="A258" t="str">
        <f>"600267"</f>
        <v>600267</v>
      </c>
      <c r="B258" t="s">
        <v>8</v>
      </c>
    </row>
    <row r="259" spans="1:2" x14ac:dyDescent="0.25">
      <c r="A259" t="str">
        <f>"603895"</f>
        <v>603895</v>
      </c>
      <c r="B259" t="s">
        <v>5</v>
      </c>
    </row>
    <row r="260" spans="1:2" x14ac:dyDescent="0.25">
      <c r="A260" t="str">
        <f>"300467"</f>
        <v>300467</v>
      </c>
      <c r="B260" t="s">
        <v>18</v>
      </c>
    </row>
    <row r="261" spans="1:2" x14ac:dyDescent="0.25">
      <c r="A261" t="str">
        <f>"603797"</f>
        <v>603797</v>
      </c>
      <c r="B261" t="s">
        <v>6</v>
      </c>
    </row>
    <row r="262" spans="1:2" x14ac:dyDescent="0.25">
      <c r="A262" t="str">
        <f>"002409"</f>
        <v>002409</v>
      </c>
      <c r="B262" t="s">
        <v>10</v>
      </c>
    </row>
    <row r="263" spans="1:2" x14ac:dyDescent="0.25">
      <c r="A263" t="str">
        <f>"601727"</f>
        <v>601727</v>
      </c>
      <c r="B263" t="s">
        <v>5</v>
      </c>
    </row>
    <row r="264" spans="1:2" x14ac:dyDescent="0.25">
      <c r="A264" t="str">
        <f>"002578"</f>
        <v>002578</v>
      </c>
      <c r="B264" t="s">
        <v>14</v>
      </c>
    </row>
    <row r="265" spans="1:2" x14ac:dyDescent="0.25">
      <c r="A265" t="str">
        <f>"002643"</f>
        <v>002643</v>
      </c>
      <c r="B265" t="s">
        <v>9</v>
      </c>
    </row>
    <row r="266" spans="1:2" x14ac:dyDescent="0.25">
      <c r="A266" t="str">
        <f>"601066"</f>
        <v>601066</v>
      </c>
      <c r="B266" t="s">
        <v>7</v>
      </c>
    </row>
    <row r="267" spans="1:2" x14ac:dyDescent="0.25">
      <c r="A267" t="str">
        <f>"002436"</f>
        <v>002436</v>
      </c>
      <c r="B267" t="s">
        <v>3</v>
      </c>
    </row>
    <row r="268" spans="1:2" x14ac:dyDescent="0.25">
      <c r="A268" t="str">
        <f>"300394"</f>
        <v>300394</v>
      </c>
      <c r="B268" t="s">
        <v>10</v>
      </c>
    </row>
    <row r="269" spans="1:2" x14ac:dyDescent="0.25">
      <c r="A269" t="str">
        <f>"603636"</f>
        <v>603636</v>
      </c>
      <c r="B269" t="s">
        <v>14</v>
      </c>
    </row>
    <row r="270" spans="1:2" x14ac:dyDescent="0.25">
      <c r="A270" t="str">
        <f>"603328"</f>
        <v>603328</v>
      </c>
      <c r="B270" t="s">
        <v>6</v>
      </c>
    </row>
    <row r="271" spans="1:2" x14ac:dyDescent="0.25">
      <c r="A271" t="str">
        <f>"688111"</f>
        <v>688111</v>
      </c>
      <c r="B271" t="s">
        <v>7</v>
      </c>
    </row>
    <row r="272" spans="1:2" x14ac:dyDescent="0.25">
      <c r="A272" t="str">
        <f>"300112"</f>
        <v>300112</v>
      </c>
      <c r="B272" t="s">
        <v>3</v>
      </c>
    </row>
    <row r="273" spans="1:2" x14ac:dyDescent="0.25">
      <c r="A273" t="str">
        <f>"600985"</f>
        <v>600985</v>
      </c>
      <c r="B273" t="s">
        <v>11</v>
      </c>
    </row>
    <row r="274" spans="1:2" x14ac:dyDescent="0.25">
      <c r="A274" t="str">
        <f>"300423"</f>
        <v>300423</v>
      </c>
      <c r="B274" t="s">
        <v>9</v>
      </c>
    </row>
    <row r="275" spans="1:2" x14ac:dyDescent="0.25">
      <c r="A275" t="str">
        <f>"002127"</f>
        <v>002127</v>
      </c>
      <c r="B275" t="s">
        <v>10</v>
      </c>
    </row>
    <row r="276" spans="1:2" x14ac:dyDescent="0.25">
      <c r="A276" t="str">
        <f>"600555"</f>
        <v>600555</v>
      </c>
      <c r="B276" t="s">
        <v>15</v>
      </c>
    </row>
    <row r="277" spans="1:2" x14ac:dyDescent="0.25">
      <c r="A277" t="str">
        <f>"600408"</f>
        <v>600408</v>
      </c>
      <c r="B277" t="s">
        <v>28</v>
      </c>
    </row>
    <row r="278" spans="1:2" x14ac:dyDescent="0.25">
      <c r="A278" t="str">
        <f>"300131"</f>
        <v>300131</v>
      </c>
      <c r="B278" t="s">
        <v>3</v>
      </c>
    </row>
    <row r="279" spans="1:2" x14ac:dyDescent="0.25">
      <c r="A279" t="str">
        <f>"002903"</f>
        <v>002903</v>
      </c>
      <c r="B279" t="s">
        <v>13</v>
      </c>
    </row>
    <row r="280" spans="1:2" x14ac:dyDescent="0.25">
      <c r="A280" t="str">
        <f>"600316"</f>
        <v>600316</v>
      </c>
      <c r="B280" t="s">
        <v>23</v>
      </c>
    </row>
    <row r="281" spans="1:2" x14ac:dyDescent="0.25">
      <c r="A281" t="str">
        <f>"300680"</f>
        <v>300680</v>
      </c>
      <c r="B281" t="s">
        <v>10</v>
      </c>
    </row>
    <row r="282" spans="1:2" x14ac:dyDescent="0.25">
      <c r="A282" t="str">
        <f>"000055"</f>
        <v>000055</v>
      </c>
      <c r="B282" t="s">
        <v>3</v>
      </c>
    </row>
    <row r="283" spans="1:2" x14ac:dyDescent="0.25">
      <c r="A283" t="str">
        <f>"600438"</f>
        <v>600438</v>
      </c>
      <c r="B283" t="s">
        <v>18</v>
      </c>
    </row>
    <row r="284" spans="1:2" x14ac:dyDescent="0.25">
      <c r="A284" t="str">
        <f>"603666"</f>
        <v>603666</v>
      </c>
      <c r="B284" t="s">
        <v>10</v>
      </c>
    </row>
    <row r="285" spans="1:2" x14ac:dyDescent="0.25">
      <c r="A285" t="str">
        <f>"603158"</f>
        <v>603158</v>
      </c>
      <c r="B285" t="s">
        <v>10</v>
      </c>
    </row>
    <row r="286" spans="1:2" x14ac:dyDescent="0.25">
      <c r="A286" t="str">
        <f>"002771"</f>
        <v>002771</v>
      </c>
      <c r="B286" t="s">
        <v>7</v>
      </c>
    </row>
    <row r="287" spans="1:2" x14ac:dyDescent="0.25">
      <c r="A287" t="str">
        <f>"300418"</f>
        <v>300418</v>
      </c>
      <c r="B287" t="s">
        <v>7</v>
      </c>
    </row>
    <row r="288" spans="1:2" x14ac:dyDescent="0.25">
      <c r="A288" t="str">
        <f>"000951"</f>
        <v>000951</v>
      </c>
      <c r="B288" t="s">
        <v>9</v>
      </c>
    </row>
    <row r="289" spans="1:2" x14ac:dyDescent="0.25">
      <c r="A289" t="str">
        <f>"603267"</f>
        <v>603267</v>
      </c>
      <c r="B289" t="s">
        <v>7</v>
      </c>
    </row>
    <row r="290" spans="1:2" x14ac:dyDescent="0.25">
      <c r="A290" t="str">
        <f>"002028"</f>
        <v>002028</v>
      </c>
      <c r="B290" t="s">
        <v>5</v>
      </c>
    </row>
    <row r="291" spans="1:2" x14ac:dyDescent="0.25">
      <c r="A291" t="str">
        <f>"300561"</f>
        <v>300561</v>
      </c>
      <c r="B291" t="s">
        <v>6</v>
      </c>
    </row>
    <row r="292" spans="1:2" x14ac:dyDescent="0.25">
      <c r="A292" t="str">
        <f>"300742"</f>
        <v>300742</v>
      </c>
      <c r="B292" t="s">
        <v>10</v>
      </c>
    </row>
    <row r="293" spans="1:2" x14ac:dyDescent="0.25">
      <c r="A293" t="str">
        <f>"300604"</f>
        <v>300604</v>
      </c>
      <c r="B293" t="s">
        <v>8</v>
      </c>
    </row>
    <row r="294" spans="1:2" x14ac:dyDescent="0.25">
      <c r="A294" t="str">
        <f>"002635"</f>
        <v>002635</v>
      </c>
      <c r="B294" t="s">
        <v>10</v>
      </c>
    </row>
    <row r="295" spans="1:2" x14ac:dyDescent="0.25">
      <c r="A295" t="str">
        <f>"603585"</f>
        <v>603585</v>
      </c>
      <c r="B295" t="s">
        <v>10</v>
      </c>
    </row>
    <row r="296" spans="1:2" x14ac:dyDescent="0.25">
      <c r="A296" t="str">
        <f>"603327"</f>
        <v>603327</v>
      </c>
      <c r="B296" t="s">
        <v>18</v>
      </c>
    </row>
    <row r="297" spans="1:2" x14ac:dyDescent="0.25">
      <c r="A297" t="str">
        <f>"002611"</f>
        <v>002611</v>
      </c>
      <c r="B297" t="s">
        <v>6</v>
      </c>
    </row>
    <row r="298" spans="1:2" x14ac:dyDescent="0.25">
      <c r="A298" t="str">
        <f>"600237"</f>
        <v>600237</v>
      </c>
      <c r="B298" t="s">
        <v>11</v>
      </c>
    </row>
    <row r="299" spans="1:2" x14ac:dyDescent="0.25">
      <c r="A299" t="str">
        <f>"002276"</f>
        <v>002276</v>
      </c>
      <c r="B299" t="s">
        <v>8</v>
      </c>
    </row>
    <row r="300" spans="1:2" x14ac:dyDescent="0.25">
      <c r="A300" t="str">
        <f>"300291"</f>
        <v>300291</v>
      </c>
      <c r="B300" t="s">
        <v>7</v>
      </c>
    </row>
    <row r="301" spans="1:2" x14ac:dyDescent="0.25">
      <c r="A301" t="str">
        <f>"002676"</f>
        <v>002676</v>
      </c>
      <c r="B301" t="s">
        <v>6</v>
      </c>
    </row>
    <row r="302" spans="1:2" x14ac:dyDescent="0.25">
      <c r="A302" t="str">
        <f>"002891"</f>
        <v>002891</v>
      </c>
      <c r="B302" t="s">
        <v>9</v>
      </c>
    </row>
    <row r="303" spans="1:2" x14ac:dyDescent="0.25">
      <c r="A303" t="str">
        <f>"002421"</f>
        <v>002421</v>
      </c>
      <c r="B303" t="s">
        <v>3</v>
      </c>
    </row>
    <row r="304" spans="1:2" x14ac:dyDescent="0.25">
      <c r="A304" t="str">
        <f>"002698"</f>
        <v>002698</v>
      </c>
      <c r="B304" t="s">
        <v>25</v>
      </c>
    </row>
    <row r="305" spans="1:2" x14ac:dyDescent="0.25">
      <c r="A305" t="str">
        <f>"300331"</f>
        <v>300331</v>
      </c>
      <c r="B305" t="s">
        <v>10</v>
      </c>
    </row>
    <row r="306" spans="1:2" x14ac:dyDescent="0.25">
      <c r="A306" t="str">
        <f>"300032"</f>
        <v>300032</v>
      </c>
      <c r="B306" t="s">
        <v>8</v>
      </c>
    </row>
    <row r="307" spans="1:2" x14ac:dyDescent="0.25">
      <c r="A307" t="str">
        <f>"002230"</f>
        <v>002230</v>
      </c>
      <c r="B307" t="s">
        <v>11</v>
      </c>
    </row>
    <row r="308" spans="1:2" x14ac:dyDescent="0.25">
      <c r="A308" t="str">
        <f>"300493"</f>
        <v>300493</v>
      </c>
      <c r="B308" t="s">
        <v>5</v>
      </c>
    </row>
    <row r="309" spans="1:2" x14ac:dyDescent="0.25">
      <c r="A309" t="str">
        <f>"002593"</f>
        <v>002593</v>
      </c>
      <c r="B309" t="s">
        <v>14</v>
      </c>
    </row>
    <row r="310" spans="1:2" x14ac:dyDescent="0.25">
      <c r="A310" t="str">
        <f>"300073"</f>
        <v>300073</v>
      </c>
      <c r="B310" t="s">
        <v>7</v>
      </c>
    </row>
    <row r="311" spans="1:2" x14ac:dyDescent="0.25">
      <c r="A311" t="str">
        <f>"300081"</f>
        <v>300081</v>
      </c>
      <c r="B311" t="s">
        <v>7</v>
      </c>
    </row>
    <row r="312" spans="1:2" x14ac:dyDescent="0.25">
      <c r="A312" t="str">
        <f>"000601"</f>
        <v>000601</v>
      </c>
      <c r="B312" t="s">
        <v>6</v>
      </c>
    </row>
    <row r="313" spans="1:2" x14ac:dyDescent="0.25">
      <c r="A313" t="str">
        <f>"688058"</f>
        <v>688058</v>
      </c>
      <c r="B313" t="s">
        <v>7</v>
      </c>
    </row>
    <row r="314" spans="1:2" x14ac:dyDescent="0.25">
      <c r="A314" t="str">
        <f>"601872"</f>
        <v>601872</v>
      </c>
      <c r="B314" t="s">
        <v>5</v>
      </c>
    </row>
    <row r="315" spans="1:2" x14ac:dyDescent="0.25">
      <c r="A315" t="str">
        <f>"600846"</f>
        <v>600846</v>
      </c>
      <c r="B315" t="s">
        <v>5</v>
      </c>
    </row>
    <row r="316" spans="1:2" x14ac:dyDescent="0.25">
      <c r="A316" t="str">
        <f>"603881"</f>
        <v>603881</v>
      </c>
      <c r="B316" t="s">
        <v>5</v>
      </c>
    </row>
    <row r="317" spans="1:2" x14ac:dyDescent="0.25">
      <c r="A317" t="str">
        <f>"300623"</f>
        <v>300623</v>
      </c>
      <c r="B317" t="s">
        <v>10</v>
      </c>
    </row>
    <row r="318" spans="1:2" x14ac:dyDescent="0.25">
      <c r="A318" t="str">
        <f>"300546"</f>
        <v>300546</v>
      </c>
      <c r="B318" t="s">
        <v>3</v>
      </c>
    </row>
    <row r="319" spans="1:2" x14ac:dyDescent="0.25">
      <c r="A319" t="str">
        <f>"603716"</f>
        <v>603716</v>
      </c>
      <c r="B319" t="s">
        <v>12</v>
      </c>
    </row>
    <row r="320" spans="1:2" x14ac:dyDescent="0.25">
      <c r="A320" t="str">
        <f>"002559"</f>
        <v>002559</v>
      </c>
      <c r="B320" t="s">
        <v>10</v>
      </c>
    </row>
    <row r="321" spans="1:2" x14ac:dyDescent="0.25">
      <c r="A321" t="str">
        <f>"300304"</f>
        <v>300304</v>
      </c>
      <c r="B321" t="s">
        <v>10</v>
      </c>
    </row>
    <row r="322" spans="1:2" x14ac:dyDescent="0.25">
      <c r="A322" t="str">
        <f>"002855"</f>
        <v>002855</v>
      </c>
      <c r="B322" t="s">
        <v>6</v>
      </c>
    </row>
    <row r="323" spans="1:2" x14ac:dyDescent="0.25">
      <c r="A323" t="str">
        <f>"600337"</f>
        <v>600337</v>
      </c>
      <c r="B323" t="s">
        <v>27</v>
      </c>
    </row>
    <row r="324" spans="1:2" x14ac:dyDescent="0.25">
      <c r="A324" t="str">
        <f>"300620"</f>
        <v>300620</v>
      </c>
      <c r="B324" t="s">
        <v>6</v>
      </c>
    </row>
    <row r="325" spans="1:2" x14ac:dyDescent="0.25">
      <c r="A325" t="str">
        <f>"600882"</f>
        <v>600882</v>
      </c>
      <c r="B325" t="s">
        <v>5</v>
      </c>
    </row>
    <row r="326" spans="1:2" x14ac:dyDescent="0.25">
      <c r="A326" t="str">
        <f>"600319"</f>
        <v>600319</v>
      </c>
      <c r="B326" t="s">
        <v>9</v>
      </c>
    </row>
    <row r="327" spans="1:2" x14ac:dyDescent="0.25">
      <c r="A327" t="str">
        <f>"300571"</f>
        <v>300571</v>
      </c>
      <c r="B327" t="s">
        <v>8</v>
      </c>
    </row>
    <row r="328" spans="1:2" x14ac:dyDescent="0.25">
      <c r="A328" t="str">
        <f>"002648"</f>
        <v>002648</v>
      </c>
      <c r="B328" t="s">
        <v>8</v>
      </c>
    </row>
    <row r="329" spans="1:2" x14ac:dyDescent="0.25">
      <c r="A329" t="str">
        <f>"600739"</f>
        <v>600739</v>
      </c>
      <c r="B329" t="s">
        <v>2</v>
      </c>
    </row>
    <row r="330" spans="1:2" x14ac:dyDescent="0.25">
      <c r="A330" t="str">
        <f>"603356"</f>
        <v>603356</v>
      </c>
      <c r="B330" t="s">
        <v>11</v>
      </c>
    </row>
    <row r="331" spans="1:2" x14ac:dyDescent="0.25">
      <c r="A331" t="str">
        <f>"601608"</f>
        <v>601608</v>
      </c>
      <c r="B331" t="s">
        <v>21</v>
      </c>
    </row>
    <row r="332" spans="1:2" x14ac:dyDescent="0.25">
      <c r="A332" t="str">
        <f>"002464"</f>
        <v>002464</v>
      </c>
      <c r="B332" t="s">
        <v>10</v>
      </c>
    </row>
    <row r="333" spans="1:2" x14ac:dyDescent="0.25">
      <c r="A333" t="str">
        <f>"300763"</f>
        <v>300763</v>
      </c>
      <c r="B333" t="s">
        <v>8</v>
      </c>
    </row>
    <row r="334" spans="1:2" x14ac:dyDescent="0.25">
      <c r="A334" t="str">
        <f>"600597"</f>
        <v>600597</v>
      </c>
      <c r="B334" t="s">
        <v>5</v>
      </c>
    </row>
    <row r="335" spans="1:2" x14ac:dyDescent="0.25">
      <c r="A335" t="str">
        <f>"002470"</f>
        <v>002470</v>
      </c>
      <c r="B335" t="s">
        <v>9</v>
      </c>
    </row>
    <row r="336" spans="1:2" x14ac:dyDescent="0.25">
      <c r="A336" t="str">
        <f>"300497"</f>
        <v>300497</v>
      </c>
      <c r="B336" t="s">
        <v>23</v>
      </c>
    </row>
    <row r="337" spans="1:2" x14ac:dyDescent="0.25">
      <c r="A337" t="str">
        <f>"002811"</f>
        <v>002811</v>
      </c>
      <c r="B337" t="s">
        <v>3</v>
      </c>
    </row>
    <row r="338" spans="1:2" x14ac:dyDescent="0.25">
      <c r="A338" t="str">
        <f>"002577"</f>
        <v>002577</v>
      </c>
      <c r="B338" t="s">
        <v>3</v>
      </c>
    </row>
    <row r="339" spans="1:2" x14ac:dyDescent="0.25">
      <c r="A339" t="str">
        <f>"300129"</f>
        <v>300129</v>
      </c>
      <c r="B339" t="s">
        <v>5</v>
      </c>
    </row>
    <row r="340" spans="1:2" x14ac:dyDescent="0.25">
      <c r="A340" t="str">
        <f>"300079"</f>
        <v>300079</v>
      </c>
      <c r="B340" t="s">
        <v>7</v>
      </c>
    </row>
    <row r="341" spans="1:2" x14ac:dyDescent="0.25">
      <c r="A341" t="str">
        <f>"300790"</f>
        <v>300790</v>
      </c>
      <c r="B341" t="s">
        <v>6</v>
      </c>
    </row>
    <row r="342" spans="1:2" x14ac:dyDescent="0.25">
      <c r="A342" t="str">
        <f>"600673"</f>
        <v>600673</v>
      </c>
      <c r="B342" t="s">
        <v>6</v>
      </c>
    </row>
    <row r="343" spans="1:2" x14ac:dyDescent="0.25">
      <c r="A343" t="str">
        <f>"600330"</f>
        <v>600330</v>
      </c>
      <c r="B343" t="s">
        <v>8</v>
      </c>
    </row>
    <row r="344" spans="1:2" x14ac:dyDescent="0.25">
      <c r="A344" t="str">
        <f>"300582"</f>
        <v>300582</v>
      </c>
      <c r="B344" t="s">
        <v>8</v>
      </c>
    </row>
    <row r="345" spans="1:2" x14ac:dyDescent="0.25">
      <c r="A345" t="str">
        <f>"688188"</f>
        <v>688188</v>
      </c>
      <c r="B345" t="s">
        <v>5</v>
      </c>
    </row>
    <row r="346" spans="1:2" x14ac:dyDescent="0.25">
      <c r="A346" t="str">
        <f>"002666"</f>
        <v>002666</v>
      </c>
      <c r="B346" t="s">
        <v>6</v>
      </c>
    </row>
    <row r="347" spans="1:2" x14ac:dyDescent="0.25">
      <c r="A347" t="str">
        <f>"000426"</f>
        <v>000426</v>
      </c>
      <c r="B347" t="s">
        <v>29</v>
      </c>
    </row>
    <row r="348" spans="1:2" x14ac:dyDescent="0.25">
      <c r="A348" t="str">
        <f>"300751"</f>
        <v>300751</v>
      </c>
      <c r="B348" t="s">
        <v>10</v>
      </c>
    </row>
    <row r="349" spans="1:2" x14ac:dyDescent="0.25">
      <c r="A349" t="str">
        <f>"600685"</f>
        <v>600685</v>
      </c>
      <c r="B349" t="s">
        <v>6</v>
      </c>
    </row>
    <row r="350" spans="1:2" x14ac:dyDescent="0.25">
      <c r="A350" t="str">
        <f>"300312"</f>
        <v>300312</v>
      </c>
      <c r="B350" t="s">
        <v>7</v>
      </c>
    </row>
    <row r="351" spans="1:2" x14ac:dyDescent="0.25">
      <c r="A351" t="str">
        <f>"300132"</f>
        <v>300132</v>
      </c>
      <c r="B351" t="s">
        <v>14</v>
      </c>
    </row>
    <row r="352" spans="1:2" x14ac:dyDescent="0.25">
      <c r="A352" t="str">
        <f>"300765"</f>
        <v>300765</v>
      </c>
      <c r="B352" t="s">
        <v>16</v>
      </c>
    </row>
    <row r="353" spans="1:2" x14ac:dyDescent="0.25">
      <c r="A353" t="str">
        <f>"300069"</f>
        <v>300069</v>
      </c>
      <c r="B353" t="s">
        <v>8</v>
      </c>
    </row>
    <row r="354" spans="1:2" x14ac:dyDescent="0.25">
      <c r="A354" t="str">
        <f>"002048"</f>
        <v>002048</v>
      </c>
      <c r="B354" t="s">
        <v>8</v>
      </c>
    </row>
    <row r="355" spans="1:2" x14ac:dyDescent="0.25">
      <c r="A355" t="str">
        <f>"603825"</f>
        <v>603825</v>
      </c>
      <c r="B355" t="s">
        <v>7</v>
      </c>
    </row>
    <row r="356" spans="1:2" x14ac:dyDescent="0.25">
      <c r="A356" t="str">
        <f>"002665"</f>
        <v>002665</v>
      </c>
      <c r="B356" t="s">
        <v>7</v>
      </c>
    </row>
    <row r="357" spans="1:2" x14ac:dyDescent="0.25">
      <c r="A357" t="str">
        <f>"000971"</f>
        <v>000971</v>
      </c>
      <c r="B357" t="s">
        <v>12</v>
      </c>
    </row>
    <row r="358" spans="1:2" x14ac:dyDescent="0.25">
      <c r="A358" t="str">
        <f>"000727"</f>
        <v>000727</v>
      </c>
      <c r="B358" t="s">
        <v>10</v>
      </c>
    </row>
    <row r="359" spans="1:2" x14ac:dyDescent="0.25">
      <c r="A359" t="str">
        <f>"000830"</f>
        <v>000830</v>
      </c>
      <c r="B359" t="s">
        <v>9</v>
      </c>
    </row>
    <row r="360" spans="1:2" x14ac:dyDescent="0.25">
      <c r="A360" t="str">
        <f>"002012"</f>
        <v>002012</v>
      </c>
      <c r="B360" t="s">
        <v>8</v>
      </c>
    </row>
    <row r="361" spans="1:2" x14ac:dyDescent="0.25">
      <c r="A361" t="str">
        <f>"603318"</f>
        <v>603318</v>
      </c>
      <c r="B361" t="s">
        <v>2</v>
      </c>
    </row>
    <row r="362" spans="1:2" x14ac:dyDescent="0.25">
      <c r="A362" t="str">
        <f>"300038"</f>
        <v>300038</v>
      </c>
      <c r="B362" t="s">
        <v>7</v>
      </c>
    </row>
    <row r="363" spans="1:2" x14ac:dyDescent="0.25">
      <c r="A363" t="str">
        <f>"002640"</f>
        <v>002640</v>
      </c>
      <c r="B363" t="s">
        <v>28</v>
      </c>
    </row>
    <row r="364" spans="1:2" x14ac:dyDescent="0.25">
      <c r="A364" t="str">
        <f>"002724"</f>
        <v>002724</v>
      </c>
      <c r="B364" t="s">
        <v>3</v>
      </c>
    </row>
    <row r="365" spans="1:2" x14ac:dyDescent="0.25">
      <c r="A365" t="str">
        <f>"603559"</f>
        <v>603559</v>
      </c>
      <c r="B365" t="s">
        <v>20</v>
      </c>
    </row>
    <row r="366" spans="1:2" x14ac:dyDescent="0.25">
      <c r="A366" t="str">
        <f>"600566"</f>
        <v>600566</v>
      </c>
      <c r="B366" t="s">
        <v>12</v>
      </c>
    </row>
    <row r="367" spans="1:2" x14ac:dyDescent="0.25">
      <c r="A367" t="str">
        <f>"002393"</f>
        <v>002393</v>
      </c>
      <c r="B367" t="s">
        <v>24</v>
      </c>
    </row>
    <row r="368" spans="1:2" x14ac:dyDescent="0.25">
      <c r="A368" t="str">
        <f>"300311"</f>
        <v>300311</v>
      </c>
      <c r="B368" t="s">
        <v>3</v>
      </c>
    </row>
    <row r="369" spans="1:2" x14ac:dyDescent="0.25">
      <c r="A369" t="str">
        <f>"300502"</f>
        <v>300502</v>
      </c>
      <c r="B369" t="s">
        <v>18</v>
      </c>
    </row>
    <row r="370" spans="1:2" x14ac:dyDescent="0.25">
      <c r="A370" t="str">
        <f>"600506"</f>
        <v>600506</v>
      </c>
      <c r="B370" t="s">
        <v>27</v>
      </c>
    </row>
    <row r="371" spans="1:2" x14ac:dyDescent="0.25">
      <c r="A371" t="str">
        <f>"002897"</f>
        <v>002897</v>
      </c>
      <c r="B371" t="s">
        <v>8</v>
      </c>
    </row>
    <row r="372" spans="1:2" x14ac:dyDescent="0.25">
      <c r="A372" t="str">
        <f>"002489"</f>
        <v>002489</v>
      </c>
      <c r="B372" t="s">
        <v>8</v>
      </c>
    </row>
    <row r="373" spans="1:2" x14ac:dyDescent="0.25">
      <c r="A373" t="str">
        <f>"300066"</f>
        <v>300066</v>
      </c>
      <c r="B373" t="s">
        <v>23</v>
      </c>
    </row>
    <row r="374" spans="1:2" x14ac:dyDescent="0.25">
      <c r="A374" t="str">
        <f>"603100"</f>
        <v>603100</v>
      </c>
      <c r="B374" t="s">
        <v>26</v>
      </c>
    </row>
    <row r="375" spans="1:2" x14ac:dyDescent="0.25">
      <c r="A375" t="str">
        <f>"000536"</f>
        <v>000536</v>
      </c>
      <c r="B375" t="s">
        <v>14</v>
      </c>
    </row>
    <row r="376" spans="1:2" x14ac:dyDescent="0.25">
      <c r="A376" t="str">
        <f>"000516"</f>
        <v>000516</v>
      </c>
      <c r="B376" t="s">
        <v>4</v>
      </c>
    </row>
    <row r="377" spans="1:2" x14ac:dyDescent="0.25">
      <c r="A377" t="str">
        <f>"300175"</f>
        <v>300175</v>
      </c>
      <c r="B377" t="s">
        <v>9</v>
      </c>
    </row>
    <row r="378" spans="1:2" x14ac:dyDescent="0.25">
      <c r="A378" t="str">
        <f>"002013"</f>
        <v>002013</v>
      </c>
      <c r="B378" t="s">
        <v>12</v>
      </c>
    </row>
    <row r="379" spans="1:2" x14ac:dyDescent="0.25">
      <c r="A379" t="str">
        <f>"300306"</f>
        <v>300306</v>
      </c>
      <c r="B379" t="s">
        <v>8</v>
      </c>
    </row>
    <row r="380" spans="1:2" x14ac:dyDescent="0.25">
      <c r="A380" t="str">
        <f>"300584"</f>
        <v>300584</v>
      </c>
      <c r="B380" t="s">
        <v>10</v>
      </c>
    </row>
    <row r="381" spans="1:2" x14ac:dyDescent="0.25">
      <c r="A381" t="str">
        <f>"002602"</f>
        <v>002602</v>
      </c>
      <c r="B381" t="s">
        <v>8</v>
      </c>
    </row>
    <row r="382" spans="1:2" x14ac:dyDescent="0.25">
      <c r="A382" t="str">
        <f>"002468"</f>
        <v>002468</v>
      </c>
      <c r="B382" t="s">
        <v>8</v>
      </c>
    </row>
    <row r="383" spans="1:2" x14ac:dyDescent="0.25">
      <c r="A383" t="str">
        <f>"603208"</f>
        <v>603208</v>
      </c>
      <c r="B383" t="s">
        <v>8</v>
      </c>
    </row>
    <row r="384" spans="1:2" x14ac:dyDescent="0.25">
      <c r="A384" t="str">
        <f>"300424"</f>
        <v>300424</v>
      </c>
      <c r="B384" t="s">
        <v>6</v>
      </c>
    </row>
    <row r="385" spans="1:2" x14ac:dyDescent="0.25">
      <c r="A385" t="str">
        <f>"002653"</f>
        <v>002653</v>
      </c>
      <c r="B385" t="s">
        <v>17</v>
      </c>
    </row>
    <row r="386" spans="1:2" x14ac:dyDescent="0.25">
      <c r="A386" t="str">
        <f>"002486"</f>
        <v>002486</v>
      </c>
      <c r="B386" t="s">
        <v>5</v>
      </c>
    </row>
    <row r="387" spans="1:2" x14ac:dyDescent="0.25">
      <c r="A387" t="str">
        <f>"600273"</f>
        <v>600273</v>
      </c>
      <c r="B387" t="s">
        <v>8</v>
      </c>
    </row>
    <row r="388" spans="1:2" x14ac:dyDescent="0.25">
      <c r="A388" t="str">
        <f>"000887"</f>
        <v>000887</v>
      </c>
      <c r="B388" t="s">
        <v>11</v>
      </c>
    </row>
    <row r="389" spans="1:2" x14ac:dyDescent="0.25">
      <c r="A389" t="str">
        <f>"300559"</f>
        <v>300559</v>
      </c>
      <c r="B389" t="s">
        <v>18</v>
      </c>
    </row>
    <row r="390" spans="1:2" x14ac:dyDescent="0.25">
      <c r="A390" t="str">
        <f>"603283"</f>
        <v>603283</v>
      </c>
      <c r="B390" t="s">
        <v>10</v>
      </c>
    </row>
    <row r="391" spans="1:2" x14ac:dyDescent="0.25">
      <c r="A391" t="str">
        <f>"000822"</f>
        <v>000822</v>
      </c>
      <c r="B391" t="s">
        <v>9</v>
      </c>
    </row>
    <row r="392" spans="1:2" x14ac:dyDescent="0.25">
      <c r="A392" t="str">
        <f>"300780"</f>
        <v>300780</v>
      </c>
      <c r="B392" t="s">
        <v>18</v>
      </c>
    </row>
    <row r="393" spans="1:2" x14ac:dyDescent="0.25">
      <c r="A393" t="str">
        <f>"300545"</f>
        <v>300545</v>
      </c>
      <c r="B393" t="s">
        <v>3</v>
      </c>
    </row>
    <row r="394" spans="1:2" x14ac:dyDescent="0.25">
      <c r="A394" t="str">
        <f>"300729"</f>
        <v>300729</v>
      </c>
      <c r="B394" t="s">
        <v>8</v>
      </c>
    </row>
    <row r="395" spans="1:2" x14ac:dyDescent="0.25">
      <c r="A395" t="str">
        <f>"000859"</f>
        <v>000859</v>
      </c>
      <c r="B395" t="s">
        <v>11</v>
      </c>
    </row>
    <row r="396" spans="1:2" x14ac:dyDescent="0.25">
      <c r="A396" t="str">
        <f>"002949"</f>
        <v>002949</v>
      </c>
      <c r="B396" t="s">
        <v>3</v>
      </c>
    </row>
    <row r="397" spans="1:2" x14ac:dyDescent="0.25">
      <c r="A397" t="str">
        <f>"300649"</f>
        <v>300649</v>
      </c>
      <c r="B397" t="s">
        <v>8</v>
      </c>
    </row>
    <row r="398" spans="1:2" x14ac:dyDescent="0.25">
      <c r="A398" t="str">
        <f>"000045"</f>
        <v>000045</v>
      </c>
      <c r="B398" t="s">
        <v>3</v>
      </c>
    </row>
    <row r="399" spans="1:2" x14ac:dyDescent="0.25">
      <c r="A399" t="str">
        <f>"603755"</f>
        <v>603755</v>
      </c>
      <c r="B399" t="s">
        <v>9</v>
      </c>
    </row>
    <row r="400" spans="1:2" x14ac:dyDescent="0.25">
      <c r="A400" t="str">
        <f>"002232"</f>
        <v>002232</v>
      </c>
      <c r="B400" t="s">
        <v>20</v>
      </c>
    </row>
    <row r="401" spans="1:2" x14ac:dyDescent="0.25">
      <c r="A401" t="str">
        <f>"300777"</f>
        <v>300777</v>
      </c>
      <c r="B401" t="s">
        <v>10</v>
      </c>
    </row>
    <row r="402" spans="1:2" x14ac:dyDescent="0.25">
      <c r="A402" t="str">
        <f>"002701"</f>
        <v>002701</v>
      </c>
      <c r="B402" t="s">
        <v>7</v>
      </c>
    </row>
    <row r="403" spans="1:2" x14ac:dyDescent="0.25">
      <c r="A403" t="str">
        <f>"600552"</f>
        <v>600552</v>
      </c>
      <c r="B403" t="s">
        <v>11</v>
      </c>
    </row>
    <row r="404" spans="1:2" x14ac:dyDescent="0.25">
      <c r="A404" t="str">
        <f>"600020"</f>
        <v>600020</v>
      </c>
      <c r="B404" t="s">
        <v>21</v>
      </c>
    </row>
    <row r="405" spans="1:2" x14ac:dyDescent="0.25">
      <c r="A405" t="str">
        <f>"002367"</f>
        <v>002367</v>
      </c>
      <c r="B405" t="s">
        <v>10</v>
      </c>
    </row>
    <row r="406" spans="1:2" x14ac:dyDescent="0.25">
      <c r="A406" t="str">
        <f>"300050"</f>
        <v>300050</v>
      </c>
      <c r="B406" t="s">
        <v>6</v>
      </c>
    </row>
    <row r="407" spans="1:2" x14ac:dyDescent="0.25">
      <c r="A407" t="str">
        <f>"000768"</f>
        <v>000768</v>
      </c>
      <c r="B407" t="s">
        <v>4</v>
      </c>
    </row>
    <row r="408" spans="1:2" x14ac:dyDescent="0.25">
      <c r="A408" t="str">
        <f>"603189"</f>
        <v>603189</v>
      </c>
      <c r="B408" t="s">
        <v>5</v>
      </c>
    </row>
    <row r="409" spans="1:2" x14ac:dyDescent="0.25">
      <c r="A409" t="str">
        <f>"300251"</f>
        <v>300251</v>
      </c>
      <c r="B409" t="s">
        <v>7</v>
      </c>
    </row>
    <row r="410" spans="1:2" x14ac:dyDescent="0.25">
      <c r="A410" t="str">
        <f>"603360"</f>
        <v>603360</v>
      </c>
      <c r="B410" t="s">
        <v>2</v>
      </c>
    </row>
    <row r="411" spans="1:2" x14ac:dyDescent="0.25">
      <c r="A411" t="str">
        <f>"600448"</f>
        <v>600448</v>
      </c>
      <c r="B411" t="s">
        <v>9</v>
      </c>
    </row>
    <row r="412" spans="1:2" x14ac:dyDescent="0.25">
      <c r="A412" t="str">
        <f>"002817"</f>
        <v>002817</v>
      </c>
      <c r="B412" t="s">
        <v>11</v>
      </c>
    </row>
    <row r="413" spans="1:2" x14ac:dyDescent="0.25">
      <c r="A413" t="str">
        <f>"002587"</f>
        <v>002587</v>
      </c>
      <c r="B413" t="s">
        <v>3</v>
      </c>
    </row>
    <row r="414" spans="1:2" x14ac:dyDescent="0.25">
      <c r="A414" t="str">
        <f>"002292"</f>
        <v>002292</v>
      </c>
      <c r="B414" t="s">
        <v>6</v>
      </c>
    </row>
    <row r="415" spans="1:2" x14ac:dyDescent="0.25">
      <c r="A415" t="str">
        <f>"300138"</f>
        <v>300138</v>
      </c>
      <c r="B415" t="s">
        <v>16</v>
      </c>
    </row>
    <row r="416" spans="1:2" x14ac:dyDescent="0.25">
      <c r="A416" t="str">
        <f>"000710"</f>
        <v>000710</v>
      </c>
      <c r="B416" t="s">
        <v>18</v>
      </c>
    </row>
    <row r="417" spans="1:2" x14ac:dyDescent="0.25">
      <c r="A417" t="str">
        <f>"600360"</f>
        <v>600360</v>
      </c>
      <c r="B417" t="s">
        <v>20</v>
      </c>
    </row>
    <row r="418" spans="1:2" x14ac:dyDescent="0.25">
      <c r="A418" t="str">
        <f>"603156"</f>
        <v>603156</v>
      </c>
      <c r="B418" t="s">
        <v>16</v>
      </c>
    </row>
    <row r="419" spans="1:2" x14ac:dyDescent="0.25">
      <c r="A419" t="str">
        <f>"000066"</f>
        <v>000066</v>
      </c>
      <c r="B419" t="s">
        <v>3</v>
      </c>
    </row>
    <row r="420" spans="1:2" x14ac:dyDescent="0.25">
      <c r="A420" t="str">
        <f>"002601"</f>
        <v>002601</v>
      </c>
      <c r="B420" t="s">
        <v>21</v>
      </c>
    </row>
    <row r="421" spans="1:2" x14ac:dyDescent="0.25">
      <c r="A421" t="str">
        <f>"002252"</f>
        <v>002252</v>
      </c>
      <c r="B421" t="s">
        <v>5</v>
      </c>
    </row>
    <row r="422" spans="1:2" x14ac:dyDescent="0.25">
      <c r="A422" t="str">
        <f>"600640"</f>
        <v>600640</v>
      </c>
      <c r="B422" t="s">
        <v>5</v>
      </c>
    </row>
    <row r="423" spans="1:2" x14ac:dyDescent="0.25">
      <c r="A423" t="str">
        <f>"002888"</f>
        <v>002888</v>
      </c>
      <c r="B423" t="s">
        <v>6</v>
      </c>
    </row>
    <row r="424" spans="1:2" x14ac:dyDescent="0.25">
      <c r="A424" t="str">
        <f>"002189"</f>
        <v>002189</v>
      </c>
      <c r="B424" t="s">
        <v>21</v>
      </c>
    </row>
    <row r="425" spans="1:2" x14ac:dyDescent="0.25">
      <c r="A425" t="str">
        <f>"300523"</f>
        <v>300523</v>
      </c>
      <c r="B425" t="s">
        <v>7</v>
      </c>
    </row>
    <row r="426" spans="1:2" x14ac:dyDescent="0.25">
      <c r="A426" t="str">
        <f>"002213"</f>
        <v>002213</v>
      </c>
      <c r="B426" t="s">
        <v>3</v>
      </c>
    </row>
    <row r="427" spans="1:2" x14ac:dyDescent="0.25">
      <c r="A427" t="str">
        <f>"000400"</f>
        <v>000400</v>
      </c>
      <c r="B427" t="s">
        <v>21</v>
      </c>
    </row>
    <row r="428" spans="1:2" x14ac:dyDescent="0.25">
      <c r="A428" t="str">
        <f>"300016"</f>
        <v>300016</v>
      </c>
      <c r="B428" t="s">
        <v>7</v>
      </c>
    </row>
    <row r="429" spans="1:2" x14ac:dyDescent="0.25">
      <c r="A429" t="str">
        <f>"600728"</f>
        <v>600728</v>
      </c>
      <c r="B429" t="s">
        <v>6</v>
      </c>
    </row>
    <row r="430" spans="1:2" x14ac:dyDescent="0.25">
      <c r="A430" t="str">
        <f>"600900"</f>
        <v>600900</v>
      </c>
      <c r="B430" t="s">
        <v>7</v>
      </c>
    </row>
    <row r="431" spans="1:2" x14ac:dyDescent="0.25">
      <c r="A431" t="str">
        <f>"300775"</f>
        <v>300775</v>
      </c>
      <c r="B431" t="s">
        <v>4</v>
      </c>
    </row>
    <row r="432" spans="1:2" x14ac:dyDescent="0.25">
      <c r="A432" t="str">
        <f>"300286"</f>
        <v>300286</v>
      </c>
      <c r="B432" t="s">
        <v>5</v>
      </c>
    </row>
    <row r="433" spans="1:2" x14ac:dyDescent="0.25">
      <c r="A433" t="str">
        <f>"002391"</f>
        <v>002391</v>
      </c>
      <c r="B433" t="s">
        <v>10</v>
      </c>
    </row>
    <row r="434" spans="1:2" x14ac:dyDescent="0.25">
      <c r="A434" t="str">
        <f>"600847"</f>
        <v>600847</v>
      </c>
      <c r="B434" t="s">
        <v>26</v>
      </c>
    </row>
    <row r="435" spans="1:2" x14ac:dyDescent="0.25">
      <c r="A435" t="str">
        <f>"603890"</f>
        <v>603890</v>
      </c>
      <c r="B435" t="s">
        <v>10</v>
      </c>
    </row>
    <row r="436" spans="1:2" x14ac:dyDescent="0.25">
      <c r="A436" t="str">
        <f>"300708"</f>
        <v>300708</v>
      </c>
      <c r="B436" t="s">
        <v>10</v>
      </c>
    </row>
    <row r="437" spans="1:2" x14ac:dyDescent="0.25">
      <c r="A437" t="str">
        <f>"600836"</f>
        <v>600836</v>
      </c>
      <c r="B437" t="s">
        <v>5</v>
      </c>
    </row>
    <row r="438" spans="1:2" x14ac:dyDescent="0.25">
      <c r="A438" t="str">
        <f>"603987"</f>
        <v>603987</v>
      </c>
      <c r="B438" t="s">
        <v>5</v>
      </c>
    </row>
    <row r="439" spans="1:2" x14ac:dyDescent="0.25">
      <c r="A439" t="str">
        <f>"600260"</f>
        <v>600260</v>
      </c>
      <c r="B439" t="s">
        <v>12</v>
      </c>
    </row>
    <row r="440" spans="1:2" x14ac:dyDescent="0.25">
      <c r="A440" t="str">
        <f>"300004"</f>
        <v>300004</v>
      </c>
      <c r="B440" t="s">
        <v>6</v>
      </c>
    </row>
    <row r="441" spans="1:2" x14ac:dyDescent="0.25">
      <c r="A441" t="str">
        <f>"300791"</f>
        <v>300791</v>
      </c>
      <c r="B441" t="s">
        <v>6</v>
      </c>
    </row>
    <row r="442" spans="1:2" x14ac:dyDescent="0.25">
      <c r="A442" t="str">
        <f>"300567"</f>
        <v>300567</v>
      </c>
      <c r="B442" t="s">
        <v>12</v>
      </c>
    </row>
    <row r="443" spans="1:2" x14ac:dyDescent="0.25">
      <c r="A443" t="str">
        <f>"300164"</f>
        <v>300164</v>
      </c>
      <c r="B443" t="s">
        <v>4</v>
      </c>
    </row>
    <row r="444" spans="1:2" x14ac:dyDescent="0.25">
      <c r="A444" t="str">
        <f>"300184"</f>
        <v>300184</v>
      </c>
      <c r="B444" t="s">
        <v>12</v>
      </c>
    </row>
    <row r="445" spans="1:2" x14ac:dyDescent="0.25">
      <c r="A445" t="str">
        <f>"600634"</f>
        <v>600634</v>
      </c>
      <c r="B445" t="s">
        <v>5</v>
      </c>
    </row>
    <row r="446" spans="1:2" x14ac:dyDescent="0.25">
      <c r="A446" t="str">
        <f>"601500"</f>
        <v>601500</v>
      </c>
      <c r="B446" t="s">
        <v>10</v>
      </c>
    </row>
    <row r="447" spans="1:2" x14ac:dyDescent="0.25">
      <c r="A447" t="str">
        <f>"002150"</f>
        <v>002150</v>
      </c>
      <c r="B447" t="s">
        <v>10</v>
      </c>
    </row>
    <row r="448" spans="1:2" x14ac:dyDescent="0.25">
      <c r="A448" t="str">
        <f>"688002"</f>
        <v>688002</v>
      </c>
      <c r="B448" t="s">
        <v>9</v>
      </c>
    </row>
    <row r="449" spans="1:2" x14ac:dyDescent="0.25">
      <c r="A449" t="str">
        <f>"002222"</f>
        <v>002222</v>
      </c>
      <c r="B449" t="s">
        <v>14</v>
      </c>
    </row>
    <row r="450" spans="1:2" x14ac:dyDescent="0.25">
      <c r="A450" t="str">
        <f>"300778"</f>
        <v>300778</v>
      </c>
      <c r="B450" t="s">
        <v>3</v>
      </c>
    </row>
    <row r="451" spans="1:2" x14ac:dyDescent="0.25">
      <c r="A451" t="str">
        <f>"000613"</f>
        <v>000613</v>
      </c>
      <c r="B451" t="s">
        <v>15</v>
      </c>
    </row>
    <row r="452" spans="1:2" x14ac:dyDescent="0.25">
      <c r="A452" t="str">
        <f>"002034"</f>
        <v>002034</v>
      </c>
      <c r="B452" t="s">
        <v>8</v>
      </c>
    </row>
    <row r="453" spans="1:2" x14ac:dyDescent="0.25">
      <c r="A453" t="str">
        <f>"300576"</f>
        <v>300576</v>
      </c>
      <c r="B453" t="s">
        <v>3</v>
      </c>
    </row>
    <row r="454" spans="1:2" x14ac:dyDescent="0.25">
      <c r="A454" t="str">
        <f>"002950"</f>
        <v>002950</v>
      </c>
      <c r="B454" t="s">
        <v>12</v>
      </c>
    </row>
    <row r="455" spans="1:2" x14ac:dyDescent="0.25">
      <c r="A455" t="str">
        <f>"300290"</f>
        <v>300290</v>
      </c>
      <c r="B455" t="s">
        <v>2</v>
      </c>
    </row>
    <row r="456" spans="1:2" x14ac:dyDescent="0.25">
      <c r="A456" t="str">
        <f>"300642"</f>
        <v>300642</v>
      </c>
      <c r="B456" t="s">
        <v>5</v>
      </c>
    </row>
    <row r="457" spans="1:2" x14ac:dyDescent="0.25">
      <c r="A457" t="str">
        <f>"603129"</f>
        <v>603129</v>
      </c>
      <c r="B457" t="s">
        <v>8</v>
      </c>
    </row>
    <row r="458" spans="1:2" x14ac:dyDescent="0.25">
      <c r="A458" t="str">
        <f>"002827"</f>
        <v>002827</v>
      </c>
      <c r="B458" t="s">
        <v>17</v>
      </c>
    </row>
    <row r="459" spans="1:2" x14ac:dyDescent="0.25">
      <c r="A459" t="str">
        <f>"603515"</f>
        <v>603515</v>
      </c>
      <c r="B459" t="s">
        <v>5</v>
      </c>
    </row>
    <row r="460" spans="1:2" x14ac:dyDescent="0.25">
      <c r="A460" t="str">
        <f>"002373"</f>
        <v>002373</v>
      </c>
      <c r="B460" t="s">
        <v>7</v>
      </c>
    </row>
    <row r="461" spans="1:2" x14ac:dyDescent="0.25">
      <c r="A461" t="str">
        <f>"603367"</f>
        <v>603367</v>
      </c>
      <c r="B461" t="s">
        <v>9</v>
      </c>
    </row>
    <row r="462" spans="1:2" x14ac:dyDescent="0.25">
      <c r="A462" t="str">
        <f>"000042"</f>
        <v>000042</v>
      </c>
      <c r="B462" t="s">
        <v>3</v>
      </c>
    </row>
    <row r="463" spans="1:2" x14ac:dyDescent="0.25">
      <c r="A463" t="str">
        <f>"300052"</f>
        <v>300052</v>
      </c>
      <c r="B463" t="s">
        <v>3</v>
      </c>
    </row>
    <row r="464" spans="1:2" x14ac:dyDescent="0.25">
      <c r="A464" t="str">
        <f>"603002"</f>
        <v>603002</v>
      </c>
      <c r="B464" t="s">
        <v>6</v>
      </c>
    </row>
    <row r="465" spans="1:2" x14ac:dyDescent="0.25">
      <c r="A465" t="str">
        <f>"000503"</f>
        <v>000503</v>
      </c>
      <c r="B465" t="s">
        <v>15</v>
      </c>
    </row>
    <row r="466" spans="1:2" x14ac:dyDescent="0.25">
      <c r="A466" t="str">
        <f>"002206"</f>
        <v>002206</v>
      </c>
      <c r="B466" t="s">
        <v>8</v>
      </c>
    </row>
    <row r="467" spans="1:2" x14ac:dyDescent="0.25">
      <c r="A467" t="str">
        <f>"600719"</f>
        <v>600719</v>
      </c>
      <c r="B467" t="s">
        <v>2</v>
      </c>
    </row>
    <row r="468" spans="1:2" x14ac:dyDescent="0.25">
      <c r="A468" t="str">
        <f>"300389"</f>
        <v>300389</v>
      </c>
      <c r="B468" t="s">
        <v>3</v>
      </c>
    </row>
    <row r="469" spans="1:2" x14ac:dyDescent="0.25">
      <c r="A469" t="str">
        <f>"601688"</f>
        <v>601688</v>
      </c>
      <c r="B469" t="s">
        <v>10</v>
      </c>
    </row>
    <row r="470" spans="1:2" x14ac:dyDescent="0.25">
      <c r="A470" t="str">
        <f>"002747"</f>
        <v>002747</v>
      </c>
      <c r="B470" t="s">
        <v>10</v>
      </c>
    </row>
    <row r="471" spans="1:2" x14ac:dyDescent="0.25">
      <c r="A471" t="str">
        <f>"300355"</f>
        <v>300355</v>
      </c>
      <c r="B471" t="s">
        <v>29</v>
      </c>
    </row>
    <row r="472" spans="1:2" x14ac:dyDescent="0.25">
      <c r="A472" t="str">
        <f>"002151"</f>
        <v>002151</v>
      </c>
      <c r="B472" t="s">
        <v>7</v>
      </c>
    </row>
    <row r="473" spans="1:2" x14ac:dyDescent="0.25">
      <c r="A473" t="str">
        <f>"000673"</f>
        <v>000673</v>
      </c>
      <c r="B473" t="s">
        <v>28</v>
      </c>
    </row>
    <row r="474" spans="1:2" x14ac:dyDescent="0.25">
      <c r="A474" t="str">
        <f>"300031"</f>
        <v>300031</v>
      </c>
      <c r="B474" t="s">
        <v>10</v>
      </c>
    </row>
    <row r="475" spans="1:2" x14ac:dyDescent="0.25">
      <c r="A475" t="str">
        <f>"300273"</f>
        <v>300273</v>
      </c>
      <c r="B475" t="s">
        <v>6</v>
      </c>
    </row>
    <row r="476" spans="1:2" x14ac:dyDescent="0.25">
      <c r="A476" t="str">
        <f>"300236"</f>
        <v>300236</v>
      </c>
      <c r="B476" t="s">
        <v>5</v>
      </c>
    </row>
    <row r="477" spans="1:2" x14ac:dyDescent="0.25">
      <c r="A477" t="str">
        <f>"300762"</f>
        <v>300762</v>
      </c>
      <c r="B477" t="s">
        <v>5</v>
      </c>
    </row>
    <row r="478" spans="1:2" x14ac:dyDescent="0.25">
      <c r="A478" t="str">
        <f>"600682"</f>
        <v>600682</v>
      </c>
      <c r="B478" t="s">
        <v>10</v>
      </c>
    </row>
    <row r="479" spans="1:2" x14ac:dyDescent="0.25">
      <c r="A479" t="str">
        <f>"002965"</f>
        <v>002965</v>
      </c>
      <c r="B479" t="s">
        <v>6</v>
      </c>
    </row>
    <row r="480" spans="1:2" x14ac:dyDescent="0.25">
      <c r="A480" t="str">
        <f>"600230"</f>
        <v>600230</v>
      </c>
      <c r="B480" t="s">
        <v>16</v>
      </c>
    </row>
    <row r="481" spans="1:2" x14ac:dyDescent="0.25">
      <c r="A481" t="str">
        <f>"300094"</f>
        <v>300094</v>
      </c>
      <c r="B481" t="s">
        <v>6</v>
      </c>
    </row>
    <row r="482" spans="1:2" x14ac:dyDescent="0.25">
      <c r="A482" t="str">
        <f>"002138"</f>
        <v>002138</v>
      </c>
      <c r="B482" t="s">
        <v>3</v>
      </c>
    </row>
    <row r="483" spans="1:2" x14ac:dyDescent="0.25">
      <c r="A483" t="str">
        <f>"300537"</f>
        <v>300537</v>
      </c>
      <c r="B483" t="s">
        <v>10</v>
      </c>
    </row>
    <row r="484" spans="1:2" x14ac:dyDescent="0.25">
      <c r="A484" t="str">
        <f>"300145"</f>
        <v>300145</v>
      </c>
      <c r="B484" t="s">
        <v>8</v>
      </c>
    </row>
    <row r="485" spans="1:2" x14ac:dyDescent="0.25">
      <c r="A485" t="str">
        <f>"300563"</f>
        <v>300563</v>
      </c>
      <c r="B485" t="s">
        <v>10</v>
      </c>
    </row>
    <row r="486" spans="1:2" x14ac:dyDescent="0.25">
      <c r="A486" t="str">
        <f>"603377"</f>
        <v>603377</v>
      </c>
      <c r="B486" t="s">
        <v>7</v>
      </c>
    </row>
    <row r="487" spans="1:2" x14ac:dyDescent="0.25">
      <c r="A487" t="str">
        <f>"300442"</f>
        <v>300442</v>
      </c>
      <c r="B487" t="s">
        <v>5</v>
      </c>
    </row>
    <row r="488" spans="1:2" x14ac:dyDescent="0.25">
      <c r="A488" t="str">
        <f>"002734"</f>
        <v>002734</v>
      </c>
      <c r="B488" t="s">
        <v>10</v>
      </c>
    </row>
    <row r="489" spans="1:2" x14ac:dyDescent="0.25">
      <c r="A489" t="str">
        <f>"603351"</f>
        <v>603351</v>
      </c>
      <c r="B489" t="s">
        <v>10</v>
      </c>
    </row>
    <row r="490" spans="1:2" x14ac:dyDescent="0.25">
      <c r="A490" t="str">
        <f>"300134"</f>
        <v>300134</v>
      </c>
      <c r="B490" t="s">
        <v>3</v>
      </c>
    </row>
    <row r="491" spans="1:2" x14ac:dyDescent="0.25">
      <c r="A491" t="str">
        <f>"002792"</f>
        <v>002792</v>
      </c>
      <c r="B491" t="s">
        <v>6</v>
      </c>
    </row>
    <row r="492" spans="1:2" x14ac:dyDescent="0.25">
      <c r="A492" t="str">
        <f>"002957"</f>
        <v>002957</v>
      </c>
      <c r="B492" t="s">
        <v>3</v>
      </c>
    </row>
    <row r="493" spans="1:2" x14ac:dyDescent="0.25">
      <c r="A493" t="str">
        <f>"002149"</f>
        <v>002149</v>
      </c>
      <c r="B493" t="s">
        <v>4</v>
      </c>
    </row>
    <row r="494" spans="1:2" x14ac:dyDescent="0.25">
      <c r="A494" t="str">
        <f>"300568"</f>
        <v>300568</v>
      </c>
      <c r="B494" t="s">
        <v>3</v>
      </c>
    </row>
    <row r="495" spans="1:2" x14ac:dyDescent="0.25">
      <c r="A495" t="str">
        <f>"300499"</f>
        <v>300499</v>
      </c>
      <c r="B495" t="s">
        <v>6</v>
      </c>
    </row>
    <row r="496" spans="1:2" x14ac:dyDescent="0.25">
      <c r="A496" t="str">
        <f>"600184"</f>
        <v>600184</v>
      </c>
      <c r="B496" t="s">
        <v>12</v>
      </c>
    </row>
    <row r="497" spans="1:2" x14ac:dyDescent="0.25">
      <c r="A497" t="str">
        <f>"000976"</f>
        <v>000976</v>
      </c>
      <c r="B497" t="s">
        <v>6</v>
      </c>
    </row>
    <row r="498" spans="1:2" x14ac:dyDescent="0.25">
      <c r="A498" t="str">
        <f>"000628"</f>
        <v>000628</v>
      </c>
      <c r="B498" t="s">
        <v>18</v>
      </c>
    </row>
    <row r="499" spans="1:2" x14ac:dyDescent="0.25">
      <c r="A499" t="str">
        <f>"300324"</f>
        <v>300324</v>
      </c>
      <c r="B499" t="s">
        <v>7</v>
      </c>
    </row>
    <row r="500" spans="1:2" x14ac:dyDescent="0.25">
      <c r="A500" t="str">
        <f>"688088"</f>
        <v>688088</v>
      </c>
      <c r="B500" t="s">
        <v>8</v>
      </c>
    </row>
    <row r="501" spans="1:2" x14ac:dyDescent="0.25">
      <c r="A501" t="str">
        <f>"000901"</f>
        <v>000901</v>
      </c>
      <c r="B501" t="s">
        <v>25</v>
      </c>
    </row>
    <row r="502" spans="1:2" x14ac:dyDescent="0.25">
      <c r="A502" t="str">
        <f>"002743"</f>
        <v>002743</v>
      </c>
      <c r="B502" t="s">
        <v>11</v>
      </c>
    </row>
    <row r="503" spans="1:2" x14ac:dyDescent="0.25">
      <c r="A503" t="str">
        <f>"002861"</f>
        <v>002861</v>
      </c>
      <c r="B503" t="s">
        <v>12</v>
      </c>
    </row>
    <row r="504" spans="1:2" x14ac:dyDescent="0.25">
      <c r="A504" t="str">
        <f>"600645"</f>
        <v>600645</v>
      </c>
      <c r="B504" t="s">
        <v>24</v>
      </c>
    </row>
    <row r="505" spans="1:2" x14ac:dyDescent="0.25">
      <c r="A505" t="str">
        <f>"300226"</f>
        <v>300226</v>
      </c>
      <c r="B505" t="s">
        <v>5</v>
      </c>
    </row>
    <row r="506" spans="1:2" x14ac:dyDescent="0.25">
      <c r="A506" t="str">
        <f>"300399"</f>
        <v>300399</v>
      </c>
      <c r="B506" t="s">
        <v>7</v>
      </c>
    </row>
    <row r="507" spans="1:2" x14ac:dyDescent="0.25">
      <c r="A507" t="str">
        <f>"688168"</f>
        <v>688168</v>
      </c>
      <c r="B507" t="s">
        <v>7</v>
      </c>
    </row>
    <row r="508" spans="1:2" x14ac:dyDescent="0.25">
      <c r="A508" t="str">
        <f>"300295"</f>
        <v>300295</v>
      </c>
      <c r="B508" t="s">
        <v>10</v>
      </c>
    </row>
    <row r="509" spans="1:2" x14ac:dyDescent="0.25">
      <c r="A509" t="str">
        <f>"600261"</f>
        <v>600261</v>
      </c>
      <c r="B509" t="s">
        <v>8</v>
      </c>
    </row>
    <row r="510" spans="1:2" x14ac:dyDescent="0.25">
      <c r="A510" t="str">
        <f>"300776"</f>
        <v>300776</v>
      </c>
      <c r="B510" t="s">
        <v>12</v>
      </c>
    </row>
    <row r="511" spans="1:2" x14ac:dyDescent="0.25">
      <c r="A511" t="str">
        <f>"000049"</f>
        <v>000049</v>
      </c>
      <c r="B511" t="s">
        <v>3</v>
      </c>
    </row>
    <row r="512" spans="1:2" x14ac:dyDescent="0.25">
      <c r="A512" t="str">
        <f>"000733"</f>
        <v>000733</v>
      </c>
      <c r="B512" t="s">
        <v>30</v>
      </c>
    </row>
    <row r="513" spans="1:2" x14ac:dyDescent="0.25">
      <c r="A513" t="str">
        <f>"603819"</f>
        <v>603819</v>
      </c>
      <c r="B513" t="s">
        <v>10</v>
      </c>
    </row>
    <row r="514" spans="1:2" x14ac:dyDescent="0.25">
      <c r="A514" t="str">
        <f>"603200"</f>
        <v>603200</v>
      </c>
      <c r="B514" t="s">
        <v>5</v>
      </c>
    </row>
    <row r="515" spans="1:2" x14ac:dyDescent="0.25">
      <c r="A515" t="str">
        <f>"300536"</f>
        <v>300536</v>
      </c>
      <c r="B515" t="s">
        <v>12</v>
      </c>
    </row>
    <row r="516" spans="1:2" x14ac:dyDescent="0.25">
      <c r="A516" t="str">
        <f>"002833"</f>
        <v>002833</v>
      </c>
      <c r="B516" t="s">
        <v>6</v>
      </c>
    </row>
    <row r="517" spans="1:2" x14ac:dyDescent="0.25">
      <c r="A517" t="str">
        <f>"300253"</f>
        <v>300253</v>
      </c>
      <c r="B517" t="s">
        <v>5</v>
      </c>
    </row>
    <row r="518" spans="1:2" x14ac:dyDescent="0.25">
      <c r="A518" t="str">
        <f>"600990"</f>
        <v>600990</v>
      </c>
      <c r="B518" t="s">
        <v>11</v>
      </c>
    </row>
    <row r="519" spans="1:2" x14ac:dyDescent="0.25">
      <c r="A519" t="str">
        <f>"300691"</f>
        <v>300691</v>
      </c>
      <c r="B519" t="s">
        <v>6</v>
      </c>
    </row>
    <row r="520" spans="1:2" x14ac:dyDescent="0.25">
      <c r="A520" t="str">
        <f>"300433"</f>
        <v>300433</v>
      </c>
      <c r="B520" t="s">
        <v>13</v>
      </c>
    </row>
    <row r="521" spans="1:2" x14ac:dyDescent="0.25">
      <c r="A521" t="str">
        <f>"600675"</f>
        <v>600675</v>
      </c>
      <c r="B521" t="s">
        <v>5</v>
      </c>
    </row>
    <row r="522" spans="1:2" x14ac:dyDescent="0.25">
      <c r="A522" t="str">
        <f>"002519"</f>
        <v>002519</v>
      </c>
      <c r="B522" t="s">
        <v>10</v>
      </c>
    </row>
    <row r="523" spans="1:2" x14ac:dyDescent="0.25">
      <c r="A523" t="str">
        <f>"300505"</f>
        <v>300505</v>
      </c>
      <c r="B523" t="s">
        <v>31</v>
      </c>
    </row>
    <row r="524" spans="1:2" x14ac:dyDescent="0.25">
      <c r="A524" t="str">
        <f>"300398"</f>
        <v>300398</v>
      </c>
      <c r="B524" t="s">
        <v>5</v>
      </c>
    </row>
    <row r="525" spans="1:2" x14ac:dyDescent="0.25">
      <c r="A525" t="str">
        <f>"600839"</f>
        <v>600839</v>
      </c>
      <c r="B525" t="s">
        <v>18</v>
      </c>
    </row>
    <row r="526" spans="1:2" x14ac:dyDescent="0.25">
      <c r="A526" t="str">
        <f>"002179"</f>
        <v>002179</v>
      </c>
      <c r="B526" t="s">
        <v>21</v>
      </c>
    </row>
    <row r="527" spans="1:2" x14ac:dyDescent="0.25">
      <c r="A527" t="str">
        <f>"300130"</f>
        <v>300130</v>
      </c>
      <c r="B527" t="s">
        <v>3</v>
      </c>
    </row>
    <row r="528" spans="1:2" x14ac:dyDescent="0.25">
      <c r="A528" t="str">
        <f>"001872"</f>
        <v>001872</v>
      </c>
      <c r="B528" t="s">
        <v>3</v>
      </c>
    </row>
    <row r="529" spans="1:2" x14ac:dyDescent="0.25">
      <c r="A529" t="str">
        <f>"002137"</f>
        <v>002137</v>
      </c>
      <c r="B529" t="s">
        <v>3</v>
      </c>
    </row>
    <row r="530" spans="1:2" x14ac:dyDescent="0.25">
      <c r="A530" t="str">
        <f>"002011"</f>
        <v>002011</v>
      </c>
      <c r="B530" t="s">
        <v>8</v>
      </c>
    </row>
    <row r="531" spans="1:2" x14ac:dyDescent="0.25">
      <c r="A531" t="str">
        <f>"601339"</f>
        <v>601339</v>
      </c>
      <c r="B531" t="s">
        <v>8</v>
      </c>
    </row>
    <row r="532" spans="1:2" x14ac:dyDescent="0.25">
      <c r="A532" t="str">
        <f>"300341"</f>
        <v>300341</v>
      </c>
      <c r="B532" t="s">
        <v>14</v>
      </c>
    </row>
    <row r="533" spans="1:2" x14ac:dyDescent="0.25">
      <c r="A533" t="str">
        <f>"600894"</f>
        <v>600894</v>
      </c>
      <c r="B533" t="s">
        <v>6</v>
      </c>
    </row>
    <row r="534" spans="1:2" x14ac:dyDescent="0.25">
      <c r="A534" t="str">
        <f>"300529"</f>
        <v>300529</v>
      </c>
      <c r="B534" t="s">
        <v>6</v>
      </c>
    </row>
    <row r="535" spans="1:2" x14ac:dyDescent="0.25">
      <c r="A535" t="str">
        <f>"002930"</f>
        <v>002930</v>
      </c>
      <c r="B535" t="s">
        <v>6</v>
      </c>
    </row>
    <row r="536" spans="1:2" x14ac:dyDescent="0.25">
      <c r="A536" t="str">
        <f>"601890"</f>
        <v>601890</v>
      </c>
      <c r="B536" t="s">
        <v>10</v>
      </c>
    </row>
    <row r="537" spans="1:2" x14ac:dyDescent="0.25">
      <c r="A537" t="str">
        <f>"603590"</f>
        <v>603590</v>
      </c>
      <c r="B537" t="s">
        <v>7</v>
      </c>
    </row>
    <row r="538" spans="1:2" x14ac:dyDescent="0.25">
      <c r="A538" t="str">
        <f>"300294"</f>
        <v>300294</v>
      </c>
      <c r="B538" t="s">
        <v>23</v>
      </c>
    </row>
    <row r="539" spans="1:2" x14ac:dyDescent="0.25">
      <c r="A539" t="str">
        <f>"000922"</f>
        <v>000922</v>
      </c>
      <c r="B539" t="s">
        <v>25</v>
      </c>
    </row>
    <row r="540" spans="1:2" x14ac:dyDescent="0.25">
      <c r="A540" t="str">
        <f>"603297"</f>
        <v>603297</v>
      </c>
      <c r="B540" t="s">
        <v>8</v>
      </c>
    </row>
    <row r="541" spans="1:2" x14ac:dyDescent="0.25">
      <c r="A541" t="str">
        <f>"002194"</f>
        <v>002194</v>
      </c>
      <c r="B541" t="s">
        <v>12</v>
      </c>
    </row>
    <row r="542" spans="1:2" x14ac:dyDescent="0.25">
      <c r="A542" t="str">
        <f>"300635"</f>
        <v>300635</v>
      </c>
      <c r="B542" t="s">
        <v>6</v>
      </c>
    </row>
    <row r="543" spans="1:2" x14ac:dyDescent="0.25">
      <c r="A543" t="str">
        <f>"300504"</f>
        <v>300504</v>
      </c>
      <c r="B543" t="s">
        <v>18</v>
      </c>
    </row>
    <row r="544" spans="1:2" x14ac:dyDescent="0.25">
      <c r="A544" t="str">
        <f>"002190"</f>
        <v>002190</v>
      </c>
      <c r="B544" t="s">
        <v>18</v>
      </c>
    </row>
    <row r="545" spans="1:2" x14ac:dyDescent="0.25">
      <c r="A545" t="str">
        <f>"300230"</f>
        <v>300230</v>
      </c>
      <c r="B545" t="s">
        <v>5</v>
      </c>
    </row>
    <row r="546" spans="1:2" x14ac:dyDescent="0.25">
      <c r="A546" t="str">
        <f>"603887"</f>
        <v>603887</v>
      </c>
      <c r="B546" t="s">
        <v>5</v>
      </c>
    </row>
    <row r="547" spans="1:2" x14ac:dyDescent="0.25">
      <c r="A547" t="str">
        <f>"600325"</f>
        <v>600325</v>
      </c>
      <c r="B547" t="s">
        <v>6</v>
      </c>
    </row>
    <row r="548" spans="1:2" x14ac:dyDescent="0.25">
      <c r="A548" t="str">
        <f>"300655"</f>
        <v>300655</v>
      </c>
      <c r="B548" t="s">
        <v>10</v>
      </c>
    </row>
    <row r="549" spans="1:2" x14ac:dyDescent="0.25">
      <c r="A549" t="str">
        <f>"300317"</f>
        <v>300317</v>
      </c>
      <c r="B549" t="s">
        <v>3</v>
      </c>
    </row>
    <row r="550" spans="1:2" x14ac:dyDescent="0.25">
      <c r="A550" t="str">
        <f>"603871"</f>
        <v>603871</v>
      </c>
      <c r="B550" t="s">
        <v>7</v>
      </c>
    </row>
    <row r="551" spans="1:2" x14ac:dyDescent="0.25">
      <c r="A551" t="str">
        <f>"300739"</f>
        <v>300739</v>
      </c>
      <c r="B551" t="s">
        <v>3</v>
      </c>
    </row>
    <row r="552" spans="1:2" x14ac:dyDescent="0.25">
      <c r="A552" t="str">
        <f>"002909"</f>
        <v>002909</v>
      </c>
      <c r="B552" t="s">
        <v>6</v>
      </c>
    </row>
    <row r="553" spans="1:2" x14ac:dyDescent="0.25">
      <c r="A553" t="str">
        <f>"300279"</f>
        <v>300279</v>
      </c>
      <c r="B553" t="s">
        <v>10</v>
      </c>
    </row>
    <row r="554" spans="1:2" x14ac:dyDescent="0.25">
      <c r="A554" t="str">
        <f>"002905"</f>
        <v>002905</v>
      </c>
      <c r="B554" t="s">
        <v>6</v>
      </c>
    </row>
    <row r="555" spans="1:2" x14ac:dyDescent="0.25">
      <c r="A555" t="str">
        <f>"603355"</f>
        <v>603355</v>
      </c>
      <c r="B555" t="s">
        <v>10</v>
      </c>
    </row>
    <row r="556" spans="1:2" x14ac:dyDescent="0.25">
      <c r="A556" t="str">
        <f>"600501"</f>
        <v>600501</v>
      </c>
      <c r="B556" t="s">
        <v>10</v>
      </c>
    </row>
    <row r="557" spans="1:2" x14ac:dyDescent="0.25">
      <c r="A557" t="str">
        <f>"300396"</f>
        <v>300396</v>
      </c>
      <c r="B557" t="s">
        <v>20</v>
      </c>
    </row>
    <row r="558" spans="1:2" x14ac:dyDescent="0.25">
      <c r="A558" t="str">
        <f>"002355"</f>
        <v>002355</v>
      </c>
      <c r="B558" t="s">
        <v>9</v>
      </c>
    </row>
    <row r="559" spans="1:2" x14ac:dyDescent="0.25">
      <c r="A559" t="str">
        <f>"000963"</f>
        <v>000963</v>
      </c>
      <c r="B559" t="s">
        <v>8</v>
      </c>
    </row>
    <row r="560" spans="1:2" x14ac:dyDescent="0.25">
      <c r="A560" t="str">
        <f>"002400"</f>
        <v>002400</v>
      </c>
      <c r="B560" t="s">
        <v>6</v>
      </c>
    </row>
    <row r="561" spans="1:2" x14ac:dyDescent="0.25">
      <c r="A561" t="str">
        <f>"603916"</f>
        <v>603916</v>
      </c>
      <c r="B561" t="s">
        <v>10</v>
      </c>
    </row>
    <row r="562" spans="1:2" x14ac:dyDescent="0.25">
      <c r="A562" t="str">
        <f>"002605"</f>
        <v>002605</v>
      </c>
      <c r="B562" t="s">
        <v>5</v>
      </c>
    </row>
    <row r="563" spans="1:2" x14ac:dyDescent="0.25">
      <c r="A563" t="str">
        <f>"601016"</f>
        <v>601016</v>
      </c>
      <c r="B563" t="s">
        <v>7</v>
      </c>
    </row>
    <row r="564" spans="1:2" x14ac:dyDescent="0.25">
      <c r="A564" t="str">
        <f>"002483"</f>
        <v>002483</v>
      </c>
      <c r="B564" t="s">
        <v>10</v>
      </c>
    </row>
    <row r="565" spans="1:2" x14ac:dyDescent="0.25">
      <c r="A565" t="str">
        <f>"002027"</f>
        <v>002027</v>
      </c>
      <c r="B565" t="s">
        <v>6</v>
      </c>
    </row>
    <row r="566" spans="1:2" x14ac:dyDescent="0.25">
      <c r="A566" t="str">
        <f>"002093"</f>
        <v>002093</v>
      </c>
      <c r="B566" t="s">
        <v>14</v>
      </c>
    </row>
    <row r="567" spans="1:2" x14ac:dyDescent="0.25">
      <c r="A567" t="str">
        <f>"000507"</f>
        <v>000507</v>
      </c>
      <c r="B567" t="s">
        <v>6</v>
      </c>
    </row>
    <row r="568" spans="1:2" x14ac:dyDescent="0.25">
      <c r="A568" t="str">
        <f>"300208"</f>
        <v>300208</v>
      </c>
      <c r="B568" t="s">
        <v>9</v>
      </c>
    </row>
    <row r="569" spans="1:2" x14ac:dyDescent="0.25">
      <c r="A569" t="str">
        <f>"002396"</f>
        <v>002396</v>
      </c>
      <c r="B569" t="s">
        <v>14</v>
      </c>
    </row>
    <row r="570" spans="1:2" x14ac:dyDescent="0.25">
      <c r="A570" t="str">
        <f>"300693"</f>
        <v>300693</v>
      </c>
      <c r="B570" t="s">
        <v>3</v>
      </c>
    </row>
    <row r="571" spans="1:2" x14ac:dyDescent="0.25">
      <c r="A571" t="str">
        <f>"300121"</f>
        <v>300121</v>
      </c>
      <c r="B571" t="s">
        <v>9</v>
      </c>
    </row>
    <row r="572" spans="1:2" x14ac:dyDescent="0.25">
      <c r="A572" t="str">
        <f>"300114"</f>
        <v>300114</v>
      </c>
      <c r="B572" t="s">
        <v>4</v>
      </c>
    </row>
    <row r="573" spans="1:2" x14ac:dyDescent="0.25">
      <c r="A573" t="str">
        <f>"300459"</f>
        <v>300459</v>
      </c>
      <c r="B573" t="s">
        <v>8</v>
      </c>
    </row>
    <row r="574" spans="1:2" x14ac:dyDescent="0.25">
      <c r="A574" t="str">
        <f>"300152"</f>
        <v>300152</v>
      </c>
      <c r="B574" t="s">
        <v>16</v>
      </c>
    </row>
    <row r="575" spans="1:2" x14ac:dyDescent="0.25">
      <c r="A575" t="str">
        <f>"300065"</f>
        <v>300065</v>
      </c>
      <c r="B575" t="s">
        <v>7</v>
      </c>
    </row>
    <row r="576" spans="1:2" x14ac:dyDescent="0.25">
      <c r="A576" t="str">
        <f>"600456"</f>
        <v>600456</v>
      </c>
      <c r="B576" t="s">
        <v>4</v>
      </c>
    </row>
    <row r="577" spans="1:2" x14ac:dyDescent="0.25">
      <c r="A577" t="str">
        <f>"603668"</f>
        <v>603668</v>
      </c>
      <c r="B577" t="s">
        <v>14</v>
      </c>
    </row>
    <row r="578" spans="1:2" x14ac:dyDescent="0.25">
      <c r="A578" t="str">
        <f>"600409"</f>
        <v>600409</v>
      </c>
      <c r="B578" t="s">
        <v>16</v>
      </c>
    </row>
    <row r="579" spans="1:2" x14ac:dyDescent="0.25">
      <c r="A579" t="str">
        <f>"603966"</f>
        <v>603966</v>
      </c>
      <c r="B579" t="s">
        <v>10</v>
      </c>
    </row>
    <row r="580" spans="1:2" x14ac:dyDescent="0.25">
      <c r="A580" t="str">
        <f>"002937"</f>
        <v>002937</v>
      </c>
      <c r="B580" t="s">
        <v>8</v>
      </c>
    </row>
    <row r="581" spans="1:2" x14ac:dyDescent="0.25">
      <c r="A581" t="str">
        <f>"600624"</f>
        <v>600624</v>
      </c>
      <c r="B581" t="s">
        <v>5</v>
      </c>
    </row>
    <row r="582" spans="1:2" x14ac:dyDescent="0.25">
      <c r="A582" t="str">
        <f>"603936"</f>
        <v>603936</v>
      </c>
      <c r="B582" t="s">
        <v>6</v>
      </c>
    </row>
    <row r="583" spans="1:2" x14ac:dyDescent="0.25">
      <c r="A583" t="str">
        <f>"300475"</f>
        <v>300475</v>
      </c>
      <c r="B583" t="s">
        <v>11</v>
      </c>
    </row>
    <row r="584" spans="1:2" x14ac:dyDescent="0.25">
      <c r="A584" t="str">
        <f>"603669"</f>
        <v>603669</v>
      </c>
      <c r="B584" t="s">
        <v>17</v>
      </c>
    </row>
    <row r="585" spans="1:2" x14ac:dyDescent="0.25">
      <c r="A585" t="str">
        <f>"600210"</f>
        <v>600210</v>
      </c>
      <c r="B585" t="s">
        <v>5</v>
      </c>
    </row>
    <row r="586" spans="1:2" x14ac:dyDescent="0.25">
      <c r="A586" t="str">
        <f>"300140"</f>
        <v>300140</v>
      </c>
      <c r="B586" t="s">
        <v>4</v>
      </c>
    </row>
    <row r="587" spans="1:2" x14ac:dyDescent="0.25">
      <c r="A587" t="str">
        <f>"002039"</f>
        <v>002039</v>
      </c>
      <c r="B587" t="s">
        <v>30</v>
      </c>
    </row>
    <row r="588" spans="1:2" x14ac:dyDescent="0.25">
      <c r="A588" t="str">
        <f>"300662"</f>
        <v>300662</v>
      </c>
      <c r="B588" t="s">
        <v>7</v>
      </c>
    </row>
    <row r="589" spans="1:2" x14ac:dyDescent="0.25">
      <c r="A589" t="str">
        <f>"300384"</f>
        <v>300384</v>
      </c>
      <c r="B589" t="s">
        <v>7</v>
      </c>
    </row>
    <row r="590" spans="1:2" x14ac:dyDescent="0.25">
      <c r="A590" t="str">
        <f>"300740"</f>
        <v>300740</v>
      </c>
      <c r="B590" t="s">
        <v>13</v>
      </c>
    </row>
    <row r="591" spans="1:2" x14ac:dyDescent="0.25">
      <c r="A591" t="str">
        <f>"300476"</f>
        <v>300476</v>
      </c>
      <c r="B591" t="s">
        <v>6</v>
      </c>
    </row>
    <row r="592" spans="1:2" x14ac:dyDescent="0.25">
      <c r="A592" t="str">
        <f>"002472"</f>
        <v>002472</v>
      </c>
      <c r="B592" t="s">
        <v>8</v>
      </c>
    </row>
    <row r="593" spans="1:2" x14ac:dyDescent="0.25">
      <c r="A593" t="str">
        <f>"002956"</f>
        <v>002956</v>
      </c>
      <c r="B593" t="s">
        <v>19</v>
      </c>
    </row>
    <row r="594" spans="1:2" x14ac:dyDescent="0.25">
      <c r="A594" t="str">
        <f>"601598"</f>
        <v>601598</v>
      </c>
      <c r="B594" t="s">
        <v>7</v>
      </c>
    </row>
    <row r="595" spans="1:2" x14ac:dyDescent="0.25">
      <c r="A595" t="str">
        <f>"002732"</f>
        <v>002732</v>
      </c>
      <c r="B595" t="s">
        <v>6</v>
      </c>
    </row>
    <row r="596" spans="1:2" x14ac:dyDescent="0.25">
      <c r="A596" t="str">
        <f>"300046"</f>
        <v>300046</v>
      </c>
      <c r="B596" t="s">
        <v>12</v>
      </c>
    </row>
    <row r="597" spans="1:2" x14ac:dyDescent="0.25">
      <c r="A597" t="str">
        <f>"300024"</f>
        <v>300024</v>
      </c>
      <c r="B597" t="s">
        <v>2</v>
      </c>
    </row>
    <row r="598" spans="1:2" x14ac:dyDescent="0.25">
      <c r="A598" t="str">
        <f>"002636"</f>
        <v>002636</v>
      </c>
      <c r="B598" t="s">
        <v>5</v>
      </c>
    </row>
    <row r="599" spans="1:2" x14ac:dyDescent="0.25">
      <c r="A599" t="str">
        <f>"002859"</f>
        <v>002859</v>
      </c>
      <c r="B599" t="s">
        <v>8</v>
      </c>
    </row>
    <row r="600" spans="1:2" x14ac:dyDescent="0.25">
      <c r="A600" t="str">
        <f>"688122"</f>
        <v>688122</v>
      </c>
      <c r="B600" t="s">
        <v>4</v>
      </c>
    </row>
    <row r="601" spans="1:2" x14ac:dyDescent="0.25">
      <c r="A601" t="str">
        <f>"601015"</f>
        <v>601015</v>
      </c>
      <c r="B601" t="s">
        <v>4</v>
      </c>
    </row>
    <row r="602" spans="1:2" x14ac:dyDescent="0.25">
      <c r="A602" t="str">
        <f>"000005"</f>
        <v>000005</v>
      </c>
      <c r="B602" t="s">
        <v>3</v>
      </c>
    </row>
    <row r="603" spans="1:2" x14ac:dyDescent="0.25">
      <c r="A603" t="str">
        <f>"600797"</f>
        <v>600797</v>
      </c>
      <c r="B603" t="s">
        <v>8</v>
      </c>
    </row>
    <row r="604" spans="1:2" x14ac:dyDescent="0.25">
      <c r="A604" t="str">
        <f>"002152"</f>
        <v>002152</v>
      </c>
      <c r="B604" t="s">
        <v>6</v>
      </c>
    </row>
    <row r="605" spans="1:2" x14ac:dyDescent="0.25">
      <c r="A605" t="str">
        <f>"688388"</f>
        <v>688388</v>
      </c>
      <c r="B605" t="s">
        <v>6</v>
      </c>
    </row>
    <row r="606" spans="1:2" x14ac:dyDescent="0.25">
      <c r="A606" t="str">
        <f>"600116"</f>
        <v>600116</v>
      </c>
      <c r="B606" t="s">
        <v>26</v>
      </c>
    </row>
    <row r="607" spans="1:2" x14ac:dyDescent="0.25">
      <c r="A607" t="str">
        <f>"300219"</f>
        <v>300219</v>
      </c>
      <c r="B607" t="s">
        <v>6</v>
      </c>
    </row>
    <row r="608" spans="1:2" x14ac:dyDescent="0.25">
      <c r="A608" t="str">
        <f>"002077"</f>
        <v>002077</v>
      </c>
      <c r="B608" t="s">
        <v>10</v>
      </c>
    </row>
    <row r="609" spans="1:2" x14ac:dyDescent="0.25">
      <c r="A609" t="str">
        <f>"603686"</f>
        <v>603686</v>
      </c>
      <c r="B609" t="s">
        <v>14</v>
      </c>
    </row>
    <row r="610" spans="1:2" x14ac:dyDescent="0.25">
      <c r="A610" t="str">
        <f>"002227"</f>
        <v>002227</v>
      </c>
      <c r="B610" t="s">
        <v>3</v>
      </c>
    </row>
    <row r="611" spans="1:2" x14ac:dyDescent="0.25">
      <c r="A611" t="str">
        <f>"600226"</f>
        <v>600226</v>
      </c>
      <c r="B611" t="s">
        <v>8</v>
      </c>
    </row>
    <row r="612" spans="1:2" x14ac:dyDescent="0.25">
      <c r="A612" t="str">
        <f>"603859"</f>
        <v>603859</v>
      </c>
      <c r="B612" t="s">
        <v>7</v>
      </c>
    </row>
    <row r="613" spans="1:2" x14ac:dyDescent="0.25">
      <c r="A613" t="str">
        <f>"603167"</f>
        <v>603167</v>
      </c>
      <c r="B613" t="s">
        <v>9</v>
      </c>
    </row>
    <row r="614" spans="1:2" x14ac:dyDescent="0.25">
      <c r="A614" t="str">
        <f>"002214"</f>
        <v>002214</v>
      </c>
      <c r="B614" t="s">
        <v>8</v>
      </c>
    </row>
    <row r="615" spans="1:2" x14ac:dyDescent="0.25">
      <c r="A615" t="str">
        <f>"000011"</f>
        <v>000011</v>
      </c>
      <c r="B615" t="s">
        <v>3</v>
      </c>
    </row>
    <row r="616" spans="1:2" x14ac:dyDescent="0.25">
      <c r="A616" t="str">
        <f>"002866"</f>
        <v>002866</v>
      </c>
      <c r="B616" t="s">
        <v>10</v>
      </c>
    </row>
    <row r="617" spans="1:2" x14ac:dyDescent="0.25">
      <c r="A617" t="str">
        <f>"300017"</f>
        <v>300017</v>
      </c>
      <c r="B617" t="s">
        <v>5</v>
      </c>
    </row>
    <row r="618" spans="1:2" x14ac:dyDescent="0.25">
      <c r="A618" t="str">
        <f>"300731"</f>
        <v>300731</v>
      </c>
      <c r="B618" t="s">
        <v>3</v>
      </c>
    </row>
    <row r="619" spans="1:2" x14ac:dyDescent="0.25">
      <c r="A619" t="str">
        <f>"300560"</f>
        <v>300560</v>
      </c>
      <c r="B619" t="s">
        <v>14</v>
      </c>
    </row>
    <row r="620" spans="1:2" x14ac:dyDescent="0.25">
      <c r="A620" t="str">
        <f>"002383"</f>
        <v>002383</v>
      </c>
      <c r="B620" t="s">
        <v>7</v>
      </c>
    </row>
    <row r="621" spans="1:2" x14ac:dyDescent="0.25">
      <c r="A621" t="str">
        <f>"300214"</f>
        <v>300214</v>
      </c>
      <c r="B621" t="s">
        <v>9</v>
      </c>
    </row>
    <row r="622" spans="1:2" x14ac:dyDescent="0.25">
      <c r="A622" t="str">
        <f>"002683"</f>
        <v>002683</v>
      </c>
      <c r="B622" t="s">
        <v>6</v>
      </c>
    </row>
    <row r="623" spans="1:2" x14ac:dyDescent="0.25">
      <c r="A623" t="str">
        <f>"600936"</f>
        <v>600936</v>
      </c>
      <c r="B623" t="s">
        <v>19</v>
      </c>
    </row>
    <row r="624" spans="1:2" x14ac:dyDescent="0.25">
      <c r="A624" t="str">
        <f>"002619"</f>
        <v>002619</v>
      </c>
      <c r="B624" t="s">
        <v>8</v>
      </c>
    </row>
    <row r="625" spans="1:2" x14ac:dyDescent="0.25">
      <c r="A625" t="str">
        <f>"002480"</f>
        <v>002480</v>
      </c>
      <c r="B625" t="s">
        <v>18</v>
      </c>
    </row>
    <row r="626" spans="1:2" x14ac:dyDescent="0.25">
      <c r="A626" t="str">
        <f>"603041"</f>
        <v>603041</v>
      </c>
      <c r="B626" t="s">
        <v>10</v>
      </c>
    </row>
    <row r="627" spans="1:2" x14ac:dyDescent="0.25">
      <c r="A627" t="str">
        <f>"002664"</f>
        <v>002664</v>
      </c>
      <c r="B627" t="s">
        <v>8</v>
      </c>
    </row>
    <row r="628" spans="1:2" x14ac:dyDescent="0.25">
      <c r="A628" t="str">
        <f>"300605"</f>
        <v>300605</v>
      </c>
      <c r="B628" t="s">
        <v>14</v>
      </c>
    </row>
    <row r="629" spans="1:2" x14ac:dyDescent="0.25">
      <c r="A629" t="str">
        <f>"300259"</f>
        <v>300259</v>
      </c>
      <c r="B629" t="s">
        <v>21</v>
      </c>
    </row>
    <row r="630" spans="1:2" x14ac:dyDescent="0.25">
      <c r="A630" t="str">
        <f>"601968"</f>
        <v>601968</v>
      </c>
      <c r="B630" t="s">
        <v>5</v>
      </c>
    </row>
    <row r="631" spans="1:2" x14ac:dyDescent="0.25">
      <c r="A631" t="str">
        <f>"300408"</f>
        <v>300408</v>
      </c>
      <c r="B631" t="s">
        <v>6</v>
      </c>
    </row>
    <row r="632" spans="1:2" x14ac:dyDescent="0.25">
      <c r="A632" t="str">
        <f>"002847"</f>
        <v>002847</v>
      </c>
      <c r="B632" t="s">
        <v>13</v>
      </c>
    </row>
    <row r="633" spans="1:2" x14ac:dyDescent="0.25">
      <c r="A633" t="str">
        <f>"002181"</f>
        <v>002181</v>
      </c>
      <c r="B633" t="s">
        <v>6</v>
      </c>
    </row>
    <row r="634" spans="1:2" x14ac:dyDescent="0.25">
      <c r="A634" t="str">
        <f>"601997"</f>
        <v>601997</v>
      </c>
      <c r="B634" t="s">
        <v>30</v>
      </c>
    </row>
    <row r="635" spans="1:2" x14ac:dyDescent="0.25">
      <c r="A635" t="str">
        <f>"603131"</f>
        <v>603131</v>
      </c>
      <c r="B635" t="s">
        <v>5</v>
      </c>
    </row>
    <row r="636" spans="1:2" x14ac:dyDescent="0.25">
      <c r="A636" t="str">
        <f>"300543"</f>
        <v>300543</v>
      </c>
      <c r="B636" t="s">
        <v>3</v>
      </c>
    </row>
    <row r="637" spans="1:2" x14ac:dyDescent="0.25">
      <c r="A637" t="str">
        <f>"603920"</f>
        <v>603920</v>
      </c>
      <c r="B637" t="s">
        <v>6</v>
      </c>
    </row>
    <row r="638" spans="1:2" x14ac:dyDescent="0.25">
      <c r="A638" t="str">
        <f>"600966"</f>
        <v>600966</v>
      </c>
      <c r="B638" t="s">
        <v>9</v>
      </c>
    </row>
    <row r="639" spans="1:2" x14ac:dyDescent="0.25">
      <c r="A639" t="str">
        <f>"688006"</f>
        <v>688006</v>
      </c>
      <c r="B639" t="s">
        <v>8</v>
      </c>
    </row>
    <row r="640" spans="1:2" x14ac:dyDescent="0.25">
      <c r="A640" t="str">
        <f>"600848"</f>
        <v>600848</v>
      </c>
      <c r="B640" t="s">
        <v>5</v>
      </c>
    </row>
    <row r="641" spans="1:2" x14ac:dyDescent="0.25">
      <c r="A641" t="str">
        <f>"600233"</f>
        <v>600233</v>
      </c>
      <c r="B641" t="s">
        <v>2</v>
      </c>
    </row>
    <row r="642" spans="1:2" x14ac:dyDescent="0.25">
      <c r="A642" t="str">
        <f>"002296"</f>
        <v>002296</v>
      </c>
      <c r="B642" t="s">
        <v>21</v>
      </c>
    </row>
    <row r="643" spans="1:2" x14ac:dyDescent="0.25">
      <c r="A643" t="str">
        <f>"600523"</f>
        <v>600523</v>
      </c>
      <c r="B643" t="s">
        <v>30</v>
      </c>
    </row>
    <row r="644" spans="1:2" x14ac:dyDescent="0.25">
      <c r="A644" t="str">
        <f>"601163"</f>
        <v>601163</v>
      </c>
      <c r="B644" t="s">
        <v>9</v>
      </c>
    </row>
    <row r="645" spans="1:2" x14ac:dyDescent="0.25">
      <c r="A645" t="str">
        <f>"600193"</f>
        <v>600193</v>
      </c>
      <c r="B645" t="s">
        <v>5</v>
      </c>
    </row>
    <row r="646" spans="1:2" x14ac:dyDescent="0.25">
      <c r="A646" t="str">
        <f>"300448"</f>
        <v>300448</v>
      </c>
      <c r="B646" t="s">
        <v>6</v>
      </c>
    </row>
    <row r="647" spans="1:2" x14ac:dyDescent="0.25">
      <c r="A647" t="str">
        <f>"300276"</f>
        <v>300276</v>
      </c>
      <c r="B647" t="s">
        <v>12</v>
      </c>
    </row>
    <row r="648" spans="1:2" x14ac:dyDescent="0.25">
      <c r="A648" t="str">
        <f>"600976"</f>
        <v>600976</v>
      </c>
      <c r="B648" t="s">
        <v>12</v>
      </c>
    </row>
    <row r="649" spans="1:2" x14ac:dyDescent="0.25">
      <c r="A649" t="str">
        <f>"600460"</f>
        <v>600460</v>
      </c>
      <c r="B649" t="s">
        <v>8</v>
      </c>
    </row>
    <row r="650" spans="1:2" x14ac:dyDescent="0.25">
      <c r="A650" t="str">
        <f>"300609"</f>
        <v>300609</v>
      </c>
      <c r="B650" t="s">
        <v>5</v>
      </c>
    </row>
    <row r="651" spans="1:2" x14ac:dyDescent="0.25">
      <c r="A651" t="str">
        <f>"300683"</f>
        <v>300683</v>
      </c>
      <c r="B651" t="s">
        <v>12</v>
      </c>
    </row>
    <row r="652" spans="1:2" x14ac:dyDescent="0.25">
      <c r="A652" t="str">
        <f>"002813"</f>
        <v>002813</v>
      </c>
      <c r="B652" t="s">
        <v>3</v>
      </c>
    </row>
    <row r="653" spans="1:2" x14ac:dyDescent="0.25">
      <c r="A653" t="str">
        <f>"300562"</f>
        <v>300562</v>
      </c>
      <c r="B653" t="s">
        <v>6</v>
      </c>
    </row>
    <row r="654" spans="1:2" x14ac:dyDescent="0.25">
      <c r="A654" t="str">
        <f>"002236"</f>
        <v>002236</v>
      </c>
      <c r="B654" t="s">
        <v>8</v>
      </c>
    </row>
    <row r="655" spans="1:2" x14ac:dyDescent="0.25">
      <c r="A655" t="str">
        <f>"002205"</f>
        <v>002205</v>
      </c>
      <c r="B655" t="s">
        <v>27</v>
      </c>
    </row>
    <row r="656" spans="1:2" x14ac:dyDescent="0.25">
      <c r="A656" t="str">
        <f>"600667"</f>
        <v>600667</v>
      </c>
      <c r="B656" t="s">
        <v>10</v>
      </c>
    </row>
    <row r="657" spans="1:2" x14ac:dyDescent="0.25">
      <c r="A657" t="str">
        <f>"600054"</f>
        <v>600054</v>
      </c>
      <c r="B657" t="s">
        <v>11</v>
      </c>
    </row>
    <row r="658" spans="1:2" x14ac:dyDescent="0.25">
      <c r="A658" t="str">
        <f>"002369"</f>
        <v>002369</v>
      </c>
      <c r="B658" t="s">
        <v>3</v>
      </c>
    </row>
    <row r="659" spans="1:2" x14ac:dyDescent="0.25">
      <c r="A659" t="str">
        <f>"000835"</f>
        <v>000835</v>
      </c>
      <c r="B659" t="s">
        <v>18</v>
      </c>
    </row>
    <row r="660" spans="1:2" x14ac:dyDescent="0.25">
      <c r="A660" t="str">
        <f>"002025"</f>
        <v>002025</v>
      </c>
      <c r="B660" t="s">
        <v>30</v>
      </c>
    </row>
    <row r="661" spans="1:2" x14ac:dyDescent="0.25">
      <c r="A661" t="str">
        <f>"002465"</f>
        <v>002465</v>
      </c>
      <c r="B661" t="s">
        <v>6</v>
      </c>
    </row>
    <row r="662" spans="1:2" x14ac:dyDescent="0.25">
      <c r="A662" t="str">
        <f>"002354"</f>
        <v>002354</v>
      </c>
      <c r="B662" t="s">
        <v>2</v>
      </c>
    </row>
    <row r="663" spans="1:2" x14ac:dyDescent="0.25">
      <c r="A663" t="str">
        <f>"000752"</f>
        <v>000752</v>
      </c>
      <c r="B663" t="s">
        <v>17</v>
      </c>
    </row>
    <row r="664" spans="1:2" x14ac:dyDescent="0.25">
      <c r="A664" t="str">
        <f>"300590"</f>
        <v>300590</v>
      </c>
      <c r="B664" t="s">
        <v>5</v>
      </c>
    </row>
    <row r="665" spans="1:2" x14ac:dyDescent="0.25">
      <c r="A665" t="str">
        <f>"300710"</f>
        <v>300710</v>
      </c>
      <c r="B665" t="s">
        <v>8</v>
      </c>
    </row>
    <row r="666" spans="1:2" x14ac:dyDescent="0.25">
      <c r="A666" t="str">
        <f>"600163"</f>
        <v>600163</v>
      </c>
      <c r="B666" t="s">
        <v>14</v>
      </c>
    </row>
    <row r="667" spans="1:2" x14ac:dyDescent="0.25">
      <c r="A667" t="str">
        <f>"000955"</f>
        <v>000955</v>
      </c>
      <c r="B667" t="s">
        <v>15</v>
      </c>
    </row>
    <row r="668" spans="1:2" x14ac:dyDescent="0.25">
      <c r="A668" t="str">
        <f>"002922"</f>
        <v>002922</v>
      </c>
      <c r="B668" t="s">
        <v>6</v>
      </c>
    </row>
    <row r="669" spans="1:2" x14ac:dyDescent="0.25">
      <c r="A669" t="str">
        <f>"000701"</f>
        <v>000701</v>
      </c>
      <c r="B669" t="s">
        <v>14</v>
      </c>
    </row>
    <row r="670" spans="1:2" x14ac:dyDescent="0.25">
      <c r="A670" t="str">
        <f>"600548"</f>
        <v>600548</v>
      </c>
      <c r="B670" t="s">
        <v>3</v>
      </c>
    </row>
    <row r="671" spans="1:2" x14ac:dyDescent="0.25">
      <c r="A671" t="str">
        <f>"300196"</f>
        <v>300196</v>
      </c>
      <c r="B671" t="s">
        <v>10</v>
      </c>
    </row>
    <row r="672" spans="1:2" x14ac:dyDescent="0.25">
      <c r="A672" t="str">
        <f>"300786"</f>
        <v>300786</v>
      </c>
      <c r="B672" t="s">
        <v>9</v>
      </c>
    </row>
    <row r="673" spans="1:2" x14ac:dyDescent="0.25">
      <c r="A673" t="str">
        <f>"002908"</f>
        <v>002908</v>
      </c>
      <c r="B673" t="s">
        <v>6</v>
      </c>
    </row>
    <row r="674" spans="1:2" x14ac:dyDescent="0.25">
      <c r="A674" t="str">
        <f>"300170"</f>
        <v>300170</v>
      </c>
      <c r="B674" t="s">
        <v>5</v>
      </c>
    </row>
    <row r="675" spans="1:2" x14ac:dyDescent="0.25">
      <c r="A675" t="str">
        <f>"002831"</f>
        <v>002831</v>
      </c>
      <c r="B675" t="s">
        <v>3</v>
      </c>
    </row>
    <row r="676" spans="1:2" x14ac:dyDescent="0.25">
      <c r="A676" t="str">
        <f>"000584"</f>
        <v>000584</v>
      </c>
      <c r="B676" t="s">
        <v>10</v>
      </c>
    </row>
    <row r="677" spans="1:2" x14ac:dyDescent="0.25">
      <c r="A677" t="str">
        <f>"603678"</f>
        <v>603678</v>
      </c>
      <c r="B677" t="s">
        <v>14</v>
      </c>
    </row>
    <row r="678" spans="1:2" x14ac:dyDescent="0.25">
      <c r="A678" t="str">
        <f>"300800"</f>
        <v>300800</v>
      </c>
      <c r="B678" t="s">
        <v>13</v>
      </c>
    </row>
    <row r="679" spans="1:2" x14ac:dyDescent="0.25">
      <c r="A679" t="str">
        <f>"002271"</f>
        <v>002271</v>
      </c>
      <c r="B679" t="s">
        <v>7</v>
      </c>
    </row>
    <row r="680" spans="1:2" x14ac:dyDescent="0.25">
      <c r="A680" t="str">
        <f>"603618"</f>
        <v>603618</v>
      </c>
      <c r="B680" t="s">
        <v>8</v>
      </c>
    </row>
    <row r="681" spans="1:2" x14ac:dyDescent="0.25">
      <c r="A681" t="str">
        <f>"300611"</f>
        <v>300611</v>
      </c>
      <c r="B681" t="s">
        <v>8</v>
      </c>
    </row>
    <row r="682" spans="1:2" x14ac:dyDescent="0.25">
      <c r="A682" t="str">
        <f>"688116"</f>
        <v>688116</v>
      </c>
      <c r="B682" t="s">
        <v>10</v>
      </c>
    </row>
    <row r="683" spans="1:2" x14ac:dyDescent="0.25">
      <c r="A683" t="str">
        <f>"300339"</f>
        <v>300339</v>
      </c>
      <c r="B683" t="s">
        <v>10</v>
      </c>
    </row>
    <row r="684" spans="1:2" x14ac:dyDescent="0.25">
      <c r="A684" t="str">
        <f>"300246"</f>
        <v>300246</v>
      </c>
      <c r="B684" t="s">
        <v>6</v>
      </c>
    </row>
    <row r="685" spans="1:2" x14ac:dyDescent="0.25">
      <c r="A685" t="str">
        <f>"600602"</f>
        <v>600602</v>
      </c>
      <c r="B685" t="s">
        <v>5</v>
      </c>
    </row>
    <row r="686" spans="1:2" x14ac:dyDescent="0.25">
      <c r="A686" t="str">
        <f>"600435"</f>
        <v>600435</v>
      </c>
      <c r="B686" t="s">
        <v>7</v>
      </c>
    </row>
    <row r="687" spans="1:2" x14ac:dyDescent="0.25">
      <c r="A687" t="str">
        <f>"300019"</f>
        <v>300019</v>
      </c>
      <c r="B687" t="s">
        <v>18</v>
      </c>
    </row>
    <row r="688" spans="1:2" x14ac:dyDescent="0.25">
      <c r="A688" t="str">
        <f>"002935"</f>
        <v>002935</v>
      </c>
      <c r="B688" t="s">
        <v>18</v>
      </c>
    </row>
    <row r="689" spans="1:2" x14ac:dyDescent="0.25">
      <c r="A689" t="str">
        <f>"603226"</f>
        <v>603226</v>
      </c>
      <c r="B689" t="s">
        <v>5</v>
      </c>
    </row>
    <row r="690" spans="1:2" x14ac:dyDescent="0.25">
      <c r="A690" t="str">
        <f>"002064"</f>
        <v>002064</v>
      </c>
      <c r="B690" t="s">
        <v>8</v>
      </c>
    </row>
    <row r="691" spans="1:2" x14ac:dyDescent="0.25">
      <c r="A691" t="str">
        <f>"603258"</f>
        <v>603258</v>
      </c>
      <c r="B691" t="s">
        <v>8</v>
      </c>
    </row>
    <row r="692" spans="1:2" x14ac:dyDescent="0.25">
      <c r="A692" t="str">
        <f>"603959"</f>
        <v>603959</v>
      </c>
      <c r="B692" t="s">
        <v>13</v>
      </c>
    </row>
    <row r="693" spans="1:2" x14ac:dyDescent="0.25">
      <c r="A693" t="str">
        <f>"300687"</f>
        <v>300687</v>
      </c>
      <c r="B693" t="s">
        <v>6</v>
      </c>
    </row>
    <row r="694" spans="1:2" x14ac:dyDescent="0.25">
      <c r="A694" t="str">
        <f>"300427"</f>
        <v>300427</v>
      </c>
      <c r="B694" t="s">
        <v>14</v>
      </c>
    </row>
    <row r="695" spans="1:2" x14ac:dyDescent="0.25">
      <c r="A695" t="str">
        <f>"300553"</f>
        <v>300553</v>
      </c>
      <c r="B695" t="s">
        <v>8</v>
      </c>
    </row>
    <row r="696" spans="1:2" x14ac:dyDescent="0.25">
      <c r="A696" t="str">
        <f>"603868"</f>
        <v>603868</v>
      </c>
      <c r="B696" t="s">
        <v>5</v>
      </c>
    </row>
    <row r="697" spans="1:2" x14ac:dyDescent="0.25">
      <c r="A697" t="str">
        <f>"600355"</f>
        <v>600355</v>
      </c>
      <c r="B697" t="s">
        <v>12</v>
      </c>
    </row>
    <row r="698" spans="1:2" x14ac:dyDescent="0.25">
      <c r="A698" t="str">
        <f>"300262"</f>
        <v>300262</v>
      </c>
      <c r="B698" t="s">
        <v>5</v>
      </c>
    </row>
    <row r="699" spans="1:2" x14ac:dyDescent="0.25">
      <c r="A699" t="str">
        <f>"300414"</f>
        <v>300414</v>
      </c>
      <c r="B699" t="s">
        <v>18</v>
      </c>
    </row>
    <row r="700" spans="1:2" x14ac:dyDescent="0.25">
      <c r="A700" t="str">
        <f>"300036"</f>
        <v>300036</v>
      </c>
      <c r="B700" t="s">
        <v>7</v>
      </c>
    </row>
    <row r="701" spans="1:2" x14ac:dyDescent="0.25">
      <c r="A701" t="str">
        <f>"300627"</f>
        <v>300627</v>
      </c>
      <c r="B701" t="s">
        <v>5</v>
      </c>
    </row>
    <row r="702" spans="1:2" x14ac:dyDescent="0.25">
      <c r="A702" t="str">
        <f>"600468"</f>
        <v>600468</v>
      </c>
      <c r="B702" t="s">
        <v>24</v>
      </c>
    </row>
    <row r="703" spans="1:2" x14ac:dyDescent="0.25">
      <c r="A703" t="str">
        <f>"603186"</f>
        <v>603186</v>
      </c>
      <c r="B703" t="s">
        <v>8</v>
      </c>
    </row>
    <row r="704" spans="1:2" x14ac:dyDescent="0.25">
      <c r="A704" t="str">
        <f>"603192"</f>
        <v>603192</v>
      </c>
      <c r="B704" t="s">
        <v>5</v>
      </c>
    </row>
    <row r="705" spans="1:2" x14ac:dyDescent="0.25">
      <c r="A705" t="str">
        <f>"600825"</f>
        <v>600825</v>
      </c>
      <c r="B705" t="s">
        <v>5</v>
      </c>
    </row>
    <row r="706" spans="1:2" x14ac:dyDescent="0.25">
      <c r="A706" t="str">
        <f>"002517"</f>
        <v>002517</v>
      </c>
      <c r="B706" t="s">
        <v>14</v>
      </c>
    </row>
    <row r="707" spans="1:2" x14ac:dyDescent="0.25">
      <c r="A707" t="str">
        <f>"600373"</f>
        <v>600373</v>
      </c>
      <c r="B707" t="s">
        <v>23</v>
      </c>
    </row>
    <row r="708" spans="1:2" x14ac:dyDescent="0.25">
      <c r="A708" t="str">
        <f>"300619"</f>
        <v>300619</v>
      </c>
      <c r="B708" t="s">
        <v>6</v>
      </c>
    </row>
    <row r="709" spans="1:2" x14ac:dyDescent="0.25">
      <c r="A709" t="str">
        <f>"000662"</f>
        <v>000662</v>
      </c>
      <c r="B709" t="s">
        <v>19</v>
      </c>
    </row>
    <row r="710" spans="1:2" x14ac:dyDescent="0.25">
      <c r="A710" t="str">
        <f>"603128"</f>
        <v>603128</v>
      </c>
      <c r="B710" t="s">
        <v>5</v>
      </c>
    </row>
    <row r="711" spans="1:2" x14ac:dyDescent="0.25">
      <c r="A711" t="str">
        <f>"000158"</f>
        <v>000158</v>
      </c>
      <c r="B711" t="s">
        <v>16</v>
      </c>
    </row>
    <row r="712" spans="1:2" x14ac:dyDescent="0.25">
      <c r="A712" t="str">
        <f>"002584"</f>
        <v>002584</v>
      </c>
      <c r="B712" t="s">
        <v>6</v>
      </c>
    </row>
    <row r="713" spans="1:2" x14ac:dyDescent="0.25">
      <c r="A713" t="str">
        <f>"600660"</f>
        <v>600660</v>
      </c>
      <c r="B713" t="s">
        <v>14</v>
      </c>
    </row>
    <row r="714" spans="1:2" x14ac:dyDescent="0.25">
      <c r="A714" t="str">
        <f>"600172"</f>
        <v>600172</v>
      </c>
      <c r="B714" t="s">
        <v>21</v>
      </c>
    </row>
    <row r="715" spans="1:2" x14ac:dyDescent="0.25">
      <c r="A715" t="str">
        <f>"002334"</f>
        <v>002334</v>
      </c>
      <c r="B715" t="s">
        <v>3</v>
      </c>
    </row>
    <row r="716" spans="1:2" x14ac:dyDescent="0.25">
      <c r="A716" t="str">
        <f>"603309"</f>
        <v>603309</v>
      </c>
      <c r="B716" t="s">
        <v>6</v>
      </c>
    </row>
    <row r="717" spans="1:2" x14ac:dyDescent="0.25">
      <c r="A717" t="str">
        <f>"300755"</f>
        <v>300755</v>
      </c>
      <c r="B717" t="s">
        <v>31</v>
      </c>
    </row>
    <row r="718" spans="1:2" x14ac:dyDescent="0.25">
      <c r="A718" t="str">
        <f>"000606"</f>
        <v>000606</v>
      </c>
      <c r="B718" t="s">
        <v>32</v>
      </c>
    </row>
    <row r="719" spans="1:2" x14ac:dyDescent="0.25">
      <c r="A719" t="str">
        <f>"002659"</f>
        <v>002659</v>
      </c>
      <c r="B719" t="s">
        <v>7</v>
      </c>
    </row>
    <row r="720" spans="1:2" x14ac:dyDescent="0.25">
      <c r="A720" t="str">
        <f>"300712"</f>
        <v>300712</v>
      </c>
      <c r="B720" t="s">
        <v>14</v>
      </c>
    </row>
    <row r="721" spans="1:2" x14ac:dyDescent="0.25">
      <c r="A721" t="str">
        <f>"300092"</f>
        <v>300092</v>
      </c>
      <c r="B721" t="s">
        <v>18</v>
      </c>
    </row>
    <row r="722" spans="1:2" x14ac:dyDescent="0.25">
      <c r="A722" t="str">
        <f>"300735"</f>
        <v>300735</v>
      </c>
      <c r="B722" t="s">
        <v>6</v>
      </c>
    </row>
    <row r="723" spans="1:2" x14ac:dyDescent="0.25">
      <c r="A723" t="str">
        <f>"600391"</f>
        <v>600391</v>
      </c>
      <c r="B723" t="s">
        <v>18</v>
      </c>
    </row>
    <row r="724" spans="1:2" x14ac:dyDescent="0.25">
      <c r="A724" t="str">
        <f>"300460"</f>
        <v>300460</v>
      </c>
      <c r="B724" t="s">
        <v>6</v>
      </c>
    </row>
    <row r="725" spans="1:2" x14ac:dyDescent="0.25">
      <c r="A725" t="str">
        <f>"300647"</f>
        <v>300647</v>
      </c>
      <c r="B725" t="s">
        <v>3</v>
      </c>
    </row>
    <row r="726" spans="1:2" x14ac:dyDescent="0.25">
      <c r="A726" t="str">
        <f>"300425"</f>
        <v>300425</v>
      </c>
      <c r="B726" t="s">
        <v>18</v>
      </c>
    </row>
    <row r="727" spans="1:2" x14ac:dyDescent="0.25">
      <c r="A727" t="str">
        <f>"300248"</f>
        <v>300248</v>
      </c>
      <c r="B727" t="s">
        <v>21</v>
      </c>
    </row>
    <row r="728" spans="1:2" x14ac:dyDescent="0.25">
      <c r="A728" t="str">
        <f>"002502"</f>
        <v>002502</v>
      </c>
      <c r="B728" t="s">
        <v>6</v>
      </c>
    </row>
    <row r="729" spans="1:2" x14ac:dyDescent="0.25">
      <c r="A729" t="str">
        <f>"000638"</f>
        <v>000638</v>
      </c>
      <c r="B729" t="s">
        <v>20</v>
      </c>
    </row>
    <row r="730" spans="1:2" x14ac:dyDescent="0.25">
      <c r="A730" t="str">
        <f>"002119"</f>
        <v>002119</v>
      </c>
      <c r="B730" t="s">
        <v>8</v>
      </c>
    </row>
    <row r="731" spans="1:2" x14ac:dyDescent="0.25">
      <c r="A731" t="str">
        <f>"300229"</f>
        <v>300229</v>
      </c>
      <c r="B731" t="s">
        <v>7</v>
      </c>
    </row>
    <row r="732" spans="1:2" x14ac:dyDescent="0.25">
      <c r="A732" t="str">
        <f>"600426"</f>
        <v>600426</v>
      </c>
      <c r="B732" t="s">
        <v>9</v>
      </c>
    </row>
    <row r="733" spans="1:2" x14ac:dyDescent="0.25">
      <c r="A733" t="str">
        <f>"002166"</f>
        <v>002166</v>
      </c>
      <c r="B733" t="s">
        <v>19</v>
      </c>
    </row>
    <row r="734" spans="1:2" x14ac:dyDescent="0.25">
      <c r="A734" t="str">
        <f>"600715"</f>
        <v>600715</v>
      </c>
      <c r="B734" t="s">
        <v>2</v>
      </c>
    </row>
    <row r="735" spans="1:2" x14ac:dyDescent="0.25">
      <c r="A735" t="str">
        <f>"002074"</f>
        <v>002074</v>
      </c>
      <c r="B735" t="s">
        <v>10</v>
      </c>
    </row>
    <row r="736" spans="1:2" x14ac:dyDescent="0.25">
      <c r="A736" t="str">
        <f>"600855"</f>
        <v>600855</v>
      </c>
      <c r="B736" t="s">
        <v>7</v>
      </c>
    </row>
    <row r="737" spans="1:2" x14ac:dyDescent="0.25">
      <c r="A737" t="str">
        <f>"300200"</f>
        <v>300200</v>
      </c>
      <c r="B737" t="s">
        <v>7</v>
      </c>
    </row>
    <row r="738" spans="1:2" x14ac:dyDescent="0.25">
      <c r="A738" t="str">
        <f>"002609"</f>
        <v>002609</v>
      </c>
      <c r="B738" t="s">
        <v>3</v>
      </c>
    </row>
    <row r="739" spans="1:2" x14ac:dyDescent="0.25">
      <c r="A739" t="str">
        <f>"002455"</f>
        <v>002455</v>
      </c>
      <c r="B739" t="s">
        <v>10</v>
      </c>
    </row>
    <row r="740" spans="1:2" x14ac:dyDescent="0.25">
      <c r="A740" t="str">
        <f>"000851"</f>
        <v>000851</v>
      </c>
      <c r="B740" t="s">
        <v>30</v>
      </c>
    </row>
    <row r="741" spans="1:2" x14ac:dyDescent="0.25">
      <c r="A741" t="str">
        <f>"603003"</f>
        <v>603003</v>
      </c>
      <c r="B741" t="s">
        <v>5</v>
      </c>
    </row>
    <row r="742" spans="1:2" x14ac:dyDescent="0.25">
      <c r="A742" t="str">
        <f>"603332"</f>
        <v>603332</v>
      </c>
      <c r="B742" t="s">
        <v>10</v>
      </c>
    </row>
    <row r="743" spans="1:2" x14ac:dyDescent="0.25">
      <c r="A743" t="str">
        <f>"300109"</f>
        <v>300109</v>
      </c>
      <c r="B743" t="s">
        <v>21</v>
      </c>
    </row>
    <row r="744" spans="1:2" x14ac:dyDescent="0.25">
      <c r="A744" t="str">
        <f>"002649"</f>
        <v>002649</v>
      </c>
      <c r="B744" t="s">
        <v>7</v>
      </c>
    </row>
    <row r="745" spans="1:2" x14ac:dyDescent="0.25">
      <c r="A745" t="str">
        <f>"603978"</f>
        <v>603978</v>
      </c>
      <c r="B745" t="s">
        <v>3</v>
      </c>
    </row>
    <row r="746" spans="1:2" x14ac:dyDescent="0.25">
      <c r="A746" t="str">
        <f>"000560"</f>
        <v>000560</v>
      </c>
      <c r="B746" t="s">
        <v>31</v>
      </c>
    </row>
    <row r="747" spans="1:2" x14ac:dyDescent="0.25">
      <c r="A747" t="str">
        <f>"300349"</f>
        <v>300349</v>
      </c>
      <c r="B747" t="s">
        <v>8</v>
      </c>
    </row>
    <row r="748" spans="1:2" x14ac:dyDescent="0.25">
      <c r="A748" t="str">
        <f>"002108"</f>
        <v>002108</v>
      </c>
      <c r="B748" t="s">
        <v>16</v>
      </c>
    </row>
    <row r="749" spans="1:2" x14ac:dyDescent="0.25">
      <c r="A749" t="str">
        <f>"002715"</f>
        <v>002715</v>
      </c>
      <c r="B749" t="s">
        <v>6</v>
      </c>
    </row>
    <row r="750" spans="1:2" x14ac:dyDescent="0.25">
      <c r="A750" t="str">
        <f>"300615"</f>
        <v>300615</v>
      </c>
      <c r="B750" t="s">
        <v>3</v>
      </c>
    </row>
    <row r="751" spans="1:2" x14ac:dyDescent="0.25">
      <c r="A751" t="str">
        <f>"600751"</f>
        <v>600751</v>
      </c>
      <c r="B751" t="s">
        <v>24</v>
      </c>
    </row>
    <row r="752" spans="1:2" x14ac:dyDescent="0.25">
      <c r="A752" t="str">
        <f>"600748"</f>
        <v>600748</v>
      </c>
      <c r="B752" t="s">
        <v>5</v>
      </c>
    </row>
    <row r="753" spans="1:2" x14ac:dyDescent="0.25">
      <c r="A753" t="str">
        <f>"002498"</f>
        <v>002498</v>
      </c>
      <c r="B753" t="s">
        <v>9</v>
      </c>
    </row>
    <row r="754" spans="1:2" x14ac:dyDescent="0.25">
      <c r="A754" t="str">
        <f>"300696"</f>
        <v>300696</v>
      </c>
      <c r="B754" t="s">
        <v>18</v>
      </c>
    </row>
    <row r="755" spans="1:2" x14ac:dyDescent="0.25">
      <c r="A755" t="str">
        <f>"603803"</f>
        <v>603803</v>
      </c>
      <c r="B755" t="s">
        <v>7</v>
      </c>
    </row>
    <row r="756" spans="1:2" x14ac:dyDescent="0.25">
      <c r="A756" t="str">
        <f>"002583"</f>
        <v>002583</v>
      </c>
      <c r="B756" t="s">
        <v>3</v>
      </c>
    </row>
    <row r="757" spans="1:2" x14ac:dyDescent="0.25">
      <c r="A757" t="str">
        <f>"603639"</f>
        <v>603639</v>
      </c>
      <c r="B757" t="s">
        <v>9</v>
      </c>
    </row>
    <row r="758" spans="1:2" x14ac:dyDescent="0.25">
      <c r="A758" t="str">
        <f>"300569"</f>
        <v>300569</v>
      </c>
      <c r="B758" t="s">
        <v>9</v>
      </c>
    </row>
    <row r="759" spans="1:2" x14ac:dyDescent="0.25">
      <c r="A759" t="str">
        <f>"300796"</f>
        <v>300796</v>
      </c>
      <c r="B759" t="s">
        <v>8</v>
      </c>
    </row>
    <row r="760" spans="1:2" x14ac:dyDescent="0.25">
      <c r="A760" t="str">
        <f>"603583"</f>
        <v>603583</v>
      </c>
      <c r="B760" t="s">
        <v>8</v>
      </c>
    </row>
    <row r="761" spans="1:2" x14ac:dyDescent="0.25">
      <c r="A761" t="str">
        <f>"002963"</f>
        <v>002963</v>
      </c>
      <c r="B761" t="s">
        <v>7</v>
      </c>
    </row>
    <row r="762" spans="1:2" x14ac:dyDescent="0.25">
      <c r="A762" t="str">
        <f>"300557"</f>
        <v>300557</v>
      </c>
      <c r="B762" t="s">
        <v>12</v>
      </c>
    </row>
    <row r="763" spans="1:2" x14ac:dyDescent="0.25">
      <c r="A763" t="str">
        <f>"300721"</f>
        <v>300721</v>
      </c>
      <c r="B763" t="s">
        <v>10</v>
      </c>
    </row>
    <row r="764" spans="1:2" x14ac:dyDescent="0.25">
      <c r="A764" t="str">
        <f>"300585"</f>
        <v>300585</v>
      </c>
      <c r="B764" t="s">
        <v>10</v>
      </c>
    </row>
    <row r="765" spans="1:2" x14ac:dyDescent="0.25">
      <c r="A765" t="str">
        <f>"603386"</f>
        <v>603386</v>
      </c>
      <c r="B765" t="s">
        <v>6</v>
      </c>
    </row>
    <row r="766" spans="1:2" x14ac:dyDescent="0.25">
      <c r="A766" t="str">
        <f>"603042"</f>
        <v>603042</v>
      </c>
      <c r="B766" t="s">
        <v>10</v>
      </c>
    </row>
    <row r="767" spans="1:2" x14ac:dyDescent="0.25">
      <c r="A767" t="str">
        <f>"600361"</f>
        <v>600361</v>
      </c>
      <c r="B767" t="s">
        <v>7</v>
      </c>
    </row>
    <row r="768" spans="1:2" x14ac:dyDescent="0.25">
      <c r="A768" t="str">
        <f>"603613"</f>
        <v>603613</v>
      </c>
      <c r="B768" t="s">
        <v>7</v>
      </c>
    </row>
    <row r="769" spans="1:2" x14ac:dyDescent="0.25">
      <c r="A769" t="str">
        <f>"601811"</f>
        <v>601811</v>
      </c>
      <c r="B769" t="s">
        <v>18</v>
      </c>
    </row>
    <row r="770" spans="1:2" x14ac:dyDescent="0.25">
      <c r="A770" t="str">
        <f>"300381"</f>
        <v>300381</v>
      </c>
      <c r="B770" t="s">
        <v>6</v>
      </c>
    </row>
    <row r="771" spans="1:2" x14ac:dyDescent="0.25">
      <c r="A771" t="str">
        <f>"600576"</f>
        <v>600576</v>
      </c>
      <c r="B771" t="s">
        <v>8</v>
      </c>
    </row>
    <row r="772" spans="1:2" x14ac:dyDescent="0.25">
      <c r="A772" t="str">
        <f>"300443"</f>
        <v>300443</v>
      </c>
      <c r="B772" t="s">
        <v>9</v>
      </c>
    </row>
    <row r="773" spans="1:2" x14ac:dyDescent="0.25">
      <c r="A773" t="str">
        <f>"603398"</f>
        <v>603398</v>
      </c>
      <c r="B773" t="s">
        <v>6</v>
      </c>
    </row>
    <row r="774" spans="1:2" x14ac:dyDescent="0.25">
      <c r="A774" t="str">
        <f>"600133"</f>
        <v>600133</v>
      </c>
      <c r="B774" t="s">
        <v>12</v>
      </c>
    </row>
    <row r="775" spans="1:2" x14ac:dyDescent="0.25">
      <c r="A775" t="str">
        <f>"600588"</f>
        <v>600588</v>
      </c>
      <c r="B775" t="s">
        <v>7</v>
      </c>
    </row>
    <row r="776" spans="1:2" x14ac:dyDescent="0.25">
      <c r="A776" t="str">
        <f>"002437"</f>
        <v>002437</v>
      </c>
      <c r="B776" t="s">
        <v>25</v>
      </c>
    </row>
    <row r="777" spans="1:2" x14ac:dyDescent="0.25">
      <c r="A777" t="str">
        <f>"600862"</f>
        <v>600862</v>
      </c>
      <c r="B777" t="s">
        <v>10</v>
      </c>
    </row>
    <row r="778" spans="1:2" x14ac:dyDescent="0.25">
      <c r="A778" t="str">
        <f>"688288"</f>
        <v>688288</v>
      </c>
      <c r="B778" t="s">
        <v>8</v>
      </c>
    </row>
    <row r="779" spans="1:2" x14ac:dyDescent="0.25">
      <c r="A779" t="str">
        <f>"300188"</f>
        <v>300188</v>
      </c>
      <c r="B779" t="s">
        <v>14</v>
      </c>
    </row>
    <row r="780" spans="1:2" x14ac:dyDescent="0.25">
      <c r="A780" t="str">
        <f>"002826"</f>
        <v>002826</v>
      </c>
      <c r="B780" t="s">
        <v>17</v>
      </c>
    </row>
    <row r="781" spans="1:2" x14ac:dyDescent="0.25">
      <c r="A781" t="str">
        <f>"601298"</f>
        <v>601298</v>
      </c>
      <c r="B781" t="s">
        <v>9</v>
      </c>
    </row>
    <row r="782" spans="1:2" x14ac:dyDescent="0.25">
      <c r="A782" t="str">
        <f>"300716"</f>
        <v>300716</v>
      </c>
      <c r="B782" t="s">
        <v>6</v>
      </c>
    </row>
    <row r="783" spans="1:2" x14ac:dyDescent="0.25">
      <c r="A783" t="str">
        <f>"600875"</f>
        <v>600875</v>
      </c>
      <c r="B783" t="s">
        <v>18</v>
      </c>
    </row>
    <row r="784" spans="1:2" x14ac:dyDescent="0.25">
      <c r="A784" t="str">
        <f>"300332"</f>
        <v>300332</v>
      </c>
      <c r="B784" t="s">
        <v>7</v>
      </c>
    </row>
    <row r="785" spans="1:2" x14ac:dyDescent="0.25">
      <c r="A785" t="str">
        <f>"601869"</f>
        <v>601869</v>
      </c>
      <c r="B785" t="s">
        <v>12</v>
      </c>
    </row>
    <row r="786" spans="1:2" x14ac:dyDescent="0.25">
      <c r="A786" t="str">
        <f>"600218"</f>
        <v>600218</v>
      </c>
      <c r="B786" t="s">
        <v>11</v>
      </c>
    </row>
    <row r="787" spans="1:2" x14ac:dyDescent="0.25">
      <c r="A787" t="str">
        <f>"600727"</f>
        <v>600727</v>
      </c>
      <c r="B787" t="s">
        <v>9</v>
      </c>
    </row>
    <row r="788" spans="1:2" x14ac:dyDescent="0.25">
      <c r="A788" t="str">
        <f>"600718"</f>
        <v>600718</v>
      </c>
      <c r="B788" t="s">
        <v>2</v>
      </c>
    </row>
    <row r="789" spans="1:2" x14ac:dyDescent="0.25">
      <c r="A789" t="str">
        <f>"688198"</f>
        <v>688198</v>
      </c>
      <c r="B789" t="s">
        <v>7</v>
      </c>
    </row>
    <row r="790" spans="1:2" x14ac:dyDescent="0.25">
      <c r="A790" t="str">
        <f>"600608"</f>
        <v>600608</v>
      </c>
      <c r="B790" t="s">
        <v>5</v>
      </c>
    </row>
    <row r="791" spans="1:2" x14ac:dyDescent="0.25">
      <c r="A791" t="str">
        <f>"002281"</f>
        <v>002281</v>
      </c>
      <c r="B791" t="s">
        <v>12</v>
      </c>
    </row>
    <row r="792" spans="1:2" x14ac:dyDescent="0.25">
      <c r="A792" t="str">
        <f>"300602"</f>
        <v>300602</v>
      </c>
      <c r="B792" t="s">
        <v>3</v>
      </c>
    </row>
    <row r="793" spans="1:2" x14ac:dyDescent="0.25">
      <c r="A793" t="str">
        <f>"601012"</f>
        <v>601012</v>
      </c>
      <c r="B793" t="s">
        <v>4</v>
      </c>
    </row>
    <row r="794" spans="1:2" x14ac:dyDescent="0.25">
      <c r="A794" t="str">
        <f>"300644"</f>
        <v>300644</v>
      </c>
      <c r="B794" t="s">
        <v>10</v>
      </c>
    </row>
    <row r="795" spans="1:2" x14ac:dyDescent="0.25">
      <c r="A795" t="str">
        <f>"300491"</f>
        <v>300491</v>
      </c>
      <c r="B795" t="s">
        <v>16</v>
      </c>
    </row>
    <row r="796" spans="1:2" x14ac:dyDescent="0.25">
      <c r="A796" t="str">
        <f>"002547"</f>
        <v>002547</v>
      </c>
      <c r="B796" t="s">
        <v>10</v>
      </c>
    </row>
    <row r="797" spans="1:2" x14ac:dyDescent="0.25">
      <c r="A797" t="str">
        <f>"300305"</f>
        <v>300305</v>
      </c>
      <c r="B797" t="s">
        <v>10</v>
      </c>
    </row>
    <row r="798" spans="1:2" x14ac:dyDescent="0.25">
      <c r="A798" t="str">
        <f>"001965"</f>
        <v>001965</v>
      </c>
      <c r="B798" t="s">
        <v>24</v>
      </c>
    </row>
    <row r="799" spans="1:2" x14ac:dyDescent="0.25">
      <c r="A799" t="str">
        <f>"300371"</f>
        <v>300371</v>
      </c>
      <c r="B799" t="s">
        <v>16</v>
      </c>
    </row>
    <row r="800" spans="1:2" x14ac:dyDescent="0.25">
      <c r="A800" t="str">
        <f>"600582"</f>
        <v>600582</v>
      </c>
      <c r="B800" t="s">
        <v>7</v>
      </c>
    </row>
    <row r="801" spans="1:2" x14ac:dyDescent="0.25">
      <c r="A801" t="str">
        <f>"002669"</f>
        <v>002669</v>
      </c>
      <c r="B801" t="s">
        <v>5</v>
      </c>
    </row>
    <row r="802" spans="1:2" x14ac:dyDescent="0.25">
      <c r="A802" t="str">
        <f>"603982"</f>
        <v>603982</v>
      </c>
      <c r="B802" t="s">
        <v>10</v>
      </c>
    </row>
    <row r="803" spans="1:2" x14ac:dyDescent="0.25">
      <c r="A803" t="str">
        <f>"600072"</f>
        <v>600072</v>
      </c>
      <c r="B803" t="s">
        <v>5</v>
      </c>
    </row>
    <row r="804" spans="1:2" x14ac:dyDescent="0.25">
      <c r="A804" t="str">
        <f>"600864"</f>
        <v>600864</v>
      </c>
      <c r="B804" t="s">
        <v>25</v>
      </c>
    </row>
    <row r="805" spans="1:2" x14ac:dyDescent="0.25">
      <c r="A805" t="str">
        <f>"603728"</f>
        <v>603728</v>
      </c>
      <c r="B805" t="s">
        <v>5</v>
      </c>
    </row>
    <row r="806" spans="1:2" x14ac:dyDescent="0.25">
      <c r="A806" t="str">
        <f>"002570"</f>
        <v>002570</v>
      </c>
      <c r="B806" t="s">
        <v>8</v>
      </c>
    </row>
    <row r="807" spans="1:2" x14ac:dyDescent="0.25">
      <c r="A807" t="str">
        <f>"300451"</f>
        <v>300451</v>
      </c>
      <c r="B807" t="s">
        <v>8</v>
      </c>
    </row>
    <row r="808" spans="1:2" x14ac:dyDescent="0.25">
      <c r="A808" t="str">
        <f>"600203"</f>
        <v>600203</v>
      </c>
      <c r="B808" t="s">
        <v>14</v>
      </c>
    </row>
    <row r="809" spans="1:2" x14ac:dyDescent="0.25">
      <c r="A809" t="str">
        <f>"000875"</f>
        <v>000875</v>
      </c>
      <c r="B809" t="s">
        <v>20</v>
      </c>
    </row>
    <row r="810" spans="1:2" x14ac:dyDescent="0.25">
      <c r="A810" t="str">
        <f>"300630"</f>
        <v>300630</v>
      </c>
      <c r="B810" t="s">
        <v>15</v>
      </c>
    </row>
    <row r="811" spans="1:2" x14ac:dyDescent="0.25">
      <c r="A811" t="str">
        <f>"002955"</f>
        <v>002955</v>
      </c>
      <c r="B811" t="s">
        <v>7</v>
      </c>
    </row>
    <row r="812" spans="1:2" x14ac:dyDescent="0.25">
      <c r="A812" t="str">
        <f>"600071"</f>
        <v>600071</v>
      </c>
      <c r="B812" t="s">
        <v>23</v>
      </c>
    </row>
    <row r="813" spans="1:2" x14ac:dyDescent="0.25">
      <c r="A813" t="str">
        <f>"002889"</f>
        <v>002889</v>
      </c>
      <c r="B813" t="s">
        <v>3</v>
      </c>
    </row>
    <row r="814" spans="1:2" x14ac:dyDescent="0.25">
      <c r="A814" t="str">
        <f>"002413"</f>
        <v>002413</v>
      </c>
      <c r="B814" t="s">
        <v>10</v>
      </c>
    </row>
    <row r="815" spans="1:2" x14ac:dyDescent="0.25">
      <c r="A815" t="str">
        <f>"600171"</f>
        <v>600171</v>
      </c>
      <c r="B815" t="s">
        <v>5</v>
      </c>
    </row>
    <row r="816" spans="1:2" x14ac:dyDescent="0.25">
      <c r="A816" t="str">
        <f>"603013"</f>
        <v>603013</v>
      </c>
      <c r="B816" t="s">
        <v>10</v>
      </c>
    </row>
    <row r="817" spans="1:2" x14ac:dyDescent="0.25">
      <c r="A817" t="str">
        <f>"600880"</f>
        <v>600880</v>
      </c>
      <c r="B817" t="s">
        <v>18</v>
      </c>
    </row>
    <row r="818" spans="1:2" x14ac:dyDescent="0.25">
      <c r="A818" t="str">
        <f>"300385"</f>
        <v>300385</v>
      </c>
      <c r="B818" t="s">
        <v>10</v>
      </c>
    </row>
    <row r="819" spans="1:2" x14ac:dyDescent="0.25">
      <c r="A819" t="str">
        <f>"688368"</f>
        <v>688368</v>
      </c>
      <c r="B819" t="s">
        <v>5</v>
      </c>
    </row>
    <row r="820" spans="1:2" x14ac:dyDescent="0.25">
      <c r="A820" t="str">
        <f>"002560"</f>
        <v>002560</v>
      </c>
      <c r="B820" t="s">
        <v>21</v>
      </c>
    </row>
    <row r="821" spans="1:2" x14ac:dyDescent="0.25">
      <c r="A821" t="str">
        <f>"300171"</f>
        <v>300171</v>
      </c>
      <c r="B821" t="s">
        <v>5</v>
      </c>
    </row>
    <row r="822" spans="1:2" x14ac:dyDescent="0.25">
      <c r="A822" t="str">
        <f>"002518"</f>
        <v>002518</v>
      </c>
      <c r="B822" t="s">
        <v>3</v>
      </c>
    </row>
    <row r="823" spans="1:2" x14ac:dyDescent="0.25">
      <c r="A823" t="str">
        <f>"300581"</f>
        <v>300581</v>
      </c>
      <c r="B823" t="s">
        <v>4</v>
      </c>
    </row>
    <row r="824" spans="1:2" x14ac:dyDescent="0.25">
      <c r="A824" t="str">
        <f>"002426"</f>
        <v>002426</v>
      </c>
      <c r="B824" t="s">
        <v>10</v>
      </c>
    </row>
    <row r="825" spans="1:2" x14ac:dyDescent="0.25">
      <c r="A825" t="str">
        <f>"300322"</f>
        <v>300322</v>
      </c>
      <c r="B825" t="s">
        <v>6</v>
      </c>
    </row>
    <row r="826" spans="1:2" x14ac:dyDescent="0.25">
      <c r="A826" t="str">
        <f>"002728"</f>
        <v>002728</v>
      </c>
      <c r="B826" t="s">
        <v>6</v>
      </c>
    </row>
    <row r="827" spans="1:2" x14ac:dyDescent="0.25">
      <c r="A827" t="str">
        <f>"002381"</f>
        <v>002381</v>
      </c>
      <c r="B827" t="s">
        <v>8</v>
      </c>
    </row>
    <row r="828" spans="1:2" x14ac:dyDescent="0.25">
      <c r="A828" t="str">
        <f>"000032"</f>
        <v>000032</v>
      </c>
      <c r="B828" t="s">
        <v>3</v>
      </c>
    </row>
    <row r="829" spans="1:2" x14ac:dyDescent="0.25">
      <c r="A829" t="str">
        <f>"000936"</f>
        <v>000936</v>
      </c>
      <c r="B829" t="s">
        <v>10</v>
      </c>
    </row>
    <row r="830" spans="1:2" x14ac:dyDescent="0.25">
      <c r="A830" t="str">
        <f>"300378"</f>
        <v>300378</v>
      </c>
      <c r="B830" t="s">
        <v>5</v>
      </c>
    </row>
    <row r="831" spans="1:2" x14ac:dyDescent="0.25">
      <c r="A831" t="str">
        <f>"300205"</f>
        <v>300205</v>
      </c>
      <c r="B831" t="s">
        <v>12</v>
      </c>
    </row>
    <row r="832" spans="1:2" x14ac:dyDescent="0.25">
      <c r="A832" t="str">
        <f>"300538"</f>
        <v>300538</v>
      </c>
      <c r="B832" t="s">
        <v>3</v>
      </c>
    </row>
    <row r="833" spans="1:2" x14ac:dyDescent="0.25">
      <c r="A833" t="str">
        <f>"603331"</f>
        <v>603331</v>
      </c>
      <c r="B833" t="s">
        <v>8</v>
      </c>
    </row>
    <row r="834" spans="1:2" x14ac:dyDescent="0.25">
      <c r="A834" t="str">
        <f>"603822"</f>
        <v>603822</v>
      </c>
      <c r="B834" t="s">
        <v>8</v>
      </c>
    </row>
    <row r="835" spans="1:2" x14ac:dyDescent="0.25">
      <c r="A835" t="str">
        <f>"300697"</f>
        <v>300697</v>
      </c>
      <c r="B835" t="s">
        <v>10</v>
      </c>
    </row>
    <row r="836" spans="1:2" x14ac:dyDescent="0.25">
      <c r="A836" t="str">
        <f>"000555"</f>
        <v>000555</v>
      </c>
      <c r="B836" t="s">
        <v>3</v>
      </c>
    </row>
    <row r="837" spans="1:2" x14ac:dyDescent="0.25">
      <c r="A837" t="str">
        <f>"000028"</f>
        <v>000028</v>
      </c>
      <c r="B837" t="s">
        <v>3</v>
      </c>
    </row>
    <row r="838" spans="1:2" x14ac:dyDescent="0.25">
      <c r="A838" t="str">
        <f>"300260"</f>
        <v>300260</v>
      </c>
      <c r="B838" t="s">
        <v>10</v>
      </c>
    </row>
    <row r="839" spans="1:2" x14ac:dyDescent="0.25">
      <c r="A839" t="str">
        <f>"002004"</f>
        <v>002004</v>
      </c>
      <c r="B839" t="s">
        <v>26</v>
      </c>
    </row>
    <row r="840" spans="1:2" x14ac:dyDescent="0.25">
      <c r="A840" t="str">
        <f>"300045"</f>
        <v>300045</v>
      </c>
      <c r="B840" t="s">
        <v>7</v>
      </c>
    </row>
    <row r="841" spans="1:2" x14ac:dyDescent="0.25">
      <c r="A841" t="str">
        <f>"000566"</f>
        <v>000566</v>
      </c>
      <c r="B841" t="s">
        <v>15</v>
      </c>
    </row>
    <row r="842" spans="1:2" x14ac:dyDescent="0.25">
      <c r="A842" t="str">
        <f>"002052"</f>
        <v>002052</v>
      </c>
      <c r="B842" t="s">
        <v>3</v>
      </c>
    </row>
    <row r="843" spans="1:2" x14ac:dyDescent="0.25">
      <c r="A843" t="str">
        <f>"300802"</f>
        <v>300802</v>
      </c>
      <c r="B843" t="s">
        <v>5</v>
      </c>
    </row>
    <row r="844" spans="1:2" x14ac:dyDescent="0.25">
      <c r="A844" t="str">
        <f>"002932"</f>
        <v>002932</v>
      </c>
      <c r="B844" t="s">
        <v>12</v>
      </c>
    </row>
    <row r="845" spans="1:2" x14ac:dyDescent="0.25">
      <c r="A845" t="str">
        <f>"002775"</f>
        <v>002775</v>
      </c>
      <c r="B845" t="s">
        <v>3</v>
      </c>
    </row>
    <row r="846" spans="1:2" x14ac:dyDescent="0.25">
      <c r="A846" t="str">
        <f>"300530"</f>
        <v>300530</v>
      </c>
      <c r="B846" t="s">
        <v>6</v>
      </c>
    </row>
    <row r="847" spans="1:2" x14ac:dyDescent="0.25">
      <c r="A847" t="str">
        <f>"002845"</f>
        <v>002845</v>
      </c>
      <c r="B847" t="s">
        <v>3</v>
      </c>
    </row>
    <row r="848" spans="1:2" x14ac:dyDescent="0.25">
      <c r="A848" t="str">
        <f>"002824"</f>
        <v>002824</v>
      </c>
      <c r="B848" t="s">
        <v>6</v>
      </c>
    </row>
    <row r="849" spans="1:2" x14ac:dyDescent="0.25">
      <c r="A849" t="str">
        <f>"000988"</f>
        <v>000988</v>
      </c>
      <c r="B849" t="s">
        <v>12</v>
      </c>
    </row>
    <row r="850" spans="1:2" x14ac:dyDescent="0.25">
      <c r="A850" t="str">
        <f>"600482"</f>
        <v>600482</v>
      </c>
      <c r="B850" t="s">
        <v>16</v>
      </c>
    </row>
    <row r="851" spans="1:2" x14ac:dyDescent="0.25">
      <c r="A851" t="str">
        <f>"300333"</f>
        <v>300333</v>
      </c>
      <c r="B851" t="s">
        <v>3</v>
      </c>
    </row>
    <row r="852" spans="1:2" x14ac:dyDescent="0.25">
      <c r="A852" t="str">
        <f>"300042"</f>
        <v>300042</v>
      </c>
      <c r="B852" t="s">
        <v>3</v>
      </c>
    </row>
    <row r="853" spans="1:2" x14ac:dyDescent="0.25">
      <c r="A853" t="str">
        <f>"002808"</f>
        <v>002808</v>
      </c>
      <c r="B853" t="s">
        <v>10</v>
      </c>
    </row>
    <row r="854" spans="1:2" x14ac:dyDescent="0.25">
      <c r="A854" t="str">
        <f>"002885"</f>
        <v>002885</v>
      </c>
      <c r="B854" t="s">
        <v>3</v>
      </c>
    </row>
    <row r="855" spans="1:2" x14ac:dyDescent="0.25">
      <c r="A855" t="str">
        <f>"300194"</f>
        <v>300194</v>
      </c>
      <c r="B855" t="s">
        <v>26</v>
      </c>
    </row>
    <row r="856" spans="1:2" x14ac:dyDescent="0.25">
      <c r="A856" t="str">
        <f>"300719"</f>
        <v>300719</v>
      </c>
      <c r="B856" t="s">
        <v>7</v>
      </c>
    </row>
    <row r="857" spans="1:2" x14ac:dyDescent="0.25">
      <c r="A857" t="str">
        <f>"600038"</f>
        <v>600038</v>
      </c>
      <c r="B857" t="s">
        <v>25</v>
      </c>
    </row>
    <row r="858" spans="1:2" x14ac:dyDescent="0.25">
      <c r="A858" t="str">
        <f>"002810"</f>
        <v>002810</v>
      </c>
      <c r="B858" t="s">
        <v>9</v>
      </c>
    </row>
    <row r="859" spans="1:2" x14ac:dyDescent="0.25">
      <c r="A859" t="str">
        <f>"002284"</f>
        <v>002284</v>
      </c>
      <c r="B859" t="s">
        <v>8</v>
      </c>
    </row>
    <row r="860" spans="1:2" x14ac:dyDescent="0.25">
      <c r="A860" t="str">
        <f>"300420"</f>
        <v>300420</v>
      </c>
      <c r="B860" t="s">
        <v>10</v>
      </c>
    </row>
    <row r="861" spans="1:2" x14ac:dyDescent="0.25">
      <c r="A861" t="str">
        <f>"000977"</f>
        <v>000977</v>
      </c>
      <c r="B861" t="s">
        <v>9</v>
      </c>
    </row>
    <row r="862" spans="1:2" x14ac:dyDescent="0.25">
      <c r="A862" t="str">
        <f>"603656"</f>
        <v>603656</v>
      </c>
      <c r="B862" t="s">
        <v>11</v>
      </c>
    </row>
    <row r="863" spans="1:2" x14ac:dyDescent="0.25">
      <c r="A863" t="str">
        <f>"002191"</f>
        <v>002191</v>
      </c>
      <c r="B863" t="s">
        <v>3</v>
      </c>
    </row>
    <row r="864" spans="1:2" x14ac:dyDescent="0.25">
      <c r="A864" t="str">
        <f>"603626"</f>
        <v>603626</v>
      </c>
      <c r="B864" t="s">
        <v>10</v>
      </c>
    </row>
    <row r="865" spans="1:2" x14ac:dyDescent="0.25">
      <c r="A865" t="str">
        <f>"601226"</f>
        <v>601226</v>
      </c>
      <c r="B865" t="s">
        <v>7</v>
      </c>
    </row>
    <row r="866" spans="1:2" x14ac:dyDescent="0.25">
      <c r="A866" t="str">
        <f>"600018"</f>
        <v>600018</v>
      </c>
      <c r="B866" t="s">
        <v>5</v>
      </c>
    </row>
    <row r="867" spans="1:2" x14ac:dyDescent="0.25">
      <c r="A867" t="str">
        <f>"601595"</f>
        <v>601595</v>
      </c>
      <c r="B867" t="s">
        <v>5</v>
      </c>
    </row>
    <row r="868" spans="1:2" x14ac:dyDescent="0.25">
      <c r="A868" t="str">
        <f>"600363"</f>
        <v>600363</v>
      </c>
      <c r="B868" t="s">
        <v>23</v>
      </c>
    </row>
    <row r="869" spans="1:2" x14ac:dyDescent="0.25">
      <c r="A869" t="str">
        <f>"002717"</f>
        <v>002717</v>
      </c>
      <c r="B869" t="s">
        <v>6</v>
      </c>
    </row>
    <row r="870" spans="1:2" x14ac:dyDescent="0.25">
      <c r="A870" t="str">
        <f>"002697"</f>
        <v>002697</v>
      </c>
      <c r="B870" t="s">
        <v>18</v>
      </c>
    </row>
    <row r="871" spans="1:2" x14ac:dyDescent="0.25">
      <c r="A871" t="str">
        <f>"002488"</f>
        <v>002488</v>
      </c>
      <c r="B871" t="s">
        <v>8</v>
      </c>
    </row>
    <row r="872" spans="1:2" x14ac:dyDescent="0.25">
      <c r="A872" t="str">
        <f>"600423"</f>
        <v>600423</v>
      </c>
      <c r="B872" t="s">
        <v>19</v>
      </c>
    </row>
    <row r="873" spans="1:2" x14ac:dyDescent="0.25">
      <c r="A873" t="str">
        <f>"000682"</f>
        <v>000682</v>
      </c>
      <c r="B873" t="s">
        <v>9</v>
      </c>
    </row>
    <row r="874" spans="1:2" x14ac:dyDescent="0.25">
      <c r="A874" t="str">
        <f>"300779"</f>
        <v>300779</v>
      </c>
      <c r="B874" t="s">
        <v>9</v>
      </c>
    </row>
    <row r="875" spans="1:2" x14ac:dyDescent="0.25">
      <c r="A875" t="str">
        <f>"600536"</f>
        <v>600536</v>
      </c>
      <c r="B875" t="s">
        <v>7</v>
      </c>
    </row>
    <row r="876" spans="1:2" x14ac:dyDescent="0.25">
      <c r="A876" t="str">
        <f>"600211"</f>
        <v>600211</v>
      </c>
      <c r="B876" t="s">
        <v>17</v>
      </c>
    </row>
    <row r="877" spans="1:2" x14ac:dyDescent="0.25">
      <c r="A877" t="str">
        <f>"300672"</f>
        <v>300672</v>
      </c>
      <c r="B877" t="s">
        <v>13</v>
      </c>
    </row>
    <row r="878" spans="1:2" x14ac:dyDescent="0.25">
      <c r="A878" t="str">
        <f>"300783"</f>
        <v>300783</v>
      </c>
      <c r="B878" t="s">
        <v>11</v>
      </c>
    </row>
    <row r="879" spans="1:2" x14ac:dyDescent="0.25">
      <c r="A879" t="str">
        <f>"603050"</f>
        <v>603050</v>
      </c>
      <c r="B879" t="s">
        <v>16</v>
      </c>
    </row>
    <row r="880" spans="1:2" x14ac:dyDescent="0.25">
      <c r="A880" t="str">
        <f>"688028"</f>
        <v>688028</v>
      </c>
      <c r="B880" t="s">
        <v>7</v>
      </c>
    </row>
    <row r="881" spans="1:2" x14ac:dyDescent="0.25">
      <c r="A881" t="str">
        <f>"002738"</f>
        <v>002738</v>
      </c>
      <c r="B881" t="s">
        <v>7</v>
      </c>
    </row>
    <row r="882" spans="1:2" x14ac:dyDescent="0.25">
      <c r="A882" t="str">
        <f>"603259"</f>
        <v>603259</v>
      </c>
      <c r="B882" t="s">
        <v>10</v>
      </c>
    </row>
    <row r="883" spans="1:2" x14ac:dyDescent="0.25">
      <c r="A883" t="str">
        <f>"002262"</f>
        <v>002262</v>
      </c>
      <c r="B883" t="s">
        <v>10</v>
      </c>
    </row>
    <row r="884" spans="1:2" x14ac:dyDescent="0.25">
      <c r="A884" t="str">
        <f>"600021"</f>
        <v>600021</v>
      </c>
      <c r="B884" t="s">
        <v>5</v>
      </c>
    </row>
    <row r="885" spans="1:2" x14ac:dyDescent="0.25">
      <c r="A885" t="str">
        <f>"002835"</f>
        <v>002835</v>
      </c>
      <c r="B885" t="s">
        <v>3</v>
      </c>
    </row>
    <row r="886" spans="1:2" x14ac:dyDescent="0.25">
      <c r="A886" t="str">
        <f>"000839"</f>
        <v>000839</v>
      </c>
      <c r="B886" t="s">
        <v>7</v>
      </c>
    </row>
    <row r="887" spans="1:2" x14ac:dyDescent="0.25">
      <c r="A887" t="str">
        <f>"603528"</f>
        <v>603528</v>
      </c>
      <c r="B887" t="s">
        <v>10</v>
      </c>
    </row>
    <row r="888" spans="1:2" x14ac:dyDescent="0.25">
      <c r="A888" t="str">
        <f>"300120"</f>
        <v>300120</v>
      </c>
      <c r="B888" t="s">
        <v>24</v>
      </c>
    </row>
    <row r="889" spans="1:2" x14ac:dyDescent="0.25">
      <c r="A889" t="str">
        <f>"002200"</f>
        <v>002200</v>
      </c>
      <c r="B889" t="s">
        <v>31</v>
      </c>
    </row>
    <row r="890" spans="1:2" x14ac:dyDescent="0.25">
      <c r="A890" t="str">
        <f>"000687"</f>
        <v>000687</v>
      </c>
      <c r="B890" t="s">
        <v>16</v>
      </c>
    </row>
    <row r="891" spans="1:2" x14ac:dyDescent="0.25">
      <c r="A891" t="str">
        <f>"603580"</f>
        <v>603580</v>
      </c>
      <c r="B891" t="s">
        <v>5</v>
      </c>
    </row>
    <row r="892" spans="1:2" x14ac:dyDescent="0.25">
      <c r="A892" t="str">
        <f>"600479"</f>
        <v>600479</v>
      </c>
      <c r="B892" t="s">
        <v>13</v>
      </c>
    </row>
    <row r="893" spans="1:2" x14ac:dyDescent="0.25">
      <c r="A893" t="str">
        <f>"603813"</f>
        <v>603813</v>
      </c>
      <c r="B893" t="s">
        <v>6</v>
      </c>
    </row>
    <row r="894" spans="1:2" x14ac:dyDescent="0.25">
      <c r="A894" t="str">
        <f>"300480"</f>
        <v>300480</v>
      </c>
      <c r="B894" t="s">
        <v>21</v>
      </c>
    </row>
    <row r="895" spans="1:2" x14ac:dyDescent="0.25">
      <c r="A895" t="str">
        <f>"600093"</f>
        <v>600093</v>
      </c>
      <c r="B895" t="s">
        <v>18</v>
      </c>
    </row>
    <row r="896" spans="1:2" x14ac:dyDescent="0.25">
      <c r="A896" t="str">
        <f>"002690"</f>
        <v>002690</v>
      </c>
      <c r="B896" t="s">
        <v>11</v>
      </c>
    </row>
    <row r="897" spans="1:2" x14ac:dyDescent="0.25">
      <c r="A897" t="str">
        <f>"600406"</f>
        <v>600406</v>
      </c>
      <c r="B897" t="s">
        <v>10</v>
      </c>
    </row>
    <row r="898" spans="1:2" x14ac:dyDescent="0.25">
      <c r="A898" t="str">
        <f>"603499"</f>
        <v>603499</v>
      </c>
      <c r="B898" t="s">
        <v>5</v>
      </c>
    </row>
    <row r="899" spans="1:2" x14ac:dyDescent="0.25">
      <c r="A899" t="str">
        <f>"603912"</f>
        <v>603912</v>
      </c>
      <c r="B899" t="s">
        <v>10</v>
      </c>
    </row>
    <row r="900" spans="1:2" x14ac:dyDescent="0.25">
      <c r="A900" t="str">
        <f>"000591"</f>
        <v>000591</v>
      </c>
      <c r="B900" t="s">
        <v>26</v>
      </c>
    </row>
    <row r="901" spans="1:2" x14ac:dyDescent="0.25">
      <c r="A901" t="str">
        <f>"002913"</f>
        <v>002913</v>
      </c>
      <c r="B901" t="s">
        <v>13</v>
      </c>
    </row>
    <row r="902" spans="1:2" x14ac:dyDescent="0.25">
      <c r="A902" t="str">
        <f>"002925"</f>
        <v>002925</v>
      </c>
      <c r="B902" t="s">
        <v>14</v>
      </c>
    </row>
    <row r="903" spans="1:2" x14ac:dyDescent="0.25">
      <c r="A903" t="str">
        <f>"603161"</f>
        <v>603161</v>
      </c>
      <c r="B903" t="s">
        <v>10</v>
      </c>
    </row>
    <row r="904" spans="1:2" x14ac:dyDescent="0.25">
      <c r="A904" t="str">
        <f>"002148"</f>
        <v>002148</v>
      </c>
      <c r="B904" t="s">
        <v>7</v>
      </c>
    </row>
    <row r="905" spans="1:2" x14ac:dyDescent="0.25">
      <c r="A905" t="str">
        <f>"300527"</f>
        <v>300527</v>
      </c>
      <c r="B905" t="s">
        <v>12</v>
      </c>
    </row>
    <row r="906" spans="1:2" x14ac:dyDescent="0.25">
      <c r="A906" t="str">
        <f>"000738"</f>
        <v>000738</v>
      </c>
      <c r="B906" t="s">
        <v>10</v>
      </c>
    </row>
    <row r="907" spans="1:2" x14ac:dyDescent="0.25">
      <c r="A907" t="str">
        <f>"603505"</f>
        <v>603505</v>
      </c>
      <c r="B907" t="s">
        <v>8</v>
      </c>
    </row>
    <row r="908" spans="1:2" x14ac:dyDescent="0.25">
      <c r="A908" t="str">
        <f>"600097"</f>
        <v>600097</v>
      </c>
      <c r="B908" t="s">
        <v>5</v>
      </c>
    </row>
    <row r="909" spans="1:2" x14ac:dyDescent="0.25">
      <c r="A909" t="str">
        <f>"002441"</f>
        <v>002441</v>
      </c>
      <c r="B909" t="s">
        <v>6</v>
      </c>
    </row>
    <row r="910" spans="1:2" x14ac:dyDescent="0.25">
      <c r="A910" t="str">
        <f>"300432"</f>
        <v>300432</v>
      </c>
      <c r="B910" t="s">
        <v>18</v>
      </c>
    </row>
    <row r="911" spans="1:2" x14ac:dyDescent="0.25">
      <c r="A911" t="str">
        <f>"300471"</f>
        <v>300471</v>
      </c>
      <c r="B911" t="s">
        <v>18</v>
      </c>
    </row>
    <row r="912" spans="1:2" x14ac:dyDescent="0.25">
      <c r="A912" t="str">
        <f>"600589"</f>
        <v>600589</v>
      </c>
      <c r="B912" t="s">
        <v>6</v>
      </c>
    </row>
    <row r="913" spans="1:2" x14ac:dyDescent="0.25">
      <c r="A913" t="str">
        <f>"600577"</f>
        <v>600577</v>
      </c>
      <c r="B913" t="s">
        <v>11</v>
      </c>
    </row>
    <row r="914" spans="1:2" x14ac:dyDescent="0.25">
      <c r="A914" t="str">
        <f>"603599"</f>
        <v>603599</v>
      </c>
      <c r="B914" t="s">
        <v>11</v>
      </c>
    </row>
    <row r="915" spans="1:2" x14ac:dyDescent="0.25">
      <c r="A915" t="str">
        <f>"300549"</f>
        <v>300549</v>
      </c>
      <c r="B915" t="s">
        <v>10</v>
      </c>
    </row>
    <row r="916" spans="1:2" x14ac:dyDescent="0.25">
      <c r="A916" t="str">
        <f>"300410"</f>
        <v>300410</v>
      </c>
      <c r="B916" t="s">
        <v>6</v>
      </c>
    </row>
    <row r="917" spans="1:2" x14ac:dyDescent="0.25">
      <c r="A917" t="str">
        <f>"300313"</f>
        <v>300313</v>
      </c>
      <c r="B917" t="s">
        <v>27</v>
      </c>
    </row>
    <row r="918" spans="1:2" x14ac:dyDescent="0.25">
      <c r="A918" t="str">
        <f>"000040"</f>
        <v>000040</v>
      </c>
      <c r="B918" t="s">
        <v>3</v>
      </c>
    </row>
    <row r="919" spans="1:2" x14ac:dyDescent="0.25">
      <c r="A919" t="str">
        <f>"601311"</f>
        <v>601311</v>
      </c>
      <c r="B919" t="s">
        <v>12</v>
      </c>
    </row>
    <row r="920" spans="1:2" x14ac:dyDescent="0.25">
      <c r="A920" t="str">
        <f>"600405"</f>
        <v>600405</v>
      </c>
      <c r="B920" t="s">
        <v>7</v>
      </c>
    </row>
    <row r="921" spans="1:2" x14ac:dyDescent="0.25">
      <c r="A921" t="str">
        <f>"002337"</f>
        <v>002337</v>
      </c>
      <c r="B921" t="s">
        <v>24</v>
      </c>
    </row>
    <row r="922" spans="1:2" x14ac:dyDescent="0.25">
      <c r="A922" t="str">
        <f>"002110"</f>
        <v>002110</v>
      </c>
      <c r="B922" t="s">
        <v>14</v>
      </c>
    </row>
    <row r="923" spans="1:2" x14ac:dyDescent="0.25">
      <c r="A923" t="str">
        <f>"002535"</f>
        <v>002535</v>
      </c>
      <c r="B923" t="s">
        <v>21</v>
      </c>
    </row>
    <row r="924" spans="1:2" x14ac:dyDescent="0.25">
      <c r="A924" t="str">
        <f>"603133"</f>
        <v>603133</v>
      </c>
      <c r="B924" t="s">
        <v>10</v>
      </c>
    </row>
    <row r="925" spans="1:2" x14ac:dyDescent="0.25">
      <c r="A925" t="str">
        <f>"600756"</f>
        <v>600756</v>
      </c>
      <c r="B925" t="s">
        <v>9</v>
      </c>
    </row>
    <row r="926" spans="1:2" x14ac:dyDescent="0.25">
      <c r="A926" t="str">
        <f>"002115"</f>
        <v>002115</v>
      </c>
      <c r="B926" t="s">
        <v>8</v>
      </c>
    </row>
    <row r="927" spans="1:2" x14ac:dyDescent="0.25">
      <c r="A927" t="str">
        <f>"300730"</f>
        <v>300730</v>
      </c>
      <c r="B927" t="s">
        <v>13</v>
      </c>
    </row>
    <row r="928" spans="1:2" x14ac:dyDescent="0.25">
      <c r="A928" t="str">
        <f>"601218"</f>
        <v>601218</v>
      </c>
      <c r="B928" t="s">
        <v>10</v>
      </c>
    </row>
    <row r="929" spans="1:2" x14ac:dyDescent="0.25">
      <c r="A929" t="str">
        <f>"002760"</f>
        <v>002760</v>
      </c>
      <c r="B929" t="s">
        <v>11</v>
      </c>
    </row>
    <row r="930" spans="1:2" x14ac:dyDescent="0.25">
      <c r="A930" t="str">
        <f>"688022"</f>
        <v>688022</v>
      </c>
      <c r="B930" t="s">
        <v>10</v>
      </c>
    </row>
    <row r="931" spans="1:2" x14ac:dyDescent="0.25">
      <c r="A931" t="str">
        <f>"600118"</f>
        <v>600118</v>
      </c>
      <c r="B931" t="s">
        <v>7</v>
      </c>
    </row>
    <row r="932" spans="1:2" x14ac:dyDescent="0.25">
      <c r="A932" t="str">
        <f>"002929"</f>
        <v>002929</v>
      </c>
      <c r="B932" t="s">
        <v>19</v>
      </c>
    </row>
    <row r="933" spans="1:2" x14ac:dyDescent="0.25">
      <c r="A933" t="str">
        <f>"002253"</f>
        <v>002253</v>
      </c>
      <c r="B933" t="s">
        <v>18</v>
      </c>
    </row>
    <row r="934" spans="1:2" x14ac:dyDescent="0.25">
      <c r="A934" t="str">
        <f>"600312"</f>
        <v>600312</v>
      </c>
      <c r="B934" t="s">
        <v>21</v>
      </c>
    </row>
    <row r="935" spans="1:2" x14ac:dyDescent="0.25">
      <c r="A935" t="str">
        <f>"002256"</f>
        <v>002256</v>
      </c>
      <c r="B935" t="s">
        <v>3</v>
      </c>
    </row>
    <row r="936" spans="1:2" x14ac:dyDescent="0.25">
      <c r="A936" t="str">
        <f>"000661"</f>
        <v>000661</v>
      </c>
      <c r="B936" t="s">
        <v>20</v>
      </c>
    </row>
    <row r="937" spans="1:2" x14ac:dyDescent="0.25">
      <c r="A937" t="str">
        <f>"600833"</f>
        <v>600833</v>
      </c>
      <c r="B937" t="s">
        <v>5</v>
      </c>
    </row>
    <row r="938" spans="1:2" x14ac:dyDescent="0.25">
      <c r="A938" t="str">
        <f>"600977"</f>
        <v>600977</v>
      </c>
      <c r="B938" t="s">
        <v>7</v>
      </c>
    </row>
    <row r="939" spans="1:2" x14ac:dyDescent="0.25">
      <c r="A939" t="str">
        <f>"603021"</f>
        <v>603021</v>
      </c>
      <c r="B939" t="s">
        <v>9</v>
      </c>
    </row>
    <row r="940" spans="1:2" x14ac:dyDescent="0.25">
      <c r="A940" t="str">
        <f>"600119"</f>
        <v>600119</v>
      </c>
      <c r="B940" t="s">
        <v>5</v>
      </c>
    </row>
    <row r="941" spans="1:2" x14ac:dyDescent="0.25">
      <c r="A941" t="str">
        <f>"002931"</f>
        <v>002931</v>
      </c>
      <c r="B941" t="s">
        <v>8</v>
      </c>
    </row>
    <row r="942" spans="1:2" x14ac:dyDescent="0.25">
      <c r="A942" t="str">
        <f>"603863"</f>
        <v>603863</v>
      </c>
      <c r="B942" t="s">
        <v>6</v>
      </c>
    </row>
    <row r="943" spans="1:2" x14ac:dyDescent="0.25">
      <c r="A943" t="str">
        <f>"002943"</f>
        <v>002943</v>
      </c>
      <c r="B943" t="s">
        <v>13</v>
      </c>
    </row>
    <row r="944" spans="1:2" x14ac:dyDescent="0.25">
      <c r="A944" t="str">
        <f>"002341"</f>
        <v>002341</v>
      </c>
      <c r="B944" t="s">
        <v>3</v>
      </c>
    </row>
    <row r="945" spans="1:2" x14ac:dyDescent="0.25">
      <c r="A945" t="str">
        <f>"002173"</f>
        <v>002173</v>
      </c>
      <c r="B945" t="s">
        <v>8</v>
      </c>
    </row>
    <row r="946" spans="1:2" x14ac:dyDescent="0.25">
      <c r="A946" t="str">
        <f>"000821"</f>
        <v>000821</v>
      </c>
      <c r="B946" t="s">
        <v>12</v>
      </c>
    </row>
    <row r="947" spans="1:2" x14ac:dyDescent="0.25">
      <c r="A947" t="str">
        <f>"000917"</f>
        <v>000917</v>
      </c>
      <c r="B947" t="s">
        <v>13</v>
      </c>
    </row>
    <row r="948" spans="1:2" x14ac:dyDescent="0.25">
      <c r="A948" t="str">
        <f>"300514"</f>
        <v>300514</v>
      </c>
      <c r="B948" t="s">
        <v>3</v>
      </c>
    </row>
    <row r="949" spans="1:2" x14ac:dyDescent="0.25">
      <c r="A949" t="str">
        <f>"600146"</f>
        <v>600146</v>
      </c>
      <c r="B949" t="s">
        <v>33</v>
      </c>
    </row>
    <row r="950" spans="1:2" x14ac:dyDescent="0.25">
      <c r="A950" t="str">
        <f>"603225"</f>
        <v>603225</v>
      </c>
      <c r="B950" t="s">
        <v>8</v>
      </c>
    </row>
    <row r="951" spans="1:2" x14ac:dyDescent="0.25">
      <c r="A951" t="str">
        <f>"600207"</f>
        <v>600207</v>
      </c>
      <c r="B951" t="s">
        <v>21</v>
      </c>
    </row>
    <row r="952" spans="1:2" x14ac:dyDescent="0.25">
      <c r="A952" t="str">
        <f>"002439"</f>
        <v>002439</v>
      </c>
      <c r="B952" t="s">
        <v>7</v>
      </c>
    </row>
    <row r="953" spans="1:2" x14ac:dyDescent="0.25">
      <c r="A953" t="str">
        <f>"000543"</f>
        <v>000543</v>
      </c>
      <c r="B953" t="s">
        <v>11</v>
      </c>
    </row>
    <row r="954" spans="1:2" x14ac:dyDescent="0.25">
      <c r="A954" t="str">
        <f>"002298"</f>
        <v>002298</v>
      </c>
      <c r="B954" t="s">
        <v>11</v>
      </c>
    </row>
    <row r="955" spans="1:2" x14ac:dyDescent="0.25">
      <c r="A955" t="str">
        <f>"300518"</f>
        <v>300518</v>
      </c>
      <c r="B955" t="s">
        <v>3</v>
      </c>
    </row>
    <row r="956" spans="1:2" x14ac:dyDescent="0.25">
      <c r="A956" t="str">
        <f>"000911"</f>
        <v>000911</v>
      </c>
      <c r="B956" t="s">
        <v>19</v>
      </c>
    </row>
    <row r="957" spans="1:2" x14ac:dyDescent="0.25">
      <c r="A957" t="str">
        <f>"603787"</f>
        <v>603787</v>
      </c>
      <c r="B957" t="s">
        <v>10</v>
      </c>
    </row>
    <row r="958" spans="1:2" x14ac:dyDescent="0.25">
      <c r="A958" t="str">
        <f>"300656"</f>
        <v>300656</v>
      </c>
      <c r="B958" t="s">
        <v>3</v>
      </c>
    </row>
    <row r="959" spans="1:2" x14ac:dyDescent="0.25">
      <c r="A959" t="str">
        <f>"000886"</f>
        <v>000886</v>
      </c>
      <c r="B959" t="s">
        <v>15</v>
      </c>
    </row>
    <row r="960" spans="1:2" x14ac:dyDescent="0.25">
      <c r="A960" t="str">
        <f>"603032"</f>
        <v>603032</v>
      </c>
      <c r="B960" t="s">
        <v>27</v>
      </c>
    </row>
    <row r="961" spans="1:2" x14ac:dyDescent="0.25">
      <c r="A961" t="str">
        <f>"300029"</f>
        <v>300029</v>
      </c>
      <c r="B961" t="s">
        <v>10</v>
      </c>
    </row>
    <row r="962" spans="1:2" x14ac:dyDescent="0.25">
      <c r="A962" t="str">
        <f>"002049"</f>
        <v>002049</v>
      </c>
      <c r="B962" t="s">
        <v>16</v>
      </c>
    </row>
    <row r="963" spans="1:2" x14ac:dyDescent="0.25">
      <c r="A963" t="str">
        <f>"603028"</f>
        <v>603028</v>
      </c>
      <c r="B963" t="s">
        <v>10</v>
      </c>
    </row>
    <row r="964" spans="1:2" x14ac:dyDescent="0.25">
      <c r="A964" t="str">
        <f>"002783"</f>
        <v>002783</v>
      </c>
      <c r="B964" t="s">
        <v>12</v>
      </c>
    </row>
    <row r="965" spans="1:2" x14ac:dyDescent="0.25">
      <c r="A965" t="str">
        <f>"300415"</f>
        <v>300415</v>
      </c>
      <c r="B965" t="s">
        <v>6</v>
      </c>
    </row>
    <row r="966" spans="1:2" x14ac:dyDescent="0.25">
      <c r="A966" t="str">
        <f>"300222"</f>
        <v>300222</v>
      </c>
      <c r="B966" t="s">
        <v>5</v>
      </c>
    </row>
    <row r="967" spans="1:2" x14ac:dyDescent="0.25">
      <c r="A967" t="str">
        <f>"600060"</f>
        <v>600060</v>
      </c>
      <c r="B967" t="s">
        <v>9</v>
      </c>
    </row>
    <row r="968" spans="1:2" x14ac:dyDescent="0.25">
      <c r="A968" t="str">
        <f>"603308"</f>
        <v>603308</v>
      </c>
      <c r="B968" t="s">
        <v>11</v>
      </c>
    </row>
    <row r="969" spans="1:2" x14ac:dyDescent="0.25">
      <c r="A969" t="str">
        <f>"002858"</f>
        <v>002858</v>
      </c>
      <c r="B969" t="s">
        <v>5</v>
      </c>
    </row>
    <row r="970" spans="1:2" x14ac:dyDescent="0.25">
      <c r="A970" t="str">
        <f>"601018"</f>
        <v>601018</v>
      </c>
      <c r="B970" t="s">
        <v>8</v>
      </c>
    </row>
    <row r="971" spans="1:2" x14ac:dyDescent="0.25">
      <c r="A971" t="str">
        <f>"688366"</f>
        <v>688366</v>
      </c>
      <c r="B971" t="s">
        <v>5</v>
      </c>
    </row>
    <row r="972" spans="1:2" x14ac:dyDescent="0.25">
      <c r="A972" t="str">
        <f>"002118"</f>
        <v>002118</v>
      </c>
      <c r="B972" t="s">
        <v>20</v>
      </c>
    </row>
    <row r="973" spans="1:2" x14ac:dyDescent="0.25">
      <c r="A973" t="str">
        <f>"002767"</f>
        <v>002767</v>
      </c>
      <c r="B973" t="s">
        <v>8</v>
      </c>
    </row>
    <row r="974" spans="1:2" x14ac:dyDescent="0.25">
      <c r="A974" t="str">
        <f>"002130"</f>
        <v>002130</v>
      </c>
      <c r="B974" t="s">
        <v>3</v>
      </c>
    </row>
    <row r="975" spans="1:2" x14ac:dyDescent="0.25">
      <c r="A975" t="str">
        <f>"300128"</f>
        <v>300128</v>
      </c>
      <c r="B975" t="s">
        <v>10</v>
      </c>
    </row>
    <row r="976" spans="1:2" x14ac:dyDescent="0.25">
      <c r="A976" t="str">
        <f>"002249"</f>
        <v>002249</v>
      </c>
      <c r="B976" t="s">
        <v>6</v>
      </c>
    </row>
    <row r="977" spans="1:2" x14ac:dyDescent="0.25">
      <c r="A977" t="str">
        <f>"600622"</f>
        <v>600622</v>
      </c>
      <c r="B977" t="s">
        <v>5</v>
      </c>
    </row>
    <row r="978" spans="1:2" x14ac:dyDescent="0.25">
      <c r="A978" t="str">
        <f>"600590"</f>
        <v>600590</v>
      </c>
      <c r="B978" t="s">
        <v>23</v>
      </c>
    </row>
    <row r="979" spans="1:2" x14ac:dyDescent="0.25">
      <c r="A979" t="str">
        <f>"002641"</f>
        <v>002641</v>
      </c>
      <c r="B979" t="s">
        <v>8</v>
      </c>
    </row>
    <row r="980" spans="1:2" x14ac:dyDescent="0.25">
      <c r="A980" t="str">
        <f>"000020"</f>
        <v>000020</v>
      </c>
      <c r="B980" t="s">
        <v>3</v>
      </c>
    </row>
    <row r="981" spans="1:2" x14ac:dyDescent="0.25">
      <c r="A981" t="str">
        <f>"300517"</f>
        <v>300517</v>
      </c>
      <c r="B981" t="s">
        <v>12</v>
      </c>
    </row>
    <row r="982" spans="1:2" x14ac:dyDescent="0.25">
      <c r="A982" t="str">
        <f>"300209"</f>
        <v>300209</v>
      </c>
      <c r="B982" t="s">
        <v>10</v>
      </c>
    </row>
    <row r="983" spans="1:2" x14ac:dyDescent="0.25">
      <c r="A983" t="str">
        <f>"002614"</f>
        <v>002614</v>
      </c>
      <c r="B983" t="s">
        <v>14</v>
      </c>
    </row>
    <row r="984" spans="1:2" x14ac:dyDescent="0.25">
      <c r="A984" t="str">
        <f>"300359"</f>
        <v>300359</v>
      </c>
      <c r="B984" t="s">
        <v>6</v>
      </c>
    </row>
    <row r="985" spans="1:2" x14ac:dyDescent="0.25">
      <c r="A985" t="str">
        <f>"002521"</f>
        <v>002521</v>
      </c>
      <c r="B985" t="s">
        <v>9</v>
      </c>
    </row>
    <row r="986" spans="1:2" x14ac:dyDescent="0.25">
      <c r="A986" t="str">
        <f>"300421"</f>
        <v>300421</v>
      </c>
      <c r="B986" t="s">
        <v>10</v>
      </c>
    </row>
    <row r="987" spans="1:2" x14ac:dyDescent="0.25">
      <c r="A987" t="str">
        <f>"002010"</f>
        <v>002010</v>
      </c>
      <c r="B987" t="s">
        <v>8</v>
      </c>
    </row>
    <row r="988" spans="1:2" x14ac:dyDescent="0.25">
      <c r="A988" t="str">
        <f>"300285"</f>
        <v>300285</v>
      </c>
      <c r="B988" t="s">
        <v>9</v>
      </c>
    </row>
    <row r="989" spans="1:2" x14ac:dyDescent="0.25">
      <c r="A989" t="str">
        <f>"002529"</f>
        <v>002529</v>
      </c>
      <c r="B989" t="s">
        <v>14</v>
      </c>
    </row>
    <row r="990" spans="1:2" x14ac:dyDescent="0.25">
      <c r="A990" t="str">
        <f>"000422"</f>
        <v>000422</v>
      </c>
      <c r="B990" t="s">
        <v>12</v>
      </c>
    </row>
    <row r="991" spans="1:2" x14ac:dyDescent="0.25">
      <c r="A991" t="str">
        <f>"603806"</f>
        <v>603806</v>
      </c>
      <c r="B991" t="s">
        <v>8</v>
      </c>
    </row>
    <row r="992" spans="1:2" x14ac:dyDescent="0.25">
      <c r="A992" t="str">
        <f>"300522"</f>
        <v>300522</v>
      </c>
      <c r="B992" t="s">
        <v>10</v>
      </c>
    </row>
    <row r="993" spans="1:2" x14ac:dyDescent="0.25">
      <c r="A993" t="str">
        <f>"300473"</f>
        <v>300473</v>
      </c>
      <c r="B993" t="s">
        <v>2</v>
      </c>
    </row>
    <row r="994" spans="1:2" x14ac:dyDescent="0.25">
      <c r="A994" t="str">
        <f>"002031"</f>
        <v>002031</v>
      </c>
      <c r="B994" t="s">
        <v>6</v>
      </c>
    </row>
    <row r="995" spans="1:2" x14ac:dyDescent="0.25">
      <c r="A995" t="str">
        <f>"002153"</f>
        <v>002153</v>
      </c>
      <c r="B995" t="s">
        <v>7</v>
      </c>
    </row>
    <row r="996" spans="1:2" x14ac:dyDescent="0.25">
      <c r="A996" t="str">
        <f>"688108"</f>
        <v>688108</v>
      </c>
      <c r="B996" t="s">
        <v>24</v>
      </c>
    </row>
    <row r="997" spans="1:2" x14ac:dyDescent="0.25">
      <c r="A997" t="str">
        <f>"000909"</f>
        <v>000909</v>
      </c>
      <c r="B997" t="s">
        <v>8</v>
      </c>
    </row>
    <row r="998" spans="1:2" x14ac:dyDescent="0.25">
      <c r="A998" t="str">
        <f>"600050"</f>
        <v>600050</v>
      </c>
      <c r="B998" t="s">
        <v>7</v>
      </c>
    </row>
    <row r="999" spans="1:2" x14ac:dyDescent="0.25">
      <c r="A999" t="str">
        <f>"002750"</f>
        <v>002750</v>
      </c>
      <c r="B999" t="s">
        <v>31</v>
      </c>
    </row>
    <row r="1000" spans="1:2" x14ac:dyDescent="0.25">
      <c r="A1000" t="str">
        <f>"603269"</f>
        <v>603269</v>
      </c>
      <c r="B1000" t="s">
        <v>10</v>
      </c>
    </row>
    <row r="1001" spans="1:2" x14ac:dyDescent="0.25">
      <c r="A1001" t="str">
        <f>"002238"</f>
        <v>002238</v>
      </c>
      <c r="B1001" t="s">
        <v>3</v>
      </c>
    </row>
    <row r="1002" spans="1:2" x14ac:dyDescent="0.25">
      <c r="A1002" t="str">
        <f>"300190"</f>
        <v>300190</v>
      </c>
      <c r="B1002" t="s">
        <v>10</v>
      </c>
    </row>
    <row r="1003" spans="1:2" x14ac:dyDescent="0.25">
      <c r="A1003" t="str">
        <f>"300180"</f>
        <v>300180</v>
      </c>
      <c r="B1003" t="s">
        <v>5</v>
      </c>
    </row>
    <row r="1004" spans="1:2" x14ac:dyDescent="0.25">
      <c r="A1004" t="str">
        <f>"603681"</f>
        <v>603681</v>
      </c>
      <c r="B1004" t="s">
        <v>5</v>
      </c>
    </row>
    <row r="1005" spans="1:2" x14ac:dyDescent="0.25">
      <c r="A1005" t="str">
        <f>"300220"</f>
        <v>300220</v>
      </c>
      <c r="B1005" t="s">
        <v>12</v>
      </c>
    </row>
    <row r="1006" spans="1:2" x14ac:dyDescent="0.25">
      <c r="A1006" t="str">
        <f>"601137"</f>
        <v>601137</v>
      </c>
      <c r="B1006" t="s">
        <v>8</v>
      </c>
    </row>
    <row r="1007" spans="1:2" x14ac:dyDescent="0.25">
      <c r="A1007" t="str">
        <f>"002741"</f>
        <v>002741</v>
      </c>
      <c r="B1007" t="s">
        <v>6</v>
      </c>
    </row>
    <row r="1008" spans="1:2" x14ac:dyDescent="0.25">
      <c r="A1008" t="str">
        <f>"002112"</f>
        <v>002112</v>
      </c>
      <c r="B1008" t="s">
        <v>8</v>
      </c>
    </row>
    <row r="1009" spans="1:2" x14ac:dyDescent="0.25">
      <c r="A1009" t="str">
        <f>"002224"</f>
        <v>002224</v>
      </c>
      <c r="B1009" t="s">
        <v>8</v>
      </c>
    </row>
    <row r="1010" spans="1:2" x14ac:dyDescent="0.25">
      <c r="A1010" t="str">
        <f>"300095"</f>
        <v>300095</v>
      </c>
      <c r="B1010" t="s">
        <v>23</v>
      </c>
    </row>
    <row r="1011" spans="1:2" x14ac:dyDescent="0.25">
      <c r="A1011" t="str">
        <f>"600893"</f>
        <v>600893</v>
      </c>
      <c r="B1011" t="s">
        <v>4</v>
      </c>
    </row>
    <row r="1012" spans="1:2" x14ac:dyDescent="0.25">
      <c r="A1012" t="str">
        <f>"603709"</f>
        <v>603709</v>
      </c>
      <c r="B1012" t="s">
        <v>8</v>
      </c>
    </row>
    <row r="1013" spans="1:2" x14ac:dyDescent="0.25">
      <c r="A1013" t="str">
        <f>"603533"</f>
        <v>603533</v>
      </c>
      <c r="B1013" t="s">
        <v>7</v>
      </c>
    </row>
    <row r="1014" spans="1:2" x14ac:dyDescent="0.25">
      <c r="A1014" t="str">
        <f>"603690"</f>
        <v>603690</v>
      </c>
      <c r="B1014" t="s">
        <v>5</v>
      </c>
    </row>
    <row r="1015" spans="1:2" x14ac:dyDescent="0.25">
      <c r="A1015" t="str">
        <f>"300328"</f>
        <v>300328</v>
      </c>
      <c r="B1015" t="s">
        <v>6</v>
      </c>
    </row>
    <row r="1016" spans="1:2" x14ac:dyDescent="0.25">
      <c r="A1016" t="str">
        <f>"600469"</f>
        <v>600469</v>
      </c>
      <c r="B1016" t="s">
        <v>21</v>
      </c>
    </row>
    <row r="1017" spans="1:2" x14ac:dyDescent="0.25">
      <c r="A1017" t="str">
        <f>"600740"</f>
        <v>600740</v>
      </c>
      <c r="B1017" t="s">
        <v>28</v>
      </c>
    </row>
    <row r="1018" spans="1:2" x14ac:dyDescent="0.25">
      <c r="A1018" t="str">
        <f>"300008"</f>
        <v>300008</v>
      </c>
      <c r="B1018" t="s">
        <v>5</v>
      </c>
    </row>
    <row r="1019" spans="1:2" x14ac:dyDescent="0.25">
      <c r="A1019" t="str">
        <f>"300626"</f>
        <v>300626</v>
      </c>
      <c r="B1019" t="s">
        <v>8</v>
      </c>
    </row>
    <row r="1020" spans="1:2" x14ac:dyDescent="0.25">
      <c r="A1020" t="str">
        <f>"000059"</f>
        <v>000059</v>
      </c>
      <c r="B1020" t="s">
        <v>2</v>
      </c>
    </row>
    <row r="1021" spans="1:2" x14ac:dyDescent="0.25">
      <c r="A1021" t="str">
        <f>"600100"</f>
        <v>600100</v>
      </c>
      <c r="B1021" t="s">
        <v>7</v>
      </c>
    </row>
    <row r="1022" spans="1:2" x14ac:dyDescent="0.25">
      <c r="A1022" t="str">
        <f>"300579"</f>
        <v>300579</v>
      </c>
      <c r="B1022" t="s">
        <v>7</v>
      </c>
    </row>
    <row r="1023" spans="1:2" x14ac:dyDescent="0.25">
      <c r="A1023" t="str">
        <f>"002279"</f>
        <v>002279</v>
      </c>
      <c r="B1023" t="s">
        <v>7</v>
      </c>
    </row>
    <row r="1024" spans="1:2" x14ac:dyDescent="0.25">
      <c r="A1024" t="str">
        <f>"603306"</f>
        <v>603306</v>
      </c>
      <c r="B1024" t="s">
        <v>14</v>
      </c>
    </row>
    <row r="1025" spans="1:2" x14ac:dyDescent="0.25">
      <c r="A1025" t="str">
        <f>"000902"</f>
        <v>000902</v>
      </c>
      <c r="B1025" t="s">
        <v>12</v>
      </c>
    </row>
    <row r="1026" spans="1:2" x14ac:dyDescent="0.25">
      <c r="A1026" t="str">
        <f>"000031"</f>
        <v>000031</v>
      </c>
      <c r="B1026" t="s">
        <v>3</v>
      </c>
    </row>
    <row r="1027" spans="1:2" x14ac:dyDescent="0.25">
      <c r="A1027" t="str">
        <f>"002825"</f>
        <v>002825</v>
      </c>
      <c r="B1027" t="s">
        <v>5</v>
      </c>
    </row>
    <row r="1028" spans="1:2" x14ac:dyDescent="0.25">
      <c r="A1028" t="str">
        <f>"300212"</f>
        <v>300212</v>
      </c>
      <c r="B1028" t="s">
        <v>7</v>
      </c>
    </row>
    <row r="1029" spans="1:2" x14ac:dyDescent="0.25">
      <c r="A1029" t="str">
        <f>"603059"</f>
        <v>603059</v>
      </c>
      <c r="B1029" t="s">
        <v>10</v>
      </c>
    </row>
    <row r="1030" spans="1:2" x14ac:dyDescent="0.25">
      <c r="A1030" t="str">
        <f>"300749"</f>
        <v>300749</v>
      </c>
      <c r="B1030" t="s">
        <v>6</v>
      </c>
    </row>
    <row r="1031" spans="1:2" x14ac:dyDescent="0.25">
      <c r="A1031" t="str">
        <f>"002815"</f>
        <v>002815</v>
      </c>
      <c r="B1031" t="s">
        <v>3</v>
      </c>
    </row>
    <row r="1032" spans="1:2" x14ac:dyDescent="0.25">
      <c r="A1032" t="str">
        <f>"600345"</f>
        <v>600345</v>
      </c>
      <c r="B1032" t="s">
        <v>12</v>
      </c>
    </row>
    <row r="1033" spans="1:2" x14ac:dyDescent="0.25">
      <c r="A1033" t="str">
        <f>"002837"</f>
        <v>002837</v>
      </c>
      <c r="B1033" t="s">
        <v>3</v>
      </c>
    </row>
    <row r="1034" spans="1:2" x14ac:dyDescent="0.25">
      <c r="A1034" t="str">
        <f>"002843"</f>
        <v>002843</v>
      </c>
      <c r="B1034" t="s">
        <v>13</v>
      </c>
    </row>
    <row r="1035" spans="1:2" x14ac:dyDescent="0.25">
      <c r="A1035" t="str">
        <f>"000825"</f>
        <v>000825</v>
      </c>
      <c r="B1035" t="s">
        <v>28</v>
      </c>
    </row>
    <row r="1036" spans="1:2" x14ac:dyDescent="0.25">
      <c r="A1036" t="str">
        <f>"002803"</f>
        <v>002803</v>
      </c>
      <c r="B1036" t="s">
        <v>14</v>
      </c>
    </row>
    <row r="1037" spans="1:2" x14ac:dyDescent="0.25">
      <c r="A1037" t="str">
        <f>"603586"</f>
        <v>603586</v>
      </c>
      <c r="B1037" t="s">
        <v>9</v>
      </c>
    </row>
    <row r="1038" spans="1:2" x14ac:dyDescent="0.25">
      <c r="A1038" t="str">
        <f>"603368"</f>
        <v>603368</v>
      </c>
      <c r="B1038" t="s">
        <v>19</v>
      </c>
    </row>
    <row r="1039" spans="1:2" x14ac:dyDescent="0.25">
      <c r="A1039" t="str">
        <f>"600884"</f>
        <v>600884</v>
      </c>
      <c r="B1039" t="s">
        <v>8</v>
      </c>
    </row>
    <row r="1040" spans="1:2" x14ac:dyDescent="0.25">
      <c r="A1040" t="str">
        <f>"002245"</f>
        <v>002245</v>
      </c>
      <c r="B1040" t="s">
        <v>10</v>
      </c>
    </row>
    <row r="1041" spans="1:2" x14ac:dyDescent="0.25">
      <c r="A1041" t="str">
        <f>"600537"</f>
        <v>600537</v>
      </c>
      <c r="B1041" t="s">
        <v>8</v>
      </c>
    </row>
    <row r="1042" spans="1:2" x14ac:dyDescent="0.25">
      <c r="A1042" t="str">
        <f>"002871"</f>
        <v>002871</v>
      </c>
      <c r="B1042" t="s">
        <v>9</v>
      </c>
    </row>
    <row r="1043" spans="1:2" x14ac:dyDescent="0.25">
      <c r="A1043" t="str">
        <f>"300224"</f>
        <v>300224</v>
      </c>
      <c r="B1043" t="s">
        <v>9</v>
      </c>
    </row>
    <row r="1044" spans="1:2" x14ac:dyDescent="0.25">
      <c r="A1044" t="str">
        <f>"300516"</f>
        <v>300516</v>
      </c>
      <c r="B1044" t="s">
        <v>12</v>
      </c>
    </row>
    <row r="1045" spans="1:2" x14ac:dyDescent="0.25">
      <c r="A1045" t="str">
        <f>"000576"</f>
        <v>000576</v>
      </c>
      <c r="B1045" t="s">
        <v>6</v>
      </c>
    </row>
    <row r="1046" spans="1:2" x14ac:dyDescent="0.25">
      <c r="A1046" t="str">
        <f>"600293"</f>
        <v>600293</v>
      </c>
      <c r="B1046" t="s">
        <v>12</v>
      </c>
    </row>
    <row r="1047" spans="1:2" x14ac:dyDescent="0.25">
      <c r="A1047" t="str">
        <f>"002523"</f>
        <v>002523</v>
      </c>
      <c r="B1047" t="s">
        <v>13</v>
      </c>
    </row>
    <row r="1048" spans="1:2" x14ac:dyDescent="0.25">
      <c r="A1048" t="str">
        <f>"002953"</f>
        <v>002953</v>
      </c>
      <c r="B1048" t="s">
        <v>6</v>
      </c>
    </row>
    <row r="1049" spans="1:2" x14ac:dyDescent="0.25">
      <c r="A1049" t="str">
        <f>"300278"</f>
        <v>300278</v>
      </c>
      <c r="B1049" t="s">
        <v>12</v>
      </c>
    </row>
    <row r="1050" spans="1:2" x14ac:dyDescent="0.25">
      <c r="A1050" t="str">
        <f>"002546"</f>
        <v>002546</v>
      </c>
      <c r="B1050" t="s">
        <v>10</v>
      </c>
    </row>
    <row r="1051" spans="1:2" x14ac:dyDescent="0.25">
      <c r="A1051" t="str">
        <f>"300176"</f>
        <v>300176</v>
      </c>
      <c r="B1051" t="s">
        <v>6</v>
      </c>
    </row>
    <row r="1052" spans="1:2" x14ac:dyDescent="0.25">
      <c r="A1052" t="str">
        <f>"600572"</f>
        <v>600572</v>
      </c>
      <c r="B1052" t="s">
        <v>8</v>
      </c>
    </row>
    <row r="1053" spans="1:2" x14ac:dyDescent="0.25">
      <c r="A1053" t="str">
        <f>"300221"</f>
        <v>300221</v>
      </c>
      <c r="B1053" t="s">
        <v>6</v>
      </c>
    </row>
    <row r="1054" spans="1:2" x14ac:dyDescent="0.25">
      <c r="A1054" t="str">
        <f>"002740"</f>
        <v>002740</v>
      </c>
      <c r="B1054" t="s">
        <v>14</v>
      </c>
    </row>
    <row r="1055" spans="1:2" x14ac:dyDescent="0.25">
      <c r="A1055" t="str">
        <f>"000678"</f>
        <v>000678</v>
      </c>
      <c r="B1055" t="s">
        <v>12</v>
      </c>
    </row>
    <row r="1056" spans="1:2" x14ac:dyDescent="0.25">
      <c r="A1056" t="str">
        <f>"603165"</f>
        <v>603165</v>
      </c>
      <c r="B1056" t="s">
        <v>8</v>
      </c>
    </row>
    <row r="1057" spans="1:2" x14ac:dyDescent="0.25">
      <c r="A1057" t="str">
        <f>"600516"</f>
        <v>600516</v>
      </c>
      <c r="B1057" t="s">
        <v>22</v>
      </c>
    </row>
    <row r="1058" spans="1:2" x14ac:dyDescent="0.25">
      <c r="A1058" t="str">
        <f>"300638"</f>
        <v>300638</v>
      </c>
      <c r="B1058" t="s">
        <v>3</v>
      </c>
    </row>
    <row r="1059" spans="1:2" x14ac:dyDescent="0.25">
      <c r="A1059" t="str">
        <f>"603217"</f>
        <v>603217</v>
      </c>
      <c r="B1059" t="s">
        <v>9</v>
      </c>
    </row>
    <row r="1060" spans="1:2" x14ac:dyDescent="0.25">
      <c r="A1060" t="str">
        <f>"002195"</f>
        <v>002195</v>
      </c>
      <c r="B1060" t="s">
        <v>5</v>
      </c>
    </row>
    <row r="1061" spans="1:2" x14ac:dyDescent="0.25">
      <c r="A1061" t="str">
        <f>"300369"</f>
        <v>300369</v>
      </c>
      <c r="B1061" t="s">
        <v>7</v>
      </c>
    </row>
    <row r="1062" spans="1:2" x14ac:dyDescent="0.25">
      <c r="A1062" t="str">
        <f>"600777"</f>
        <v>600777</v>
      </c>
      <c r="B1062" t="s">
        <v>9</v>
      </c>
    </row>
    <row r="1063" spans="1:2" x14ac:dyDescent="0.25">
      <c r="A1063" t="str">
        <f>"300684"</f>
        <v>300684</v>
      </c>
      <c r="B1063" t="s">
        <v>7</v>
      </c>
    </row>
    <row r="1064" spans="1:2" x14ac:dyDescent="0.25">
      <c r="A1064" t="str">
        <f>"603045"</f>
        <v>603045</v>
      </c>
      <c r="B1064" t="s">
        <v>8</v>
      </c>
    </row>
    <row r="1065" spans="1:2" x14ac:dyDescent="0.25">
      <c r="A1065" t="str">
        <f>"002129"</f>
        <v>002129</v>
      </c>
      <c r="B1065" t="s">
        <v>24</v>
      </c>
    </row>
    <row r="1066" spans="1:2" x14ac:dyDescent="0.25">
      <c r="A1066" t="str">
        <f>"002884"</f>
        <v>002884</v>
      </c>
      <c r="B1066" t="s">
        <v>6</v>
      </c>
    </row>
    <row r="1067" spans="1:2" x14ac:dyDescent="0.25">
      <c r="A1067" t="str">
        <f>"002896"</f>
        <v>002896</v>
      </c>
      <c r="B1067" t="s">
        <v>8</v>
      </c>
    </row>
    <row r="1068" spans="1:2" x14ac:dyDescent="0.25">
      <c r="A1068" t="str">
        <f>"002215"</f>
        <v>002215</v>
      </c>
      <c r="B1068" t="s">
        <v>3</v>
      </c>
    </row>
    <row r="1069" spans="1:2" x14ac:dyDescent="0.25">
      <c r="A1069" t="str">
        <f>"300795"</f>
        <v>300795</v>
      </c>
      <c r="B1069" t="s">
        <v>8</v>
      </c>
    </row>
    <row r="1070" spans="1:2" x14ac:dyDescent="0.25">
      <c r="A1070" t="str">
        <f>"603115"</f>
        <v>603115</v>
      </c>
      <c r="B1070" t="s">
        <v>10</v>
      </c>
    </row>
    <row r="1071" spans="1:2" x14ac:dyDescent="0.25">
      <c r="A1071" t="str">
        <f>"300020"</f>
        <v>300020</v>
      </c>
      <c r="B1071" t="s">
        <v>8</v>
      </c>
    </row>
    <row r="1072" spans="1:2" x14ac:dyDescent="0.25">
      <c r="A1072" t="str">
        <f>"002147"</f>
        <v>002147</v>
      </c>
      <c r="B1072" t="s">
        <v>11</v>
      </c>
    </row>
    <row r="1073" spans="1:2" x14ac:dyDescent="0.25">
      <c r="A1073" t="str">
        <f>"000036"</f>
        <v>000036</v>
      </c>
      <c r="B1073" t="s">
        <v>3</v>
      </c>
    </row>
    <row r="1074" spans="1:2" x14ac:dyDescent="0.25">
      <c r="A1074" t="str">
        <f>"300478"</f>
        <v>300478</v>
      </c>
      <c r="B1074" t="s">
        <v>8</v>
      </c>
    </row>
    <row r="1075" spans="1:2" x14ac:dyDescent="0.25">
      <c r="A1075" t="str">
        <f>"002805"</f>
        <v>002805</v>
      </c>
      <c r="B1075" t="s">
        <v>9</v>
      </c>
    </row>
    <row r="1076" spans="1:2" x14ac:dyDescent="0.25">
      <c r="A1076" t="str">
        <f>"300316"</f>
        <v>300316</v>
      </c>
      <c r="B1076" t="s">
        <v>8</v>
      </c>
    </row>
    <row r="1077" spans="1:2" x14ac:dyDescent="0.25">
      <c r="A1077" t="str">
        <f>"688016"</f>
        <v>688016</v>
      </c>
      <c r="B1077" t="s">
        <v>5</v>
      </c>
    </row>
    <row r="1078" spans="1:2" x14ac:dyDescent="0.25">
      <c r="A1078" t="str">
        <f>"601929"</f>
        <v>601929</v>
      </c>
      <c r="B1078" t="s">
        <v>20</v>
      </c>
    </row>
    <row r="1079" spans="1:2" x14ac:dyDescent="0.25">
      <c r="A1079" t="str">
        <f>"300337"</f>
        <v>300337</v>
      </c>
      <c r="B1079" t="s">
        <v>10</v>
      </c>
    </row>
    <row r="1080" spans="1:2" x14ac:dyDescent="0.25">
      <c r="A1080" t="str">
        <f>"603535"</f>
        <v>603535</v>
      </c>
      <c r="B1080" t="s">
        <v>6</v>
      </c>
    </row>
    <row r="1081" spans="1:2" x14ac:dyDescent="0.25">
      <c r="A1081" t="str">
        <f>"002947"</f>
        <v>002947</v>
      </c>
      <c r="B1081" t="s">
        <v>10</v>
      </c>
    </row>
    <row r="1082" spans="1:2" x14ac:dyDescent="0.25">
      <c r="A1082" t="str">
        <f>"000931"</f>
        <v>000931</v>
      </c>
      <c r="B1082" t="s">
        <v>7</v>
      </c>
    </row>
    <row r="1083" spans="1:2" x14ac:dyDescent="0.25">
      <c r="A1083" t="str">
        <f>"603860"</f>
        <v>603860</v>
      </c>
      <c r="B1083" t="s">
        <v>7</v>
      </c>
    </row>
    <row r="1084" spans="1:2" x14ac:dyDescent="0.25">
      <c r="A1084" t="str">
        <f>"300243"</f>
        <v>300243</v>
      </c>
      <c r="B1084" t="s">
        <v>9</v>
      </c>
    </row>
    <row r="1085" spans="1:2" x14ac:dyDescent="0.25">
      <c r="A1085" t="str">
        <f>"300215"</f>
        <v>300215</v>
      </c>
      <c r="B1085" t="s">
        <v>10</v>
      </c>
    </row>
    <row r="1086" spans="1:2" x14ac:dyDescent="0.25">
      <c r="A1086" t="str">
        <f>"300681"</f>
        <v>300681</v>
      </c>
      <c r="B1086" t="s">
        <v>6</v>
      </c>
    </row>
    <row r="1087" spans="1:2" x14ac:dyDescent="0.25">
      <c r="A1087" t="str">
        <f>"300511"</f>
        <v>300511</v>
      </c>
      <c r="B1087" t="s">
        <v>5</v>
      </c>
    </row>
    <row r="1088" spans="1:2" x14ac:dyDescent="0.25">
      <c r="A1088" t="str">
        <f>"002315"</f>
        <v>002315</v>
      </c>
      <c r="B1088" t="s">
        <v>10</v>
      </c>
    </row>
    <row r="1089" spans="1:2" x14ac:dyDescent="0.25">
      <c r="A1089" t="str">
        <f>"603829"</f>
        <v>603829</v>
      </c>
      <c r="B1089" t="s">
        <v>10</v>
      </c>
    </row>
    <row r="1090" spans="1:2" x14ac:dyDescent="0.25">
      <c r="A1090" t="str">
        <f>"300365"</f>
        <v>300365</v>
      </c>
      <c r="B1090" t="s">
        <v>7</v>
      </c>
    </row>
    <row r="1091" spans="1:2" x14ac:dyDescent="0.25">
      <c r="A1091" t="str">
        <f>"600433"</f>
        <v>600433</v>
      </c>
      <c r="B1091" t="s">
        <v>6</v>
      </c>
    </row>
    <row r="1092" spans="1:2" x14ac:dyDescent="0.25">
      <c r="A1092" t="str">
        <f>"002229"</f>
        <v>002229</v>
      </c>
      <c r="B1092" t="s">
        <v>14</v>
      </c>
    </row>
    <row r="1093" spans="1:2" x14ac:dyDescent="0.25">
      <c r="A1093" t="str">
        <f>"603063"</f>
        <v>603063</v>
      </c>
      <c r="B1093" t="s">
        <v>3</v>
      </c>
    </row>
    <row r="1094" spans="1:2" x14ac:dyDescent="0.25">
      <c r="A1094" t="str">
        <f>"300076"</f>
        <v>300076</v>
      </c>
      <c r="B1094" t="s">
        <v>8</v>
      </c>
    </row>
    <row r="1095" spans="1:2" x14ac:dyDescent="0.25">
      <c r="A1095" t="str">
        <f>"300621"</f>
        <v>300621</v>
      </c>
      <c r="B1095" t="s">
        <v>3</v>
      </c>
    </row>
    <row r="1096" spans="1:2" x14ac:dyDescent="0.25">
      <c r="A1096" t="str">
        <f>"603378"</f>
        <v>603378</v>
      </c>
      <c r="B1096" t="s">
        <v>5</v>
      </c>
    </row>
    <row r="1097" spans="1:2" x14ac:dyDescent="0.25">
      <c r="A1097" t="str">
        <f>"300515"</f>
        <v>300515</v>
      </c>
      <c r="B1097" t="s">
        <v>13</v>
      </c>
    </row>
    <row r="1098" spans="1:2" x14ac:dyDescent="0.25">
      <c r="A1098" t="str">
        <f>"000996"</f>
        <v>000996</v>
      </c>
      <c r="B1098" t="s">
        <v>7</v>
      </c>
    </row>
    <row r="1099" spans="1:2" x14ac:dyDescent="0.25">
      <c r="A1099" t="str">
        <f>"300218"</f>
        <v>300218</v>
      </c>
      <c r="B1099" t="s">
        <v>11</v>
      </c>
    </row>
    <row r="1100" spans="1:2" x14ac:dyDescent="0.25">
      <c r="A1100" t="str">
        <f>"600248"</f>
        <v>600248</v>
      </c>
      <c r="B1100" t="s">
        <v>4</v>
      </c>
    </row>
    <row r="1101" spans="1:2" x14ac:dyDescent="0.25">
      <c r="A1101" t="str">
        <f>"600238"</f>
        <v>600238</v>
      </c>
      <c r="B1101" t="s">
        <v>15</v>
      </c>
    </row>
    <row r="1102" spans="1:2" x14ac:dyDescent="0.25">
      <c r="A1102" t="str">
        <f>"600110"</f>
        <v>600110</v>
      </c>
      <c r="B1102" t="s">
        <v>20</v>
      </c>
    </row>
    <row r="1103" spans="1:2" x14ac:dyDescent="0.25">
      <c r="A1103" t="str">
        <f>"000790"</f>
        <v>000790</v>
      </c>
      <c r="B1103" t="s">
        <v>18</v>
      </c>
    </row>
    <row r="1104" spans="1:2" x14ac:dyDescent="0.25">
      <c r="A1104" t="str">
        <f>"001696"</f>
        <v>001696</v>
      </c>
      <c r="B1104" t="s">
        <v>26</v>
      </c>
    </row>
    <row r="1105" spans="1:2" x14ac:dyDescent="0.25">
      <c r="A1105" t="str">
        <f>"600712"</f>
        <v>600712</v>
      </c>
      <c r="B1105" t="s">
        <v>19</v>
      </c>
    </row>
    <row r="1106" spans="1:2" x14ac:dyDescent="0.25">
      <c r="A1106" t="str">
        <f>"002795"</f>
        <v>002795</v>
      </c>
      <c r="B1106" t="s">
        <v>8</v>
      </c>
    </row>
    <row r="1107" spans="1:2" x14ac:dyDescent="0.25">
      <c r="A1107" t="str">
        <f>"300736"</f>
        <v>300736</v>
      </c>
      <c r="B1107" t="s">
        <v>7</v>
      </c>
    </row>
    <row r="1108" spans="1:2" x14ac:dyDescent="0.25">
      <c r="A1108" t="str">
        <f>"300002"</f>
        <v>300002</v>
      </c>
      <c r="B1108" t="s">
        <v>7</v>
      </c>
    </row>
    <row r="1109" spans="1:2" x14ac:dyDescent="0.25">
      <c r="A1109" t="str">
        <f>"002107"</f>
        <v>002107</v>
      </c>
      <c r="B1109" t="s">
        <v>9</v>
      </c>
    </row>
    <row r="1110" spans="1:2" x14ac:dyDescent="0.25">
      <c r="A1110" t="str">
        <f>"600560"</f>
        <v>600560</v>
      </c>
      <c r="B1110" t="s">
        <v>7</v>
      </c>
    </row>
    <row r="1111" spans="1:2" x14ac:dyDescent="0.25">
      <c r="A1111" t="str">
        <f>"000806"</f>
        <v>000806</v>
      </c>
      <c r="B1111" t="s">
        <v>19</v>
      </c>
    </row>
    <row r="1112" spans="1:2" x14ac:dyDescent="0.25">
      <c r="A1112" t="str">
        <f>"603810"</f>
        <v>603810</v>
      </c>
      <c r="B1112" t="s">
        <v>10</v>
      </c>
    </row>
    <row r="1113" spans="1:2" x14ac:dyDescent="0.25">
      <c r="A1113" t="str">
        <f>"603118"</f>
        <v>603118</v>
      </c>
      <c r="B1113" t="s">
        <v>3</v>
      </c>
    </row>
    <row r="1114" spans="1:2" x14ac:dyDescent="0.25">
      <c r="A1114" t="str">
        <f>"600379"</f>
        <v>600379</v>
      </c>
      <c r="B1114" t="s">
        <v>4</v>
      </c>
    </row>
    <row r="1115" spans="1:2" x14ac:dyDescent="0.25">
      <c r="A1115" t="str">
        <f>"603855"</f>
        <v>603855</v>
      </c>
      <c r="B1115" t="s">
        <v>5</v>
      </c>
    </row>
    <row r="1116" spans="1:2" x14ac:dyDescent="0.25">
      <c r="A1116" t="str">
        <f>"002259"</f>
        <v>002259</v>
      </c>
      <c r="B1116" t="s">
        <v>18</v>
      </c>
    </row>
    <row r="1117" spans="1:2" x14ac:dyDescent="0.25">
      <c r="A1117" t="str">
        <f>"000683"</f>
        <v>000683</v>
      </c>
      <c r="B1117" t="s">
        <v>29</v>
      </c>
    </row>
    <row r="1118" spans="1:2" x14ac:dyDescent="0.25">
      <c r="A1118" t="str">
        <f>"601808"</f>
        <v>601808</v>
      </c>
      <c r="B1118" t="s">
        <v>24</v>
      </c>
    </row>
    <row r="1119" spans="1:2" x14ac:dyDescent="0.25">
      <c r="A1119" t="str">
        <f>"300167"</f>
        <v>300167</v>
      </c>
      <c r="B1119" t="s">
        <v>3</v>
      </c>
    </row>
    <row r="1120" spans="1:2" x14ac:dyDescent="0.25">
      <c r="A1120" t="str">
        <f>"000518"</f>
        <v>000518</v>
      </c>
      <c r="B1120" t="s">
        <v>10</v>
      </c>
    </row>
    <row r="1121" spans="1:2" x14ac:dyDescent="0.25">
      <c r="A1121" t="str">
        <f>"300147"</f>
        <v>300147</v>
      </c>
      <c r="B1121" t="s">
        <v>6</v>
      </c>
    </row>
    <row r="1122" spans="1:2" x14ac:dyDescent="0.25">
      <c r="A1122" t="str">
        <f>"300082"</f>
        <v>300082</v>
      </c>
      <c r="B1122" t="s">
        <v>2</v>
      </c>
    </row>
    <row r="1123" spans="1:2" x14ac:dyDescent="0.25">
      <c r="A1123" t="str">
        <f>"002915"</f>
        <v>002915</v>
      </c>
      <c r="B1123" t="s">
        <v>8</v>
      </c>
    </row>
    <row r="1124" spans="1:2" x14ac:dyDescent="0.25">
      <c r="A1124" t="str">
        <f>"603103"</f>
        <v>603103</v>
      </c>
      <c r="B1124" t="s">
        <v>8</v>
      </c>
    </row>
    <row r="1125" spans="1:2" x14ac:dyDescent="0.25">
      <c r="A1125" t="str">
        <f>"002272"</f>
        <v>002272</v>
      </c>
      <c r="B1125" t="s">
        <v>18</v>
      </c>
    </row>
    <row r="1126" spans="1:2" x14ac:dyDescent="0.25">
      <c r="A1126" t="str">
        <f>"600708"</f>
        <v>600708</v>
      </c>
      <c r="B1126" t="s">
        <v>5</v>
      </c>
    </row>
    <row r="1127" spans="1:2" x14ac:dyDescent="0.25">
      <c r="A1127" t="str">
        <f>"601606"</f>
        <v>601606</v>
      </c>
      <c r="B1127" t="s">
        <v>11</v>
      </c>
    </row>
    <row r="1128" spans="1:2" x14ac:dyDescent="0.25">
      <c r="A1128" t="str">
        <f>"601515"</f>
        <v>601515</v>
      </c>
      <c r="B1128" t="s">
        <v>6</v>
      </c>
    </row>
    <row r="1129" spans="1:2" x14ac:dyDescent="0.25">
      <c r="A1129" t="str">
        <f>"000564"</f>
        <v>000564</v>
      </c>
      <c r="B1129" t="s">
        <v>4</v>
      </c>
    </row>
    <row r="1130" spans="1:2" x14ac:dyDescent="0.25">
      <c r="A1130" t="str">
        <f>"000531"</f>
        <v>000531</v>
      </c>
      <c r="B1130" t="s">
        <v>6</v>
      </c>
    </row>
    <row r="1131" spans="1:2" x14ac:dyDescent="0.25">
      <c r="A1131" t="str">
        <f>"300235"</f>
        <v>300235</v>
      </c>
      <c r="B1131" t="s">
        <v>3</v>
      </c>
    </row>
    <row r="1132" spans="1:2" x14ac:dyDescent="0.25">
      <c r="A1132" t="str">
        <f>"300717"</f>
        <v>300717</v>
      </c>
      <c r="B1132" t="s">
        <v>10</v>
      </c>
    </row>
    <row r="1133" spans="1:2" x14ac:dyDescent="0.25">
      <c r="A1133" t="str">
        <f>"002730"</f>
        <v>002730</v>
      </c>
      <c r="B1133" t="s">
        <v>8</v>
      </c>
    </row>
    <row r="1134" spans="1:2" x14ac:dyDescent="0.25">
      <c r="A1134" t="str">
        <f>"000521"</f>
        <v>000521</v>
      </c>
      <c r="B1134" t="s">
        <v>11</v>
      </c>
    </row>
    <row r="1135" spans="1:2" x14ac:dyDescent="0.25">
      <c r="A1135" t="str">
        <f>"002693"</f>
        <v>002693</v>
      </c>
      <c r="B1135" t="s">
        <v>15</v>
      </c>
    </row>
    <row r="1136" spans="1:2" x14ac:dyDescent="0.25">
      <c r="A1136" t="str">
        <f>"603980"</f>
        <v>603980</v>
      </c>
      <c r="B1136" t="s">
        <v>8</v>
      </c>
    </row>
    <row r="1137" spans="1:2" x14ac:dyDescent="0.25">
      <c r="A1137" t="str">
        <f>"601918"</f>
        <v>601918</v>
      </c>
      <c r="B1137" t="s">
        <v>11</v>
      </c>
    </row>
    <row r="1138" spans="1:2" x14ac:dyDescent="0.25">
      <c r="A1138" t="str">
        <f>"002020"</f>
        <v>002020</v>
      </c>
      <c r="B1138" t="s">
        <v>8</v>
      </c>
    </row>
    <row r="1139" spans="1:2" x14ac:dyDescent="0.25">
      <c r="A1139" t="str">
        <f>"300695"</f>
        <v>300695</v>
      </c>
      <c r="B1139" t="s">
        <v>8</v>
      </c>
    </row>
    <row r="1140" spans="1:2" x14ac:dyDescent="0.25">
      <c r="A1140" t="str">
        <f>"000997"</f>
        <v>000997</v>
      </c>
      <c r="B1140" t="s">
        <v>14</v>
      </c>
    </row>
    <row r="1141" spans="1:2" x14ac:dyDescent="0.25">
      <c r="A1141" t="str">
        <f>"002590"</f>
        <v>002590</v>
      </c>
      <c r="B1141" t="s">
        <v>8</v>
      </c>
    </row>
    <row r="1142" spans="1:2" x14ac:dyDescent="0.25">
      <c r="A1142" t="str">
        <f>"300101"</f>
        <v>300101</v>
      </c>
      <c r="B1142" t="s">
        <v>18</v>
      </c>
    </row>
    <row r="1143" spans="1:2" x14ac:dyDescent="0.25">
      <c r="A1143" t="str">
        <f>"002726"</f>
        <v>002726</v>
      </c>
      <c r="B1143" t="s">
        <v>9</v>
      </c>
    </row>
    <row r="1144" spans="1:2" x14ac:dyDescent="0.25">
      <c r="A1144" t="str">
        <f>"002585"</f>
        <v>002585</v>
      </c>
      <c r="B1144" t="s">
        <v>10</v>
      </c>
    </row>
    <row r="1145" spans="1:2" x14ac:dyDescent="0.25">
      <c r="A1145" t="str">
        <f>"300603"</f>
        <v>300603</v>
      </c>
      <c r="B1145" t="s">
        <v>27</v>
      </c>
    </row>
    <row r="1146" spans="1:2" x14ac:dyDescent="0.25">
      <c r="A1146" t="str">
        <f>"000711"</f>
        <v>000711</v>
      </c>
      <c r="B1146" t="s">
        <v>25</v>
      </c>
    </row>
    <row r="1147" spans="1:2" x14ac:dyDescent="0.25">
      <c r="A1147" t="str">
        <f>"000663"</f>
        <v>000663</v>
      </c>
      <c r="B1147" t="s">
        <v>14</v>
      </c>
    </row>
    <row r="1148" spans="1:2" x14ac:dyDescent="0.25">
      <c r="A1148" t="str">
        <f>"603896"</f>
        <v>603896</v>
      </c>
      <c r="B1148" t="s">
        <v>8</v>
      </c>
    </row>
    <row r="1149" spans="1:2" x14ac:dyDescent="0.25">
      <c r="A1149" t="str">
        <f>"000538"</f>
        <v>000538</v>
      </c>
      <c r="B1149" t="s">
        <v>31</v>
      </c>
    </row>
    <row r="1150" spans="1:2" x14ac:dyDescent="0.25">
      <c r="A1150" t="str">
        <f>"600476"</f>
        <v>600476</v>
      </c>
      <c r="B1150" t="s">
        <v>13</v>
      </c>
    </row>
    <row r="1151" spans="1:2" x14ac:dyDescent="0.25">
      <c r="A1151" t="str">
        <f>"600372"</f>
        <v>600372</v>
      </c>
      <c r="B1151" t="s">
        <v>7</v>
      </c>
    </row>
    <row r="1152" spans="1:2" x14ac:dyDescent="0.25">
      <c r="A1152" t="str">
        <f>"002807"</f>
        <v>002807</v>
      </c>
      <c r="B1152" t="s">
        <v>10</v>
      </c>
    </row>
    <row r="1153" spans="1:2" x14ac:dyDescent="0.25">
      <c r="A1153" t="str">
        <f>"300370"</f>
        <v>300370</v>
      </c>
      <c r="B1153" t="s">
        <v>7</v>
      </c>
    </row>
    <row r="1154" spans="1:2" x14ac:dyDescent="0.25">
      <c r="A1154" t="str">
        <f>"300376"</f>
        <v>300376</v>
      </c>
      <c r="B1154" t="s">
        <v>6</v>
      </c>
    </row>
    <row r="1155" spans="1:2" x14ac:dyDescent="0.25">
      <c r="A1155" t="str">
        <f>"603888"</f>
        <v>603888</v>
      </c>
      <c r="B1155" t="s">
        <v>7</v>
      </c>
    </row>
    <row r="1156" spans="1:2" x14ac:dyDescent="0.25">
      <c r="A1156" t="str">
        <f>"688009"</f>
        <v>688009</v>
      </c>
      <c r="B1156" t="s">
        <v>7</v>
      </c>
    </row>
    <row r="1157" spans="1:2" x14ac:dyDescent="0.25">
      <c r="A1157" t="str">
        <f>"300272"</f>
        <v>300272</v>
      </c>
      <c r="B1157" t="s">
        <v>5</v>
      </c>
    </row>
    <row r="1158" spans="1:2" x14ac:dyDescent="0.25">
      <c r="A1158" t="str">
        <f>"002180"</f>
        <v>002180</v>
      </c>
      <c r="B1158" t="s">
        <v>6</v>
      </c>
    </row>
    <row r="1159" spans="1:2" x14ac:dyDescent="0.25">
      <c r="A1159" t="str">
        <f>"603826"</f>
        <v>603826</v>
      </c>
      <c r="B1159" t="s">
        <v>14</v>
      </c>
    </row>
    <row r="1160" spans="1:2" x14ac:dyDescent="0.25">
      <c r="A1160" t="str">
        <f>"300773"</f>
        <v>300773</v>
      </c>
      <c r="B1160" t="s">
        <v>7</v>
      </c>
    </row>
    <row r="1161" spans="1:2" x14ac:dyDescent="0.25">
      <c r="A1161" t="str">
        <f>"000928"</f>
        <v>000928</v>
      </c>
      <c r="B1161" t="s">
        <v>20</v>
      </c>
    </row>
    <row r="1162" spans="1:2" x14ac:dyDescent="0.25">
      <c r="A1162" t="str">
        <f>"300217"</f>
        <v>300217</v>
      </c>
      <c r="B1162" t="s">
        <v>10</v>
      </c>
    </row>
    <row r="1163" spans="1:2" x14ac:dyDescent="0.25">
      <c r="A1163" t="str">
        <f>"603598"</f>
        <v>603598</v>
      </c>
      <c r="B1163" t="s">
        <v>7</v>
      </c>
    </row>
    <row r="1164" spans="1:2" x14ac:dyDescent="0.25">
      <c r="A1164" t="str">
        <f>"300098"</f>
        <v>300098</v>
      </c>
      <c r="B1164" t="s">
        <v>6</v>
      </c>
    </row>
    <row r="1165" spans="1:2" x14ac:dyDescent="0.25">
      <c r="A1165" t="str">
        <f>"603256"</f>
        <v>603256</v>
      </c>
      <c r="B1165" t="s">
        <v>5</v>
      </c>
    </row>
    <row r="1166" spans="1:2" x14ac:dyDescent="0.25">
      <c r="A1166" t="str">
        <f>"002793"</f>
        <v>002793</v>
      </c>
      <c r="B1166" t="s">
        <v>8</v>
      </c>
    </row>
    <row r="1167" spans="1:2" x14ac:dyDescent="0.25">
      <c r="A1167" t="str">
        <f>"603039"</f>
        <v>603039</v>
      </c>
      <c r="B1167" t="s">
        <v>5</v>
      </c>
    </row>
    <row r="1168" spans="1:2" x14ac:dyDescent="0.25">
      <c r="A1168" t="str">
        <f>"002618"</f>
        <v>002618</v>
      </c>
      <c r="B1168" t="s">
        <v>3</v>
      </c>
    </row>
    <row r="1169" spans="1:2" x14ac:dyDescent="0.25">
      <c r="A1169" t="str">
        <f>"000401"</f>
        <v>000401</v>
      </c>
      <c r="B1169" t="s">
        <v>16</v>
      </c>
    </row>
    <row r="1170" spans="1:2" x14ac:dyDescent="0.25">
      <c r="A1170" t="str">
        <f>"002446"</f>
        <v>002446</v>
      </c>
      <c r="B1170" t="s">
        <v>6</v>
      </c>
    </row>
    <row r="1171" spans="1:2" x14ac:dyDescent="0.25">
      <c r="A1171" t="str">
        <f>"603956"</f>
        <v>603956</v>
      </c>
      <c r="B1171" t="s">
        <v>5</v>
      </c>
    </row>
    <row r="1172" spans="1:2" x14ac:dyDescent="0.25">
      <c r="A1172" t="str">
        <f>"688333"</f>
        <v>688333</v>
      </c>
      <c r="B1172" t="s">
        <v>4</v>
      </c>
    </row>
    <row r="1173" spans="1:2" x14ac:dyDescent="0.25">
      <c r="A1173" t="str">
        <f>"300375"</f>
        <v>300375</v>
      </c>
      <c r="B1173" t="s">
        <v>24</v>
      </c>
    </row>
    <row r="1174" spans="1:2" x14ac:dyDescent="0.25">
      <c r="A1174" t="str">
        <f>"300160"</f>
        <v>300160</v>
      </c>
      <c r="B1174" t="s">
        <v>10</v>
      </c>
    </row>
    <row r="1175" spans="1:2" x14ac:dyDescent="0.25">
      <c r="A1175" t="str">
        <f>"600879"</f>
        <v>600879</v>
      </c>
      <c r="B1175" t="s">
        <v>12</v>
      </c>
    </row>
    <row r="1176" spans="1:2" x14ac:dyDescent="0.25">
      <c r="A1176" t="str">
        <f>"300225"</f>
        <v>300225</v>
      </c>
      <c r="B1176" t="s">
        <v>5</v>
      </c>
    </row>
    <row r="1177" spans="1:2" x14ac:dyDescent="0.25">
      <c r="A1177" t="str">
        <f>"603955"</f>
        <v>603955</v>
      </c>
      <c r="B1177" t="s">
        <v>10</v>
      </c>
    </row>
    <row r="1178" spans="1:2" x14ac:dyDescent="0.25">
      <c r="A1178" t="str">
        <f>"002564"</f>
        <v>002564</v>
      </c>
      <c r="B1178" t="s">
        <v>10</v>
      </c>
    </row>
    <row r="1179" spans="1:2" x14ac:dyDescent="0.25">
      <c r="A1179" t="str">
        <f>"002316"</f>
        <v>002316</v>
      </c>
      <c r="B1179" t="s">
        <v>3</v>
      </c>
    </row>
    <row r="1180" spans="1:2" x14ac:dyDescent="0.25">
      <c r="A1180" t="str">
        <f>"300597"</f>
        <v>300597</v>
      </c>
      <c r="B1180" t="s">
        <v>20</v>
      </c>
    </row>
    <row r="1181" spans="1:2" x14ac:dyDescent="0.25">
      <c r="A1181" t="str">
        <f>"600562"</f>
        <v>600562</v>
      </c>
      <c r="B1181" t="s">
        <v>10</v>
      </c>
    </row>
    <row r="1182" spans="1:2" x14ac:dyDescent="0.25">
      <c r="A1182" t="str">
        <f>"300250"</f>
        <v>300250</v>
      </c>
      <c r="B1182" t="s">
        <v>8</v>
      </c>
    </row>
    <row r="1183" spans="1:2" x14ac:dyDescent="0.25">
      <c r="A1183" t="str">
        <f>"000807"</f>
        <v>000807</v>
      </c>
      <c r="B1183" t="s">
        <v>31</v>
      </c>
    </row>
    <row r="1184" spans="1:2" x14ac:dyDescent="0.25">
      <c r="A1184" t="str">
        <f>"688008"</f>
        <v>688008</v>
      </c>
      <c r="B1184" t="s">
        <v>5</v>
      </c>
    </row>
    <row r="1185" spans="1:2" x14ac:dyDescent="0.25">
      <c r="A1185" t="str">
        <f>"300713"</f>
        <v>300713</v>
      </c>
      <c r="B1185" t="s">
        <v>3</v>
      </c>
    </row>
    <row r="1186" spans="1:2" x14ac:dyDescent="0.25">
      <c r="A1186" t="str">
        <f>"601208"</f>
        <v>601208</v>
      </c>
      <c r="B1186" t="s">
        <v>18</v>
      </c>
    </row>
    <row r="1187" spans="1:2" x14ac:dyDescent="0.25">
      <c r="A1187" t="str">
        <f>"600326"</f>
        <v>600326</v>
      </c>
      <c r="B1187" t="s">
        <v>17</v>
      </c>
    </row>
    <row r="1188" spans="1:2" x14ac:dyDescent="0.25">
      <c r="A1188" t="str">
        <f>"002444"</f>
        <v>002444</v>
      </c>
      <c r="B1188" t="s">
        <v>8</v>
      </c>
    </row>
    <row r="1189" spans="1:2" x14ac:dyDescent="0.25">
      <c r="A1189" t="str">
        <f>"000948"</f>
        <v>000948</v>
      </c>
      <c r="B1189" t="s">
        <v>31</v>
      </c>
    </row>
    <row r="1190" spans="1:2" x14ac:dyDescent="0.25">
      <c r="A1190" t="str">
        <f>"002873"</f>
        <v>002873</v>
      </c>
      <c r="B1190" t="s">
        <v>30</v>
      </c>
    </row>
    <row r="1191" spans="1:2" x14ac:dyDescent="0.25">
      <c r="A1191" t="str">
        <f>"600167"</f>
        <v>600167</v>
      </c>
      <c r="B1191" t="s">
        <v>2</v>
      </c>
    </row>
    <row r="1192" spans="1:2" x14ac:dyDescent="0.25">
      <c r="A1192" t="str">
        <f>"300391"</f>
        <v>300391</v>
      </c>
      <c r="B1192" t="s">
        <v>9</v>
      </c>
    </row>
    <row r="1193" spans="1:2" x14ac:dyDescent="0.25">
      <c r="A1193" t="str">
        <f>"603289"</f>
        <v>603289</v>
      </c>
      <c r="B1193" t="s">
        <v>8</v>
      </c>
    </row>
    <row r="1194" spans="1:2" x14ac:dyDescent="0.25">
      <c r="A1194" t="str">
        <f>"600278"</f>
        <v>600278</v>
      </c>
      <c r="B1194" t="s">
        <v>5</v>
      </c>
    </row>
    <row r="1195" spans="1:2" x14ac:dyDescent="0.25">
      <c r="A1195" t="str">
        <f>"300474"</f>
        <v>300474</v>
      </c>
      <c r="B1195" t="s">
        <v>13</v>
      </c>
    </row>
    <row r="1196" spans="1:2" x14ac:dyDescent="0.25">
      <c r="A1196" t="str">
        <f>"002462"</f>
        <v>002462</v>
      </c>
      <c r="B1196" t="s">
        <v>7</v>
      </c>
    </row>
    <row r="1197" spans="1:2" x14ac:dyDescent="0.25">
      <c r="A1197" t="str">
        <f>"000070"</f>
        <v>000070</v>
      </c>
      <c r="B1197" t="s">
        <v>3</v>
      </c>
    </row>
    <row r="1198" spans="1:2" x14ac:dyDescent="0.25">
      <c r="A1198" t="str">
        <f>"600320"</f>
        <v>600320</v>
      </c>
      <c r="B1198" t="s">
        <v>5</v>
      </c>
    </row>
    <row r="1199" spans="1:2" x14ac:dyDescent="0.25">
      <c r="A1199" t="str">
        <f>"002440"</f>
        <v>002440</v>
      </c>
      <c r="B1199" t="s">
        <v>8</v>
      </c>
    </row>
    <row r="1200" spans="1:2" x14ac:dyDescent="0.25">
      <c r="A1200" t="str">
        <f>"300163"</f>
        <v>300163</v>
      </c>
      <c r="B1200" t="s">
        <v>8</v>
      </c>
    </row>
    <row r="1201" spans="1:2" x14ac:dyDescent="0.25">
      <c r="A1201" t="str">
        <f>"002748"</f>
        <v>002748</v>
      </c>
      <c r="B1201" t="s">
        <v>23</v>
      </c>
    </row>
    <row r="1202" spans="1:2" x14ac:dyDescent="0.25">
      <c r="A1202" t="str">
        <f>"600410"</f>
        <v>600410</v>
      </c>
      <c r="B1202" t="s">
        <v>7</v>
      </c>
    </row>
    <row r="1203" spans="1:2" x14ac:dyDescent="0.25">
      <c r="A1203" t="str">
        <f>"603277"</f>
        <v>603277</v>
      </c>
      <c r="B1203" t="s">
        <v>8</v>
      </c>
    </row>
    <row r="1204" spans="1:2" x14ac:dyDescent="0.25">
      <c r="A1204" t="str">
        <f>"300453"</f>
        <v>300453</v>
      </c>
      <c r="B1204" t="s">
        <v>23</v>
      </c>
    </row>
    <row r="1205" spans="1:2" x14ac:dyDescent="0.25">
      <c r="A1205" t="str">
        <f>"603330"</f>
        <v>603330</v>
      </c>
      <c r="B1205" t="s">
        <v>5</v>
      </c>
    </row>
    <row r="1206" spans="1:2" x14ac:dyDescent="0.25">
      <c r="A1206" t="str">
        <f>"688015"</f>
        <v>688015</v>
      </c>
      <c r="B1206" t="s">
        <v>7</v>
      </c>
    </row>
    <row r="1207" spans="1:2" x14ac:dyDescent="0.25">
      <c r="A1207" t="str">
        <f>"002158"</f>
        <v>002158</v>
      </c>
      <c r="B1207" t="s">
        <v>5</v>
      </c>
    </row>
    <row r="1208" spans="1:2" x14ac:dyDescent="0.25">
      <c r="A1208" t="str">
        <f>"603882"</f>
        <v>603882</v>
      </c>
      <c r="B1208" t="s">
        <v>6</v>
      </c>
    </row>
    <row r="1209" spans="1:2" x14ac:dyDescent="0.25">
      <c r="A1209" t="str">
        <f>"603177"</f>
        <v>603177</v>
      </c>
      <c r="B1209" t="s">
        <v>8</v>
      </c>
    </row>
    <row r="1210" spans="1:2" x14ac:dyDescent="0.25">
      <c r="A1210" t="str">
        <f>"002169"</f>
        <v>002169</v>
      </c>
      <c r="B1210" t="s">
        <v>6</v>
      </c>
    </row>
    <row r="1211" spans="1:2" x14ac:dyDescent="0.25">
      <c r="A1211" t="str">
        <f>"600720"</f>
        <v>600720</v>
      </c>
      <c r="B1211" t="s">
        <v>22</v>
      </c>
    </row>
    <row r="1212" spans="1:2" x14ac:dyDescent="0.25">
      <c r="A1212" t="str">
        <f>"600243"</f>
        <v>600243</v>
      </c>
      <c r="B1212" t="s">
        <v>32</v>
      </c>
    </row>
    <row r="1213" spans="1:2" x14ac:dyDescent="0.25">
      <c r="A1213" t="str">
        <f>"600973"</f>
        <v>600973</v>
      </c>
      <c r="B1213" t="s">
        <v>10</v>
      </c>
    </row>
    <row r="1214" spans="1:2" x14ac:dyDescent="0.25">
      <c r="A1214" t="str">
        <f>"603633"</f>
        <v>603633</v>
      </c>
      <c r="B1214" t="s">
        <v>5</v>
      </c>
    </row>
    <row r="1215" spans="1:2" x14ac:dyDescent="0.25">
      <c r="A1215" t="str">
        <f>"300070"</f>
        <v>300070</v>
      </c>
      <c r="B1215" t="s">
        <v>7</v>
      </c>
    </row>
    <row r="1216" spans="1:2" x14ac:dyDescent="0.25">
      <c r="A1216" t="str">
        <f>"600200"</f>
        <v>600200</v>
      </c>
      <c r="B1216" t="s">
        <v>10</v>
      </c>
    </row>
    <row r="1217" spans="1:2" x14ac:dyDescent="0.25">
      <c r="A1217" t="str">
        <f>"603800"</f>
        <v>603800</v>
      </c>
      <c r="B1217" t="s">
        <v>10</v>
      </c>
    </row>
    <row r="1218" spans="1:2" x14ac:dyDescent="0.25">
      <c r="A1218" t="str">
        <f>"603138"</f>
        <v>603138</v>
      </c>
      <c r="B1218" t="s">
        <v>7</v>
      </c>
    </row>
    <row r="1219" spans="1:2" x14ac:dyDescent="0.25">
      <c r="A1219" t="str">
        <f>"300531"</f>
        <v>300531</v>
      </c>
      <c r="B1219" t="s">
        <v>3</v>
      </c>
    </row>
    <row r="1220" spans="1:2" x14ac:dyDescent="0.25">
      <c r="A1220" t="str">
        <f>"300805"</f>
        <v>300805</v>
      </c>
      <c r="B1220" t="s">
        <v>6</v>
      </c>
    </row>
    <row r="1221" spans="1:2" x14ac:dyDescent="0.25">
      <c r="A1221" t="str">
        <f>"600346"</f>
        <v>600346</v>
      </c>
      <c r="B1221" t="s">
        <v>2</v>
      </c>
    </row>
    <row r="1222" spans="1:2" x14ac:dyDescent="0.25">
      <c r="A1222" t="str">
        <f>"002265"</f>
        <v>002265</v>
      </c>
      <c r="B1222" t="s">
        <v>31</v>
      </c>
    </row>
    <row r="1223" spans="1:2" x14ac:dyDescent="0.25">
      <c r="A1223" t="str">
        <f>"603223"</f>
        <v>603223</v>
      </c>
      <c r="B1223" t="s">
        <v>9</v>
      </c>
    </row>
    <row r="1224" spans="1:2" x14ac:dyDescent="0.25">
      <c r="A1224" t="str">
        <f>"600804"</f>
        <v>600804</v>
      </c>
      <c r="B1224" t="s">
        <v>18</v>
      </c>
    </row>
    <row r="1225" spans="1:2" x14ac:dyDescent="0.25">
      <c r="A1225" t="str">
        <f>"002401"</f>
        <v>002401</v>
      </c>
      <c r="B1225" t="s">
        <v>5</v>
      </c>
    </row>
    <row r="1226" spans="1:2" x14ac:dyDescent="0.25">
      <c r="A1226" t="str">
        <f>"002389"</f>
        <v>002389</v>
      </c>
      <c r="B1226" t="s">
        <v>8</v>
      </c>
    </row>
    <row r="1227" spans="1:2" x14ac:dyDescent="0.25">
      <c r="A1227" t="str">
        <f>"600303"</f>
        <v>600303</v>
      </c>
      <c r="B1227" t="s">
        <v>2</v>
      </c>
    </row>
    <row r="1228" spans="1:2" x14ac:dyDescent="0.25">
      <c r="A1228" t="str">
        <f>"000665"</f>
        <v>000665</v>
      </c>
      <c r="B1228" t="s">
        <v>12</v>
      </c>
    </row>
    <row r="1229" spans="1:2" x14ac:dyDescent="0.25">
      <c r="A1229" t="str">
        <f>"300108"</f>
        <v>300108</v>
      </c>
      <c r="B1229" t="s">
        <v>20</v>
      </c>
    </row>
    <row r="1230" spans="1:2" x14ac:dyDescent="0.25">
      <c r="A1230" t="str">
        <f>"002708"</f>
        <v>002708</v>
      </c>
      <c r="B1230" t="s">
        <v>10</v>
      </c>
    </row>
    <row r="1231" spans="1:2" x14ac:dyDescent="0.25">
      <c r="A1231" t="str">
        <f>"002338"</f>
        <v>002338</v>
      </c>
      <c r="B1231" t="s">
        <v>20</v>
      </c>
    </row>
    <row r="1232" spans="1:2" x14ac:dyDescent="0.25">
      <c r="A1232" t="str">
        <f>"601985"</f>
        <v>601985</v>
      </c>
      <c r="B1232" t="s">
        <v>7</v>
      </c>
    </row>
    <row r="1233" spans="1:2" x14ac:dyDescent="0.25">
      <c r="A1233" t="str">
        <f>"300264"</f>
        <v>300264</v>
      </c>
      <c r="B1233" t="s">
        <v>3</v>
      </c>
    </row>
    <row r="1234" spans="1:2" x14ac:dyDescent="0.25">
      <c r="A1234" t="str">
        <f>"600088"</f>
        <v>600088</v>
      </c>
      <c r="B1234" t="s">
        <v>5</v>
      </c>
    </row>
    <row r="1235" spans="1:2" x14ac:dyDescent="0.25">
      <c r="A1235" t="str">
        <f>"603018"</f>
        <v>603018</v>
      </c>
      <c r="B1235" t="s">
        <v>10</v>
      </c>
    </row>
    <row r="1236" spans="1:2" x14ac:dyDescent="0.25">
      <c r="A1236" t="str">
        <f>"603858"</f>
        <v>603858</v>
      </c>
      <c r="B1236" t="s">
        <v>9</v>
      </c>
    </row>
    <row r="1237" spans="1:2" x14ac:dyDescent="0.25">
      <c r="A1237" t="str">
        <f>"300353"</f>
        <v>300353</v>
      </c>
      <c r="B1237" t="s">
        <v>7</v>
      </c>
    </row>
    <row r="1238" spans="1:2" x14ac:dyDescent="0.25">
      <c r="A1238" t="str">
        <f>"002420"</f>
        <v>002420</v>
      </c>
      <c r="B1238" t="s">
        <v>6</v>
      </c>
    </row>
    <row r="1239" spans="1:2" x14ac:dyDescent="0.25">
      <c r="A1239" t="str">
        <f>"603700"</f>
        <v>603700</v>
      </c>
      <c r="B1239" t="s">
        <v>8</v>
      </c>
    </row>
    <row r="1240" spans="1:2" x14ac:dyDescent="0.25">
      <c r="A1240" t="str">
        <f>"601008"</f>
        <v>601008</v>
      </c>
      <c r="B1240" t="s">
        <v>10</v>
      </c>
    </row>
    <row r="1241" spans="1:2" x14ac:dyDescent="0.25">
      <c r="A1241" t="str">
        <f>"002293"</f>
        <v>002293</v>
      </c>
      <c r="B1241" t="s">
        <v>10</v>
      </c>
    </row>
    <row r="1242" spans="1:2" x14ac:dyDescent="0.25">
      <c r="A1242" t="str">
        <f>"300526"</f>
        <v>300526</v>
      </c>
      <c r="B1242" t="s">
        <v>6</v>
      </c>
    </row>
    <row r="1243" spans="1:2" x14ac:dyDescent="0.25">
      <c r="A1243" t="str">
        <f>"600744"</f>
        <v>600744</v>
      </c>
      <c r="B1243" t="s">
        <v>13</v>
      </c>
    </row>
    <row r="1244" spans="1:2" x14ac:dyDescent="0.25">
      <c r="A1244" t="str">
        <f>"600515"</f>
        <v>600515</v>
      </c>
      <c r="B1244" t="s">
        <v>15</v>
      </c>
    </row>
    <row r="1245" spans="1:2" x14ac:dyDescent="0.25">
      <c r="A1245" t="str">
        <f>"300407"</f>
        <v>300407</v>
      </c>
      <c r="B1245" t="s">
        <v>24</v>
      </c>
    </row>
    <row r="1246" spans="1:2" x14ac:dyDescent="0.25">
      <c r="A1246" t="str">
        <f>"002164"</f>
        <v>002164</v>
      </c>
      <c r="B1246" t="s">
        <v>8</v>
      </c>
    </row>
    <row r="1247" spans="1:2" x14ac:dyDescent="0.25">
      <c r="A1247" t="str">
        <f>"603220"</f>
        <v>603220</v>
      </c>
      <c r="B1247" t="s">
        <v>12</v>
      </c>
    </row>
    <row r="1248" spans="1:2" x14ac:dyDescent="0.25">
      <c r="A1248" t="str">
        <f>"603068"</f>
        <v>603068</v>
      </c>
      <c r="B1248" t="s">
        <v>5</v>
      </c>
    </row>
    <row r="1249" spans="1:2" x14ac:dyDescent="0.25">
      <c r="A1249" t="str">
        <f>"001979"</f>
        <v>001979</v>
      </c>
      <c r="B1249" t="s">
        <v>3</v>
      </c>
    </row>
    <row r="1250" spans="1:2" x14ac:dyDescent="0.25">
      <c r="A1250" t="str">
        <f>"600851"</f>
        <v>600851</v>
      </c>
      <c r="B1250" t="s">
        <v>5</v>
      </c>
    </row>
    <row r="1251" spans="1:2" x14ac:dyDescent="0.25">
      <c r="A1251" t="str">
        <f>"603933"</f>
        <v>603933</v>
      </c>
      <c r="B1251" t="s">
        <v>14</v>
      </c>
    </row>
    <row r="1252" spans="1:2" x14ac:dyDescent="0.25">
      <c r="A1252" t="str">
        <f>"603757"</f>
        <v>603757</v>
      </c>
      <c r="B1252" t="s">
        <v>8</v>
      </c>
    </row>
    <row r="1253" spans="1:2" x14ac:dyDescent="0.25">
      <c r="A1253" t="str">
        <f>"600789"</f>
        <v>600789</v>
      </c>
      <c r="B1253" t="s">
        <v>9</v>
      </c>
    </row>
    <row r="1254" spans="1:2" x14ac:dyDescent="0.25">
      <c r="A1254" t="str">
        <f>"600822"</f>
        <v>600822</v>
      </c>
      <c r="B1254" t="s">
        <v>5</v>
      </c>
    </row>
    <row r="1255" spans="1:2" x14ac:dyDescent="0.25">
      <c r="A1255" t="str">
        <f>"600073"</f>
        <v>600073</v>
      </c>
      <c r="B1255" t="s">
        <v>5</v>
      </c>
    </row>
    <row r="1256" spans="1:2" x14ac:dyDescent="0.25">
      <c r="A1256" t="str">
        <f>"603878"</f>
        <v>603878</v>
      </c>
      <c r="B1256" t="s">
        <v>10</v>
      </c>
    </row>
    <row r="1257" spans="1:2" x14ac:dyDescent="0.25">
      <c r="A1257" t="str">
        <f>"603908"</f>
        <v>603908</v>
      </c>
      <c r="B1257" t="s">
        <v>8</v>
      </c>
    </row>
    <row r="1258" spans="1:2" x14ac:dyDescent="0.25">
      <c r="A1258" t="str">
        <f>"600969"</f>
        <v>600969</v>
      </c>
      <c r="B1258" t="s">
        <v>13</v>
      </c>
    </row>
    <row r="1259" spans="1:2" x14ac:dyDescent="0.25">
      <c r="A1259" t="str">
        <f>"000705"</f>
        <v>000705</v>
      </c>
      <c r="B1259" t="s">
        <v>8</v>
      </c>
    </row>
    <row r="1260" spans="1:2" x14ac:dyDescent="0.25">
      <c r="A1260" t="str">
        <f>"300231"</f>
        <v>300231</v>
      </c>
      <c r="B1260" t="s">
        <v>7</v>
      </c>
    </row>
    <row r="1261" spans="1:2" x14ac:dyDescent="0.25">
      <c r="A1261" t="str">
        <f>"300005"</f>
        <v>300005</v>
      </c>
      <c r="B1261" t="s">
        <v>7</v>
      </c>
    </row>
    <row r="1262" spans="1:2" x14ac:dyDescent="0.25">
      <c r="A1262" t="str">
        <f>"600655"</f>
        <v>600655</v>
      </c>
      <c r="B1262" t="s">
        <v>5</v>
      </c>
    </row>
    <row r="1263" spans="1:2" x14ac:dyDescent="0.25">
      <c r="A1263" t="str">
        <f>"600850"</f>
        <v>600850</v>
      </c>
      <c r="B1263" t="s">
        <v>5</v>
      </c>
    </row>
    <row r="1264" spans="1:2" x14ac:dyDescent="0.25">
      <c r="A1264" t="str">
        <f>"002822"</f>
        <v>002822</v>
      </c>
      <c r="B1264" t="s">
        <v>3</v>
      </c>
    </row>
    <row r="1265" spans="1:2" x14ac:dyDescent="0.25">
      <c r="A1265" t="str">
        <f>"603556"</f>
        <v>603556</v>
      </c>
      <c r="B1265" t="s">
        <v>8</v>
      </c>
    </row>
    <row r="1266" spans="1:2" x14ac:dyDescent="0.25">
      <c r="A1266" t="str">
        <f>"000551"</f>
        <v>000551</v>
      </c>
      <c r="B1266" t="s">
        <v>10</v>
      </c>
    </row>
    <row r="1267" spans="1:2" x14ac:dyDescent="0.25">
      <c r="A1267" t="str">
        <f>"600877"</f>
        <v>600877</v>
      </c>
      <c r="B1267" t="s">
        <v>26</v>
      </c>
    </row>
    <row r="1268" spans="1:2" x14ac:dyDescent="0.25">
      <c r="A1268" t="str">
        <f>"300610"</f>
        <v>300610</v>
      </c>
      <c r="B1268" t="s">
        <v>10</v>
      </c>
    </row>
    <row r="1269" spans="1:2" x14ac:dyDescent="0.25">
      <c r="A1269" t="str">
        <f>"300382"</f>
        <v>300382</v>
      </c>
      <c r="B1269" t="s">
        <v>10</v>
      </c>
    </row>
    <row r="1270" spans="1:2" x14ac:dyDescent="0.25">
      <c r="A1270" t="str">
        <f>"002023"</f>
        <v>002023</v>
      </c>
      <c r="B1270" t="s">
        <v>18</v>
      </c>
    </row>
    <row r="1271" spans="1:2" x14ac:dyDescent="0.25">
      <c r="A1271" t="str">
        <f>"600010"</f>
        <v>600010</v>
      </c>
      <c r="B1271" t="s">
        <v>29</v>
      </c>
    </row>
    <row r="1272" spans="1:2" x14ac:dyDescent="0.25">
      <c r="A1272" t="str">
        <f>"002069"</f>
        <v>002069</v>
      </c>
      <c r="B1272" t="s">
        <v>2</v>
      </c>
    </row>
    <row r="1273" spans="1:2" x14ac:dyDescent="0.25">
      <c r="A1273" t="str">
        <f>"688007"</f>
        <v>688007</v>
      </c>
      <c r="B1273" t="s">
        <v>3</v>
      </c>
    </row>
    <row r="1274" spans="1:2" x14ac:dyDescent="0.25">
      <c r="A1274" t="str">
        <f>"603076"</f>
        <v>603076</v>
      </c>
      <c r="B1274" t="s">
        <v>8</v>
      </c>
    </row>
    <row r="1275" spans="1:2" x14ac:dyDescent="0.25">
      <c r="A1275" t="str">
        <f>"300589"</f>
        <v>300589</v>
      </c>
      <c r="B1275" t="s">
        <v>6</v>
      </c>
    </row>
    <row r="1276" spans="1:2" x14ac:dyDescent="0.25">
      <c r="A1276" t="str">
        <f>"002662"</f>
        <v>002662</v>
      </c>
      <c r="B1276" t="s">
        <v>7</v>
      </c>
    </row>
    <row r="1277" spans="1:2" x14ac:dyDescent="0.25">
      <c r="A1277" t="str">
        <f>"002892"</f>
        <v>002892</v>
      </c>
      <c r="B1277" t="s">
        <v>13</v>
      </c>
    </row>
    <row r="1278" spans="1:2" x14ac:dyDescent="0.25">
      <c r="A1278" t="str">
        <f>"300090"</f>
        <v>300090</v>
      </c>
      <c r="B1278" t="s">
        <v>11</v>
      </c>
    </row>
    <row r="1279" spans="1:2" x14ac:dyDescent="0.25">
      <c r="A1279" t="str">
        <f>"002919"</f>
        <v>002919</v>
      </c>
      <c r="B1279" t="s">
        <v>6</v>
      </c>
    </row>
    <row r="1280" spans="1:2" x14ac:dyDescent="0.25">
      <c r="A1280" t="str">
        <f>"002135"</f>
        <v>002135</v>
      </c>
      <c r="B1280" t="s">
        <v>8</v>
      </c>
    </row>
    <row r="1281" spans="1:2" x14ac:dyDescent="0.25">
      <c r="A1281" t="str">
        <f>"603779"</f>
        <v>603779</v>
      </c>
      <c r="B1281" t="s">
        <v>9</v>
      </c>
    </row>
    <row r="1282" spans="1:2" x14ac:dyDescent="0.25">
      <c r="A1282" t="str">
        <f>"688138"</f>
        <v>688138</v>
      </c>
      <c r="B1282" t="s">
        <v>3</v>
      </c>
    </row>
    <row r="1283" spans="1:2" x14ac:dyDescent="0.25">
      <c r="A1283" t="str">
        <f>"688099"</f>
        <v>688099</v>
      </c>
      <c r="B1283" t="s">
        <v>5</v>
      </c>
    </row>
    <row r="1284" spans="1:2" x14ac:dyDescent="0.25">
      <c r="A1284" t="str">
        <f>"300532"</f>
        <v>300532</v>
      </c>
      <c r="B1284" t="s">
        <v>3</v>
      </c>
    </row>
    <row r="1285" spans="1:2" x14ac:dyDescent="0.25">
      <c r="A1285" t="str">
        <f>"300157"</f>
        <v>300157</v>
      </c>
      <c r="B1285" t="s">
        <v>7</v>
      </c>
    </row>
    <row r="1286" spans="1:2" x14ac:dyDescent="0.25">
      <c r="A1286" t="str">
        <f>"600778"</f>
        <v>600778</v>
      </c>
      <c r="B1286" t="s">
        <v>27</v>
      </c>
    </row>
    <row r="1287" spans="1:2" x14ac:dyDescent="0.25">
      <c r="A1287" t="str">
        <f>"002645"</f>
        <v>002645</v>
      </c>
      <c r="B1287" t="s">
        <v>10</v>
      </c>
    </row>
    <row r="1288" spans="1:2" x14ac:dyDescent="0.25">
      <c r="A1288" t="str">
        <f>"002473"</f>
        <v>002473</v>
      </c>
      <c r="B1288" t="s">
        <v>8</v>
      </c>
    </row>
    <row r="1289" spans="1:2" x14ac:dyDescent="0.25">
      <c r="A1289" t="str">
        <f>"600520"</f>
        <v>600520</v>
      </c>
      <c r="B1289" t="s">
        <v>11</v>
      </c>
    </row>
    <row r="1290" spans="1:2" x14ac:dyDescent="0.25">
      <c r="A1290" t="str">
        <f>"600458"</f>
        <v>600458</v>
      </c>
      <c r="B1290" t="s">
        <v>13</v>
      </c>
    </row>
    <row r="1291" spans="1:2" x14ac:dyDescent="0.25">
      <c r="A1291" t="str">
        <f>"603026"</f>
        <v>603026</v>
      </c>
      <c r="B1291" t="s">
        <v>9</v>
      </c>
    </row>
    <row r="1292" spans="1:2" x14ac:dyDescent="0.25">
      <c r="A1292" t="str">
        <f>"600493"</f>
        <v>600493</v>
      </c>
      <c r="B1292" t="s">
        <v>14</v>
      </c>
    </row>
    <row r="1293" spans="1:2" x14ac:dyDescent="0.25">
      <c r="A1293" t="str">
        <f>"300366"</f>
        <v>300366</v>
      </c>
      <c r="B1293" t="s">
        <v>18</v>
      </c>
    </row>
    <row r="1294" spans="1:2" x14ac:dyDescent="0.25">
      <c r="A1294" t="str">
        <f>"600004"</f>
        <v>600004</v>
      </c>
      <c r="B1294" t="s">
        <v>6</v>
      </c>
    </row>
    <row r="1295" spans="1:2" x14ac:dyDescent="0.25">
      <c r="A1295" t="str">
        <f>"000803"</f>
        <v>000803</v>
      </c>
      <c r="B1295" t="s">
        <v>18</v>
      </c>
    </row>
    <row r="1296" spans="1:2" x14ac:dyDescent="0.25">
      <c r="A1296" t="str">
        <f>"000925"</f>
        <v>000925</v>
      </c>
      <c r="B1296" t="s">
        <v>8</v>
      </c>
    </row>
    <row r="1297" spans="1:2" x14ac:dyDescent="0.25">
      <c r="A1297" t="str">
        <f>"603229"</f>
        <v>603229</v>
      </c>
      <c r="B1297" t="s">
        <v>8</v>
      </c>
    </row>
    <row r="1298" spans="1:2" x14ac:dyDescent="0.25">
      <c r="A1298" t="str">
        <f>"603619"</f>
        <v>603619</v>
      </c>
      <c r="B1298" t="s">
        <v>5</v>
      </c>
    </row>
    <row r="1299" spans="1:2" x14ac:dyDescent="0.25">
      <c r="A1299" t="str">
        <f>"600731"</f>
        <v>600731</v>
      </c>
      <c r="B1299" t="s">
        <v>13</v>
      </c>
    </row>
    <row r="1300" spans="1:2" x14ac:dyDescent="0.25">
      <c r="A1300" t="str">
        <f>"300481"</f>
        <v>300481</v>
      </c>
      <c r="B1300" t="s">
        <v>21</v>
      </c>
    </row>
    <row r="1301" spans="1:2" x14ac:dyDescent="0.25">
      <c r="A1301" t="str">
        <f>"300288"</f>
        <v>300288</v>
      </c>
      <c r="B1301" t="s">
        <v>30</v>
      </c>
    </row>
    <row r="1302" spans="1:2" x14ac:dyDescent="0.25">
      <c r="A1302" t="str">
        <f>"300199"</f>
        <v>300199</v>
      </c>
      <c r="B1302" t="s">
        <v>3</v>
      </c>
    </row>
    <row r="1303" spans="1:2" x14ac:dyDescent="0.25">
      <c r="A1303" t="str">
        <f>"000801"</f>
        <v>000801</v>
      </c>
      <c r="B1303" t="s">
        <v>18</v>
      </c>
    </row>
    <row r="1304" spans="1:2" x14ac:dyDescent="0.25">
      <c r="A1304" t="str">
        <f>"002540"</f>
        <v>002540</v>
      </c>
      <c r="B1304" t="s">
        <v>10</v>
      </c>
    </row>
    <row r="1305" spans="1:2" x14ac:dyDescent="0.25">
      <c r="A1305" t="str">
        <f>"600477"</f>
        <v>600477</v>
      </c>
      <c r="B1305" t="s">
        <v>8</v>
      </c>
    </row>
    <row r="1306" spans="1:2" x14ac:dyDescent="0.25">
      <c r="A1306" t="str">
        <f>"000592"</f>
        <v>000592</v>
      </c>
      <c r="B1306" t="s">
        <v>14</v>
      </c>
    </row>
    <row r="1307" spans="1:2" x14ac:dyDescent="0.25">
      <c r="A1307" t="str">
        <f>"300041"</f>
        <v>300041</v>
      </c>
      <c r="B1307" t="s">
        <v>12</v>
      </c>
    </row>
    <row r="1308" spans="1:2" x14ac:dyDescent="0.25">
      <c r="A1308" t="str">
        <f>"603337"</f>
        <v>603337</v>
      </c>
      <c r="B1308" t="s">
        <v>8</v>
      </c>
    </row>
    <row r="1309" spans="1:2" x14ac:dyDescent="0.25">
      <c r="A1309" t="str">
        <f>"300154"</f>
        <v>300154</v>
      </c>
      <c r="B1309" t="s">
        <v>3</v>
      </c>
    </row>
    <row r="1310" spans="1:2" x14ac:dyDescent="0.25">
      <c r="A1310" t="str">
        <f>"002863"</f>
        <v>002863</v>
      </c>
      <c r="B1310" t="s">
        <v>8</v>
      </c>
    </row>
    <row r="1311" spans="1:2" x14ac:dyDescent="0.25">
      <c r="A1311" t="str">
        <f>"002015"</f>
        <v>002015</v>
      </c>
      <c r="B1311" t="s">
        <v>10</v>
      </c>
    </row>
    <row r="1312" spans="1:2" x14ac:dyDescent="0.25">
      <c r="A1312" t="str">
        <f>"300506"</f>
        <v>300506</v>
      </c>
      <c r="B1312" t="s">
        <v>3</v>
      </c>
    </row>
    <row r="1313" spans="1:2" x14ac:dyDescent="0.25">
      <c r="A1313" t="str">
        <f>"603299"</f>
        <v>603299</v>
      </c>
      <c r="B1313" t="s">
        <v>10</v>
      </c>
    </row>
    <row r="1314" spans="1:2" x14ac:dyDescent="0.25">
      <c r="A1314" t="str">
        <f>"603037"</f>
        <v>603037</v>
      </c>
      <c r="B1314" t="s">
        <v>5</v>
      </c>
    </row>
    <row r="1315" spans="1:2" x14ac:dyDescent="0.25">
      <c r="A1315" t="str">
        <f>"600268"</f>
        <v>600268</v>
      </c>
      <c r="B1315" t="s">
        <v>10</v>
      </c>
    </row>
    <row r="1316" spans="1:2" x14ac:dyDescent="0.25">
      <c r="A1316" t="str">
        <f>"000762"</f>
        <v>000762</v>
      </c>
      <c r="B1316" t="s">
        <v>17</v>
      </c>
    </row>
    <row r="1317" spans="1:2" x14ac:dyDescent="0.25">
      <c r="A1317" t="str">
        <f>"000514"</f>
        <v>000514</v>
      </c>
      <c r="B1317" t="s">
        <v>26</v>
      </c>
    </row>
    <row r="1318" spans="1:2" x14ac:dyDescent="0.25">
      <c r="A1318" t="str">
        <f>"600229"</f>
        <v>600229</v>
      </c>
      <c r="B1318" t="s">
        <v>9</v>
      </c>
    </row>
    <row r="1319" spans="1:2" x14ac:dyDescent="0.25">
      <c r="A1319" t="str">
        <f>"002718"</f>
        <v>002718</v>
      </c>
      <c r="B1319" t="s">
        <v>8</v>
      </c>
    </row>
    <row r="1320" spans="1:2" x14ac:dyDescent="0.25">
      <c r="A1320" t="str">
        <f>"000935"</f>
        <v>000935</v>
      </c>
      <c r="B1320" t="s">
        <v>18</v>
      </c>
    </row>
    <row r="1321" spans="1:2" x14ac:dyDescent="0.25">
      <c r="A1321" t="str">
        <f>"601258"</f>
        <v>601258</v>
      </c>
      <c r="B1321" t="s">
        <v>16</v>
      </c>
    </row>
    <row r="1322" spans="1:2" x14ac:dyDescent="0.25">
      <c r="A1322" t="str">
        <f>"601168"</f>
        <v>601168</v>
      </c>
      <c r="B1322" t="s">
        <v>32</v>
      </c>
    </row>
    <row r="1323" spans="1:2" x14ac:dyDescent="0.25">
      <c r="A1323" t="str">
        <f>"300267"</f>
        <v>300267</v>
      </c>
      <c r="B1323" t="s">
        <v>13</v>
      </c>
    </row>
    <row r="1324" spans="1:2" x14ac:dyDescent="0.25">
      <c r="A1324" t="str">
        <f>"300639"</f>
        <v>300639</v>
      </c>
      <c r="B1324" t="s">
        <v>6</v>
      </c>
    </row>
    <row r="1325" spans="1:2" x14ac:dyDescent="0.25">
      <c r="A1325" t="str">
        <f>"600496"</f>
        <v>600496</v>
      </c>
      <c r="B1325" t="s">
        <v>11</v>
      </c>
    </row>
    <row r="1326" spans="1:2" x14ac:dyDescent="0.25">
      <c r="A1326" t="str">
        <f>"603989"</f>
        <v>603989</v>
      </c>
      <c r="B1326" t="s">
        <v>13</v>
      </c>
    </row>
    <row r="1327" spans="1:2" x14ac:dyDescent="0.25">
      <c r="A1327" t="str">
        <f>"300636"</f>
        <v>300636</v>
      </c>
      <c r="B1327" t="s">
        <v>23</v>
      </c>
    </row>
    <row r="1328" spans="1:2" x14ac:dyDescent="0.25">
      <c r="A1328" t="str">
        <f>"601877"</f>
        <v>601877</v>
      </c>
      <c r="B1328" t="s">
        <v>8</v>
      </c>
    </row>
    <row r="1329" spans="1:2" x14ac:dyDescent="0.25">
      <c r="A1329" t="str">
        <f>"600796"</f>
        <v>600796</v>
      </c>
      <c r="B1329" t="s">
        <v>8</v>
      </c>
    </row>
    <row r="1330" spans="1:2" x14ac:dyDescent="0.25">
      <c r="A1330" t="str">
        <f>"603321"</f>
        <v>603321</v>
      </c>
      <c r="B1330" t="s">
        <v>8</v>
      </c>
    </row>
    <row r="1331" spans="1:2" x14ac:dyDescent="0.25">
      <c r="A1331" t="str">
        <f>"603329"</f>
        <v>603329</v>
      </c>
      <c r="B1331" t="s">
        <v>5</v>
      </c>
    </row>
    <row r="1332" spans="1:2" x14ac:dyDescent="0.25">
      <c r="A1332" t="str">
        <f>"600156"</f>
        <v>600156</v>
      </c>
      <c r="B1332" t="s">
        <v>13</v>
      </c>
    </row>
    <row r="1333" spans="1:2" x14ac:dyDescent="0.25">
      <c r="A1333" t="str">
        <f>"000883"</f>
        <v>000883</v>
      </c>
      <c r="B1333" t="s">
        <v>12</v>
      </c>
    </row>
    <row r="1334" spans="1:2" x14ac:dyDescent="0.25">
      <c r="A1334" t="str">
        <f>"002203"</f>
        <v>002203</v>
      </c>
      <c r="B1334" t="s">
        <v>8</v>
      </c>
    </row>
    <row r="1335" spans="1:2" x14ac:dyDescent="0.25">
      <c r="A1335" t="str">
        <f>"002280"</f>
        <v>002280</v>
      </c>
      <c r="B1335" t="s">
        <v>8</v>
      </c>
    </row>
    <row r="1336" spans="1:2" x14ac:dyDescent="0.25">
      <c r="A1336" t="str">
        <f>"300660"</f>
        <v>300660</v>
      </c>
      <c r="B1336" t="s">
        <v>10</v>
      </c>
    </row>
    <row r="1337" spans="1:2" x14ac:dyDescent="0.25">
      <c r="A1337" t="str">
        <f>"603657"</f>
        <v>603657</v>
      </c>
      <c r="B1337" t="s">
        <v>8</v>
      </c>
    </row>
    <row r="1338" spans="1:2" x14ac:dyDescent="0.25">
      <c r="A1338" t="str">
        <f>"002453"</f>
        <v>002453</v>
      </c>
      <c r="B1338" t="s">
        <v>10</v>
      </c>
    </row>
    <row r="1339" spans="1:2" x14ac:dyDescent="0.25">
      <c r="A1339" t="str">
        <f>"002474"</f>
        <v>002474</v>
      </c>
      <c r="B1339" t="s">
        <v>14</v>
      </c>
    </row>
    <row r="1340" spans="1:2" x14ac:dyDescent="0.25">
      <c r="A1340" t="str">
        <f>"603958"</f>
        <v>603958</v>
      </c>
      <c r="B1340" t="s">
        <v>10</v>
      </c>
    </row>
    <row r="1341" spans="1:2" x14ac:dyDescent="0.25">
      <c r="A1341" t="str">
        <f>"601611"</f>
        <v>601611</v>
      </c>
      <c r="B1341" t="s">
        <v>5</v>
      </c>
    </row>
    <row r="1342" spans="1:2" x14ac:dyDescent="0.25">
      <c r="A1342" t="str">
        <f>"002361"</f>
        <v>002361</v>
      </c>
      <c r="B1342" t="s">
        <v>11</v>
      </c>
    </row>
    <row r="1343" spans="1:2" x14ac:dyDescent="0.25">
      <c r="A1343" t="str">
        <f>"000582"</f>
        <v>000582</v>
      </c>
      <c r="B1343" t="s">
        <v>19</v>
      </c>
    </row>
    <row r="1344" spans="1:2" x14ac:dyDescent="0.25">
      <c r="A1344" t="str">
        <f>"603105"</f>
        <v>603105</v>
      </c>
      <c r="B1344" t="s">
        <v>8</v>
      </c>
    </row>
    <row r="1345" spans="1:2" x14ac:dyDescent="0.25">
      <c r="A1345" t="str">
        <f>"600676"</f>
        <v>600676</v>
      </c>
      <c r="B1345" t="s">
        <v>5</v>
      </c>
    </row>
    <row r="1346" spans="1:2" x14ac:dyDescent="0.25">
      <c r="A1346" t="str">
        <f>"002029"</f>
        <v>002029</v>
      </c>
      <c r="B1346" t="s">
        <v>14</v>
      </c>
    </row>
    <row r="1347" spans="1:2" x14ac:dyDescent="0.25">
      <c r="A1347" t="str">
        <f>"000046"</f>
        <v>000046</v>
      </c>
      <c r="B1347" t="s">
        <v>7</v>
      </c>
    </row>
    <row r="1348" spans="1:2" x14ac:dyDescent="0.25">
      <c r="A1348" t="str">
        <f>"300464"</f>
        <v>300464</v>
      </c>
      <c r="B1348" t="s">
        <v>6</v>
      </c>
    </row>
    <row r="1349" spans="1:2" x14ac:dyDescent="0.25">
      <c r="A1349" t="str">
        <f>"600351"</f>
        <v>600351</v>
      </c>
      <c r="B1349" t="s">
        <v>28</v>
      </c>
    </row>
    <row r="1350" spans="1:2" x14ac:dyDescent="0.25">
      <c r="A1350" t="str">
        <f>"300067"</f>
        <v>300067</v>
      </c>
      <c r="B1350" t="s">
        <v>5</v>
      </c>
    </row>
    <row r="1351" spans="1:2" x14ac:dyDescent="0.25">
      <c r="A1351" t="str">
        <f>"600668"</f>
        <v>600668</v>
      </c>
      <c r="B1351" t="s">
        <v>8</v>
      </c>
    </row>
    <row r="1352" spans="1:2" x14ac:dyDescent="0.25">
      <c r="A1352" t="str">
        <f>"002134"</f>
        <v>002134</v>
      </c>
      <c r="B1352" t="s">
        <v>24</v>
      </c>
    </row>
    <row r="1353" spans="1:2" x14ac:dyDescent="0.25">
      <c r="A1353" t="str">
        <f>"603090"</f>
        <v>603090</v>
      </c>
      <c r="B1353" t="s">
        <v>10</v>
      </c>
    </row>
    <row r="1354" spans="1:2" x14ac:dyDescent="0.25">
      <c r="A1354" t="str">
        <f>"002733"</f>
        <v>002733</v>
      </c>
      <c r="B1354" t="s">
        <v>3</v>
      </c>
    </row>
    <row r="1355" spans="1:2" x14ac:dyDescent="0.25">
      <c r="A1355" t="str">
        <f>"601106"</f>
        <v>601106</v>
      </c>
      <c r="B1355" t="s">
        <v>25</v>
      </c>
    </row>
    <row r="1356" spans="1:2" x14ac:dyDescent="0.25">
      <c r="A1356" t="str">
        <f>"600978"</f>
        <v>600978</v>
      </c>
      <c r="B1356" t="s">
        <v>6</v>
      </c>
    </row>
    <row r="1357" spans="1:2" x14ac:dyDescent="0.25">
      <c r="A1357" t="str">
        <f>"000062"</f>
        <v>000062</v>
      </c>
      <c r="B1357" t="s">
        <v>3</v>
      </c>
    </row>
    <row r="1358" spans="1:2" x14ac:dyDescent="0.25">
      <c r="A1358" t="str">
        <f>"600543"</f>
        <v>600543</v>
      </c>
      <c r="B1358" t="s">
        <v>22</v>
      </c>
    </row>
    <row r="1359" spans="1:2" x14ac:dyDescent="0.25">
      <c r="A1359" t="str">
        <f>"300343"</f>
        <v>300343</v>
      </c>
      <c r="B1359" t="s">
        <v>9</v>
      </c>
    </row>
    <row r="1360" spans="1:2" x14ac:dyDescent="0.25">
      <c r="A1360" t="str">
        <f>"600300"</f>
        <v>600300</v>
      </c>
      <c r="B1360" t="s">
        <v>10</v>
      </c>
    </row>
    <row r="1361" spans="1:2" x14ac:dyDescent="0.25">
      <c r="A1361" t="str">
        <f>"300482"</f>
        <v>300482</v>
      </c>
      <c r="B1361" t="s">
        <v>6</v>
      </c>
    </row>
    <row r="1362" spans="1:2" x14ac:dyDescent="0.25">
      <c r="A1362" t="str">
        <f>"603169"</f>
        <v>603169</v>
      </c>
      <c r="B1362" t="s">
        <v>22</v>
      </c>
    </row>
    <row r="1363" spans="1:2" x14ac:dyDescent="0.25">
      <c r="A1363" t="str">
        <f>"600025"</f>
        <v>600025</v>
      </c>
      <c r="B1363" t="s">
        <v>31</v>
      </c>
    </row>
    <row r="1364" spans="1:2" x14ac:dyDescent="0.25">
      <c r="A1364" t="str">
        <f>"300411"</f>
        <v>300411</v>
      </c>
      <c r="B1364" t="s">
        <v>8</v>
      </c>
    </row>
    <row r="1365" spans="1:2" x14ac:dyDescent="0.25">
      <c r="A1365" t="str">
        <f>"300634"</f>
        <v>300634</v>
      </c>
      <c r="B1365" t="s">
        <v>3</v>
      </c>
    </row>
    <row r="1366" spans="1:2" x14ac:dyDescent="0.25">
      <c r="A1366" t="str">
        <f>"600713"</f>
        <v>600713</v>
      </c>
      <c r="B1366" t="s">
        <v>10</v>
      </c>
    </row>
    <row r="1367" spans="1:2" x14ac:dyDescent="0.25">
      <c r="A1367" t="str">
        <f>"600287"</f>
        <v>600287</v>
      </c>
      <c r="B1367" t="s">
        <v>10</v>
      </c>
    </row>
    <row r="1368" spans="1:2" x14ac:dyDescent="0.25">
      <c r="A1368" t="str">
        <f>"300174"</f>
        <v>300174</v>
      </c>
      <c r="B1368" t="s">
        <v>14</v>
      </c>
    </row>
    <row r="1369" spans="1:2" x14ac:dyDescent="0.25">
      <c r="A1369" t="str">
        <f>"002056"</f>
        <v>002056</v>
      </c>
      <c r="B1369" t="s">
        <v>8</v>
      </c>
    </row>
    <row r="1370" spans="1:2" x14ac:dyDescent="0.25">
      <c r="A1370" t="str">
        <f>"000981"</f>
        <v>000981</v>
      </c>
      <c r="B1370" t="s">
        <v>22</v>
      </c>
    </row>
    <row r="1371" spans="1:2" x14ac:dyDescent="0.25">
      <c r="A1371" t="str">
        <f>"600775"</f>
        <v>600775</v>
      </c>
      <c r="B1371" t="s">
        <v>10</v>
      </c>
    </row>
    <row r="1372" spans="1:2" x14ac:dyDescent="0.25">
      <c r="A1372" t="str">
        <f>"002880"</f>
        <v>002880</v>
      </c>
      <c r="B1372" t="s">
        <v>3</v>
      </c>
    </row>
    <row r="1373" spans="1:2" x14ac:dyDescent="0.25">
      <c r="A1373" t="str">
        <f>"002812"</f>
        <v>002812</v>
      </c>
      <c r="B1373" t="s">
        <v>31</v>
      </c>
    </row>
    <row r="1374" spans="1:2" x14ac:dyDescent="0.25">
      <c r="A1374" t="str">
        <f>"600845"</f>
        <v>600845</v>
      </c>
      <c r="B1374" t="s">
        <v>5</v>
      </c>
    </row>
    <row r="1375" spans="1:2" x14ac:dyDescent="0.25">
      <c r="A1375" t="str">
        <f>"600742"</f>
        <v>600742</v>
      </c>
      <c r="B1375" t="s">
        <v>20</v>
      </c>
    </row>
    <row r="1376" spans="1:2" x14ac:dyDescent="0.25">
      <c r="A1376" t="str">
        <f>"603928"</f>
        <v>603928</v>
      </c>
      <c r="B1376" t="s">
        <v>10</v>
      </c>
    </row>
    <row r="1377" spans="1:2" x14ac:dyDescent="0.25">
      <c r="A1377" t="str">
        <f>"002916"</f>
        <v>002916</v>
      </c>
      <c r="B1377" t="s">
        <v>3</v>
      </c>
    </row>
    <row r="1378" spans="1:2" x14ac:dyDescent="0.25">
      <c r="A1378" t="str">
        <f>"300356"</f>
        <v>300356</v>
      </c>
      <c r="B1378" t="s">
        <v>10</v>
      </c>
    </row>
    <row r="1379" spans="1:2" x14ac:dyDescent="0.25">
      <c r="A1379" t="str">
        <f>"600444"</f>
        <v>600444</v>
      </c>
      <c r="B1379" t="s">
        <v>11</v>
      </c>
    </row>
    <row r="1380" spans="1:2" x14ac:dyDescent="0.25">
      <c r="A1380" t="str">
        <f>"603725"</f>
        <v>603725</v>
      </c>
      <c r="B1380" t="s">
        <v>6</v>
      </c>
    </row>
    <row r="1381" spans="1:2" x14ac:dyDescent="0.25">
      <c r="A1381" t="str">
        <f>"603025"</f>
        <v>603025</v>
      </c>
      <c r="B1381" t="s">
        <v>7</v>
      </c>
    </row>
    <row r="1382" spans="1:2" x14ac:dyDescent="0.25">
      <c r="A1382" t="str">
        <f>"300074"</f>
        <v>300074</v>
      </c>
      <c r="B1382" t="s">
        <v>5</v>
      </c>
    </row>
    <row r="1383" spans="1:2" x14ac:dyDescent="0.25">
      <c r="A1383" t="str">
        <f>"300671"</f>
        <v>300671</v>
      </c>
      <c r="B1383" t="s">
        <v>3</v>
      </c>
    </row>
    <row r="1384" spans="1:2" x14ac:dyDescent="0.25">
      <c r="A1384" t="str">
        <f>"002241"</f>
        <v>002241</v>
      </c>
      <c r="B1384" t="s">
        <v>9</v>
      </c>
    </row>
    <row r="1385" spans="1:2" x14ac:dyDescent="0.25">
      <c r="A1385" t="str">
        <f>"600889"</f>
        <v>600889</v>
      </c>
      <c r="B1385" t="s">
        <v>10</v>
      </c>
    </row>
    <row r="1386" spans="1:2" x14ac:dyDescent="0.25">
      <c r="A1386" t="str">
        <f>"002132"</f>
        <v>002132</v>
      </c>
      <c r="B1386" t="s">
        <v>21</v>
      </c>
    </row>
    <row r="1387" spans="1:2" x14ac:dyDescent="0.25">
      <c r="A1387" t="str">
        <f>"002054"</f>
        <v>002054</v>
      </c>
      <c r="B1387" t="s">
        <v>6</v>
      </c>
    </row>
    <row r="1388" spans="1:2" x14ac:dyDescent="0.25">
      <c r="A1388" t="str">
        <f>"002308"</f>
        <v>002308</v>
      </c>
      <c r="B1388" t="s">
        <v>6</v>
      </c>
    </row>
    <row r="1389" spans="1:2" x14ac:dyDescent="0.25">
      <c r="A1389" t="str">
        <f>"002852"</f>
        <v>002852</v>
      </c>
      <c r="B1389" t="s">
        <v>13</v>
      </c>
    </row>
    <row r="1390" spans="1:2" x14ac:dyDescent="0.25">
      <c r="A1390" t="str">
        <f>"601908"</f>
        <v>601908</v>
      </c>
      <c r="B1390" t="s">
        <v>7</v>
      </c>
    </row>
    <row r="1391" spans="1:2" x14ac:dyDescent="0.25">
      <c r="A1391" t="str">
        <f>"002218"</f>
        <v>002218</v>
      </c>
      <c r="B1391" t="s">
        <v>3</v>
      </c>
    </row>
    <row r="1392" spans="1:2" x14ac:dyDescent="0.25">
      <c r="A1392" t="str">
        <f>"603886"</f>
        <v>603886</v>
      </c>
      <c r="B1392" t="s">
        <v>5</v>
      </c>
    </row>
    <row r="1393" spans="1:2" x14ac:dyDescent="0.25">
      <c r="A1393" t="str">
        <f>"600343"</f>
        <v>600343</v>
      </c>
      <c r="B1393" t="s">
        <v>4</v>
      </c>
    </row>
    <row r="1394" spans="1:2" x14ac:dyDescent="0.25">
      <c r="A1394" t="str">
        <f>"688036"</f>
        <v>688036</v>
      </c>
      <c r="B1394" t="s">
        <v>3</v>
      </c>
    </row>
    <row r="1395" spans="1:2" x14ac:dyDescent="0.25">
      <c r="A1395" t="str">
        <f>"300308"</f>
        <v>300308</v>
      </c>
      <c r="B1395" t="s">
        <v>9</v>
      </c>
    </row>
    <row r="1396" spans="1:2" x14ac:dyDescent="0.25">
      <c r="A1396" t="str">
        <f>"600626"</f>
        <v>600626</v>
      </c>
      <c r="B1396" t="s">
        <v>5</v>
      </c>
    </row>
    <row r="1397" spans="1:2" x14ac:dyDescent="0.25">
      <c r="A1397" t="str">
        <f>"300513"</f>
        <v>300513</v>
      </c>
      <c r="B1397" t="s">
        <v>7</v>
      </c>
    </row>
    <row r="1398" spans="1:2" x14ac:dyDescent="0.25">
      <c r="A1398" t="str">
        <f>"600982"</f>
        <v>600982</v>
      </c>
      <c r="B1398" t="s">
        <v>8</v>
      </c>
    </row>
    <row r="1399" spans="1:2" x14ac:dyDescent="0.25">
      <c r="A1399" t="str">
        <f>"000793"</f>
        <v>000793</v>
      </c>
      <c r="B1399" t="s">
        <v>15</v>
      </c>
    </row>
    <row r="1400" spans="1:2" x14ac:dyDescent="0.25">
      <c r="A1400" t="str">
        <f>"000017"</f>
        <v>000017</v>
      </c>
      <c r="B1400" t="s">
        <v>3</v>
      </c>
    </row>
    <row r="1401" spans="1:2" x14ac:dyDescent="0.25">
      <c r="A1401" t="str">
        <f>"600368"</f>
        <v>600368</v>
      </c>
      <c r="B1401" t="s">
        <v>19</v>
      </c>
    </row>
    <row r="1402" spans="1:2" x14ac:dyDescent="0.25">
      <c r="A1402" t="str">
        <f>"300723"</f>
        <v>300723</v>
      </c>
      <c r="B1402" t="s">
        <v>6</v>
      </c>
    </row>
    <row r="1403" spans="1:2" x14ac:dyDescent="0.25">
      <c r="A1403" t="str">
        <f>"002960"</f>
        <v>002960</v>
      </c>
      <c r="B1403" t="s">
        <v>16</v>
      </c>
    </row>
    <row r="1404" spans="1:2" x14ac:dyDescent="0.25">
      <c r="A1404" t="str">
        <f>"000573"</f>
        <v>000573</v>
      </c>
      <c r="B1404" t="s">
        <v>6</v>
      </c>
    </row>
    <row r="1405" spans="1:2" x14ac:dyDescent="0.25">
      <c r="A1405" t="str">
        <f>"002867"</f>
        <v>002867</v>
      </c>
      <c r="B1405" t="s">
        <v>3</v>
      </c>
    </row>
    <row r="1406" spans="1:2" x14ac:dyDescent="0.25">
      <c r="A1406" t="str">
        <f>"002431"</f>
        <v>002431</v>
      </c>
      <c r="B1406" t="s">
        <v>6</v>
      </c>
    </row>
    <row r="1407" spans="1:2" x14ac:dyDescent="0.25">
      <c r="A1407" t="str">
        <f>"300057"</f>
        <v>300057</v>
      </c>
      <c r="B1407" t="s">
        <v>6</v>
      </c>
    </row>
    <row r="1408" spans="1:2" x14ac:dyDescent="0.25">
      <c r="A1408" t="str">
        <f>"002357"</f>
        <v>002357</v>
      </c>
      <c r="B1408" t="s">
        <v>18</v>
      </c>
    </row>
    <row r="1409" spans="1:2" x14ac:dyDescent="0.25">
      <c r="A1409" t="str">
        <f>"300479"</f>
        <v>300479</v>
      </c>
      <c r="B1409" t="s">
        <v>9</v>
      </c>
    </row>
    <row r="1410" spans="1:2" x14ac:dyDescent="0.25">
      <c r="A1410" t="str">
        <f>"002111"</f>
        <v>002111</v>
      </c>
      <c r="B1410" t="s">
        <v>9</v>
      </c>
    </row>
    <row r="1411" spans="1:2" x14ac:dyDescent="0.25">
      <c r="A1411" t="str">
        <f>"300556"</f>
        <v>300556</v>
      </c>
      <c r="B1411" t="s">
        <v>3</v>
      </c>
    </row>
    <row r="1412" spans="1:2" x14ac:dyDescent="0.25">
      <c r="A1412" t="str">
        <f>"601333"</f>
        <v>601333</v>
      </c>
      <c r="B1412" t="s">
        <v>3</v>
      </c>
    </row>
    <row r="1413" spans="1:2" x14ac:dyDescent="0.25">
      <c r="A1413" t="str">
        <f>"601010"</f>
        <v>601010</v>
      </c>
      <c r="B1413" t="s">
        <v>10</v>
      </c>
    </row>
    <row r="1414" spans="1:2" x14ac:dyDescent="0.25">
      <c r="A1414" t="str">
        <f>"000938"</f>
        <v>000938</v>
      </c>
      <c r="B1414" t="s">
        <v>7</v>
      </c>
    </row>
    <row r="1415" spans="1:2" x14ac:dyDescent="0.25">
      <c r="A1415" t="str">
        <f>"300690"</f>
        <v>300690</v>
      </c>
      <c r="B1415" t="s">
        <v>9</v>
      </c>
    </row>
    <row r="1416" spans="1:2" x14ac:dyDescent="0.25">
      <c r="A1416" t="str">
        <f>"688196"</f>
        <v>688196</v>
      </c>
      <c r="B1416" t="s">
        <v>14</v>
      </c>
    </row>
    <row r="1417" spans="1:2" x14ac:dyDescent="0.25">
      <c r="A1417" t="str">
        <f>"002314"</f>
        <v>002314</v>
      </c>
      <c r="B1417" t="s">
        <v>3</v>
      </c>
    </row>
    <row r="1418" spans="1:2" x14ac:dyDescent="0.25">
      <c r="A1418" t="str">
        <f>"603183"</f>
        <v>603183</v>
      </c>
      <c r="B1418" t="s">
        <v>10</v>
      </c>
    </row>
    <row r="1419" spans="1:2" x14ac:dyDescent="0.25">
      <c r="A1419" t="str">
        <f>"300293"</f>
        <v>300293</v>
      </c>
      <c r="B1419" t="s">
        <v>2</v>
      </c>
    </row>
    <row r="1420" spans="1:2" x14ac:dyDescent="0.25">
      <c r="A1420" t="str">
        <f>"002484"</f>
        <v>002484</v>
      </c>
      <c r="B1420" t="s">
        <v>10</v>
      </c>
    </row>
    <row r="1421" spans="1:2" x14ac:dyDescent="0.25">
      <c r="A1421" t="str">
        <f>"600738"</f>
        <v>600738</v>
      </c>
      <c r="B1421" t="s">
        <v>22</v>
      </c>
    </row>
    <row r="1422" spans="1:2" x14ac:dyDescent="0.25">
      <c r="A1422" t="str">
        <f>"002372"</f>
        <v>002372</v>
      </c>
      <c r="B1422" t="s">
        <v>8</v>
      </c>
    </row>
    <row r="1423" spans="1:2" x14ac:dyDescent="0.25">
      <c r="A1423" t="str">
        <f>"300743"</f>
        <v>300743</v>
      </c>
      <c r="B1423" t="s">
        <v>8</v>
      </c>
    </row>
    <row r="1424" spans="1:2" x14ac:dyDescent="0.25">
      <c r="A1424" t="str">
        <f>"603809"</f>
        <v>603809</v>
      </c>
      <c r="B1424" t="s">
        <v>18</v>
      </c>
    </row>
    <row r="1425" spans="1:2" x14ac:dyDescent="0.25">
      <c r="A1425" t="str">
        <f>"300165"</f>
        <v>300165</v>
      </c>
      <c r="B1425" t="s">
        <v>10</v>
      </c>
    </row>
    <row r="1426" spans="1:2" x14ac:dyDescent="0.25">
      <c r="A1426" t="str">
        <f>"002828"</f>
        <v>002828</v>
      </c>
      <c r="B1426" t="s">
        <v>27</v>
      </c>
    </row>
    <row r="1427" spans="1:2" x14ac:dyDescent="0.25">
      <c r="A1427" t="str">
        <f>"000965"</f>
        <v>000965</v>
      </c>
      <c r="B1427" t="s">
        <v>24</v>
      </c>
    </row>
    <row r="1428" spans="1:2" x14ac:dyDescent="0.25">
      <c r="A1428" t="str">
        <f>"601222"</f>
        <v>601222</v>
      </c>
      <c r="B1428" t="s">
        <v>10</v>
      </c>
    </row>
    <row r="1429" spans="1:2" x14ac:dyDescent="0.25">
      <c r="A1429" t="str">
        <f>"601717"</f>
        <v>601717</v>
      </c>
      <c r="B1429" t="s">
        <v>21</v>
      </c>
    </row>
    <row r="1430" spans="1:2" x14ac:dyDescent="0.25">
      <c r="A1430" t="str">
        <f>"688033"</f>
        <v>688033</v>
      </c>
      <c r="B1430" t="s">
        <v>7</v>
      </c>
    </row>
    <row r="1431" spans="1:2" x14ac:dyDescent="0.25">
      <c r="A1431" t="str">
        <f>"600235"</f>
        <v>600235</v>
      </c>
      <c r="B1431" t="s">
        <v>8</v>
      </c>
    </row>
    <row r="1432" spans="1:2" x14ac:dyDescent="0.25">
      <c r="A1432" t="str">
        <f>"000852"</f>
        <v>000852</v>
      </c>
      <c r="B1432" t="s">
        <v>12</v>
      </c>
    </row>
    <row r="1433" spans="1:2" x14ac:dyDescent="0.25">
      <c r="A1433" t="str">
        <f>"002125"</f>
        <v>002125</v>
      </c>
      <c r="B1433" t="s">
        <v>13</v>
      </c>
    </row>
    <row r="1434" spans="1:2" x14ac:dyDescent="0.25">
      <c r="A1434" t="str">
        <f>"300252"</f>
        <v>300252</v>
      </c>
      <c r="B1434" t="s">
        <v>3</v>
      </c>
    </row>
    <row r="1435" spans="1:2" x14ac:dyDescent="0.25">
      <c r="A1435" t="str">
        <f>"600375"</f>
        <v>600375</v>
      </c>
      <c r="B1435" t="s">
        <v>11</v>
      </c>
    </row>
    <row r="1436" spans="1:2" x14ac:dyDescent="0.25">
      <c r="A1436" t="str">
        <f>"002869"</f>
        <v>002869</v>
      </c>
      <c r="B1436" t="s">
        <v>3</v>
      </c>
    </row>
    <row r="1437" spans="1:2" x14ac:dyDescent="0.25">
      <c r="A1437" t="str">
        <f>"603126"</f>
        <v>603126</v>
      </c>
      <c r="B1437" t="s">
        <v>24</v>
      </c>
    </row>
    <row r="1438" spans="1:2" x14ac:dyDescent="0.25">
      <c r="A1438" t="str">
        <f>"688199"</f>
        <v>688199</v>
      </c>
      <c r="B1438" t="s">
        <v>24</v>
      </c>
    </row>
    <row r="1439" spans="1:2" x14ac:dyDescent="0.25">
      <c r="A1439" t="str">
        <f>"000632"</f>
        <v>000632</v>
      </c>
      <c r="B1439" t="s">
        <v>14</v>
      </c>
    </row>
    <row r="1440" spans="1:2" x14ac:dyDescent="0.25">
      <c r="A1440" t="str">
        <f>"603997"</f>
        <v>603997</v>
      </c>
      <c r="B1440" t="s">
        <v>8</v>
      </c>
    </row>
    <row r="1441" spans="1:2" x14ac:dyDescent="0.25">
      <c r="A1441" t="str">
        <f>"002032"</f>
        <v>002032</v>
      </c>
      <c r="B1441" t="s">
        <v>8</v>
      </c>
    </row>
    <row r="1442" spans="1:2" x14ac:dyDescent="0.25">
      <c r="A1442" t="str">
        <f>"002765"</f>
        <v>002765</v>
      </c>
      <c r="B1442" t="s">
        <v>26</v>
      </c>
    </row>
    <row r="1443" spans="1:2" x14ac:dyDescent="0.25">
      <c r="A1443" t="str">
        <f>"000969"</f>
        <v>000969</v>
      </c>
      <c r="B1443" t="s">
        <v>7</v>
      </c>
    </row>
    <row r="1444" spans="1:2" x14ac:dyDescent="0.25">
      <c r="A1444" t="str">
        <f>"300570"</f>
        <v>300570</v>
      </c>
      <c r="B1444" t="s">
        <v>3</v>
      </c>
    </row>
    <row r="1445" spans="1:2" x14ac:dyDescent="0.25">
      <c r="A1445" t="str">
        <f>"300645"</f>
        <v>300645</v>
      </c>
      <c r="B1445" t="s">
        <v>8</v>
      </c>
    </row>
    <row r="1446" spans="1:2" x14ac:dyDescent="0.25">
      <c r="A1446" t="str">
        <f>"688389"</f>
        <v>688389</v>
      </c>
      <c r="B1446" t="s">
        <v>3</v>
      </c>
    </row>
    <row r="1447" spans="1:2" x14ac:dyDescent="0.25">
      <c r="A1447" t="str">
        <f>"601718"</f>
        <v>601718</v>
      </c>
      <c r="B1447" t="s">
        <v>7</v>
      </c>
    </row>
    <row r="1448" spans="1:2" x14ac:dyDescent="0.25">
      <c r="A1448" t="str">
        <f>"600761"</f>
        <v>600761</v>
      </c>
      <c r="B1448" t="s">
        <v>11</v>
      </c>
    </row>
    <row r="1449" spans="1:2" x14ac:dyDescent="0.25">
      <c r="A1449" t="str">
        <f>"000898"</f>
        <v>000898</v>
      </c>
      <c r="B1449" t="s">
        <v>2</v>
      </c>
    </row>
    <row r="1450" spans="1:2" x14ac:dyDescent="0.25">
      <c r="A1450" t="str">
        <f>"000058"</f>
        <v>000058</v>
      </c>
      <c r="B1450" t="s">
        <v>3</v>
      </c>
    </row>
    <row r="1451" spans="1:2" x14ac:dyDescent="0.25">
      <c r="A1451" t="str">
        <f>"002454"</f>
        <v>002454</v>
      </c>
      <c r="B1451" t="s">
        <v>5</v>
      </c>
    </row>
    <row r="1452" spans="1:2" x14ac:dyDescent="0.25">
      <c r="A1452" t="str">
        <f>"600056"</f>
        <v>600056</v>
      </c>
      <c r="B1452" t="s">
        <v>7</v>
      </c>
    </row>
    <row r="1453" spans="1:2" x14ac:dyDescent="0.25">
      <c r="A1453" t="str">
        <f>"600826"</f>
        <v>600826</v>
      </c>
      <c r="B1453" t="s">
        <v>5</v>
      </c>
    </row>
    <row r="1454" spans="1:2" x14ac:dyDescent="0.25">
      <c r="A1454" t="str">
        <f>"300245"</f>
        <v>300245</v>
      </c>
      <c r="B1454" t="s">
        <v>5</v>
      </c>
    </row>
    <row r="1455" spans="1:2" x14ac:dyDescent="0.25">
      <c r="A1455" t="str">
        <f>"002310"</f>
        <v>002310</v>
      </c>
      <c r="B1455" t="s">
        <v>7</v>
      </c>
    </row>
    <row r="1456" spans="1:2" x14ac:dyDescent="0.25">
      <c r="A1456" t="str">
        <f>"002204"</f>
        <v>002204</v>
      </c>
      <c r="B1456" t="s">
        <v>2</v>
      </c>
    </row>
    <row r="1457" spans="1:2" x14ac:dyDescent="0.25">
      <c r="A1457" t="str">
        <f>"000812"</f>
        <v>000812</v>
      </c>
      <c r="B1457" t="s">
        <v>4</v>
      </c>
    </row>
    <row r="1458" spans="1:2" x14ac:dyDescent="0.25">
      <c r="A1458" t="str">
        <f>"300393"</f>
        <v>300393</v>
      </c>
      <c r="B1458" t="s">
        <v>10</v>
      </c>
    </row>
    <row r="1459" spans="1:2" x14ac:dyDescent="0.25">
      <c r="A1459" t="str">
        <f>"000541"</f>
        <v>000541</v>
      </c>
      <c r="B1459" t="s">
        <v>6</v>
      </c>
    </row>
    <row r="1460" spans="1:2" x14ac:dyDescent="0.25">
      <c r="A1460" t="str">
        <f>"000590"</f>
        <v>000590</v>
      </c>
      <c r="B1460" t="s">
        <v>13</v>
      </c>
    </row>
    <row r="1461" spans="1:2" x14ac:dyDescent="0.25">
      <c r="A1461" t="str">
        <f>"000034"</f>
        <v>000034</v>
      </c>
      <c r="B1461" t="s">
        <v>3</v>
      </c>
    </row>
    <row r="1462" spans="1:2" x14ac:dyDescent="0.25">
      <c r="A1462" t="str">
        <f>"603326"</f>
        <v>603326</v>
      </c>
      <c r="B1462" t="s">
        <v>10</v>
      </c>
    </row>
    <row r="1463" spans="1:2" x14ac:dyDescent="0.25">
      <c r="A1463" t="str">
        <f>"600730"</f>
        <v>600730</v>
      </c>
      <c r="B1463" t="s">
        <v>7</v>
      </c>
    </row>
    <row r="1464" spans="1:2" x14ac:dyDescent="0.25">
      <c r="A1464" t="str">
        <f>"300183"</f>
        <v>300183</v>
      </c>
      <c r="B1464" t="s">
        <v>9</v>
      </c>
    </row>
    <row r="1465" spans="1:2" x14ac:dyDescent="0.25">
      <c r="A1465" t="str">
        <f>"300641"</f>
        <v>300641</v>
      </c>
      <c r="B1465" t="s">
        <v>10</v>
      </c>
    </row>
    <row r="1466" spans="1:2" x14ac:dyDescent="0.25">
      <c r="A1466" t="str">
        <f>"002168"</f>
        <v>002168</v>
      </c>
      <c r="B1466" t="s">
        <v>3</v>
      </c>
    </row>
    <row r="1467" spans="1:2" x14ac:dyDescent="0.25">
      <c r="A1467" t="str">
        <f>"300564"</f>
        <v>300564</v>
      </c>
      <c r="B1467" t="s">
        <v>17</v>
      </c>
    </row>
    <row r="1468" spans="1:2" x14ac:dyDescent="0.25">
      <c r="A1468" t="str">
        <f>"002382"</f>
        <v>002382</v>
      </c>
      <c r="B1468" t="s">
        <v>9</v>
      </c>
    </row>
    <row r="1469" spans="1:2" x14ac:dyDescent="0.25">
      <c r="A1469" t="str">
        <f>"600835"</f>
        <v>600835</v>
      </c>
      <c r="B1469" t="s">
        <v>5</v>
      </c>
    </row>
    <row r="1470" spans="1:2" x14ac:dyDescent="0.25">
      <c r="A1470" t="str">
        <f>"600522"</f>
        <v>600522</v>
      </c>
      <c r="B1470" t="s">
        <v>10</v>
      </c>
    </row>
    <row r="1471" spans="1:2" x14ac:dyDescent="0.25">
      <c r="A1471" t="str">
        <f>"300554"</f>
        <v>300554</v>
      </c>
      <c r="B1471" t="s">
        <v>10</v>
      </c>
    </row>
    <row r="1472" spans="1:2" x14ac:dyDescent="0.25">
      <c r="A1472" t="str">
        <f>"603648"</f>
        <v>603648</v>
      </c>
      <c r="B1472" t="s">
        <v>5</v>
      </c>
    </row>
    <row r="1473" spans="1:2" x14ac:dyDescent="0.25">
      <c r="A1473" t="str">
        <f>"002856"</f>
        <v>002856</v>
      </c>
      <c r="B1473" t="s">
        <v>3</v>
      </c>
    </row>
    <row r="1474" spans="1:2" x14ac:dyDescent="0.25">
      <c r="A1474" t="str">
        <f>"603617"</f>
        <v>603617</v>
      </c>
      <c r="B1474" t="s">
        <v>8</v>
      </c>
    </row>
    <row r="1475" spans="1:2" x14ac:dyDescent="0.25">
      <c r="A1475" t="str">
        <f>"603992"</f>
        <v>603992</v>
      </c>
      <c r="B1475" t="s">
        <v>14</v>
      </c>
    </row>
    <row r="1476" spans="1:2" x14ac:dyDescent="0.25">
      <c r="A1476" t="str">
        <f>"300299"</f>
        <v>300299</v>
      </c>
      <c r="B1476" t="s">
        <v>14</v>
      </c>
    </row>
    <row r="1477" spans="1:2" x14ac:dyDescent="0.25">
      <c r="A1477" t="str">
        <f>"002574"</f>
        <v>002574</v>
      </c>
      <c r="B1477" t="s">
        <v>8</v>
      </c>
    </row>
    <row r="1478" spans="1:2" x14ac:dyDescent="0.25">
      <c r="A1478" t="str">
        <f>"002832"</f>
        <v>002832</v>
      </c>
      <c r="B1478" t="s">
        <v>6</v>
      </c>
    </row>
    <row r="1479" spans="1:2" x14ac:dyDescent="0.25">
      <c r="A1479" t="str">
        <f>"000723"</f>
        <v>000723</v>
      </c>
      <c r="B1479" t="s">
        <v>28</v>
      </c>
    </row>
    <row r="1480" spans="1:2" x14ac:dyDescent="0.25">
      <c r="A1480" t="str">
        <f>"000557"</f>
        <v>000557</v>
      </c>
      <c r="B1480" t="s">
        <v>33</v>
      </c>
    </row>
    <row r="1481" spans="1:2" x14ac:dyDescent="0.25">
      <c r="A1481" t="str">
        <f>"300489"</f>
        <v>300489</v>
      </c>
      <c r="B1481" t="s">
        <v>25</v>
      </c>
    </row>
    <row r="1482" spans="1:2" x14ac:dyDescent="0.25">
      <c r="A1482" t="str">
        <f>"600288"</f>
        <v>600288</v>
      </c>
      <c r="B1482" t="s">
        <v>7</v>
      </c>
    </row>
    <row r="1483" spans="1:2" x14ac:dyDescent="0.25">
      <c r="A1483" t="str">
        <f>"603055"</f>
        <v>603055</v>
      </c>
      <c r="B1483" t="s">
        <v>8</v>
      </c>
    </row>
    <row r="1484" spans="1:2" x14ac:dyDescent="0.25">
      <c r="A1484" t="str">
        <f>"002412"</f>
        <v>002412</v>
      </c>
      <c r="B1484" t="s">
        <v>13</v>
      </c>
    </row>
    <row r="1485" spans="1:2" x14ac:dyDescent="0.25">
      <c r="A1485" t="str">
        <f>"600829"</f>
        <v>600829</v>
      </c>
      <c r="B1485" t="s">
        <v>25</v>
      </c>
    </row>
    <row r="1486" spans="1:2" x14ac:dyDescent="0.25">
      <c r="A1486" t="str">
        <f>"002505"</f>
        <v>002505</v>
      </c>
      <c r="B1486" t="s">
        <v>13</v>
      </c>
    </row>
    <row r="1487" spans="1:2" x14ac:dyDescent="0.25">
      <c r="A1487" t="str">
        <f>"000565"</f>
        <v>000565</v>
      </c>
      <c r="B1487" t="s">
        <v>26</v>
      </c>
    </row>
    <row r="1488" spans="1:2" x14ac:dyDescent="0.25">
      <c r="A1488" t="str">
        <f>"002961"</f>
        <v>002961</v>
      </c>
      <c r="B1488" t="s">
        <v>14</v>
      </c>
    </row>
    <row r="1489" spans="1:2" x14ac:dyDescent="0.25">
      <c r="A1489" t="str">
        <f>"603903"</f>
        <v>603903</v>
      </c>
      <c r="B1489" t="s">
        <v>7</v>
      </c>
    </row>
    <row r="1490" spans="1:2" x14ac:dyDescent="0.25">
      <c r="A1490" t="str">
        <f>"300746"</f>
        <v>300746</v>
      </c>
      <c r="B1490" t="s">
        <v>8</v>
      </c>
    </row>
    <row r="1491" spans="1:2" x14ac:dyDescent="0.25">
      <c r="A1491" t="str">
        <f>"600256"</f>
        <v>600256</v>
      </c>
      <c r="B1491" t="s">
        <v>27</v>
      </c>
    </row>
    <row r="1492" spans="1:2" x14ac:dyDescent="0.25">
      <c r="A1492" t="str">
        <f>"002951"</f>
        <v>002951</v>
      </c>
      <c r="B1492" t="s">
        <v>18</v>
      </c>
    </row>
    <row r="1493" spans="1:2" x14ac:dyDescent="0.25">
      <c r="A1493" t="str">
        <f>"600998"</f>
        <v>600998</v>
      </c>
      <c r="B1493" t="s">
        <v>12</v>
      </c>
    </row>
    <row r="1494" spans="1:2" x14ac:dyDescent="0.25">
      <c r="A1494" t="str">
        <f>"603339"</f>
        <v>603339</v>
      </c>
      <c r="B1494" t="s">
        <v>10</v>
      </c>
    </row>
    <row r="1495" spans="1:2" x14ac:dyDescent="0.25">
      <c r="A1495" t="str">
        <f>"002184"</f>
        <v>002184</v>
      </c>
      <c r="B1495" t="s">
        <v>5</v>
      </c>
    </row>
    <row r="1496" spans="1:2" x14ac:dyDescent="0.25">
      <c r="A1496" t="str">
        <f>"600780"</f>
        <v>600780</v>
      </c>
      <c r="B1496" t="s">
        <v>28</v>
      </c>
    </row>
    <row r="1497" spans="1:2" x14ac:dyDescent="0.25">
      <c r="A1497" t="str">
        <f>"000561"</f>
        <v>000561</v>
      </c>
      <c r="B1497" t="s">
        <v>4</v>
      </c>
    </row>
    <row r="1498" spans="1:2" x14ac:dyDescent="0.25">
      <c r="A1498" t="str">
        <f>"002612"</f>
        <v>002612</v>
      </c>
      <c r="B1498" t="s">
        <v>7</v>
      </c>
    </row>
    <row r="1499" spans="1:2" x14ac:dyDescent="0.25">
      <c r="A1499" t="str">
        <f>"300191"</f>
        <v>300191</v>
      </c>
      <c r="B1499" t="s">
        <v>7</v>
      </c>
    </row>
    <row r="1500" spans="1:2" x14ac:dyDescent="0.25">
      <c r="A1500" t="str">
        <f>"601601"</f>
        <v>601601</v>
      </c>
      <c r="B1500" t="s">
        <v>5</v>
      </c>
    </row>
    <row r="1501" spans="1:2" x14ac:dyDescent="0.25">
      <c r="A1501" t="str">
        <f>"300535"</f>
        <v>300535</v>
      </c>
      <c r="B1501" t="s">
        <v>18</v>
      </c>
    </row>
    <row r="1502" spans="1:2" x14ac:dyDescent="0.25">
      <c r="A1502" t="str">
        <f>"600439"</f>
        <v>600439</v>
      </c>
      <c r="B1502" t="s">
        <v>21</v>
      </c>
    </row>
    <row r="1503" spans="1:2" x14ac:dyDescent="0.25">
      <c r="A1503" t="str">
        <f>"300018"</f>
        <v>300018</v>
      </c>
      <c r="B1503" t="s">
        <v>12</v>
      </c>
    </row>
    <row r="1504" spans="1:2" x14ac:dyDescent="0.25">
      <c r="A1504" t="str">
        <f>"603110"</f>
        <v>603110</v>
      </c>
      <c r="B1504" t="s">
        <v>8</v>
      </c>
    </row>
    <row r="1505" spans="1:2" x14ac:dyDescent="0.25">
      <c r="A1505" t="str">
        <f>"002940"</f>
        <v>002940</v>
      </c>
      <c r="B1505" t="s">
        <v>8</v>
      </c>
    </row>
    <row r="1506" spans="1:2" x14ac:dyDescent="0.25">
      <c r="A1506" t="str">
        <f>"002326"</f>
        <v>002326</v>
      </c>
      <c r="B1506" t="s">
        <v>8</v>
      </c>
    </row>
    <row r="1507" spans="1:2" x14ac:dyDescent="0.25">
      <c r="A1507" t="str">
        <f>"002878"</f>
        <v>002878</v>
      </c>
      <c r="B1507" t="s">
        <v>7</v>
      </c>
    </row>
    <row r="1508" spans="1:2" x14ac:dyDescent="0.25">
      <c r="A1508" t="str">
        <f>"600633"</f>
        <v>600633</v>
      </c>
      <c r="B1508" t="s">
        <v>8</v>
      </c>
    </row>
    <row r="1509" spans="1:2" x14ac:dyDescent="0.25">
      <c r="A1509" t="str">
        <f>"300155"</f>
        <v>300155</v>
      </c>
      <c r="B1509" t="s">
        <v>6</v>
      </c>
    </row>
    <row r="1510" spans="1:2" x14ac:dyDescent="0.25">
      <c r="A1510" t="str">
        <f>"600135"</f>
        <v>600135</v>
      </c>
      <c r="B1510" t="s">
        <v>16</v>
      </c>
    </row>
    <row r="1511" spans="1:2" x14ac:dyDescent="0.25">
      <c r="A1511" t="str">
        <f>"300738"</f>
        <v>300738</v>
      </c>
      <c r="B1511" t="s">
        <v>6</v>
      </c>
    </row>
    <row r="1512" spans="1:2" x14ac:dyDescent="0.25">
      <c r="A1512" t="str">
        <f>"002881"</f>
        <v>002881</v>
      </c>
      <c r="B1512" t="s">
        <v>3</v>
      </c>
    </row>
    <row r="1513" spans="1:2" x14ac:dyDescent="0.25">
      <c r="A1513" t="str">
        <f>"601330"</f>
        <v>601330</v>
      </c>
      <c r="B1513" t="s">
        <v>3</v>
      </c>
    </row>
    <row r="1514" spans="1:2" x14ac:dyDescent="0.25">
      <c r="A1514" t="str">
        <f>"600513"</f>
        <v>600513</v>
      </c>
      <c r="B1514" t="s">
        <v>10</v>
      </c>
    </row>
    <row r="1515" spans="1:2" x14ac:dyDescent="0.25">
      <c r="A1515" t="str">
        <f>"688066"</f>
        <v>688066</v>
      </c>
      <c r="B1515" t="s">
        <v>7</v>
      </c>
    </row>
    <row r="1516" spans="1:2" x14ac:dyDescent="0.25">
      <c r="A1516" t="str">
        <f>"002823"</f>
        <v>002823</v>
      </c>
      <c r="B1516" t="s">
        <v>3</v>
      </c>
    </row>
    <row r="1517" spans="1:2" x14ac:dyDescent="0.25">
      <c r="A1517" t="str">
        <f>"300292"</f>
        <v>300292</v>
      </c>
      <c r="B1517" t="s">
        <v>10</v>
      </c>
    </row>
    <row r="1518" spans="1:2" x14ac:dyDescent="0.25">
      <c r="A1518" t="str">
        <f>"300021"</f>
        <v>300021</v>
      </c>
      <c r="B1518" t="s">
        <v>22</v>
      </c>
    </row>
    <row r="1519" spans="1:2" x14ac:dyDescent="0.25">
      <c r="A1519" t="str">
        <f>"600647"</f>
        <v>600647</v>
      </c>
      <c r="B1519" t="s">
        <v>5</v>
      </c>
    </row>
    <row r="1520" spans="1:2" x14ac:dyDescent="0.25">
      <c r="A1520" t="str">
        <f>"300657"</f>
        <v>300657</v>
      </c>
      <c r="B1520" t="s">
        <v>14</v>
      </c>
    </row>
    <row r="1521" spans="1:2" x14ac:dyDescent="0.25">
      <c r="A1521" t="str">
        <f>"002849"</f>
        <v>002849</v>
      </c>
      <c r="B1521" t="s">
        <v>8</v>
      </c>
    </row>
    <row r="1522" spans="1:2" x14ac:dyDescent="0.25">
      <c r="A1522" t="str">
        <f>"300185"</f>
        <v>300185</v>
      </c>
      <c r="B1522" t="s">
        <v>9</v>
      </c>
    </row>
    <row r="1523" spans="1:2" x14ac:dyDescent="0.25">
      <c r="A1523" t="str">
        <f>"002360"</f>
        <v>002360</v>
      </c>
      <c r="B1523" t="s">
        <v>28</v>
      </c>
    </row>
    <row r="1524" spans="1:2" x14ac:dyDescent="0.25">
      <c r="A1524" t="str">
        <f>"002336"</f>
        <v>002336</v>
      </c>
      <c r="B1524" t="s">
        <v>3</v>
      </c>
    </row>
    <row r="1525" spans="1:2" x14ac:dyDescent="0.25">
      <c r="A1525" t="str">
        <f>"300195"</f>
        <v>300195</v>
      </c>
      <c r="B1525" t="s">
        <v>24</v>
      </c>
    </row>
    <row r="1526" spans="1:2" x14ac:dyDescent="0.25">
      <c r="A1526" t="str">
        <f>"002530"</f>
        <v>002530</v>
      </c>
      <c r="B1526" t="s">
        <v>10</v>
      </c>
    </row>
    <row r="1527" spans="1:2" x14ac:dyDescent="0.25">
      <c r="A1527" t="str">
        <f>"002175"</f>
        <v>002175</v>
      </c>
      <c r="B1527" t="s">
        <v>19</v>
      </c>
    </row>
    <row r="1528" spans="1:2" x14ac:dyDescent="0.25">
      <c r="A1528" t="str">
        <f>"600251"</f>
        <v>600251</v>
      </c>
      <c r="B1528" t="s">
        <v>27</v>
      </c>
    </row>
    <row r="1529" spans="1:2" x14ac:dyDescent="0.25">
      <c r="A1529" t="str">
        <f>"600265"</f>
        <v>600265</v>
      </c>
      <c r="B1529" t="s">
        <v>31</v>
      </c>
    </row>
    <row r="1530" spans="1:2" x14ac:dyDescent="0.25">
      <c r="A1530" t="str">
        <f>"002512"</f>
        <v>002512</v>
      </c>
      <c r="B1530" t="s">
        <v>14</v>
      </c>
    </row>
    <row r="1531" spans="1:2" x14ac:dyDescent="0.25">
      <c r="A1531" t="str">
        <f>"002250"</f>
        <v>002250</v>
      </c>
      <c r="B1531" t="s">
        <v>8</v>
      </c>
    </row>
    <row r="1532" spans="1:2" x14ac:dyDescent="0.25">
      <c r="A1532" t="str">
        <f>"000856"</f>
        <v>000856</v>
      </c>
      <c r="B1532" t="s">
        <v>16</v>
      </c>
    </row>
    <row r="1533" spans="1:2" x14ac:dyDescent="0.25">
      <c r="A1533" t="str">
        <f>"603379"</f>
        <v>603379</v>
      </c>
      <c r="B1533" t="s">
        <v>8</v>
      </c>
    </row>
    <row r="1534" spans="1:2" x14ac:dyDescent="0.25">
      <c r="A1534" t="str">
        <f>"600702"</f>
        <v>600702</v>
      </c>
      <c r="B1534" t="s">
        <v>18</v>
      </c>
    </row>
    <row r="1535" spans="1:2" x14ac:dyDescent="0.25">
      <c r="A1535" t="str">
        <f>"002216"</f>
        <v>002216</v>
      </c>
      <c r="B1535" t="s">
        <v>21</v>
      </c>
    </row>
    <row r="1536" spans="1:2" x14ac:dyDescent="0.25">
      <c r="A1536" t="str">
        <f>"300722"</f>
        <v>300722</v>
      </c>
      <c r="B1536" t="s">
        <v>23</v>
      </c>
    </row>
    <row r="1537" spans="1:2" x14ac:dyDescent="0.25">
      <c r="A1537" t="str">
        <f>"300062"</f>
        <v>300062</v>
      </c>
      <c r="B1537" t="s">
        <v>14</v>
      </c>
    </row>
    <row r="1538" spans="1:2" x14ac:dyDescent="0.25">
      <c r="A1538" t="str">
        <f>"300275"</f>
        <v>300275</v>
      </c>
      <c r="B1538" t="s">
        <v>26</v>
      </c>
    </row>
    <row r="1539" spans="1:2" x14ac:dyDescent="0.25">
      <c r="A1539" t="str">
        <f>"300182"</f>
        <v>300182</v>
      </c>
      <c r="B1539" t="s">
        <v>7</v>
      </c>
    </row>
    <row r="1540" spans="1:2" x14ac:dyDescent="0.25">
      <c r="A1540" t="str">
        <f>"002838"</f>
        <v>002838</v>
      </c>
      <c r="B1540" t="s">
        <v>9</v>
      </c>
    </row>
    <row r="1541" spans="1:2" x14ac:dyDescent="0.25">
      <c r="A1541" t="str">
        <f>"603043"</f>
        <v>603043</v>
      </c>
      <c r="B1541" t="s">
        <v>6</v>
      </c>
    </row>
    <row r="1542" spans="1:2" x14ac:dyDescent="0.25">
      <c r="A1542" t="str">
        <f>"000905"</f>
        <v>000905</v>
      </c>
      <c r="B1542" t="s">
        <v>14</v>
      </c>
    </row>
    <row r="1543" spans="1:2" x14ac:dyDescent="0.25">
      <c r="A1543" t="str">
        <f>"688025"</f>
        <v>688025</v>
      </c>
      <c r="B1543" t="s">
        <v>3</v>
      </c>
    </row>
    <row r="1544" spans="1:2" x14ac:dyDescent="0.25">
      <c r="A1544" t="str">
        <f>"300628"</f>
        <v>300628</v>
      </c>
      <c r="B1544" t="s">
        <v>14</v>
      </c>
    </row>
    <row r="1545" spans="1:2" x14ac:dyDescent="0.25">
      <c r="A1545" t="str">
        <f>"000791"</f>
        <v>000791</v>
      </c>
      <c r="B1545" t="s">
        <v>22</v>
      </c>
    </row>
    <row r="1546" spans="1:2" x14ac:dyDescent="0.25">
      <c r="A1546" t="str">
        <f>"000626"</f>
        <v>000626</v>
      </c>
      <c r="B1546" t="s">
        <v>10</v>
      </c>
    </row>
    <row r="1547" spans="1:2" x14ac:dyDescent="0.25">
      <c r="A1547" t="str">
        <f>"002802"</f>
        <v>002802</v>
      </c>
      <c r="B1547" t="s">
        <v>10</v>
      </c>
    </row>
    <row r="1548" spans="1:2" x14ac:dyDescent="0.25">
      <c r="A1548" t="str">
        <f>"002397"</f>
        <v>002397</v>
      </c>
      <c r="B1548" t="s">
        <v>13</v>
      </c>
    </row>
    <row r="1549" spans="1:2" x14ac:dyDescent="0.25">
      <c r="A1549" t="str">
        <f>"300192"</f>
        <v>300192</v>
      </c>
      <c r="B1549" t="s">
        <v>10</v>
      </c>
    </row>
    <row r="1550" spans="1:2" x14ac:dyDescent="0.25">
      <c r="A1550" t="str">
        <f>"002467"</f>
        <v>002467</v>
      </c>
      <c r="B1550" t="s">
        <v>7</v>
      </c>
    </row>
    <row r="1551" spans="1:2" x14ac:dyDescent="0.25">
      <c r="A1551" t="str">
        <f>"601882"</f>
        <v>601882</v>
      </c>
      <c r="B1551" t="s">
        <v>8</v>
      </c>
    </row>
    <row r="1552" spans="1:2" x14ac:dyDescent="0.25">
      <c r="A1552" t="str">
        <f>"002379"</f>
        <v>002379</v>
      </c>
      <c r="B1552" t="s">
        <v>9</v>
      </c>
    </row>
    <row r="1553" spans="1:2" x14ac:dyDescent="0.25">
      <c r="A1553" t="str">
        <f>"000023"</f>
        <v>000023</v>
      </c>
      <c r="B1553" t="s">
        <v>3</v>
      </c>
    </row>
    <row r="1554" spans="1:2" x14ac:dyDescent="0.25">
      <c r="A1554" t="str">
        <f>"603605"</f>
        <v>603605</v>
      </c>
      <c r="B1554" t="s">
        <v>8</v>
      </c>
    </row>
    <row r="1555" spans="1:2" x14ac:dyDescent="0.25">
      <c r="A1555" t="str">
        <f>"300034"</f>
        <v>300034</v>
      </c>
      <c r="B1555" t="s">
        <v>7</v>
      </c>
    </row>
    <row r="1556" spans="1:2" x14ac:dyDescent="0.25">
      <c r="A1556" t="str">
        <f>"600666"</f>
        <v>600666</v>
      </c>
      <c r="B1556" t="s">
        <v>25</v>
      </c>
    </row>
    <row r="1557" spans="1:2" x14ac:dyDescent="0.25">
      <c r="A1557" t="str">
        <f>"600793"</f>
        <v>600793</v>
      </c>
      <c r="B1557" t="s">
        <v>18</v>
      </c>
    </row>
    <row r="1558" spans="1:2" x14ac:dyDescent="0.25">
      <c r="A1558" t="str">
        <f>"002362"</f>
        <v>002362</v>
      </c>
      <c r="B1558" t="s">
        <v>7</v>
      </c>
    </row>
    <row r="1559" spans="1:2" x14ac:dyDescent="0.25">
      <c r="A1559" t="str">
        <f>"601126"</f>
        <v>601126</v>
      </c>
      <c r="B1559" t="s">
        <v>7</v>
      </c>
    </row>
    <row r="1560" spans="1:2" x14ac:dyDescent="0.25">
      <c r="A1560" t="str">
        <f>"600981"</f>
        <v>600981</v>
      </c>
      <c r="B1560" t="s">
        <v>10</v>
      </c>
    </row>
    <row r="1561" spans="1:2" x14ac:dyDescent="0.25">
      <c r="A1561" t="str">
        <f>"300206"</f>
        <v>300206</v>
      </c>
      <c r="B1561" t="s">
        <v>3</v>
      </c>
    </row>
    <row r="1562" spans="1:2" x14ac:dyDescent="0.25">
      <c r="A1562" t="str">
        <f>"603689"</f>
        <v>603689</v>
      </c>
      <c r="B1562" t="s">
        <v>11</v>
      </c>
    </row>
    <row r="1563" spans="1:2" x14ac:dyDescent="0.25">
      <c r="A1563" t="str">
        <f>"000985"</f>
        <v>000985</v>
      </c>
      <c r="B1563" t="s">
        <v>25</v>
      </c>
    </row>
    <row r="1564" spans="1:2" x14ac:dyDescent="0.25">
      <c r="A1564" t="str">
        <f>"000619"</f>
        <v>000619</v>
      </c>
      <c r="B1564" t="s">
        <v>11</v>
      </c>
    </row>
    <row r="1565" spans="1:2" x14ac:dyDescent="0.25">
      <c r="A1565" t="str">
        <f>"601789"</f>
        <v>601789</v>
      </c>
      <c r="B1565" t="s">
        <v>8</v>
      </c>
    </row>
    <row r="1566" spans="1:2" x14ac:dyDescent="0.25">
      <c r="A1566" t="str">
        <f>"600509"</f>
        <v>600509</v>
      </c>
      <c r="B1566" t="s">
        <v>27</v>
      </c>
    </row>
    <row r="1567" spans="1:2" x14ac:dyDescent="0.25">
      <c r="A1567" t="str">
        <f>"600644"</f>
        <v>600644</v>
      </c>
      <c r="B1567" t="s">
        <v>18</v>
      </c>
    </row>
    <row r="1568" spans="1:2" x14ac:dyDescent="0.25">
      <c r="A1568" t="str">
        <f>"000950"</f>
        <v>000950</v>
      </c>
      <c r="B1568" t="s">
        <v>26</v>
      </c>
    </row>
    <row r="1569" spans="1:2" x14ac:dyDescent="0.25">
      <c r="A1569" t="str">
        <f>"002528"</f>
        <v>002528</v>
      </c>
      <c r="B1569" t="s">
        <v>3</v>
      </c>
    </row>
    <row r="1570" spans="1:2" x14ac:dyDescent="0.25">
      <c r="A1570" t="str">
        <f>"603286"</f>
        <v>603286</v>
      </c>
      <c r="B1570" t="s">
        <v>10</v>
      </c>
    </row>
    <row r="1571" spans="1:2" x14ac:dyDescent="0.25">
      <c r="A1571" t="str">
        <f>"300758"</f>
        <v>300758</v>
      </c>
      <c r="B1571" t="s">
        <v>2</v>
      </c>
    </row>
    <row r="1572" spans="1:2" x14ac:dyDescent="0.25">
      <c r="A1572" t="str">
        <f>"002136"</f>
        <v>002136</v>
      </c>
      <c r="B1572" t="s">
        <v>11</v>
      </c>
    </row>
    <row r="1573" spans="1:2" x14ac:dyDescent="0.25">
      <c r="A1573" t="str">
        <f>"300550"</f>
        <v>300550</v>
      </c>
      <c r="B1573" t="s">
        <v>8</v>
      </c>
    </row>
    <row r="1574" spans="1:2" x14ac:dyDescent="0.25">
      <c r="A1574" t="str">
        <f>"000572"</f>
        <v>000572</v>
      </c>
      <c r="B1574" t="s">
        <v>15</v>
      </c>
    </row>
    <row r="1575" spans="1:2" x14ac:dyDescent="0.25">
      <c r="A1575" t="str">
        <f>"601155"</f>
        <v>601155</v>
      </c>
      <c r="B1575" t="s">
        <v>10</v>
      </c>
    </row>
    <row r="1576" spans="1:2" x14ac:dyDescent="0.25">
      <c r="A1576" t="str">
        <f>"300612"</f>
        <v>300612</v>
      </c>
      <c r="B1576" t="s">
        <v>7</v>
      </c>
    </row>
    <row r="1577" spans="1:2" x14ac:dyDescent="0.25">
      <c r="A1577" t="str">
        <f>"601199"</f>
        <v>601199</v>
      </c>
      <c r="B1577" t="s">
        <v>10</v>
      </c>
    </row>
    <row r="1578" spans="1:2" x14ac:dyDescent="0.25">
      <c r="A1578" t="str">
        <f>"300720"</f>
        <v>300720</v>
      </c>
      <c r="B1578" t="s">
        <v>6</v>
      </c>
    </row>
    <row r="1579" spans="1:2" x14ac:dyDescent="0.25">
      <c r="A1579" t="str">
        <f>"002674"</f>
        <v>002674</v>
      </c>
      <c r="B1579" t="s">
        <v>14</v>
      </c>
    </row>
    <row r="1580" spans="1:2" x14ac:dyDescent="0.25">
      <c r="A1580" t="str">
        <f>"600148"</f>
        <v>600148</v>
      </c>
      <c r="B1580" t="s">
        <v>20</v>
      </c>
    </row>
    <row r="1581" spans="1:2" x14ac:dyDescent="0.25">
      <c r="A1581" t="str">
        <f>"688011"</f>
        <v>688011</v>
      </c>
      <c r="B1581" t="s">
        <v>25</v>
      </c>
    </row>
    <row r="1582" spans="1:2" x14ac:dyDescent="0.25">
      <c r="A1582" t="str">
        <f>"600415"</f>
        <v>600415</v>
      </c>
      <c r="B1582" t="s">
        <v>8</v>
      </c>
    </row>
    <row r="1583" spans="1:2" x14ac:dyDescent="0.25">
      <c r="A1583" t="str">
        <f>"002104"</f>
        <v>002104</v>
      </c>
      <c r="B1583" t="s">
        <v>10</v>
      </c>
    </row>
    <row r="1584" spans="1:2" x14ac:dyDescent="0.25">
      <c r="A1584" t="str">
        <f>"002061"</f>
        <v>002061</v>
      </c>
      <c r="B1584" t="s">
        <v>8</v>
      </c>
    </row>
    <row r="1585" spans="1:2" x14ac:dyDescent="0.25">
      <c r="A1585" t="str">
        <f>"603238"</f>
        <v>603238</v>
      </c>
      <c r="B1585" t="s">
        <v>8</v>
      </c>
    </row>
    <row r="1586" spans="1:2" x14ac:dyDescent="0.25">
      <c r="A1586" t="str">
        <f>"300668"</f>
        <v>300668</v>
      </c>
      <c r="B1586" t="s">
        <v>3</v>
      </c>
    </row>
    <row r="1587" spans="1:2" x14ac:dyDescent="0.25">
      <c r="A1587" t="str">
        <f>"300297"</f>
        <v>300297</v>
      </c>
      <c r="B1587" t="s">
        <v>6</v>
      </c>
    </row>
    <row r="1588" spans="1:2" x14ac:dyDescent="0.25">
      <c r="A1588" t="str">
        <f>"000913"</f>
        <v>000913</v>
      </c>
      <c r="B1588" t="s">
        <v>8</v>
      </c>
    </row>
    <row r="1589" spans="1:2" x14ac:dyDescent="0.25">
      <c r="A1589" t="str">
        <f>"603315"</f>
        <v>603315</v>
      </c>
      <c r="B1589" t="s">
        <v>2</v>
      </c>
    </row>
    <row r="1590" spans="1:2" x14ac:dyDescent="0.25">
      <c r="A1590" t="str">
        <f>"600794"</f>
        <v>600794</v>
      </c>
      <c r="B1590" t="s">
        <v>10</v>
      </c>
    </row>
    <row r="1591" spans="1:2" x14ac:dyDescent="0.25">
      <c r="A1591" t="str">
        <f>"600791"</f>
        <v>600791</v>
      </c>
      <c r="B1591" t="s">
        <v>7</v>
      </c>
    </row>
    <row r="1592" spans="1:2" x14ac:dyDescent="0.25">
      <c r="A1592" t="str">
        <f>"002707"</f>
        <v>002707</v>
      </c>
      <c r="B1592" t="s">
        <v>7</v>
      </c>
    </row>
    <row r="1593" spans="1:2" x14ac:dyDescent="0.25">
      <c r="A1593" t="str">
        <f>"000002"</f>
        <v>000002</v>
      </c>
      <c r="B1593" t="s">
        <v>3</v>
      </c>
    </row>
    <row r="1594" spans="1:2" x14ac:dyDescent="0.25">
      <c r="A1594" t="str">
        <f>"002788"</f>
        <v>002788</v>
      </c>
      <c r="B1594" t="s">
        <v>14</v>
      </c>
    </row>
    <row r="1595" spans="1:2" x14ac:dyDescent="0.25">
      <c r="A1595" t="str">
        <f>"000702"</f>
        <v>000702</v>
      </c>
      <c r="B1595" t="s">
        <v>13</v>
      </c>
    </row>
    <row r="1596" spans="1:2" x14ac:dyDescent="0.25">
      <c r="A1596" t="str">
        <f>"300640"</f>
        <v>300640</v>
      </c>
      <c r="B1596" t="s">
        <v>14</v>
      </c>
    </row>
    <row r="1597" spans="1:2" x14ac:dyDescent="0.25">
      <c r="A1597" t="str">
        <f>"603637"</f>
        <v>603637</v>
      </c>
      <c r="B1597" t="s">
        <v>8</v>
      </c>
    </row>
    <row r="1598" spans="1:2" x14ac:dyDescent="0.25">
      <c r="A1598" t="str">
        <f>"601933"</f>
        <v>601933</v>
      </c>
      <c r="B1598" t="s">
        <v>14</v>
      </c>
    </row>
    <row r="1599" spans="1:2" x14ac:dyDescent="0.25">
      <c r="A1599" t="str">
        <f>"603998"</f>
        <v>603998</v>
      </c>
      <c r="B1599" t="s">
        <v>13</v>
      </c>
    </row>
    <row r="1600" spans="1:2" x14ac:dyDescent="0.25">
      <c r="A1600" t="str">
        <f>"600208"</f>
        <v>600208</v>
      </c>
      <c r="B1600" t="s">
        <v>8</v>
      </c>
    </row>
    <row r="1601" spans="1:2" x14ac:dyDescent="0.25">
      <c r="A1601" t="str">
        <f>"300326"</f>
        <v>300326</v>
      </c>
      <c r="B1601" t="s">
        <v>5</v>
      </c>
    </row>
    <row r="1602" spans="1:2" x14ac:dyDescent="0.25">
      <c r="A1602" t="str">
        <f>"603880"</f>
        <v>603880</v>
      </c>
      <c r="B1602" t="s">
        <v>10</v>
      </c>
    </row>
    <row r="1603" spans="1:2" x14ac:dyDescent="0.25">
      <c r="A1603" t="str">
        <f>"600478"</f>
        <v>600478</v>
      </c>
      <c r="B1603" t="s">
        <v>13</v>
      </c>
    </row>
    <row r="1604" spans="1:2" x14ac:dyDescent="0.25">
      <c r="A1604" t="str">
        <f>"002329"</f>
        <v>002329</v>
      </c>
      <c r="B1604" t="s">
        <v>19</v>
      </c>
    </row>
    <row r="1605" spans="1:2" x14ac:dyDescent="0.25">
      <c r="A1605" t="str">
        <f>"002911"</f>
        <v>002911</v>
      </c>
      <c r="B1605" t="s">
        <v>6</v>
      </c>
    </row>
    <row r="1606" spans="1:2" x14ac:dyDescent="0.25">
      <c r="A1606" t="str">
        <f>"600127"</f>
        <v>600127</v>
      </c>
      <c r="B1606" t="s">
        <v>13</v>
      </c>
    </row>
    <row r="1607" spans="1:2" x14ac:dyDescent="0.25">
      <c r="A1607" t="str">
        <f>"600223"</f>
        <v>600223</v>
      </c>
      <c r="B1607" t="s">
        <v>9</v>
      </c>
    </row>
    <row r="1608" spans="1:2" x14ac:dyDescent="0.25">
      <c r="A1608" t="str">
        <f>"002345"</f>
        <v>002345</v>
      </c>
      <c r="B1608" t="s">
        <v>6</v>
      </c>
    </row>
    <row r="1609" spans="1:2" x14ac:dyDescent="0.25">
      <c r="A1609" t="str">
        <f>"000755"</f>
        <v>000755</v>
      </c>
      <c r="B1609" t="s">
        <v>28</v>
      </c>
    </row>
    <row r="1610" spans="1:2" x14ac:dyDescent="0.25">
      <c r="A1610" t="str">
        <f>"688101"</f>
        <v>688101</v>
      </c>
      <c r="B1610" t="s">
        <v>4</v>
      </c>
    </row>
    <row r="1611" spans="1:2" x14ac:dyDescent="0.25">
      <c r="A1611" t="str">
        <f>"300466"</f>
        <v>300466</v>
      </c>
      <c r="B1611" t="s">
        <v>10</v>
      </c>
    </row>
    <row r="1612" spans="1:2" x14ac:dyDescent="0.25">
      <c r="A1612" t="str">
        <f>"603279"</f>
        <v>603279</v>
      </c>
      <c r="B1612" t="s">
        <v>9</v>
      </c>
    </row>
    <row r="1613" spans="1:2" x14ac:dyDescent="0.25">
      <c r="A1613" t="str">
        <f>"300124"</f>
        <v>300124</v>
      </c>
      <c r="B1613" t="s">
        <v>3</v>
      </c>
    </row>
    <row r="1614" spans="1:2" x14ac:dyDescent="0.25">
      <c r="A1614" t="str">
        <f>"300075"</f>
        <v>300075</v>
      </c>
      <c r="B1614" t="s">
        <v>7</v>
      </c>
    </row>
    <row r="1615" spans="1:2" x14ac:dyDescent="0.25">
      <c r="A1615" t="str">
        <f>"600502"</f>
        <v>600502</v>
      </c>
      <c r="B1615" t="s">
        <v>11</v>
      </c>
    </row>
    <row r="1616" spans="1:2" x14ac:dyDescent="0.25">
      <c r="A1616" t="str">
        <f>"300726"</f>
        <v>300726</v>
      </c>
      <c r="B1616" t="s">
        <v>13</v>
      </c>
    </row>
    <row r="1617" spans="1:2" x14ac:dyDescent="0.25">
      <c r="A1617" t="str">
        <f>"300265"</f>
        <v>300265</v>
      </c>
      <c r="B1617" t="s">
        <v>10</v>
      </c>
    </row>
    <row r="1618" spans="1:2" x14ac:dyDescent="0.25">
      <c r="A1618" t="str">
        <f>"600455"</f>
        <v>600455</v>
      </c>
      <c r="B1618" t="s">
        <v>4</v>
      </c>
    </row>
    <row r="1619" spans="1:2" x14ac:dyDescent="0.25">
      <c r="A1619" t="str">
        <f>"600141"</f>
        <v>600141</v>
      </c>
      <c r="B1619" t="s">
        <v>12</v>
      </c>
    </row>
    <row r="1620" spans="1:2" x14ac:dyDescent="0.25">
      <c r="A1620" t="str">
        <f>"300501"</f>
        <v>300501</v>
      </c>
      <c r="B1620" t="s">
        <v>5</v>
      </c>
    </row>
    <row r="1621" spans="1:2" x14ac:dyDescent="0.25">
      <c r="A1621" t="str">
        <f>"603456"</f>
        <v>603456</v>
      </c>
      <c r="B1621" t="s">
        <v>8</v>
      </c>
    </row>
    <row r="1622" spans="1:2" x14ac:dyDescent="0.25">
      <c r="A1622" t="str">
        <f>"002572"</f>
        <v>002572</v>
      </c>
      <c r="B1622" t="s">
        <v>6</v>
      </c>
    </row>
    <row r="1623" spans="1:2" x14ac:dyDescent="0.25">
      <c r="A1623" t="str">
        <f>"600716"</f>
        <v>600716</v>
      </c>
      <c r="B1623" t="s">
        <v>10</v>
      </c>
    </row>
    <row r="1624" spans="1:2" x14ac:dyDescent="0.25">
      <c r="A1624" t="str">
        <f>"300159"</f>
        <v>300159</v>
      </c>
      <c r="B1624" t="s">
        <v>27</v>
      </c>
    </row>
    <row r="1625" spans="1:2" x14ac:dyDescent="0.25">
      <c r="A1625" t="str">
        <f>"300282"</f>
        <v>300282</v>
      </c>
      <c r="B1625" t="s">
        <v>7</v>
      </c>
    </row>
    <row r="1626" spans="1:2" x14ac:dyDescent="0.25">
      <c r="A1626" t="str">
        <f>"000798"</f>
        <v>000798</v>
      </c>
      <c r="B1626" t="s">
        <v>7</v>
      </c>
    </row>
    <row r="1627" spans="1:2" x14ac:dyDescent="0.25">
      <c r="A1627" t="str">
        <f>"603232"</f>
        <v>603232</v>
      </c>
      <c r="B1627" t="s">
        <v>5</v>
      </c>
    </row>
    <row r="1628" spans="1:2" x14ac:dyDescent="0.25">
      <c r="A1628" t="str">
        <f>"603788"</f>
        <v>603788</v>
      </c>
      <c r="B1628" t="s">
        <v>8</v>
      </c>
    </row>
    <row r="1629" spans="1:2" x14ac:dyDescent="0.25">
      <c r="A1629" t="str">
        <f>"688369"</f>
        <v>688369</v>
      </c>
      <c r="B1629" t="s">
        <v>7</v>
      </c>
    </row>
    <row r="1630" spans="1:2" x14ac:dyDescent="0.25">
      <c r="A1630" t="str">
        <f>"002322"</f>
        <v>002322</v>
      </c>
      <c r="B1630" t="s">
        <v>8</v>
      </c>
    </row>
    <row r="1631" spans="1:2" x14ac:dyDescent="0.25">
      <c r="A1631" t="str">
        <f>"600721"</f>
        <v>600721</v>
      </c>
      <c r="B1631" t="s">
        <v>27</v>
      </c>
    </row>
    <row r="1632" spans="1:2" x14ac:dyDescent="0.25">
      <c r="A1632" t="str">
        <f>"002457"</f>
        <v>002457</v>
      </c>
      <c r="B1632" t="s">
        <v>33</v>
      </c>
    </row>
    <row r="1633" spans="1:2" x14ac:dyDescent="0.25">
      <c r="A1633" t="str">
        <f>"600461"</f>
        <v>600461</v>
      </c>
      <c r="B1633" t="s">
        <v>23</v>
      </c>
    </row>
    <row r="1634" spans="1:2" x14ac:dyDescent="0.25">
      <c r="A1634" t="str">
        <f>"002691"</f>
        <v>002691</v>
      </c>
      <c r="B1634" t="s">
        <v>16</v>
      </c>
    </row>
    <row r="1635" spans="1:2" x14ac:dyDescent="0.25">
      <c r="A1635" t="str">
        <f>"600328"</f>
        <v>600328</v>
      </c>
      <c r="B1635" t="s">
        <v>29</v>
      </c>
    </row>
    <row r="1636" spans="1:2" x14ac:dyDescent="0.25">
      <c r="A1636" t="str">
        <f>"300520"</f>
        <v>300520</v>
      </c>
      <c r="B1636" t="s">
        <v>11</v>
      </c>
    </row>
    <row r="1637" spans="1:2" x14ac:dyDescent="0.25">
      <c r="A1637" t="str">
        <f>"002893"</f>
        <v>002893</v>
      </c>
      <c r="B1637" t="s">
        <v>7</v>
      </c>
    </row>
    <row r="1638" spans="1:2" x14ac:dyDescent="0.25">
      <c r="A1638" t="str">
        <f>"002024"</f>
        <v>002024</v>
      </c>
      <c r="B1638" t="s">
        <v>10</v>
      </c>
    </row>
    <row r="1639" spans="1:2" x14ac:dyDescent="0.25">
      <c r="A1639" t="str">
        <f>"002159"</f>
        <v>002159</v>
      </c>
      <c r="B1639" t="s">
        <v>12</v>
      </c>
    </row>
    <row r="1640" spans="1:2" x14ac:dyDescent="0.25">
      <c r="A1640" t="str">
        <f>"002633"</f>
        <v>002633</v>
      </c>
      <c r="B1640" t="s">
        <v>8</v>
      </c>
    </row>
    <row r="1641" spans="1:2" x14ac:dyDescent="0.25">
      <c r="A1641" t="str">
        <f>"600507"</f>
        <v>600507</v>
      </c>
      <c r="B1641" t="s">
        <v>23</v>
      </c>
    </row>
    <row r="1642" spans="1:2" x14ac:dyDescent="0.25">
      <c r="A1642" t="str">
        <f>"300161"</f>
        <v>300161</v>
      </c>
      <c r="B1642" t="s">
        <v>12</v>
      </c>
    </row>
    <row r="1643" spans="1:2" x14ac:dyDescent="0.25">
      <c r="A1643" t="str">
        <f>"600488"</f>
        <v>600488</v>
      </c>
      <c r="B1643" t="s">
        <v>24</v>
      </c>
    </row>
    <row r="1644" spans="1:2" x14ac:dyDescent="0.25">
      <c r="A1644" t="str">
        <f>"603985"</f>
        <v>603985</v>
      </c>
      <c r="B1644" t="s">
        <v>10</v>
      </c>
    </row>
    <row r="1645" spans="1:2" x14ac:dyDescent="0.25">
      <c r="A1645" t="str">
        <f>"300446"</f>
        <v>300446</v>
      </c>
      <c r="B1645" t="s">
        <v>16</v>
      </c>
    </row>
    <row r="1646" spans="1:2" x14ac:dyDescent="0.25">
      <c r="A1646" t="str">
        <f>"300698"</f>
        <v>300698</v>
      </c>
      <c r="B1646" t="s">
        <v>8</v>
      </c>
    </row>
    <row r="1647" spans="1:2" x14ac:dyDescent="0.25">
      <c r="A1647" t="str">
        <f>"600137"</f>
        <v>600137</v>
      </c>
      <c r="B1647" t="s">
        <v>18</v>
      </c>
    </row>
    <row r="1648" spans="1:2" x14ac:dyDescent="0.25">
      <c r="A1648" t="str">
        <f>"600757"</f>
        <v>600757</v>
      </c>
      <c r="B1648" t="s">
        <v>12</v>
      </c>
    </row>
    <row r="1649" spans="1:2" x14ac:dyDescent="0.25">
      <c r="A1649" t="str">
        <f>"603917"</f>
        <v>603917</v>
      </c>
      <c r="B1649" t="s">
        <v>8</v>
      </c>
    </row>
    <row r="1650" spans="1:2" x14ac:dyDescent="0.25">
      <c r="A1650" t="str">
        <f>"002752"</f>
        <v>002752</v>
      </c>
      <c r="B1650" t="s">
        <v>14</v>
      </c>
    </row>
    <row r="1651" spans="1:2" x14ac:dyDescent="0.25">
      <c r="A1651" t="str">
        <f>"002376"</f>
        <v>002376</v>
      </c>
      <c r="B1651" t="s">
        <v>9</v>
      </c>
    </row>
    <row r="1652" spans="1:2" x14ac:dyDescent="0.25">
      <c r="A1652" t="str">
        <f>"300284"</f>
        <v>300284</v>
      </c>
      <c r="B1652" t="s">
        <v>10</v>
      </c>
    </row>
    <row r="1653" spans="1:2" x14ac:dyDescent="0.25">
      <c r="A1653" t="str">
        <f>"002482"</f>
        <v>002482</v>
      </c>
      <c r="B1653" t="s">
        <v>3</v>
      </c>
    </row>
    <row r="1654" spans="1:2" x14ac:dyDescent="0.25">
      <c r="A1654" t="str">
        <f>"600365"</f>
        <v>600365</v>
      </c>
      <c r="B1654" t="s">
        <v>20</v>
      </c>
    </row>
    <row r="1655" spans="1:2" x14ac:dyDescent="0.25">
      <c r="A1655" t="str">
        <f>"002352"</f>
        <v>002352</v>
      </c>
      <c r="B1655" t="s">
        <v>3</v>
      </c>
    </row>
    <row r="1656" spans="1:2" x14ac:dyDescent="0.25">
      <c r="A1656" t="str">
        <f>"002789"</f>
        <v>002789</v>
      </c>
      <c r="B1656" t="s">
        <v>3</v>
      </c>
    </row>
    <row r="1657" spans="1:2" x14ac:dyDescent="0.25">
      <c r="A1657" t="str">
        <f>"600057"</f>
        <v>600057</v>
      </c>
      <c r="B1657" t="s">
        <v>14</v>
      </c>
    </row>
    <row r="1658" spans="1:2" x14ac:dyDescent="0.25">
      <c r="A1658" t="str">
        <f>"600338"</f>
        <v>600338</v>
      </c>
      <c r="B1658" t="s">
        <v>17</v>
      </c>
    </row>
    <row r="1659" spans="1:2" x14ac:dyDescent="0.25">
      <c r="A1659" t="str">
        <f>"600604"</f>
        <v>600604</v>
      </c>
      <c r="B1659" t="s">
        <v>5</v>
      </c>
    </row>
    <row r="1660" spans="1:2" x14ac:dyDescent="0.25">
      <c r="A1660" t="str">
        <f>"002225"</f>
        <v>002225</v>
      </c>
      <c r="B1660" t="s">
        <v>21</v>
      </c>
    </row>
    <row r="1661" spans="1:2" x14ac:dyDescent="0.25">
      <c r="A1661" t="str">
        <f>"000068"</f>
        <v>000068</v>
      </c>
      <c r="B1661" t="s">
        <v>3</v>
      </c>
    </row>
    <row r="1662" spans="1:2" x14ac:dyDescent="0.25">
      <c r="A1662" t="str">
        <f>"600741"</f>
        <v>600741</v>
      </c>
      <c r="B1662" t="s">
        <v>5</v>
      </c>
    </row>
    <row r="1663" spans="1:2" x14ac:dyDescent="0.25">
      <c r="A1663" t="str">
        <f>"000697"</f>
        <v>000697</v>
      </c>
      <c r="B1663" t="s">
        <v>4</v>
      </c>
    </row>
    <row r="1664" spans="1:2" x14ac:dyDescent="0.25">
      <c r="A1664" t="str">
        <f>"000056"</f>
        <v>000056</v>
      </c>
      <c r="B1664" t="s">
        <v>3</v>
      </c>
    </row>
    <row r="1665" spans="1:2" x14ac:dyDescent="0.25">
      <c r="A1665" t="str">
        <f>"603696"</f>
        <v>603696</v>
      </c>
      <c r="B1665" t="s">
        <v>14</v>
      </c>
    </row>
    <row r="1666" spans="1:2" x14ac:dyDescent="0.25">
      <c r="A1666" t="str">
        <f>"002344"</f>
        <v>002344</v>
      </c>
      <c r="B1666" t="s">
        <v>8</v>
      </c>
    </row>
    <row r="1667" spans="1:2" x14ac:dyDescent="0.25">
      <c r="A1667" t="str">
        <f>"300752"</f>
        <v>300752</v>
      </c>
      <c r="B1667" t="s">
        <v>3</v>
      </c>
    </row>
    <row r="1668" spans="1:2" x14ac:dyDescent="0.25">
      <c r="A1668" t="str">
        <f>"600692"</f>
        <v>600692</v>
      </c>
      <c r="B1668" t="s">
        <v>5</v>
      </c>
    </row>
    <row r="1669" spans="1:2" x14ac:dyDescent="0.25">
      <c r="A1669" t="str">
        <f>"002566"</f>
        <v>002566</v>
      </c>
      <c r="B1669" t="s">
        <v>20</v>
      </c>
    </row>
    <row r="1670" spans="1:2" x14ac:dyDescent="0.25">
      <c r="A1670" t="str">
        <f>"603488"</f>
        <v>603488</v>
      </c>
      <c r="B1670" t="s">
        <v>10</v>
      </c>
    </row>
    <row r="1671" spans="1:2" x14ac:dyDescent="0.25">
      <c r="A1671" t="str">
        <f>"603867"</f>
        <v>603867</v>
      </c>
      <c r="B1671" t="s">
        <v>8</v>
      </c>
    </row>
    <row r="1672" spans="1:2" x14ac:dyDescent="0.25">
      <c r="A1672" t="str">
        <f>"603915"</f>
        <v>603915</v>
      </c>
      <c r="B1672" t="s">
        <v>10</v>
      </c>
    </row>
    <row r="1673" spans="1:2" x14ac:dyDescent="0.25">
      <c r="A1673" t="str">
        <f>"688021"</f>
        <v>688021</v>
      </c>
      <c r="B1673" t="s">
        <v>9</v>
      </c>
    </row>
    <row r="1674" spans="1:2" x14ac:dyDescent="0.25">
      <c r="A1674" t="str">
        <f>"002305"</f>
        <v>002305</v>
      </c>
      <c r="B1674" t="s">
        <v>12</v>
      </c>
    </row>
    <row r="1675" spans="1:2" x14ac:dyDescent="0.25">
      <c r="A1675" t="str">
        <f>"600629"</f>
        <v>600629</v>
      </c>
      <c r="B1675" t="s">
        <v>5</v>
      </c>
    </row>
    <row r="1676" spans="1:2" x14ac:dyDescent="0.25">
      <c r="A1676" t="str">
        <f>"600480"</f>
        <v>600480</v>
      </c>
      <c r="B1676" t="s">
        <v>16</v>
      </c>
    </row>
    <row r="1677" spans="1:2" x14ac:dyDescent="0.25">
      <c r="A1677" t="str">
        <f>"300106"</f>
        <v>300106</v>
      </c>
      <c r="B1677" t="s">
        <v>27</v>
      </c>
    </row>
    <row r="1678" spans="1:2" x14ac:dyDescent="0.25">
      <c r="A1678" t="str">
        <f>"300747"</f>
        <v>300747</v>
      </c>
      <c r="B1678" t="s">
        <v>12</v>
      </c>
    </row>
    <row r="1679" spans="1:2" x14ac:dyDescent="0.25">
      <c r="A1679" t="str">
        <f>"300666"</f>
        <v>300666</v>
      </c>
      <c r="B1679" t="s">
        <v>8</v>
      </c>
    </row>
    <row r="1680" spans="1:2" x14ac:dyDescent="0.25">
      <c r="A1680" t="str">
        <f>"002625"</f>
        <v>002625</v>
      </c>
      <c r="B1680" t="s">
        <v>8</v>
      </c>
    </row>
    <row r="1681" spans="1:2" x14ac:dyDescent="0.25">
      <c r="A1681" t="str">
        <f>"000837"</f>
        <v>000837</v>
      </c>
      <c r="B1681" t="s">
        <v>4</v>
      </c>
    </row>
    <row r="1682" spans="1:2" x14ac:dyDescent="0.25">
      <c r="A1682" t="str">
        <f>"000035"</f>
        <v>000035</v>
      </c>
      <c r="B1682" t="s">
        <v>10</v>
      </c>
    </row>
    <row r="1683" spans="1:2" x14ac:dyDescent="0.25">
      <c r="A1683" t="str">
        <f>"600883"</f>
        <v>600883</v>
      </c>
      <c r="B1683" t="s">
        <v>31</v>
      </c>
    </row>
    <row r="1684" spans="1:2" x14ac:dyDescent="0.25">
      <c r="A1684" t="str">
        <f>"603663"</f>
        <v>603663</v>
      </c>
      <c r="B1684" t="s">
        <v>14</v>
      </c>
    </row>
    <row r="1685" spans="1:2" x14ac:dyDescent="0.25">
      <c r="A1685" t="str">
        <f>"002821"</f>
        <v>002821</v>
      </c>
      <c r="B1685" t="s">
        <v>24</v>
      </c>
    </row>
    <row r="1686" spans="1:2" x14ac:dyDescent="0.25">
      <c r="A1686" t="str">
        <f>"002145"</f>
        <v>002145</v>
      </c>
      <c r="B1686" t="s">
        <v>22</v>
      </c>
    </row>
    <row r="1687" spans="1:2" x14ac:dyDescent="0.25">
      <c r="A1687" t="str">
        <f>"300141"</f>
        <v>300141</v>
      </c>
      <c r="B1687" t="s">
        <v>10</v>
      </c>
    </row>
    <row r="1688" spans="1:2" x14ac:dyDescent="0.25">
      <c r="A1688" t="str">
        <f>"603937"</f>
        <v>603937</v>
      </c>
      <c r="B1688" t="s">
        <v>10</v>
      </c>
    </row>
    <row r="1689" spans="1:2" x14ac:dyDescent="0.25">
      <c r="A1689" t="str">
        <f>"603578"</f>
        <v>603578</v>
      </c>
      <c r="B1689" t="s">
        <v>8</v>
      </c>
    </row>
    <row r="1690" spans="1:2" x14ac:dyDescent="0.25">
      <c r="A1690" t="str">
        <f>"300213"</f>
        <v>300213</v>
      </c>
      <c r="B1690" t="s">
        <v>7</v>
      </c>
    </row>
    <row r="1691" spans="1:2" x14ac:dyDescent="0.25">
      <c r="A1691" t="str">
        <f>"000888"</f>
        <v>000888</v>
      </c>
      <c r="B1691" t="s">
        <v>18</v>
      </c>
    </row>
    <row r="1692" spans="1:2" x14ac:dyDescent="0.25">
      <c r="A1692" t="str">
        <f>"600220"</f>
        <v>600220</v>
      </c>
      <c r="B1692" t="s">
        <v>10</v>
      </c>
    </row>
    <row r="1693" spans="1:2" x14ac:dyDescent="0.25">
      <c r="A1693" t="str">
        <f>"600085"</f>
        <v>600085</v>
      </c>
      <c r="B1693" t="s">
        <v>7</v>
      </c>
    </row>
    <row r="1694" spans="1:2" x14ac:dyDescent="0.25">
      <c r="A1694" t="str">
        <f>"000420"</f>
        <v>000420</v>
      </c>
      <c r="B1694" t="s">
        <v>20</v>
      </c>
    </row>
    <row r="1695" spans="1:2" x14ac:dyDescent="0.25">
      <c r="A1695" t="str">
        <f>"600831"</f>
        <v>600831</v>
      </c>
      <c r="B1695" t="s">
        <v>4</v>
      </c>
    </row>
    <row r="1696" spans="1:2" x14ac:dyDescent="0.25">
      <c r="A1696" t="str">
        <f>"300486"</f>
        <v>300486</v>
      </c>
      <c r="B1696" t="s">
        <v>28</v>
      </c>
    </row>
    <row r="1697" spans="1:2" x14ac:dyDescent="0.25">
      <c r="A1697" t="str">
        <f>"000639"</f>
        <v>000639</v>
      </c>
      <c r="B1697" t="s">
        <v>9</v>
      </c>
    </row>
    <row r="1698" spans="1:2" x14ac:dyDescent="0.25">
      <c r="A1698" t="str">
        <f>"000016"</f>
        <v>000016</v>
      </c>
      <c r="B1698" t="s">
        <v>3</v>
      </c>
    </row>
    <row r="1699" spans="1:2" x14ac:dyDescent="0.25">
      <c r="A1699" t="str">
        <f>"002006"</f>
        <v>002006</v>
      </c>
      <c r="B1699" t="s">
        <v>8</v>
      </c>
    </row>
    <row r="1700" spans="1:2" x14ac:dyDescent="0.25">
      <c r="A1700" t="str">
        <f>"300380"</f>
        <v>300380</v>
      </c>
      <c r="B1700" t="s">
        <v>5</v>
      </c>
    </row>
    <row r="1701" spans="1:2" x14ac:dyDescent="0.25">
      <c r="A1701" t="str">
        <f>"300426"</f>
        <v>300426</v>
      </c>
      <c r="B1701" t="s">
        <v>8</v>
      </c>
    </row>
    <row r="1702" spans="1:2" x14ac:dyDescent="0.25">
      <c r="A1702" t="str">
        <f>"000826"</f>
        <v>000826</v>
      </c>
      <c r="B1702" t="s">
        <v>12</v>
      </c>
    </row>
    <row r="1703" spans="1:2" x14ac:dyDescent="0.25">
      <c r="A1703" t="str">
        <f>"603555"</f>
        <v>603555</v>
      </c>
      <c r="B1703" t="s">
        <v>14</v>
      </c>
    </row>
    <row r="1704" spans="1:2" x14ac:dyDescent="0.25">
      <c r="A1704" t="str">
        <f>"002324"</f>
        <v>002324</v>
      </c>
      <c r="B1704" t="s">
        <v>5</v>
      </c>
    </row>
    <row r="1705" spans="1:2" x14ac:dyDescent="0.25">
      <c r="A1705" t="str">
        <f>"300542"</f>
        <v>300542</v>
      </c>
      <c r="B1705" t="s">
        <v>7</v>
      </c>
    </row>
    <row r="1706" spans="1:2" x14ac:dyDescent="0.25">
      <c r="A1706" t="str">
        <f>"601577"</f>
        <v>601577</v>
      </c>
      <c r="B1706" t="s">
        <v>13</v>
      </c>
    </row>
    <row r="1707" spans="1:2" x14ac:dyDescent="0.25">
      <c r="A1707" t="str">
        <f>"600888"</f>
        <v>600888</v>
      </c>
      <c r="B1707" t="s">
        <v>27</v>
      </c>
    </row>
    <row r="1708" spans="1:2" x14ac:dyDescent="0.25">
      <c r="A1708" t="str">
        <f>"002103"</f>
        <v>002103</v>
      </c>
      <c r="B1708" t="s">
        <v>8</v>
      </c>
    </row>
    <row r="1709" spans="1:2" x14ac:dyDescent="0.25">
      <c r="A1709" t="str">
        <f>"603839"</f>
        <v>603839</v>
      </c>
      <c r="B1709" t="s">
        <v>8</v>
      </c>
    </row>
    <row r="1710" spans="1:2" x14ac:dyDescent="0.25">
      <c r="A1710" t="str">
        <f>"002899"</f>
        <v>002899</v>
      </c>
      <c r="B1710" t="s">
        <v>9</v>
      </c>
    </row>
    <row r="1711" spans="1:2" x14ac:dyDescent="0.25">
      <c r="A1711" t="str">
        <f>"002433"</f>
        <v>002433</v>
      </c>
      <c r="B1711" t="s">
        <v>6</v>
      </c>
    </row>
    <row r="1712" spans="1:2" x14ac:dyDescent="0.25">
      <c r="A1712" t="str">
        <f>"601633"</f>
        <v>601633</v>
      </c>
      <c r="B1712" t="s">
        <v>16</v>
      </c>
    </row>
    <row r="1713" spans="1:2" x14ac:dyDescent="0.25">
      <c r="A1713" t="str">
        <f>"000757"</f>
        <v>000757</v>
      </c>
      <c r="B1713" t="s">
        <v>18</v>
      </c>
    </row>
    <row r="1714" spans="1:2" x14ac:dyDescent="0.25">
      <c r="A1714" t="str">
        <f>"600623"</f>
        <v>600623</v>
      </c>
      <c r="B1714" t="s">
        <v>5</v>
      </c>
    </row>
    <row r="1715" spans="1:2" x14ac:dyDescent="0.25">
      <c r="A1715" t="str">
        <f>"601058"</f>
        <v>601058</v>
      </c>
      <c r="B1715" t="s">
        <v>9</v>
      </c>
    </row>
    <row r="1716" spans="1:2" x14ac:dyDescent="0.25">
      <c r="A1716" t="str">
        <f>"000863"</f>
        <v>000863</v>
      </c>
      <c r="B1716" t="s">
        <v>5</v>
      </c>
    </row>
    <row r="1717" spans="1:2" x14ac:dyDescent="0.25">
      <c r="A1717" t="str">
        <f>"600637"</f>
        <v>600637</v>
      </c>
      <c r="B1717" t="s">
        <v>5</v>
      </c>
    </row>
    <row r="1718" spans="1:2" x14ac:dyDescent="0.25">
      <c r="A1718" t="str">
        <f>"002008"</f>
        <v>002008</v>
      </c>
      <c r="B1718" t="s">
        <v>3</v>
      </c>
    </row>
    <row r="1719" spans="1:2" x14ac:dyDescent="0.25">
      <c r="A1719" t="str">
        <f>"000929"</f>
        <v>000929</v>
      </c>
      <c r="B1719" t="s">
        <v>22</v>
      </c>
    </row>
    <row r="1720" spans="1:2" x14ac:dyDescent="0.25">
      <c r="A1720" t="str">
        <f>"300103"</f>
        <v>300103</v>
      </c>
      <c r="B1720" t="s">
        <v>4</v>
      </c>
    </row>
    <row r="1721" spans="1:2" x14ac:dyDescent="0.25">
      <c r="A1721" t="str">
        <f>"002651"</f>
        <v>002651</v>
      </c>
      <c r="B1721" t="s">
        <v>18</v>
      </c>
    </row>
    <row r="1722" spans="1:2" x14ac:dyDescent="0.25">
      <c r="A1722" t="str">
        <f>"002491"</f>
        <v>002491</v>
      </c>
      <c r="B1722" t="s">
        <v>10</v>
      </c>
    </row>
    <row r="1723" spans="1:2" x14ac:dyDescent="0.25">
      <c r="A1723" t="str">
        <f>"000811"</f>
        <v>000811</v>
      </c>
      <c r="B1723" t="s">
        <v>9</v>
      </c>
    </row>
    <row r="1724" spans="1:2" x14ac:dyDescent="0.25">
      <c r="A1724" t="str">
        <f>"300772"</f>
        <v>300772</v>
      </c>
      <c r="B1724" t="s">
        <v>8</v>
      </c>
    </row>
    <row r="1725" spans="1:2" x14ac:dyDescent="0.25">
      <c r="A1725" t="str">
        <f>"300061"</f>
        <v>300061</v>
      </c>
      <c r="B1725" t="s">
        <v>5</v>
      </c>
    </row>
    <row r="1726" spans="1:2" x14ac:dyDescent="0.25">
      <c r="A1726" t="str">
        <f>"603421"</f>
        <v>603421</v>
      </c>
      <c r="B1726" t="s">
        <v>9</v>
      </c>
    </row>
    <row r="1727" spans="1:2" x14ac:dyDescent="0.25">
      <c r="A1727" t="str">
        <f>"002294"</f>
        <v>002294</v>
      </c>
      <c r="B1727" t="s">
        <v>3</v>
      </c>
    </row>
    <row r="1728" spans="1:2" x14ac:dyDescent="0.25">
      <c r="A1728" t="str">
        <f>"002723"</f>
        <v>002723</v>
      </c>
      <c r="B1728" t="s">
        <v>6</v>
      </c>
    </row>
    <row r="1729" spans="1:2" x14ac:dyDescent="0.25">
      <c r="A1729" t="str">
        <f>"002471"</f>
        <v>002471</v>
      </c>
      <c r="B1729" t="s">
        <v>10</v>
      </c>
    </row>
    <row r="1730" spans="1:2" x14ac:dyDescent="0.25">
      <c r="A1730" t="str">
        <f>"002094"</f>
        <v>002094</v>
      </c>
      <c r="B1730" t="s">
        <v>9</v>
      </c>
    </row>
    <row r="1731" spans="1:2" x14ac:dyDescent="0.25">
      <c r="A1731" t="str">
        <f>"600180"</f>
        <v>600180</v>
      </c>
      <c r="B1731" t="s">
        <v>9</v>
      </c>
    </row>
    <row r="1732" spans="1:2" x14ac:dyDescent="0.25">
      <c r="A1732" t="str">
        <f>"002399"</f>
        <v>002399</v>
      </c>
      <c r="B1732" t="s">
        <v>3</v>
      </c>
    </row>
    <row r="1733" spans="1:2" x14ac:dyDescent="0.25">
      <c r="A1733" t="str">
        <f>"000756"</f>
        <v>000756</v>
      </c>
      <c r="B1733" t="s">
        <v>9</v>
      </c>
    </row>
    <row r="1734" spans="1:2" x14ac:dyDescent="0.25">
      <c r="A1734" t="str">
        <f>"600382"</f>
        <v>600382</v>
      </c>
      <c r="B1734" t="s">
        <v>6</v>
      </c>
    </row>
    <row r="1735" spans="1:2" x14ac:dyDescent="0.25">
      <c r="A1735" t="str">
        <f>"300048"</f>
        <v>300048</v>
      </c>
      <c r="B1735" t="s">
        <v>7</v>
      </c>
    </row>
    <row r="1736" spans="1:2" x14ac:dyDescent="0.25">
      <c r="A1736" t="str">
        <f>"000599"</f>
        <v>000599</v>
      </c>
      <c r="B1736" t="s">
        <v>9</v>
      </c>
    </row>
    <row r="1737" spans="1:2" x14ac:dyDescent="0.25">
      <c r="A1737" t="str">
        <f>"000966"</f>
        <v>000966</v>
      </c>
      <c r="B1737" t="s">
        <v>12</v>
      </c>
    </row>
    <row r="1738" spans="1:2" x14ac:dyDescent="0.25">
      <c r="A1738" t="str">
        <f>"000589"</f>
        <v>000589</v>
      </c>
      <c r="B1738" t="s">
        <v>30</v>
      </c>
    </row>
    <row r="1739" spans="1:2" x14ac:dyDescent="0.25">
      <c r="A1739" t="str">
        <f>"300307"</f>
        <v>300307</v>
      </c>
      <c r="B1739" t="s">
        <v>8</v>
      </c>
    </row>
    <row r="1740" spans="1:2" x14ac:dyDescent="0.25">
      <c r="A1740" t="str">
        <f>"300239"</f>
        <v>300239</v>
      </c>
      <c r="B1740" t="s">
        <v>29</v>
      </c>
    </row>
    <row r="1741" spans="1:2" x14ac:dyDescent="0.25">
      <c r="A1741" t="str">
        <f>"000600"</f>
        <v>000600</v>
      </c>
      <c r="B1741" t="s">
        <v>16</v>
      </c>
    </row>
    <row r="1742" spans="1:2" x14ac:dyDescent="0.25">
      <c r="A1742" t="str">
        <f>"600690"</f>
        <v>600690</v>
      </c>
      <c r="B1742" t="s">
        <v>9</v>
      </c>
    </row>
    <row r="1743" spans="1:2" x14ac:dyDescent="0.25">
      <c r="A1743" t="str">
        <f>"002101"</f>
        <v>002101</v>
      </c>
      <c r="B1743" t="s">
        <v>6</v>
      </c>
    </row>
    <row r="1744" spans="1:2" x14ac:dyDescent="0.25">
      <c r="A1744" t="str">
        <f>"000961"</f>
        <v>000961</v>
      </c>
      <c r="B1744" t="s">
        <v>10</v>
      </c>
    </row>
    <row r="1745" spans="1:2" x14ac:dyDescent="0.25">
      <c r="A1745" t="str">
        <f>"000009"</f>
        <v>000009</v>
      </c>
      <c r="B1745" t="s">
        <v>3</v>
      </c>
    </row>
    <row r="1746" spans="1:2" x14ac:dyDescent="0.25">
      <c r="A1746" t="str">
        <f>"300187"</f>
        <v>300187</v>
      </c>
      <c r="B1746" t="s">
        <v>13</v>
      </c>
    </row>
    <row r="1747" spans="1:2" x14ac:dyDescent="0.25">
      <c r="A1747" t="str">
        <f>"002923"</f>
        <v>002923</v>
      </c>
      <c r="B1747" t="s">
        <v>6</v>
      </c>
    </row>
    <row r="1748" spans="1:2" x14ac:dyDescent="0.25">
      <c r="A1748" t="str">
        <f>"002695"</f>
        <v>002695</v>
      </c>
      <c r="B1748" t="s">
        <v>23</v>
      </c>
    </row>
    <row r="1749" spans="1:2" x14ac:dyDescent="0.25">
      <c r="A1749" t="str">
        <f>"600635"</f>
        <v>600635</v>
      </c>
      <c r="B1749" t="s">
        <v>5</v>
      </c>
    </row>
    <row r="1750" spans="1:2" x14ac:dyDescent="0.25">
      <c r="A1750" t="str">
        <f>"002053"</f>
        <v>002053</v>
      </c>
      <c r="B1750" t="s">
        <v>31</v>
      </c>
    </row>
    <row r="1751" spans="1:2" x14ac:dyDescent="0.25">
      <c r="A1751" t="str">
        <f>"601636"</f>
        <v>601636</v>
      </c>
      <c r="B1751" t="s">
        <v>13</v>
      </c>
    </row>
    <row r="1752" spans="1:2" x14ac:dyDescent="0.25">
      <c r="A1752" t="str">
        <f>"600530"</f>
        <v>600530</v>
      </c>
      <c r="B1752" t="s">
        <v>5</v>
      </c>
    </row>
    <row r="1753" spans="1:2" x14ac:dyDescent="0.25">
      <c r="A1753" t="str">
        <f>"601567"</f>
        <v>601567</v>
      </c>
      <c r="B1753" t="s">
        <v>8</v>
      </c>
    </row>
    <row r="1754" spans="1:2" x14ac:dyDescent="0.25">
      <c r="A1754" t="str">
        <f>"603767"</f>
        <v>603767</v>
      </c>
      <c r="B1754" t="s">
        <v>8</v>
      </c>
    </row>
    <row r="1755" spans="1:2" x14ac:dyDescent="0.25">
      <c r="A1755" t="str">
        <f>"000616"</f>
        <v>000616</v>
      </c>
      <c r="B1755" t="s">
        <v>2</v>
      </c>
    </row>
    <row r="1756" spans="1:2" x14ac:dyDescent="0.25">
      <c r="A1756" t="str">
        <f>"603416"</f>
        <v>603416</v>
      </c>
      <c r="B1756" t="s">
        <v>10</v>
      </c>
    </row>
    <row r="1757" spans="1:2" x14ac:dyDescent="0.25">
      <c r="A1757" t="str">
        <f>"300745"</f>
        <v>300745</v>
      </c>
      <c r="B1757" t="s">
        <v>3</v>
      </c>
    </row>
    <row r="1758" spans="1:2" x14ac:dyDescent="0.25">
      <c r="A1758" t="str">
        <f>"002630"</f>
        <v>002630</v>
      </c>
      <c r="B1758" t="s">
        <v>18</v>
      </c>
    </row>
    <row r="1759" spans="1:2" x14ac:dyDescent="0.25">
      <c r="A1759" t="str">
        <f>"300434"</f>
        <v>300434</v>
      </c>
      <c r="B1759" t="s">
        <v>18</v>
      </c>
    </row>
    <row r="1760" spans="1:2" x14ac:dyDescent="0.25">
      <c r="A1760" t="str">
        <f>"600919"</f>
        <v>600919</v>
      </c>
      <c r="B1760" t="s">
        <v>10</v>
      </c>
    </row>
    <row r="1761" spans="1:2" x14ac:dyDescent="0.25">
      <c r="A1761" t="str">
        <f>"002114"</f>
        <v>002114</v>
      </c>
      <c r="B1761" t="s">
        <v>31</v>
      </c>
    </row>
    <row r="1762" spans="1:2" x14ac:dyDescent="0.25">
      <c r="A1762" t="str">
        <f>"603685"</f>
        <v>603685</v>
      </c>
      <c r="B1762" t="s">
        <v>8</v>
      </c>
    </row>
    <row r="1763" spans="1:2" x14ac:dyDescent="0.25">
      <c r="A1763" t="str">
        <f>"300732"</f>
        <v>300732</v>
      </c>
      <c r="B1763" t="s">
        <v>21</v>
      </c>
    </row>
    <row r="1764" spans="1:2" x14ac:dyDescent="0.25">
      <c r="A1764" t="str">
        <f>"002494"</f>
        <v>002494</v>
      </c>
      <c r="B1764" t="s">
        <v>16</v>
      </c>
    </row>
    <row r="1765" spans="1:2" x14ac:dyDescent="0.25">
      <c r="A1765" t="str">
        <f>"300071"</f>
        <v>300071</v>
      </c>
      <c r="B1765" t="s">
        <v>7</v>
      </c>
    </row>
    <row r="1766" spans="1:2" x14ac:dyDescent="0.25">
      <c r="A1766" t="str">
        <f>"300593"</f>
        <v>300593</v>
      </c>
      <c r="B1766" t="s">
        <v>7</v>
      </c>
    </row>
    <row r="1767" spans="1:2" x14ac:dyDescent="0.25">
      <c r="A1767" t="str">
        <f>"002860"</f>
        <v>002860</v>
      </c>
      <c r="B1767" t="s">
        <v>8</v>
      </c>
    </row>
    <row r="1768" spans="1:2" x14ac:dyDescent="0.25">
      <c r="A1768" t="str">
        <f>"300692"</f>
        <v>300692</v>
      </c>
      <c r="B1768" t="s">
        <v>11</v>
      </c>
    </row>
    <row r="1769" spans="1:2" x14ac:dyDescent="0.25">
      <c r="A1769" t="str">
        <f>"002836"</f>
        <v>002836</v>
      </c>
      <c r="B1769" t="s">
        <v>6</v>
      </c>
    </row>
    <row r="1770" spans="1:2" x14ac:dyDescent="0.25">
      <c r="A1770" t="str">
        <f>"300548"</f>
        <v>300548</v>
      </c>
      <c r="B1770" t="s">
        <v>8</v>
      </c>
    </row>
    <row r="1771" spans="1:2" x14ac:dyDescent="0.25">
      <c r="A1771" t="str">
        <f>"002576"</f>
        <v>002576</v>
      </c>
      <c r="B1771" t="s">
        <v>10</v>
      </c>
    </row>
    <row r="1772" spans="1:2" x14ac:dyDescent="0.25">
      <c r="A1772" t="str">
        <f>"000767"</f>
        <v>000767</v>
      </c>
      <c r="B1772" t="s">
        <v>28</v>
      </c>
    </row>
    <row r="1773" spans="1:2" x14ac:dyDescent="0.25">
      <c r="A1773" t="str">
        <f>"002589"</f>
        <v>002589</v>
      </c>
      <c r="B1773" t="s">
        <v>9</v>
      </c>
    </row>
    <row r="1774" spans="1:2" x14ac:dyDescent="0.25">
      <c r="A1774" t="str">
        <f>"603359"</f>
        <v>603359</v>
      </c>
      <c r="B1774" t="s">
        <v>10</v>
      </c>
    </row>
    <row r="1775" spans="1:2" x14ac:dyDescent="0.25">
      <c r="A1775" t="str">
        <f>"002452"</f>
        <v>002452</v>
      </c>
      <c r="B1775" t="s">
        <v>13</v>
      </c>
    </row>
    <row r="1776" spans="1:2" x14ac:dyDescent="0.25">
      <c r="A1776" t="str">
        <f>"600271"</f>
        <v>600271</v>
      </c>
      <c r="B1776" t="s">
        <v>7</v>
      </c>
    </row>
    <row r="1777" spans="1:2" x14ac:dyDescent="0.25">
      <c r="A1777" t="str">
        <f>"600185"</f>
        <v>600185</v>
      </c>
      <c r="B1777" t="s">
        <v>6</v>
      </c>
    </row>
    <row r="1778" spans="1:2" x14ac:dyDescent="0.25">
      <c r="A1778" t="str">
        <f>"000923"</f>
        <v>000923</v>
      </c>
      <c r="B1778" t="s">
        <v>16</v>
      </c>
    </row>
    <row r="1779" spans="1:2" x14ac:dyDescent="0.25">
      <c r="A1779" t="str">
        <f>"000695"</f>
        <v>000695</v>
      </c>
      <c r="B1779" t="s">
        <v>24</v>
      </c>
    </row>
    <row r="1780" spans="1:2" x14ac:dyDescent="0.25">
      <c r="A1780" t="str">
        <f>"002417"</f>
        <v>002417</v>
      </c>
      <c r="B1780" t="s">
        <v>10</v>
      </c>
    </row>
    <row r="1781" spans="1:2" x14ac:dyDescent="0.25">
      <c r="A1781" t="str">
        <f>"600765"</f>
        <v>600765</v>
      </c>
      <c r="B1781" t="s">
        <v>30</v>
      </c>
    </row>
    <row r="1782" spans="1:2" x14ac:dyDescent="0.25">
      <c r="A1782" t="str">
        <f>"603335"</f>
        <v>603335</v>
      </c>
      <c r="B1782" t="s">
        <v>6</v>
      </c>
    </row>
    <row r="1783" spans="1:2" x14ac:dyDescent="0.25">
      <c r="A1783" t="str">
        <f>"002303"</f>
        <v>002303</v>
      </c>
      <c r="B1783" t="s">
        <v>3</v>
      </c>
    </row>
    <row r="1784" spans="1:2" x14ac:dyDescent="0.25">
      <c r="A1784" t="str">
        <f>"600192"</f>
        <v>600192</v>
      </c>
      <c r="B1784" t="s">
        <v>22</v>
      </c>
    </row>
    <row r="1785" spans="1:2" x14ac:dyDescent="0.25">
      <c r="A1785" t="str">
        <f>"002774"</f>
        <v>002774</v>
      </c>
      <c r="B1785" t="s">
        <v>6</v>
      </c>
    </row>
    <row r="1786" spans="1:2" x14ac:dyDescent="0.25">
      <c r="A1786" t="str">
        <f>"002378"</f>
        <v>002378</v>
      </c>
      <c r="B1786" t="s">
        <v>23</v>
      </c>
    </row>
    <row r="1787" spans="1:2" x14ac:dyDescent="0.25">
      <c r="A1787" t="str">
        <f>"600535"</f>
        <v>600535</v>
      </c>
      <c r="B1787" t="s">
        <v>24</v>
      </c>
    </row>
    <row r="1788" spans="1:2" x14ac:dyDescent="0.25">
      <c r="A1788" t="str">
        <f>"600176"</f>
        <v>600176</v>
      </c>
      <c r="B1788" t="s">
        <v>8</v>
      </c>
    </row>
    <row r="1789" spans="1:2" x14ac:dyDescent="0.25">
      <c r="A1789" t="str">
        <f>"000547"</f>
        <v>000547</v>
      </c>
      <c r="B1789" t="s">
        <v>14</v>
      </c>
    </row>
    <row r="1790" spans="1:2" x14ac:dyDescent="0.25">
      <c r="A1790" t="str">
        <f>"603856"</f>
        <v>603856</v>
      </c>
      <c r="B1790" t="s">
        <v>9</v>
      </c>
    </row>
    <row r="1791" spans="1:2" x14ac:dyDescent="0.25">
      <c r="A1791" t="str">
        <f>"603630"</f>
        <v>603630</v>
      </c>
      <c r="B1791" t="s">
        <v>6</v>
      </c>
    </row>
    <row r="1792" spans="1:2" x14ac:dyDescent="0.25">
      <c r="A1792" t="str">
        <f>"600317"</f>
        <v>600317</v>
      </c>
      <c r="B1792" t="s">
        <v>2</v>
      </c>
    </row>
    <row r="1793" spans="1:2" x14ac:dyDescent="0.25">
      <c r="A1793" t="str">
        <f>"600159"</f>
        <v>600159</v>
      </c>
      <c r="B1793" t="s">
        <v>7</v>
      </c>
    </row>
    <row r="1794" spans="1:2" x14ac:dyDescent="0.25">
      <c r="A1794" t="str">
        <f>"600556"</f>
        <v>600556</v>
      </c>
      <c r="B1794" t="s">
        <v>19</v>
      </c>
    </row>
    <row r="1795" spans="1:2" x14ac:dyDescent="0.25">
      <c r="A1795" t="str">
        <f>"002552"</f>
        <v>002552</v>
      </c>
      <c r="B1795" t="s">
        <v>8</v>
      </c>
    </row>
    <row r="1796" spans="1:2" x14ac:dyDescent="0.25">
      <c r="A1796" t="str">
        <f>"600903"</f>
        <v>600903</v>
      </c>
      <c r="B1796" t="s">
        <v>30</v>
      </c>
    </row>
    <row r="1797" spans="1:2" x14ac:dyDescent="0.25">
      <c r="A1797" t="str">
        <f>"603199"</f>
        <v>603199</v>
      </c>
      <c r="B1797" t="s">
        <v>11</v>
      </c>
    </row>
    <row r="1798" spans="1:2" x14ac:dyDescent="0.25">
      <c r="A1798" t="str">
        <f>"600187"</f>
        <v>600187</v>
      </c>
      <c r="B1798" t="s">
        <v>25</v>
      </c>
    </row>
    <row r="1799" spans="1:2" x14ac:dyDescent="0.25">
      <c r="A1799" t="str">
        <f>"300383"</f>
        <v>300383</v>
      </c>
      <c r="B1799" t="s">
        <v>7</v>
      </c>
    </row>
    <row r="1800" spans="1:2" x14ac:dyDescent="0.25">
      <c r="A1800" t="str">
        <f>"600196"</f>
        <v>600196</v>
      </c>
      <c r="B1800" t="s">
        <v>5</v>
      </c>
    </row>
    <row r="1801" spans="1:2" x14ac:dyDescent="0.25">
      <c r="A1801" t="str">
        <f>"000688"</f>
        <v>000688</v>
      </c>
      <c r="B1801" t="s">
        <v>26</v>
      </c>
    </row>
    <row r="1802" spans="1:2" x14ac:dyDescent="0.25">
      <c r="A1802" t="str">
        <f>"000709"</f>
        <v>000709</v>
      </c>
      <c r="B1802" t="s">
        <v>16</v>
      </c>
    </row>
    <row r="1803" spans="1:2" x14ac:dyDescent="0.25">
      <c r="A1803" t="str">
        <f>"603260"</f>
        <v>603260</v>
      </c>
      <c r="B1803" t="s">
        <v>8</v>
      </c>
    </row>
    <row r="1804" spans="1:2" x14ac:dyDescent="0.25">
      <c r="A1804" t="str">
        <f>"002487"</f>
        <v>002487</v>
      </c>
      <c r="B1804" t="s">
        <v>2</v>
      </c>
    </row>
    <row r="1805" spans="1:2" x14ac:dyDescent="0.25">
      <c r="A1805" t="str">
        <f>"300436"</f>
        <v>300436</v>
      </c>
      <c r="B1805" t="s">
        <v>14</v>
      </c>
    </row>
    <row r="1806" spans="1:2" x14ac:dyDescent="0.25">
      <c r="A1806" t="str">
        <f>"600122"</f>
        <v>600122</v>
      </c>
      <c r="B1806" t="s">
        <v>10</v>
      </c>
    </row>
    <row r="1807" spans="1:2" x14ac:dyDescent="0.25">
      <c r="A1807" t="str">
        <f>"002882"</f>
        <v>002882</v>
      </c>
      <c r="B1807" t="s">
        <v>3</v>
      </c>
    </row>
    <row r="1808" spans="1:2" x14ac:dyDescent="0.25">
      <c r="A1808" t="str">
        <f>"300757"</f>
        <v>300757</v>
      </c>
      <c r="B1808" t="s">
        <v>10</v>
      </c>
    </row>
    <row r="1809" spans="1:2" x14ac:dyDescent="0.25">
      <c r="A1809" t="str">
        <f>"300437"</f>
        <v>300437</v>
      </c>
      <c r="B1809" t="s">
        <v>21</v>
      </c>
    </row>
    <row r="1810" spans="1:2" x14ac:dyDescent="0.25">
      <c r="A1810" t="str">
        <f>"002515"</f>
        <v>002515</v>
      </c>
      <c r="B1810" t="s">
        <v>8</v>
      </c>
    </row>
    <row r="1811" spans="1:2" x14ac:dyDescent="0.25">
      <c r="A1811" t="str">
        <f>"002428"</f>
        <v>002428</v>
      </c>
      <c r="B1811" t="s">
        <v>31</v>
      </c>
    </row>
    <row r="1812" spans="1:2" x14ac:dyDescent="0.25">
      <c r="A1812" t="str">
        <f>"603357"</f>
        <v>603357</v>
      </c>
      <c r="B1812" t="s">
        <v>11</v>
      </c>
    </row>
    <row r="1813" spans="1:2" x14ac:dyDescent="0.25">
      <c r="A1813" t="str">
        <f>"300135"</f>
        <v>300135</v>
      </c>
      <c r="B1813" t="s">
        <v>10</v>
      </c>
    </row>
    <row r="1814" spans="1:2" x14ac:dyDescent="0.25">
      <c r="A1814" t="str">
        <f>"002537"</f>
        <v>002537</v>
      </c>
      <c r="B1814" t="s">
        <v>9</v>
      </c>
    </row>
    <row r="1815" spans="1:2" x14ac:dyDescent="0.25">
      <c r="A1815" t="str">
        <f>"601989"</f>
        <v>601989</v>
      </c>
      <c r="B1815" t="s">
        <v>7</v>
      </c>
    </row>
    <row r="1816" spans="1:2" x14ac:dyDescent="0.25">
      <c r="A1816" t="str">
        <f>"300310"</f>
        <v>300310</v>
      </c>
      <c r="B1816" t="s">
        <v>6</v>
      </c>
    </row>
    <row r="1817" spans="1:2" x14ac:dyDescent="0.25">
      <c r="A1817" t="str">
        <f>"002516"</f>
        <v>002516</v>
      </c>
      <c r="B1817" t="s">
        <v>10</v>
      </c>
    </row>
    <row r="1818" spans="1:2" x14ac:dyDescent="0.25">
      <c r="A1818" t="str">
        <f>"600997"</f>
        <v>600997</v>
      </c>
      <c r="B1818" t="s">
        <v>16</v>
      </c>
    </row>
    <row r="1819" spans="1:2" x14ac:dyDescent="0.25">
      <c r="A1819" t="str">
        <f>"300350"</f>
        <v>300350</v>
      </c>
      <c r="B1819" t="s">
        <v>3</v>
      </c>
    </row>
    <row r="1820" spans="1:2" x14ac:dyDescent="0.25">
      <c r="A1820" t="str">
        <f>"000980"</f>
        <v>000980</v>
      </c>
      <c r="B1820" t="s">
        <v>8</v>
      </c>
    </row>
    <row r="1821" spans="1:2" x14ac:dyDescent="0.25">
      <c r="A1821" t="str">
        <f>"300362"</f>
        <v>300362</v>
      </c>
      <c r="B1821" t="s">
        <v>18</v>
      </c>
    </row>
    <row r="1822" spans="1:2" x14ac:dyDescent="0.25">
      <c r="A1822" t="str">
        <f>"601116"</f>
        <v>601116</v>
      </c>
      <c r="B1822" t="s">
        <v>8</v>
      </c>
    </row>
    <row r="1823" spans="1:2" x14ac:dyDescent="0.25">
      <c r="A1823" t="str">
        <f>"002406"</f>
        <v>002406</v>
      </c>
      <c r="B1823" t="s">
        <v>21</v>
      </c>
    </row>
    <row r="1824" spans="1:2" x14ac:dyDescent="0.25">
      <c r="A1824" t="str">
        <f>"300469"</f>
        <v>300469</v>
      </c>
      <c r="B1824" t="s">
        <v>5</v>
      </c>
    </row>
    <row r="1825" spans="1:2" x14ac:dyDescent="0.25">
      <c r="A1825" t="str">
        <f>"300087"</f>
        <v>300087</v>
      </c>
      <c r="B1825" t="s">
        <v>11</v>
      </c>
    </row>
    <row r="1826" spans="1:2" x14ac:dyDescent="0.25">
      <c r="A1826" t="str">
        <f>"002688"</f>
        <v>002688</v>
      </c>
      <c r="B1826" t="s">
        <v>29</v>
      </c>
    </row>
    <row r="1827" spans="1:2" x14ac:dyDescent="0.25">
      <c r="A1827" t="str">
        <f>"002427"</f>
        <v>002427</v>
      </c>
      <c r="B1827" t="s">
        <v>8</v>
      </c>
    </row>
    <row r="1828" spans="1:2" x14ac:dyDescent="0.25">
      <c r="A1828" t="str">
        <f>"002030"</f>
        <v>002030</v>
      </c>
      <c r="B1828" t="s">
        <v>6</v>
      </c>
    </row>
    <row r="1829" spans="1:2" x14ac:dyDescent="0.25">
      <c r="A1829" t="str">
        <f>"000895"</f>
        <v>000895</v>
      </c>
      <c r="B1829" t="s">
        <v>21</v>
      </c>
    </row>
    <row r="1830" spans="1:2" x14ac:dyDescent="0.25">
      <c r="A1830" t="str">
        <f>"002646"</f>
        <v>002646</v>
      </c>
      <c r="B1830" t="s">
        <v>32</v>
      </c>
    </row>
    <row r="1831" spans="1:2" x14ac:dyDescent="0.25">
      <c r="A1831" t="str">
        <f>"600149"</f>
        <v>600149</v>
      </c>
      <c r="B1831" t="s">
        <v>16</v>
      </c>
    </row>
    <row r="1832" spans="1:2" x14ac:dyDescent="0.25">
      <c r="A1832" t="str">
        <f>"002617"</f>
        <v>002617</v>
      </c>
      <c r="B1832" t="s">
        <v>8</v>
      </c>
    </row>
    <row r="1833" spans="1:2" x14ac:dyDescent="0.25">
      <c r="A1833" t="str">
        <f>"600759"</f>
        <v>600759</v>
      </c>
      <c r="B1833" t="s">
        <v>15</v>
      </c>
    </row>
    <row r="1834" spans="1:2" x14ac:dyDescent="0.25">
      <c r="A1834" t="str">
        <f>"600419"</f>
        <v>600419</v>
      </c>
      <c r="B1834" t="s">
        <v>27</v>
      </c>
    </row>
    <row r="1835" spans="1:2" x14ac:dyDescent="0.25">
      <c r="A1835" t="str">
        <f>"000958"</f>
        <v>000958</v>
      </c>
      <c r="B1835" t="s">
        <v>16</v>
      </c>
    </row>
    <row r="1836" spans="1:2" x14ac:dyDescent="0.25">
      <c r="A1836" t="str">
        <f>"603616"</f>
        <v>603616</v>
      </c>
      <c r="B1836" t="s">
        <v>7</v>
      </c>
    </row>
    <row r="1837" spans="1:2" x14ac:dyDescent="0.25">
      <c r="A1837" t="str">
        <f>"000505"</f>
        <v>000505</v>
      </c>
      <c r="B1837" t="s">
        <v>15</v>
      </c>
    </row>
    <row r="1838" spans="1:2" x14ac:dyDescent="0.25">
      <c r="A1838" t="str">
        <f>"002196"</f>
        <v>002196</v>
      </c>
      <c r="B1838" t="s">
        <v>8</v>
      </c>
    </row>
    <row r="1839" spans="1:2" x14ac:dyDescent="0.25">
      <c r="A1839" t="str">
        <f>"600313"</f>
        <v>600313</v>
      </c>
      <c r="B1839" t="s">
        <v>7</v>
      </c>
    </row>
    <row r="1840" spans="1:2" x14ac:dyDescent="0.25">
      <c r="A1840" t="str">
        <f>"600077"</f>
        <v>600077</v>
      </c>
      <c r="B1840" t="s">
        <v>8</v>
      </c>
    </row>
    <row r="1841" spans="1:2" x14ac:dyDescent="0.25">
      <c r="A1841" t="str">
        <f>"002390"</f>
        <v>002390</v>
      </c>
      <c r="B1841" t="s">
        <v>30</v>
      </c>
    </row>
    <row r="1842" spans="1:2" x14ac:dyDescent="0.25">
      <c r="A1842" t="str">
        <f>"002890"</f>
        <v>002890</v>
      </c>
      <c r="B1842" t="s">
        <v>9</v>
      </c>
    </row>
    <row r="1843" spans="1:2" x14ac:dyDescent="0.25">
      <c r="A1843" t="str">
        <f>"603320"</f>
        <v>603320</v>
      </c>
      <c r="B1843" t="s">
        <v>8</v>
      </c>
    </row>
    <row r="1844" spans="1:2" x14ac:dyDescent="0.25">
      <c r="A1844" t="str">
        <f>"601828"</f>
        <v>601828</v>
      </c>
      <c r="B1844" t="s">
        <v>5</v>
      </c>
    </row>
    <row r="1845" spans="1:2" x14ac:dyDescent="0.25">
      <c r="A1845" t="str">
        <f>"600387"</f>
        <v>600387</v>
      </c>
      <c r="B1845" t="s">
        <v>8</v>
      </c>
    </row>
    <row r="1846" spans="1:2" x14ac:dyDescent="0.25">
      <c r="A1846" t="str">
        <f>"300025"</f>
        <v>300025</v>
      </c>
      <c r="B1846" t="s">
        <v>8</v>
      </c>
    </row>
    <row r="1847" spans="1:2" x14ac:dyDescent="0.25">
      <c r="A1847" t="str">
        <f>"002387"</f>
        <v>002387</v>
      </c>
      <c r="B1847" t="s">
        <v>6</v>
      </c>
    </row>
    <row r="1848" spans="1:2" x14ac:dyDescent="0.25">
      <c r="A1848" t="str">
        <f>"002350"</f>
        <v>002350</v>
      </c>
      <c r="B1848" t="s">
        <v>7</v>
      </c>
    </row>
    <row r="1849" spans="1:2" x14ac:dyDescent="0.25">
      <c r="A1849" t="str">
        <f>"601996"</f>
        <v>601996</v>
      </c>
      <c r="B1849" t="s">
        <v>19</v>
      </c>
    </row>
    <row r="1850" spans="1:2" x14ac:dyDescent="0.25">
      <c r="A1850" t="str">
        <f>"002799"</f>
        <v>002799</v>
      </c>
      <c r="B1850" t="s">
        <v>4</v>
      </c>
    </row>
    <row r="1851" spans="1:2" x14ac:dyDescent="0.25">
      <c r="A1851" t="str">
        <f>"000712"</f>
        <v>000712</v>
      </c>
      <c r="B1851" t="s">
        <v>6</v>
      </c>
    </row>
    <row r="1852" spans="1:2" x14ac:dyDescent="0.25">
      <c r="A1852" t="str">
        <f>"300274"</f>
        <v>300274</v>
      </c>
      <c r="B1852" t="s">
        <v>11</v>
      </c>
    </row>
    <row r="1853" spans="1:2" x14ac:dyDescent="0.25">
      <c r="A1853" t="str">
        <f>"300268"</f>
        <v>300268</v>
      </c>
      <c r="B1853" t="s">
        <v>13</v>
      </c>
    </row>
    <row r="1854" spans="1:2" x14ac:dyDescent="0.25">
      <c r="A1854" t="str">
        <f>"002380"</f>
        <v>002380</v>
      </c>
      <c r="B1854" t="s">
        <v>10</v>
      </c>
    </row>
    <row r="1855" spans="1:2" x14ac:dyDescent="0.25">
      <c r="A1855" t="str">
        <f>"300670"</f>
        <v>300670</v>
      </c>
      <c r="B1855" t="s">
        <v>10</v>
      </c>
    </row>
    <row r="1856" spans="1:2" x14ac:dyDescent="0.25">
      <c r="A1856" t="str">
        <f>"002910"</f>
        <v>002910</v>
      </c>
      <c r="B1856" t="s">
        <v>22</v>
      </c>
    </row>
    <row r="1857" spans="1:2" x14ac:dyDescent="0.25">
      <c r="A1857" t="str">
        <f>"300093"</f>
        <v>300093</v>
      </c>
      <c r="B1857" t="s">
        <v>6</v>
      </c>
    </row>
    <row r="1858" spans="1:2" x14ac:dyDescent="0.25">
      <c r="A1858" t="str">
        <f>"002606"</f>
        <v>002606</v>
      </c>
      <c r="B1858" t="s">
        <v>2</v>
      </c>
    </row>
    <row r="1859" spans="1:2" x14ac:dyDescent="0.25">
      <c r="A1859" t="str">
        <f>"603159"</f>
        <v>603159</v>
      </c>
      <c r="B1859" t="s">
        <v>5</v>
      </c>
    </row>
    <row r="1860" spans="1:2" x14ac:dyDescent="0.25">
      <c r="A1860" t="str">
        <f>"600370"</f>
        <v>600370</v>
      </c>
      <c r="B1860" t="s">
        <v>10</v>
      </c>
    </row>
    <row r="1861" spans="1:2" x14ac:dyDescent="0.25">
      <c r="A1861" t="str">
        <f>"603706"</f>
        <v>603706</v>
      </c>
      <c r="B1861" t="s">
        <v>27</v>
      </c>
    </row>
    <row r="1862" spans="1:2" x14ac:dyDescent="0.25">
      <c r="A1862" t="str">
        <f>"603389"</f>
        <v>603389</v>
      </c>
      <c r="B1862" t="s">
        <v>10</v>
      </c>
    </row>
    <row r="1863" spans="1:2" x14ac:dyDescent="0.25">
      <c r="A1863" t="str">
        <f>"300534"</f>
        <v>300534</v>
      </c>
      <c r="B1863" t="s">
        <v>22</v>
      </c>
    </row>
    <row r="1864" spans="1:2" x14ac:dyDescent="0.25">
      <c r="A1864" t="str">
        <f>"300390"</f>
        <v>300390</v>
      </c>
      <c r="B1864" t="s">
        <v>10</v>
      </c>
    </row>
    <row r="1865" spans="1:2" x14ac:dyDescent="0.25">
      <c r="A1865" t="str">
        <f>"002188"</f>
        <v>002188</v>
      </c>
      <c r="B1865" t="s">
        <v>8</v>
      </c>
    </row>
    <row r="1866" spans="1:2" x14ac:dyDescent="0.25">
      <c r="A1866" t="str">
        <f>"600125"</f>
        <v>600125</v>
      </c>
      <c r="B1866" t="s">
        <v>2</v>
      </c>
    </row>
    <row r="1867" spans="1:2" x14ac:dyDescent="0.25">
      <c r="A1867" t="str">
        <f>"603926"</f>
        <v>603926</v>
      </c>
      <c r="B1867" t="s">
        <v>8</v>
      </c>
    </row>
    <row r="1868" spans="1:2" x14ac:dyDescent="0.25">
      <c r="A1868" t="str">
        <f>"600017"</f>
        <v>600017</v>
      </c>
      <c r="B1868" t="s">
        <v>9</v>
      </c>
    </row>
    <row r="1869" spans="1:2" x14ac:dyDescent="0.25">
      <c r="A1869" t="str">
        <f>"002374"</f>
        <v>002374</v>
      </c>
      <c r="B1869" t="s">
        <v>9</v>
      </c>
    </row>
    <row r="1870" spans="1:2" x14ac:dyDescent="0.25">
      <c r="A1870" t="str">
        <f>"002160"</f>
        <v>002160</v>
      </c>
      <c r="B1870" t="s">
        <v>10</v>
      </c>
    </row>
    <row r="1871" spans="1:2" x14ac:dyDescent="0.25">
      <c r="A1871" t="str">
        <f>"600529"</f>
        <v>600529</v>
      </c>
      <c r="B1871" t="s">
        <v>9</v>
      </c>
    </row>
    <row r="1872" spans="1:2" x14ac:dyDescent="0.25">
      <c r="A1872" t="str">
        <f>"601390"</f>
        <v>601390</v>
      </c>
      <c r="B1872" t="s">
        <v>7</v>
      </c>
    </row>
    <row r="1873" spans="1:2" x14ac:dyDescent="0.25">
      <c r="A1873" t="str">
        <f>"002478"</f>
        <v>002478</v>
      </c>
      <c r="B1873" t="s">
        <v>10</v>
      </c>
    </row>
    <row r="1874" spans="1:2" x14ac:dyDescent="0.25">
      <c r="A1874" t="str">
        <f>"600561"</f>
        <v>600561</v>
      </c>
      <c r="B1874" t="s">
        <v>23</v>
      </c>
    </row>
    <row r="1875" spans="1:2" x14ac:dyDescent="0.25">
      <c r="A1875" t="str">
        <f>"002742"</f>
        <v>002742</v>
      </c>
      <c r="B1875" t="s">
        <v>26</v>
      </c>
    </row>
    <row r="1876" spans="1:2" x14ac:dyDescent="0.25">
      <c r="A1876" t="str">
        <f>"002247"</f>
        <v>002247</v>
      </c>
      <c r="B1876" t="s">
        <v>8</v>
      </c>
    </row>
    <row r="1877" spans="1:2" x14ac:dyDescent="0.25">
      <c r="A1877" t="str">
        <f>"600729"</f>
        <v>600729</v>
      </c>
      <c r="B1877" t="s">
        <v>26</v>
      </c>
    </row>
    <row r="1878" spans="1:2" x14ac:dyDescent="0.25">
      <c r="A1878" t="str">
        <f>"600290"</f>
        <v>600290</v>
      </c>
      <c r="B1878" t="s">
        <v>8</v>
      </c>
    </row>
    <row r="1879" spans="1:2" x14ac:dyDescent="0.25">
      <c r="A1879" t="str">
        <f>"002672"</f>
        <v>002672</v>
      </c>
      <c r="B1879" t="s">
        <v>3</v>
      </c>
    </row>
    <row r="1880" spans="1:2" x14ac:dyDescent="0.25">
      <c r="A1880" t="str">
        <f>"300100"</f>
        <v>300100</v>
      </c>
      <c r="B1880" t="s">
        <v>8</v>
      </c>
    </row>
    <row r="1881" spans="1:2" x14ac:dyDescent="0.25">
      <c r="A1881" t="str">
        <f>"600080"</f>
        <v>600080</v>
      </c>
      <c r="B1881" t="s">
        <v>4</v>
      </c>
    </row>
    <row r="1882" spans="1:2" x14ac:dyDescent="0.25">
      <c r="A1882" t="str">
        <f>"300707"</f>
        <v>300707</v>
      </c>
      <c r="B1882" t="s">
        <v>10</v>
      </c>
    </row>
    <row r="1883" spans="1:2" x14ac:dyDescent="0.25">
      <c r="A1883" t="str">
        <f>"600785"</f>
        <v>600785</v>
      </c>
      <c r="B1883" t="s">
        <v>33</v>
      </c>
    </row>
    <row r="1884" spans="1:2" x14ac:dyDescent="0.25">
      <c r="A1884" t="str">
        <f>"600815"</f>
        <v>600815</v>
      </c>
      <c r="B1884" t="s">
        <v>14</v>
      </c>
    </row>
    <row r="1885" spans="1:2" x14ac:dyDescent="0.25">
      <c r="A1885" t="str">
        <f>"002060"</f>
        <v>002060</v>
      </c>
      <c r="B1885" t="s">
        <v>6</v>
      </c>
    </row>
    <row r="1886" spans="1:2" x14ac:dyDescent="0.25">
      <c r="A1886" t="str">
        <f>"002958"</f>
        <v>002958</v>
      </c>
      <c r="B1886" t="s">
        <v>9</v>
      </c>
    </row>
    <row r="1887" spans="1:2" x14ac:dyDescent="0.25">
      <c r="A1887" t="str">
        <f>"002920"</f>
        <v>002920</v>
      </c>
      <c r="B1887" t="s">
        <v>6</v>
      </c>
    </row>
    <row r="1888" spans="1:2" x14ac:dyDescent="0.25">
      <c r="A1888" t="str">
        <f>"601607"</f>
        <v>601607</v>
      </c>
      <c r="B1888" t="s">
        <v>5</v>
      </c>
    </row>
    <row r="1889" spans="1:2" x14ac:dyDescent="0.25">
      <c r="A1889" t="str">
        <f>"002620"</f>
        <v>002620</v>
      </c>
      <c r="B1889" t="s">
        <v>3</v>
      </c>
    </row>
    <row r="1890" spans="1:2" x14ac:dyDescent="0.25">
      <c r="A1890" t="str">
        <f>"603239"</f>
        <v>603239</v>
      </c>
      <c r="B1890" t="s">
        <v>8</v>
      </c>
    </row>
    <row r="1891" spans="1:2" x14ac:dyDescent="0.25">
      <c r="A1891" t="str">
        <f>"002642"</f>
        <v>002642</v>
      </c>
      <c r="B1891" t="s">
        <v>7</v>
      </c>
    </row>
    <row r="1892" spans="1:2" x14ac:dyDescent="0.25">
      <c r="A1892" t="str">
        <f>"600104"</f>
        <v>600104</v>
      </c>
      <c r="B1892" t="s">
        <v>5</v>
      </c>
    </row>
    <row r="1893" spans="1:2" x14ac:dyDescent="0.25">
      <c r="A1893" t="str">
        <f>"000159"</f>
        <v>000159</v>
      </c>
      <c r="B1893" t="s">
        <v>27</v>
      </c>
    </row>
    <row r="1894" spans="1:2" x14ac:dyDescent="0.25">
      <c r="A1894" t="str">
        <f>"600106"</f>
        <v>600106</v>
      </c>
      <c r="B1894" t="s">
        <v>26</v>
      </c>
    </row>
    <row r="1895" spans="1:2" x14ac:dyDescent="0.25">
      <c r="A1895" t="str">
        <f>"600190"</f>
        <v>600190</v>
      </c>
      <c r="B1895" t="s">
        <v>2</v>
      </c>
    </row>
    <row r="1896" spans="1:2" x14ac:dyDescent="0.25">
      <c r="A1896" t="str">
        <f>"000893"</f>
        <v>000893</v>
      </c>
      <c r="B1896" t="s">
        <v>6</v>
      </c>
    </row>
    <row r="1897" spans="1:2" x14ac:dyDescent="0.25">
      <c r="A1897" t="str">
        <f>"601216"</f>
        <v>601216</v>
      </c>
      <c r="B1897" t="s">
        <v>29</v>
      </c>
    </row>
    <row r="1898" spans="1:2" x14ac:dyDescent="0.25">
      <c r="A1898" t="str">
        <f>"600550"</f>
        <v>600550</v>
      </c>
      <c r="B1898" t="s">
        <v>16</v>
      </c>
    </row>
    <row r="1899" spans="1:2" x14ac:dyDescent="0.25">
      <c r="A1899" t="str">
        <f>"601616"</f>
        <v>601616</v>
      </c>
      <c r="B1899" t="s">
        <v>5</v>
      </c>
    </row>
    <row r="1900" spans="1:2" x14ac:dyDescent="0.25">
      <c r="A1900" t="str">
        <f>"300419"</f>
        <v>300419</v>
      </c>
      <c r="B1900" t="s">
        <v>7</v>
      </c>
    </row>
    <row r="1901" spans="1:2" x14ac:dyDescent="0.25">
      <c r="A1901" t="str">
        <f>"000027"</f>
        <v>000027</v>
      </c>
      <c r="B1901" t="s">
        <v>3</v>
      </c>
    </row>
    <row r="1902" spans="1:2" x14ac:dyDescent="0.25">
      <c r="A1902" t="str">
        <f>"002098"</f>
        <v>002098</v>
      </c>
      <c r="B1902" t="s">
        <v>14</v>
      </c>
    </row>
    <row r="1903" spans="1:2" x14ac:dyDescent="0.25">
      <c r="A1903" t="str">
        <f>"002075"</f>
        <v>002075</v>
      </c>
      <c r="B1903" t="s">
        <v>10</v>
      </c>
    </row>
    <row r="1904" spans="1:2" x14ac:dyDescent="0.25">
      <c r="A1904" t="str">
        <f>"600717"</f>
        <v>600717</v>
      </c>
      <c r="B1904" t="s">
        <v>24</v>
      </c>
    </row>
    <row r="1905" spans="1:2" x14ac:dyDescent="0.25">
      <c r="A1905" t="str">
        <f>"300600"</f>
        <v>300600</v>
      </c>
      <c r="B1905" t="s">
        <v>10</v>
      </c>
    </row>
    <row r="1906" spans="1:2" x14ac:dyDescent="0.25">
      <c r="A1906" t="str">
        <f>"002504"</f>
        <v>002504</v>
      </c>
      <c r="B1906" t="s">
        <v>7</v>
      </c>
    </row>
    <row r="1907" spans="1:2" x14ac:dyDescent="0.25">
      <c r="A1907" t="str">
        <f>"002342"</f>
        <v>002342</v>
      </c>
      <c r="B1907" t="s">
        <v>16</v>
      </c>
    </row>
    <row r="1908" spans="1:2" x14ac:dyDescent="0.25">
      <c r="A1908" t="str">
        <f>"002325"</f>
        <v>002325</v>
      </c>
      <c r="B1908" t="s">
        <v>3</v>
      </c>
    </row>
    <row r="1909" spans="1:2" x14ac:dyDescent="0.25">
      <c r="A1909" t="str">
        <f>"000970"</f>
        <v>000970</v>
      </c>
      <c r="B1909" t="s">
        <v>7</v>
      </c>
    </row>
    <row r="1910" spans="1:2" x14ac:dyDescent="0.25">
      <c r="A1910" t="str">
        <f>"002594"</f>
        <v>002594</v>
      </c>
      <c r="B1910" t="s">
        <v>3</v>
      </c>
    </row>
    <row r="1911" spans="1:2" x14ac:dyDescent="0.25">
      <c r="A1911" t="str">
        <f>"603093"</f>
        <v>603093</v>
      </c>
      <c r="B1911" t="s">
        <v>8</v>
      </c>
    </row>
    <row r="1912" spans="1:2" x14ac:dyDescent="0.25">
      <c r="A1912" t="str">
        <f>"600503"</f>
        <v>600503</v>
      </c>
      <c r="B1912" t="s">
        <v>5</v>
      </c>
    </row>
    <row r="1913" spans="1:2" x14ac:dyDescent="0.25">
      <c r="A1913" t="str">
        <f>"000802"</f>
        <v>000802</v>
      </c>
      <c r="B1913" t="s">
        <v>7</v>
      </c>
    </row>
    <row r="1914" spans="1:2" x14ac:dyDescent="0.25">
      <c r="A1914" t="str">
        <f>"603136"</f>
        <v>603136</v>
      </c>
      <c r="B1914" t="s">
        <v>10</v>
      </c>
    </row>
    <row r="1915" spans="1:2" x14ac:dyDescent="0.25">
      <c r="A1915" t="str">
        <f>"600284"</f>
        <v>600284</v>
      </c>
      <c r="B1915" t="s">
        <v>5</v>
      </c>
    </row>
    <row r="1916" spans="1:2" x14ac:dyDescent="0.25">
      <c r="A1916" t="str">
        <f>"603817"</f>
        <v>603817</v>
      </c>
      <c r="B1916" t="s">
        <v>14</v>
      </c>
    </row>
    <row r="1917" spans="1:2" x14ac:dyDescent="0.25">
      <c r="A1917" t="str">
        <f>"002339"</f>
        <v>002339</v>
      </c>
      <c r="B1917" t="s">
        <v>9</v>
      </c>
    </row>
    <row r="1918" spans="1:2" x14ac:dyDescent="0.25">
      <c r="A1918" t="str">
        <f>"002493"</f>
        <v>002493</v>
      </c>
      <c r="B1918" t="s">
        <v>8</v>
      </c>
    </row>
    <row r="1919" spans="1:2" x14ac:dyDescent="0.25">
      <c r="A1919" t="str">
        <f>"603608"</f>
        <v>603608</v>
      </c>
      <c r="B1919" t="s">
        <v>6</v>
      </c>
    </row>
    <row r="1920" spans="1:2" x14ac:dyDescent="0.25">
      <c r="A1920" t="str">
        <f>"600801"</f>
        <v>600801</v>
      </c>
      <c r="B1920" t="s">
        <v>12</v>
      </c>
    </row>
    <row r="1921" spans="1:2" x14ac:dyDescent="0.25">
      <c r="A1921" t="str">
        <f>"000967"</f>
        <v>000967</v>
      </c>
      <c r="B1921" t="s">
        <v>8</v>
      </c>
    </row>
    <row r="1922" spans="1:2" x14ac:dyDescent="0.25">
      <c r="A1922" t="str">
        <f>"601588"</f>
        <v>601588</v>
      </c>
      <c r="B1922" t="s">
        <v>7</v>
      </c>
    </row>
    <row r="1923" spans="1:2" x14ac:dyDescent="0.25">
      <c r="A1923" t="str">
        <f>"002694"</f>
        <v>002694</v>
      </c>
      <c r="B1923" t="s">
        <v>12</v>
      </c>
    </row>
    <row r="1924" spans="1:2" x14ac:dyDescent="0.25">
      <c r="A1924" t="str">
        <f>"601360"</f>
        <v>601360</v>
      </c>
      <c r="B1924" t="s">
        <v>24</v>
      </c>
    </row>
    <row r="1925" spans="1:2" x14ac:dyDescent="0.25">
      <c r="A1925" t="str">
        <f>"300249"</f>
        <v>300249</v>
      </c>
      <c r="B1925" t="s">
        <v>18</v>
      </c>
    </row>
    <row r="1926" spans="1:2" x14ac:dyDescent="0.25">
      <c r="A1926" t="str">
        <f>"300240"</f>
        <v>300240</v>
      </c>
      <c r="B1926" t="s">
        <v>10</v>
      </c>
    </row>
    <row r="1927" spans="1:2" x14ac:dyDescent="0.25">
      <c r="A1927" t="str">
        <f>"000558"</f>
        <v>000558</v>
      </c>
      <c r="B1927" t="s">
        <v>8</v>
      </c>
    </row>
    <row r="1928" spans="1:2" x14ac:dyDescent="0.25">
      <c r="A1928" t="str">
        <f>"002411"</f>
        <v>002411</v>
      </c>
      <c r="B1928" t="s">
        <v>4</v>
      </c>
    </row>
    <row r="1929" spans="1:2" x14ac:dyDescent="0.25">
      <c r="A1929" t="str">
        <f>"300417"</f>
        <v>300417</v>
      </c>
      <c r="B1929" t="s">
        <v>6</v>
      </c>
    </row>
    <row r="1930" spans="1:2" x14ac:dyDescent="0.25">
      <c r="A1930" t="str">
        <f>"002790"</f>
        <v>002790</v>
      </c>
      <c r="B1930" t="s">
        <v>14</v>
      </c>
    </row>
    <row r="1931" spans="1:2" x14ac:dyDescent="0.25">
      <c r="A1931" t="str">
        <f>"002297"</f>
        <v>002297</v>
      </c>
      <c r="B1931" t="s">
        <v>13</v>
      </c>
    </row>
    <row r="1932" spans="1:2" x14ac:dyDescent="0.25">
      <c r="A1932" t="str">
        <f>"600505"</f>
        <v>600505</v>
      </c>
      <c r="B1932" t="s">
        <v>18</v>
      </c>
    </row>
    <row r="1933" spans="1:2" x14ac:dyDescent="0.25">
      <c r="A1933" t="str">
        <f>"002133"</f>
        <v>002133</v>
      </c>
      <c r="B1933" t="s">
        <v>8</v>
      </c>
    </row>
    <row r="1934" spans="1:2" x14ac:dyDescent="0.25">
      <c r="A1934" t="str">
        <f>"000788"</f>
        <v>000788</v>
      </c>
      <c r="B1934" t="s">
        <v>26</v>
      </c>
    </row>
    <row r="1935" spans="1:2" x14ac:dyDescent="0.25">
      <c r="A1935" t="str">
        <f>"601117"</f>
        <v>601117</v>
      </c>
      <c r="B1935" t="s">
        <v>7</v>
      </c>
    </row>
    <row r="1936" spans="1:2" x14ac:dyDescent="0.25">
      <c r="A1936" t="str">
        <f>"002092"</f>
        <v>002092</v>
      </c>
      <c r="B1936" t="s">
        <v>27</v>
      </c>
    </row>
    <row r="1937" spans="1:2" x14ac:dyDescent="0.25">
      <c r="A1937" t="str">
        <f>"300330"</f>
        <v>300330</v>
      </c>
      <c r="B1937" t="s">
        <v>5</v>
      </c>
    </row>
    <row r="1938" spans="1:2" x14ac:dyDescent="0.25">
      <c r="A1938" t="str">
        <f>"300682"</f>
        <v>300682</v>
      </c>
      <c r="B1938" t="s">
        <v>10</v>
      </c>
    </row>
    <row r="1939" spans="1:2" x14ac:dyDescent="0.25">
      <c r="A1939" t="str">
        <f>"000657"</f>
        <v>000657</v>
      </c>
      <c r="B1939" t="s">
        <v>15</v>
      </c>
    </row>
    <row r="1940" spans="1:2" x14ac:dyDescent="0.25">
      <c r="A1940" t="str">
        <f>"600155"</f>
        <v>600155</v>
      </c>
      <c r="B1940" t="s">
        <v>7</v>
      </c>
    </row>
    <row r="1941" spans="1:2" x14ac:dyDescent="0.25">
      <c r="A1941" t="str">
        <f>"002520"</f>
        <v>002520</v>
      </c>
      <c r="B1941" t="s">
        <v>8</v>
      </c>
    </row>
    <row r="1942" spans="1:2" x14ac:dyDescent="0.25">
      <c r="A1942" t="str">
        <f>"002447"</f>
        <v>002447</v>
      </c>
      <c r="B1942" t="s">
        <v>2</v>
      </c>
    </row>
    <row r="1943" spans="1:2" x14ac:dyDescent="0.25">
      <c r="A1943" t="str">
        <f>"688010"</f>
        <v>688010</v>
      </c>
      <c r="B1943" t="s">
        <v>14</v>
      </c>
    </row>
    <row r="1944" spans="1:2" x14ac:dyDescent="0.25">
      <c r="A1944" t="str">
        <f>"002902"</f>
        <v>002902</v>
      </c>
      <c r="B1944" t="s">
        <v>6</v>
      </c>
    </row>
    <row r="1945" spans="1:2" x14ac:dyDescent="0.25">
      <c r="A1945" t="str">
        <f>"600168"</f>
        <v>600168</v>
      </c>
      <c r="B1945" t="s">
        <v>12</v>
      </c>
    </row>
    <row r="1946" spans="1:2" x14ac:dyDescent="0.25">
      <c r="A1946" t="str">
        <f>"000078"</f>
        <v>000078</v>
      </c>
      <c r="B1946" t="s">
        <v>3</v>
      </c>
    </row>
    <row r="1947" spans="1:2" x14ac:dyDescent="0.25">
      <c r="A1947" t="str">
        <f>"000698"</f>
        <v>000698</v>
      </c>
      <c r="B1947" t="s">
        <v>2</v>
      </c>
    </row>
    <row r="1948" spans="1:2" x14ac:dyDescent="0.25">
      <c r="A1948" t="str">
        <f>"600558"</f>
        <v>600558</v>
      </c>
      <c r="B1948" t="s">
        <v>18</v>
      </c>
    </row>
    <row r="1949" spans="1:2" x14ac:dyDescent="0.25">
      <c r="A1949" t="str">
        <f>"601992"</f>
        <v>601992</v>
      </c>
      <c r="B1949" t="s">
        <v>7</v>
      </c>
    </row>
    <row r="1950" spans="1:2" x14ac:dyDescent="0.25">
      <c r="A1950" t="str">
        <f>"600298"</f>
        <v>600298</v>
      </c>
      <c r="B1950" t="s">
        <v>12</v>
      </c>
    </row>
    <row r="1951" spans="1:2" x14ac:dyDescent="0.25">
      <c r="A1951" t="str">
        <f>"002658"</f>
        <v>002658</v>
      </c>
      <c r="B1951" t="s">
        <v>7</v>
      </c>
    </row>
    <row r="1952" spans="1:2" x14ac:dyDescent="0.25">
      <c r="A1952" t="str">
        <f>"300741"</f>
        <v>300741</v>
      </c>
      <c r="B1952" t="s">
        <v>17</v>
      </c>
    </row>
    <row r="1953" spans="1:2" x14ac:dyDescent="0.25">
      <c r="A1953" t="str">
        <f>"600834"</f>
        <v>600834</v>
      </c>
      <c r="B1953" t="s">
        <v>5</v>
      </c>
    </row>
    <row r="1954" spans="1:2" x14ac:dyDescent="0.25">
      <c r="A1954" t="str">
        <f>"002037"</f>
        <v>002037</v>
      </c>
      <c r="B1954" t="s">
        <v>30</v>
      </c>
    </row>
    <row r="1955" spans="1:2" x14ac:dyDescent="0.25">
      <c r="A1955" t="str">
        <f>"000597"</f>
        <v>000597</v>
      </c>
      <c r="B1955" t="s">
        <v>2</v>
      </c>
    </row>
    <row r="1956" spans="1:2" x14ac:dyDescent="0.25">
      <c r="A1956" t="str">
        <f>"600131"</f>
        <v>600131</v>
      </c>
      <c r="B1956" t="s">
        <v>18</v>
      </c>
    </row>
    <row r="1957" spans="1:2" x14ac:dyDescent="0.25">
      <c r="A1957" t="str">
        <f>"603680"</f>
        <v>603680</v>
      </c>
      <c r="B1957" t="s">
        <v>10</v>
      </c>
    </row>
    <row r="1958" spans="1:2" x14ac:dyDescent="0.25">
      <c r="A1958" t="str">
        <f>"002140"</f>
        <v>002140</v>
      </c>
      <c r="B1958" t="s">
        <v>11</v>
      </c>
    </row>
    <row r="1959" spans="1:2" x14ac:dyDescent="0.25">
      <c r="A1959" t="str">
        <f>"603518"</f>
        <v>603518</v>
      </c>
      <c r="B1959" t="s">
        <v>10</v>
      </c>
    </row>
    <row r="1960" spans="1:2" x14ac:dyDescent="0.25">
      <c r="A1960" t="str">
        <f>"600824"</f>
        <v>600824</v>
      </c>
      <c r="B1960" t="s">
        <v>5</v>
      </c>
    </row>
    <row r="1961" spans="1:2" x14ac:dyDescent="0.25">
      <c r="A1961" t="str">
        <f>"300665"</f>
        <v>300665</v>
      </c>
      <c r="B1961" t="s">
        <v>13</v>
      </c>
    </row>
    <row r="1962" spans="1:2" x14ac:dyDescent="0.25">
      <c r="A1962" t="str">
        <f>"600868"</f>
        <v>600868</v>
      </c>
      <c r="B1962" t="s">
        <v>6</v>
      </c>
    </row>
    <row r="1963" spans="1:2" x14ac:dyDescent="0.25">
      <c r="A1963" t="str">
        <f>"603017"</f>
        <v>603017</v>
      </c>
      <c r="B1963" t="s">
        <v>10</v>
      </c>
    </row>
    <row r="1964" spans="1:2" x14ac:dyDescent="0.25">
      <c r="A1964" t="str">
        <f>"000407"</f>
        <v>000407</v>
      </c>
      <c r="B1964" t="s">
        <v>9</v>
      </c>
    </row>
    <row r="1965" spans="1:2" x14ac:dyDescent="0.25">
      <c r="A1965" t="str">
        <f>"300204"</f>
        <v>300204</v>
      </c>
      <c r="B1965" t="s">
        <v>7</v>
      </c>
    </row>
    <row r="1966" spans="1:2" x14ac:dyDescent="0.25">
      <c r="A1966" t="str">
        <f>"603300"</f>
        <v>603300</v>
      </c>
      <c r="B1966" t="s">
        <v>8</v>
      </c>
    </row>
    <row r="1967" spans="1:2" x14ac:dyDescent="0.25">
      <c r="A1967" t="str">
        <f>"000680"</f>
        <v>000680</v>
      </c>
      <c r="B1967" t="s">
        <v>9</v>
      </c>
    </row>
    <row r="1968" spans="1:2" x14ac:dyDescent="0.25">
      <c r="A1968" t="str">
        <f>"601699"</f>
        <v>601699</v>
      </c>
      <c r="B1968" t="s">
        <v>28</v>
      </c>
    </row>
    <row r="1969" spans="1:2" x14ac:dyDescent="0.25">
      <c r="A1969" t="str">
        <f>"600601"</f>
        <v>600601</v>
      </c>
      <c r="B1969" t="s">
        <v>5</v>
      </c>
    </row>
    <row r="1970" spans="1:2" x14ac:dyDescent="0.25">
      <c r="A1970" t="str">
        <f>"002782"</f>
        <v>002782</v>
      </c>
      <c r="B1970" t="s">
        <v>3</v>
      </c>
    </row>
    <row r="1971" spans="1:2" x14ac:dyDescent="0.25">
      <c r="A1971" t="str">
        <f>"001896"</f>
        <v>001896</v>
      </c>
      <c r="B1971" t="s">
        <v>21</v>
      </c>
    </row>
    <row r="1972" spans="1:2" x14ac:dyDescent="0.25">
      <c r="A1972" t="str">
        <f>"000586"</f>
        <v>000586</v>
      </c>
      <c r="B1972" t="s">
        <v>18</v>
      </c>
    </row>
    <row r="1973" spans="1:2" x14ac:dyDescent="0.25">
      <c r="A1973" t="str">
        <f>"600967"</f>
        <v>600967</v>
      </c>
      <c r="B1973" t="s">
        <v>29</v>
      </c>
    </row>
    <row r="1974" spans="1:2" x14ac:dyDescent="0.25">
      <c r="A1974" t="str">
        <f>"688003"</f>
        <v>688003</v>
      </c>
      <c r="B1974" t="s">
        <v>10</v>
      </c>
    </row>
    <row r="1975" spans="1:2" x14ac:dyDescent="0.25">
      <c r="A1975" t="str">
        <f>"002040"</f>
        <v>002040</v>
      </c>
      <c r="B1975" t="s">
        <v>10</v>
      </c>
    </row>
    <row r="1976" spans="1:2" x14ac:dyDescent="0.25">
      <c r="A1976" t="str">
        <f>"600452"</f>
        <v>600452</v>
      </c>
      <c r="B1976" t="s">
        <v>26</v>
      </c>
    </row>
    <row r="1977" spans="1:2" x14ac:dyDescent="0.25">
      <c r="A1977" t="str">
        <f>"603036"</f>
        <v>603036</v>
      </c>
      <c r="B1977" t="s">
        <v>10</v>
      </c>
    </row>
    <row r="1978" spans="1:2" x14ac:dyDescent="0.25">
      <c r="A1978" t="str">
        <f>"000546"</f>
        <v>000546</v>
      </c>
      <c r="B1978" t="s">
        <v>20</v>
      </c>
    </row>
    <row r="1979" spans="1:2" x14ac:dyDescent="0.25">
      <c r="A1979" t="str">
        <f>"300096"</f>
        <v>300096</v>
      </c>
      <c r="B1979" t="s">
        <v>14</v>
      </c>
    </row>
    <row r="1980" spans="1:2" x14ac:dyDescent="0.25">
      <c r="A1980" t="str">
        <f>"688030"</f>
        <v>688030</v>
      </c>
      <c r="B1980" t="s">
        <v>10</v>
      </c>
    </row>
    <row r="1981" spans="1:2" x14ac:dyDescent="0.25">
      <c r="A1981" t="str">
        <f>"002392"</f>
        <v>002392</v>
      </c>
      <c r="B1981" t="s">
        <v>7</v>
      </c>
    </row>
    <row r="1982" spans="1:2" x14ac:dyDescent="0.25">
      <c r="A1982" t="str">
        <f>"600107"</f>
        <v>600107</v>
      </c>
      <c r="B1982" t="s">
        <v>12</v>
      </c>
    </row>
    <row r="1983" spans="1:2" x14ac:dyDescent="0.25">
      <c r="A1983" t="str">
        <f>"300539"</f>
        <v>300539</v>
      </c>
      <c r="B1983" t="s">
        <v>8</v>
      </c>
    </row>
    <row r="1984" spans="1:2" x14ac:dyDescent="0.25">
      <c r="A1984" t="str">
        <f>"603089"</f>
        <v>603089</v>
      </c>
      <c r="B1984" t="s">
        <v>8</v>
      </c>
    </row>
    <row r="1985" spans="1:2" x14ac:dyDescent="0.25">
      <c r="A1985" t="str">
        <f>"000415"</f>
        <v>000415</v>
      </c>
      <c r="B1985" t="s">
        <v>27</v>
      </c>
    </row>
    <row r="1986" spans="1:2" x14ac:dyDescent="0.25">
      <c r="A1986" t="str">
        <f>"603311"</f>
        <v>603311</v>
      </c>
      <c r="B1986" t="s">
        <v>8</v>
      </c>
    </row>
    <row r="1987" spans="1:2" x14ac:dyDescent="0.25">
      <c r="A1987" t="str">
        <f>"603096"</f>
        <v>603096</v>
      </c>
      <c r="B1987" t="s">
        <v>24</v>
      </c>
    </row>
    <row r="1988" spans="1:2" x14ac:dyDescent="0.25">
      <c r="A1988" t="str">
        <f>"300117"</f>
        <v>300117</v>
      </c>
      <c r="B1988" t="s">
        <v>7</v>
      </c>
    </row>
    <row r="1989" spans="1:2" x14ac:dyDescent="0.25">
      <c r="A1989" t="str">
        <f>"300483"</f>
        <v>300483</v>
      </c>
      <c r="B1989" t="s">
        <v>5</v>
      </c>
    </row>
    <row r="1990" spans="1:2" x14ac:dyDescent="0.25">
      <c r="A1990" t="str">
        <f>"002650"</f>
        <v>002650</v>
      </c>
      <c r="B1990" t="s">
        <v>13</v>
      </c>
    </row>
    <row r="1991" spans="1:2" x14ac:dyDescent="0.25">
      <c r="A1991" t="str">
        <f>"603305"</f>
        <v>603305</v>
      </c>
      <c r="B1991" t="s">
        <v>8</v>
      </c>
    </row>
    <row r="1992" spans="1:2" x14ac:dyDescent="0.25">
      <c r="A1992" t="str">
        <f>"002545"</f>
        <v>002545</v>
      </c>
      <c r="B1992" t="s">
        <v>9</v>
      </c>
    </row>
    <row r="1993" spans="1:2" x14ac:dyDescent="0.25">
      <c r="A1993" t="str">
        <f>"600684"</f>
        <v>600684</v>
      </c>
      <c r="B1993" t="s">
        <v>6</v>
      </c>
    </row>
    <row r="1994" spans="1:2" x14ac:dyDescent="0.25">
      <c r="A1994" t="str">
        <f>"601928"</f>
        <v>601928</v>
      </c>
      <c r="B1994" t="s">
        <v>10</v>
      </c>
    </row>
    <row r="1995" spans="1:2" x14ac:dyDescent="0.25">
      <c r="A1995" t="str">
        <f>"002388"</f>
        <v>002388</v>
      </c>
      <c r="B1995" t="s">
        <v>3</v>
      </c>
    </row>
    <row r="1996" spans="1:2" x14ac:dyDescent="0.25">
      <c r="A1996" t="str">
        <f>"600386"</f>
        <v>600386</v>
      </c>
      <c r="B1996" t="s">
        <v>7</v>
      </c>
    </row>
    <row r="1997" spans="1:2" x14ac:dyDescent="0.25">
      <c r="A1997" t="str">
        <f>"300462"</f>
        <v>300462</v>
      </c>
      <c r="B1997" t="s">
        <v>5</v>
      </c>
    </row>
    <row r="1998" spans="1:2" x14ac:dyDescent="0.25">
      <c r="A1998" t="str">
        <f>"603348"</f>
        <v>603348</v>
      </c>
      <c r="B1998" t="s">
        <v>6</v>
      </c>
    </row>
    <row r="1999" spans="1:2" x14ac:dyDescent="0.25">
      <c r="A1999" t="str">
        <f>"600843"</f>
        <v>600843</v>
      </c>
      <c r="B1999" t="s">
        <v>5</v>
      </c>
    </row>
    <row r="2000" spans="1:2" x14ac:dyDescent="0.25">
      <c r="A2000" t="str">
        <f>"600837"</f>
        <v>600837</v>
      </c>
      <c r="B2000" t="s">
        <v>5</v>
      </c>
    </row>
    <row r="2001" spans="1:2" x14ac:dyDescent="0.25">
      <c r="A2001" t="str">
        <f>"600332"</f>
        <v>600332</v>
      </c>
      <c r="B2001" t="s">
        <v>6</v>
      </c>
    </row>
    <row r="2002" spans="1:2" x14ac:dyDescent="0.25">
      <c r="A2002" t="str">
        <f>"603458"</f>
        <v>603458</v>
      </c>
      <c r="B2002" t="s">
        <v>30</v>
      </c>
    </row>
    <row r="2003" spans="1:2" x14ac:dyDescent="0.25">
      <c r="A2003" t="str">
        <f>"600517"</f>
        <v>600517</v>
      </c>
      <c r="B2003" t="s">
        <v>5</v>
      </c>
    </row>
    <row r="2004" spans="1:2" x14ac:dyDescent="0.25">
      <c r="A2004" t="str">
        <f>"300452"</f>
        <v>300452</v>
      </c>
      <c r="B2004" t="s">
        <v>11</v>
      </c>
    </row>
    <row r="2005" spans="1:2" x14ac:dyDescent="0.25">
      <c r="A2005" t="str">
        <f>"603117"</f>
        <v>603117</v>
      </c>
      <c r="B2005" t="s">
        <v>10</v>
      </c>
    </row>
    <row r="2006" spans="1:2" x14ac:dyDescent="0.25">
      <c r="A2006" t="str">
        <f>"000635"</f>
        <v>000635</v>
      </c>
      <c r="B2006" t="s">
        <v>33</v>
      </c>
    </row>
    <row r="2007" spans="1:2" x14ac:dyDescent="0.25">
      <c r="A2007" t="str">
        <f>"002510"</f>
        <v>002510</v>
      </c>
      <c r="B2007" t="s">
        <v>24</v>
      </c>
    </row>
    <row r="2008" spans="1:2" x14ac:dyDescent="0.25">
      <c r="A2008" t="str">
        <f>"600677"</f>
        <v>600677</v>
      </c>
      <c r="B2008" t="s">
        <v>8</v>
      </c>
    </row>
    <row r="2009" spans="1:2" x14ac:dyDescent="0.25">
      <c r="A2009" t="str">
        <f>"000880"</f>
        <v>000880</v>
      </c>
      <c r="B2009" t="s">
        <v>9</v>
      </c>
    </row>
    <row r="2010" spans="1:2" x14ac:dyDescent="0.25">
      <c r="A2010" t="str">
        <f>"688357"</f>
        <v>688357</v>
      </c>
      <c r="B2010" t="s">
        <v>21</v>
      </c>
    </row>
    <row r="2011" spans="1:2" x14ac:dyDescent="0.25">
      <c r="A2011" t="str">
        <f>"002490"</f>
        <v>002490</v>
      </c>
      <c r="B2011" t="s">
        <v>9</v>
      </c>
    </row>
    <row r="2012" spans="1:2" x14ac:dyDescent="0.25">
      <c r="A2012" t="str">
        <f>"300727"</f>
        <v>300727</v>
      </c>
      <c r="B2012" t="s">
        <v>8</v>
      </c>
    </row>
    <row r="2013" spans="1:2" x14ac:dyDescent="0.25">
      <c r="A2013" t="str">
        <f>"300321"</f>
        <v>300321</v>
      </c>
      <c r="B2013" t="s">
        <v>9</v>
      </c>
    </row>
    <row r="2014" spans="1:2" x14ac:dyDescent="0.25">
      <c r="A2014" t="str">
        <f>"000836"</f>
        <v>000836</v>
      </c>
      <c r="B2014" t="s">
        <v>24</v>
      </c>
    </row>
    <row r="2015" spans="1:2" x14ac:dyDescent="0.25">
      <c r="A2015" t="str">
        <f>"300242"</f>
        <v>300242</v>
      </c>
      <c r="B2015" t="s">
        <v>6</v>
      </c>
    </row>
    <row r="2016" spans="1:2" x14ac:dyDescent="0.25">
      <c r="A2016" t="str">
        <f>"300733"</f>
        <v>300733</v>
      </c>
      <c r="B2016" t="s">
        <v>18</v>
      </c>
    </row>
    <row r="2017" spans="1:2" x14ac:dyDescent="0.25">
      <c r="A2017" t="str">
        <f>"601619"</f>
        <v>601619</v>
      </c>
      <c r="B2017" t="s">
        <v>33</v>
      </c>
    </row>
    <row r="2018" spans="1:2" x14ac:dyDescent="0.25">
      <c r="A2018" t="str">
        <f>"601107"</f>
        <v>601107</v>
      </c>
      <c r="B2018" t="s">
        <v>18</v>
      </c>
    </row>
    <row r="2019" spans="1:2" x14ac:dyDescent="0.25">
      <c r="A2019" t="str">
        <f>"600067"</f>
        <v>600067</v>
      </c>
      <c r="B2019" t="s">
        <v>14</v>
      </c>
    </row>
    <row r="2020" spans="1:2" x14ac:dyDescent="0.25">
      <c r="A2020" t="str">
        <f>"000848"</f>
        <v>000848</v>
      </c>
      <c r="B2020" t="s">
        <v>16</v>
      </c>
    </row>
    <row r="2021" spans="1:2" x14ac:dyDescent="0.25">
      <c r="A2021" t="str">
        <f>"002377"</f>
        <v>002377</v>
      </c>
      <c r="B2021" t="s">
        <v>12</v>
      </c>
    </row>
    <row r="2022" spans="1:2" x14ac:dyDescent="0.25">
      <c r="A2022" t="str">
        <f>"600023"</f>
        <v>600023</v>
      </c>
      <c r="B2022" t="s">
        <v>8</v>
      </c>
    </row>
    <row r="2023" spans="1:2" x14ac:dyDescent="0.25">
      <c r="A2023" t="str">
        <f>"000404"</f>
        <v>000404</v>
      </c>
      <c r="B2023" t="s">
        <v>23</v>
      </c>
    </row>
    <row r="2024" spans="1:2" x14ac:dyDescent="0.25">
      <c r="A2024" t="str">
        <f>"600959"</f>
        <v>600959</v>
      </c>
      <c r="B2024" t="s">
        <v>10</v>
      </c>
    </row>
    <row r="2025" spans="1:2" x14ac:dyDescent="0.25">
      <c r="A2025" t="str">
        <f>"600389"</f>
        <v>600389</v>
      </c>
      <c r="B2025" t="s">
        <v>10</v>
      </c>
    </row>
    <row r="2026" spans="1:2" x14ac:dyDescent="0.25">
      <c r="A2026" t="str">
        <f>"603218"</f>
        <v>603218</v>
      </c>
      <c r="B2026" t="s">
        <v>8</v>
      </c>
    </row>
    <row r="2027" spans="1:2" x14ac:dyDescent="0.25">
      <c r="A2027" t="str">
        <f>"300648"</f>
        <v>300648</v>
      </c>
      <c r="B2027" t="s">
        <v>14</v>
      </c>
    </row>
    <row r="2028" spans="1:2" x14ac:dyDescent="0.25">
      <c r="A2028" t="str">
        <f>"002022"</f>
        <v>002022</v>
      </c>
      <c r="B2028" t="s">
        <v>5</v>
      </c>
    </row>
    <row r="2029" spans="1:2" x14ac:dyDescent="0.25">
      <c r="A2029" t="str">
        <f>"000786"</f>
        <v>000786</v>
      </c>
      <c r="B2029" t="s">
        <v>7</v>
      </c>
    </row>
    <row r="2030" spans="1:2" x14ac:dyDescent="0.25">
      <c r="A2030" t="str">
        <f>"600277"</f>
        <v>600277</v>
      </c>
      <c r="B2030" t="s">
        <v>29</v>
      </c>
    </row>
    <row r="2031" spans="1:2" x14ac:dyDescent="0.25">
      <c r="A2031" t="str">
        <f>"603380"</f>
        <v>603380</v>
      </c>
      <c r="B2031" t="s">
        <v>10</v>
      </c>
    </row>
    <row r="2032" spans="1:2" x14ac:dyDescent="0.25">
      <c r="A2032" t="str">
        <f>"300364"</f>
        <v>300364</v>
      </c>
      <c r="B2032" t="s">
        <v>7</v>
      </c>
    </row>
    <row r="2033" spans="1:2" x14ac:dyDescent="0.25">
      <c r="A2033" t="str">
        <f>"300110"</f>
        <v>300110</v>
      </c>
      <c r="B2033" t="s">
        <v>9</v>
      </c>
    </row>
    <row r="2034" spans="1:2" x14ac:dyDescent="0.25">
      <c r="A2034" t="str">
        <f>"300254"</f>
        <v>300254</v>
      </c>
      <c r="B2034" t="s">
        <v>28</v>
      </c>
    </row>
    <row r="2035" spans="1:2" x14ac:dyDescent="0.25">
      <c r="A2035" t="str">
        <f>"300622"</f>
        <v>300622</v>
      </c>
      <c r="B2035" t="s">
        <v>3</v>
      </c>
    </row>
    <row r="2036" spans="1:2" x14ac:dyDescent="0.25">
      <c r="A2036" t="str">
        <f>"601336"</f>
        <v>601336</v>
      </c>
      <c r="B2036" t="s">
        <v>7</v>
      </c>
    </row>
    <row r="2037" spans="1:2" x14ac:dyDescent="0.25">
      <c r="A2037" t="str">
        <f>"002524"</f>
        <v>002524</v>
      </c>
      <c r="B2037" t="s">
        <v>27</v>
      </c>
    </row>
    <row r="2038" spans="1:2" x14ac:dyDescent="0.25">
      <c r="A2038" t="str">
        <f>"000633"</f>
        <v>000633</v>
      </c>
      <c r="B2038" t="s">
        <v>27</v>
      </c>
    </row>
    <row r="2039" spans="1:2" x14ac:dyDescent="0.25">
      <c r="A2039" t="str">
        <f>"300676"</f>
        <v>300676</v>
      </c>
      <c r="B2039" t="s">
        <v>3</v>
      </c>
    </row>
    <row r="2040" spans="1:2" x14ac:dyDescent="0.25">
      <c r="A2040" t="str">
        <f>"300566"</f>
        <v>300566</v>
      </c>
      <c r="B2040" t="s">
        <v>8</v>
      </c>
    </row>
    <row r="2041" spans="1:2" x14ac:dyDescent="0.25">
      <c r="A2041" t="str">
        <f>"300766"</f>
        <v>300766</v>
      </c>
      <c r="B2041" t="s">
        <v>8</v>
      </c>
    </row>
    <row r="2042" spans="1:2" x14ac:dyDescent="0.25">
      <c r="A2042" t="str">
        <f>"002183"</f>
        <v>002183</v>
      </c>
      <c r="B2042" t="s">
        <v>3</v>
      </c>
    </row>
    <row r="2043" spans="1:2" x14ac:dyDescent="0.25">
      <c r="A2043" t="str">
        <f>"000949"</f>
        <v>000949</v>
      </c>
      <c r="B2043" t="s">
        <v>21</v>
      </c>
    </row>
    <row r="2044" spans="1:2" x14ac:dyDescent="0.25">
      <c r="A2044" t="str">
        <f>"000548"</f>
        <v>000548</v>
      </c>
      <c r="B2044" t="s">
        <v>13</v>
      </c>
    </row>
    <row r="2045" spans="1:2" x14ac:dyDescent="0.25">
      <c r="A2045" t="str">
        <f>"000025"</f>
        <v>000025</v>
      </c>
      <c r="B2045" t="s">
        <v>3</v>
      </c>
    </row>
    <row r="2046" spans="1:2" x14ac:dyDescent="0.25">
      <c r="A2046" t="str">
        <f>"002582"</f>
        <v>002582</v>
      </c>
      <c r="B2046" t="s">
        <v>21</v>
      </c>
    </row>
    <row r="2047" spans="1:2" x14ac:dyDescent="0.25">
      <c r="A2047" t="str">
        <f>"002883"</f>
        <v>002883</v>
      </c>
      <c r="B2047" t="s">
        <v>10</v>
      </c>
    </row>
    <row r="2048" spans="1:2" x14ac:dyDescent="0.25">
      <c r="A2048" t="str">
        <f>"002266"</f>
        <v>002266</v>
      </c>
      <c r="B2048" t="s">
        <v>8</v>
      </c>
    </row>
    <row r="2049" spans="1:2" x14ac:dyDescent="0.25">
      <c r="A2049" t="str">
        <f>"000060"</f>
        <v>000060</v>
      </c>
      <c r="B2049" t="s">
        <v>3</v>
      </c>
    </row>
    <row r="2050" spans="1:2" x14ac:dyDescent="0.25">
      <c r="A2050" t="str">
        <f>"002430"</f>
        <v>002430</v>
      </c>
      <c r="B2050" t="s">
        <v>8</v>
      </c>
    </row>
    <row r="2051" spans="1:2" x14ac:dyDescent="0.25">
      <c r="A2051" t="str">
        <f>"600896"</f>
        <v>600896</v>
      </c>
      <c r="B2051" t="s">
        <v>15</v>
      </c>
    </row>
    <row r="2052" spans="1:2" x14ac:dyDescent="0.25">
      <c r="A2052" t="str">
        <f>"600062"</f>
        <v>600062</v>
      </c>
      <c r="B2052" t="s">
        <v>7</v>
      </c>
    </row>
    <row r="2053" spans="1:2" x14ac:dyDescent="0.25">
      <c r="A2053" t="str">
        <f>"600683"</f>
        <v>600683</v>
      </c>
      <c r="B2053" t="s">
        <v>8</v>
      </c>
    </row>
    <row r="2054" spans="1:2" x14ac:dyDescent="0.25">
      <c r="A2054" t="str">
        <f>"002365"</f>
        <v>002365</v>
      </c>
      <c r="B2054" t="s">
        <v>12</v>
      </c>
    </row>
    <row r="2055" spans="1:2" x14ac:dyDescent="0.25">
      <c r="A2055" t="str">
        <f>"002330"</f>
        <v>002330</v>
      </c>
      <c r="B2055" t="s">
        <v>9</v>
      </c>
    </row>
    <row r="2056" spans="1:2" x14ac:dyDescent="0.25">
      <c r="A2056" t="str">
        <f>"600979"</f>
        <v>600979</v>
      </c>
      <c r="B2056" t="s">
        <v>18</v>
      </c>
    </row>
    <row r="2057" spans="1:2" x14ac:dyDescent="0.25">
      <c r="A2057" t="str">
        <f>"300336"</f>
        <v>300336</v>
      </c>
      <c r="B2057" t="s">
        <v>5</v>
      </c>
    </row>
    <row r="2058" spans="1:2" x14ac:dyDescent="0.25">
      <c r="A2058" t="str">
        <f>"002706"</f>
        <v>002706</v>
      </c>
      <c r="B2058" t="s">
        <v>5</v>
      </c>
    </row>
    <row r="2059" spans="1:2" x14ac:dyDescent="0.25">
      <c r="A2059" t="str">
        <f>"002121"</f>
        <v>002121</v>
      </c>
      <c r="B2059" t="s">
        <v>3</v>
      </c>
    </row>
    <row r="2060" spans="1:2" x14ac:dyDescent="0.25">
      <c r="A2060" t="str">
        <f>"600470"</f>
        <v>600470</v>
      </c>
      <c r="B2060" t="s">
        <v>11</v>
      </c>
    </row>
    <row r="2061" spans="1:2" x14ac:dyDescent="0.25">
      <c r="A2061" t="str">
        <f>"300270"</f>
        <v>300270</v>
      </c>
      <c r="B2061" t="s">
        <v>8</v>
      </c>
    </row>
    <row r="2062" spans="1:2" x14ac:dyDescent="0.25">
      <c r="A2062" t="str">
        <f>"603088"</f>
        <v>603088</v>
      </c>
      <c r="B2062" t="s">
        <v>8</v>
      </c>
    </row>
    <row r="2063" spans="1:2" x14ac:dyDescent="0.25">
      <c r="A2063" t="str">
        <f>"300441"</f>
        <v>300441</v>
      </c>
      <c r="B2063" t="s">
        <v>8</v>
      </c>
    </row>
    <row r="2064" spans="1:2" x14ac:dyDescent="0.25">
      <c r="A2064" t="str">
        <f>"600308"</f>
        <v>600308</v>
      </c>
      <c r="B2064" t="s">
        <v>9</v>
      </c>
    </row>
    <row r="2065" spans="1:2" x14ac:dyDescent="0.25">
      <c r="A2065" t="str">
        <f>"600222"</f>
        <v>600222</v>
      </c>
      <c r="B2065" t="s">
        <v>21</v>
      </c>
    </row>
    <row r="2066" spans="1:2" x14ac:dyDescent="0.25">
      <c r="A2066" t="str">
        <f>"002682"</f>
        <v>002682</v>
      </c>
      <c r="B2066" t="s">
        <v>14</v>
      </c>
    </row>
    <row r="2067" spans="1:2" x14ac:dyDescent="0.25">
      <c r="A2067" t="str">
        <f>"600076"</f>
        <v>600076</v>
      </c>
      <c r="B2067" t="s">
        <v>9</v>
      </c>
    </row>
    <row r="2068" spans="1:2" x14ac:dyDescent="0.25">
      <c r="A2068" t="str">
        <f>"688299"</f>
        <v>688299</v>
      </c>
      <c r="B2068" t="s">
        <v>8</v>
      </c>
    </row>
    <row r="2069" spans="1:2" x14ac:dyDescent="0.25">
      <c r="A2069" t="str">
        <f>"600420"</f>
        <v>600420</v>
      </c>
      <c r="B2069" t="s">
        <v>5</v>
      </c>
    </row>
    <row r="2070" spans="1:2" x14ac:dyDescent="0.25">
      <c r="A2070" t="str">
        <f>"300105"</f>
        <v>300105</v>
      </c>
      <c r="B2070" t="s">
        <v>9</v>
      </c>
    </row>
    <row r="2071" spans="1:2" x14ac:dyDescent="0.25">
      <c r="A2071" t="str">
        <f>"603776"</f>
        <v>603776</v>
      </c>
      <c r="B2071" t="s">
        <v>10</v>
      </c>
    </row>
    <row r="2072" spans="1:2" x14ac:dyDescent="0.25">
      <c r="A2072" t="str">
        <f>"601020"</f>
        <v>601020</v>
      </c>
      <c r="B2072" t="s">
        <v>17</v>
      </c>
    </row>
    <row r="2073" spans="1:2" x14ac:dyDescent="0.25">
      <c r="A2073" t="str">
        <f>"600279"</f>
        <v>600279</v>
      </c>
      <c r="B2073" t="s">
        <v>26</v>
      </c>
    </row>
    <row r="2074" spans="1:2" x14ac:dyDescent="0.25">
      <c r="A2074" t="str">
        <f>"603983"</f>
        <v>603983</v>
      </c>
      <c r="B2074" t="s">
        <v>6</v>
      </c>
    </row>
    <row r="2075" spans="1:2" x14ac:dyDescent="0.25">
      <c r="A2075" t="str">
        <f>"002349"</f>
        <v>002349</v>
      </c>
      <c r="B2075" t="s">
        <v>10</v>
      </c>
    </row>
    <row r="2076" spans="1:2" x14ac:dyDescent="0.25">
      <c r="A2076" t="str">
        <f>"300283"</f>
        <v>300283</v>
      </c>
      <c r="B2076" t="s">
        <v>8</v>
      </c>
    </row>
    <row r="2077" spans="1:2" x14ac:dyDescent="0.25">
      <c r="A2077" t="str">
        <f>"300139"</f>
        <v>300139</v>
      </c>
      <c r="B2077" t="s">
        <v>7</v>
      </c>
    </row>
    <row r="2078" spans="1:2" x14ac:dyDescent="0.25">
      <c r="A2078" t="str">
        <f>"002898"</f>
        <v>002898</v>
      </c>
      <c r="B2078" t="s">
        <v>6</v>
      </c>
    </row>
    <row r="2079" spans="1:2" x14ac:dyDescent="0.25">
      <c r="A2079" t="str">
        <f>"002551"</f>
        <v>002551</v>
      </c>
      <c r="B2079" t="s">
        <v>3</v>
      </c>
    </row>
    <row r="2080" spans="1:2" x14ac:dyDescent="0.25">
      <c r="A2080" t="str">
        <f>"603278"</f>
        <v>603278</v>
      </c>
      <c r="B2080" t="s">
        <v>9</v>
      </c>
    </row>
    <row r="2081" spans="1:2" x14ac:dyDescent="0.25">
      <c r="A2081" t="str">
        <f>"002347"</f>
        <v>002347</v>
      </c>
      <c r="B2081" t="s">
        <v>11</v>
      </c>
    </row>
    <row r="2082" spans="1:2" x14ac:dyDescent="0.25">
      <c r="A2082" t="str">
        <f>"300351"</f>
        <v>300351</v>
      </c>
      <c r="B2082" t="s">
        <v>8</v>
      </c>
    </row>
    <row r="2083" spans="1:2" x14ac:dyDescent="0.25">
      <c r="A2083" t="str">
        <f>"603060"</f>
        <v>603060</v>
      </c>
      <c r="B2083" t="s">
        <v>7</v>
      </c>
    </row>
    <row r="2084" spans="1:2" x14ac:dyDescent="0.25">
      <c r="A2084" t="str">
        <f>"600754"</f>
        <v>600754</v>
      </c>
      <c r="B2084" t="s">
        <v>5</v>
      </c>
    </row>
    <row r="2085" spans="1:2" x14ac:dyDescent="0.25">
      <c r="A2085" t="str">
        <f>"600037"</f>
        <v>600037</v>
      </c>
      <c r="B2085" t="s">
        <v>7</v>
      </c>
    </row>
    <row r="2086" spans="1:2" x14ac:dyDescent="0.25">
      <c r="A2086" t="str">
        <f>"600234"</f>
        <v>600234</v>
      </c>
      <c r="B2086" t="s">
        <v>28</v>
      </c>
    </row>
    <row r="2087" spans="1:2" x14ac:dyDescent="0.25">
      <c r="A2087" t="str">
        <f>"300084"</f>
        <v>300084</v>
      </c>
      <c r="B2087" t="s">
        <v>22</v>
      </c>
    </row>
    <row r="2088" spans="1:2" x14ac:dyDescent="0.25">
      <c r="A2088" t="str">
        <f>"603366"</f>
        <v>603366</v>
      </c>
      <c r="B2088" t="s">
        <v>10</v>
      </c>
    </row>
    <row r="2089" spans="1:2" x14ac:dyDescent="0.25">
      <c r="A2089" t="str">
        <f>"300149"</f>
        <v>300149</v>
      </c>
      <c r="B2089" t="s">
        <v>6</v>
      </c>
    </row>
    <row r="2090" spans="1:2" x14ac:dyDescent="0.25">
      <c r="A2090" t="str">
        <f>"002628"</f>
        <v>002628</v>
      </c>
      <c r="B2090" t="s">
        <v>18</v>
      </c>
    </row>
    <row r="2091" spans="1:2" x14ac:dyDescent="0.25">
      <c r="A2091" t="str">
        <f>"002333"</f>
        <v>002333</v>
      </c>
      <c r="B2091" t="s">
        <v>10</v>
      </c>
    </row>
    <row r="2092" spans="1:2" x14ac:dyDescent="0.25">
      <c r="A2092" t="str">
        <f>"300753"</f>
        <v>300753</v>
      </c>
      <c r="B2092" t="s">
        <v>10</v>
      </c>
    </row>
    <row r="2093" spans="1:2" x14ac:dyDescent="0.25">
      <c r="A2093" t="str">
        <f>"300158"</f>
        <v>300158</v>
      </c>
      <c r="B2093" t="s">
        <v>28</v>
      </c>
    </row>
    <row r="2094" spans="1:2" x14ac:dyDescent="0.25">
      <c r="A2094" t="str">
        <f>"600587"</f>
        <v>600587</v>
      </c>
      <c r="B2094" t="s">
        <v>9</v>
      </c>
    </row>
    <row r="2095" spans="1:2" x14ac:dyDescent="0.25">
      <c r="A2095" t="str">
        <f>"600819"</f>
        <v>600819</v>
      </c>
      <c r="B2095" t="s">
        <v>5</v>
      </c>
    </row>
    <row r="2096" spans="1:2" x14ac:dyDescent="0.25">
      <c r="A2096" t="str">
        <f>"002942"</f>
        <v>002942</v>
      </c>
      <c r="B2096" t="s">
        <v>8</v>
      </c>
    </row>
    <row r="2097" spans="1:2" x14ac:dyDescent="0.25">
      <c r="A2097" t="str">
        <f>"688310"</f>
        <v>688310</v>
      </c>
      <c r="B2097" t="s">
        <v>8</v>
      </c>
    </row>
    <row r="2098" spans="1:2" x14ac:dyDescent="0.25">
      <c r="A2098" t="str">
        <f>"300309"</f>
        <v>300309</v>
      </c>
      <c r="B2098" t="s">
        <v>7</v>
      </c>
    </row>
    <row r="2099" spans="1:2" x14ac:dyDescent="0.25">
      <c r="A2099" t="str">
        <f>"002936"</f>
        <v>002936</v>
      </c>
      <c r="B2099" t="s">
        <v>21</v>
      </c>
    </row>
    <row r="2100" spans="1:2" x14ac:dyDescent="0.25">
      <c r="A2100" t="str">
        <f>"002538"</f>
        <v>002538</v>
      </c>
      <c r="B2100" t="s">
        <v>11</v>
      </c>
    </row>
    <row r="2101" spans="1:2" x14ac:dyDescent="0.25">
      <c r="A2101" t="str">
        <f>"600508"</f>
        <v>600508</v>
      </c>
      <c r="B2101" t="s">
        <v>5</v>
      </c>
    </row>
    <row r="2102" spans="1:2" x14ac:dyDescent="0.25">
      <c r="A2102" t="str">
        <f>"603900"</f>
        <v>603900</v>
      </c>
      <c r="B2102" t="s">
        <v>10</v>
      </c>
    </row>
    <row r="2103" spans="1:2" x14ac:dyDescent="0.25">
      <c r="A2103" t="str">
        <f>"300086"</f>
        <v>300086</v>
      </c>
      <c r="B2103" t="s">
        <v>15</v>
      </c>
    </row>
    <row r="2104" spans="1:2" x14ac:dyDescent="0.25">
      <c r="A2104" t="str">
        <f>"000915"</f>
        <v>000915</v>
      </c>
      <c r="B2104" t="s">
        <v>9</v>
      </c>
    </row>
    <row r="2105" spans="1:2" x14ac:dyDescent="0.25">
      <c r="A2105" t="str">
        <f>"600151"</f>
        <v>600151</v>
      </c>
      <c r="B2105" t="s">
        <v>5</v>
      </c>
    </row>
    <row r="2106" spans="1:2" x14ac:dyDescent="0.25">
      <c r="A2106" t="str">
        <f>"300386"</f>
        <v>300386</v>
      </c>
      <c r="B2106" t="s">
        <v>7</v>
      </c>
    </row>
    <row r="2107" spans="1:2" x14ac:dyDescent="0.25">
      <c r="A2107" t="str">
        <f>"000932"</f>
        <v>000932</v>
      </c>
      <c r="B2107" t="s">
        <v>13</v>
      </c>
    </row>
    <row r="2108" spans="1:2" x14ac:dyDescent="0.25">
      <c r="A2108" t="str">
        <f>"002592"</f>
        <v>002592</v>
      </c>
      <c r="B2108" t="s">
        <v>19</v>
      </c>
    </row>
    <row r="2109" spans="1:2" x14ac:dyDescent="0.25">
      <c r="A2109" t="str">
        <f>"601086"</f>
        <v>601086</v>
      </c>
      <c r="B2109" t="s">
        <v>22</v>
      </c>
    </row>
    <row r="2110" spans="1:2" x14ac:dyDescent="0.25">
      <c r="A2110" t="str">
        <f>"300555"</f>
        <v>300555</v>
      </c>
      <c r="B2110" t="s">
        <v>10</v>
      </c>
    </row>
    <row r="2111" spans="1:2" x14ac:dyDescent="0.25">
      <c r="A2111" t="str">
        <f>"603530"</f>
        <v>603530</v>
      </c>
      <c r="B2111" t="s">
        <v>10</v>
      </c>
    </row>
    <row r="2112" spans="1:2" x14ac:dyDescent="0.25">
      <c r="A2112" t="str">
        <f>"601138"</f>
        <v>601138</v>
      </c>
      <c r="B2112" t="s">
        <v>3</v>
      </c>
    </row>
    <row r="2113" spans="1:2" x14ac:dyDescent="0.25">
      <c r="A2113" t="str">
        <f>"600821"</f>
        <v>600821</v>
      </c>
      <c r="B2113" t="s">
        <v>24</v>
      </c>
    </row>
    <row r="2114" spans="1:2" x14ac:dyDescent="0.25">
      <c r="A2114" t="str">
        <f>"600202"</f>
        <v>600202</v>
      </c>
      <c r="B2114" t="s">
        <v>25</v>
      </c>
    </row>
    <row r="2115" spans="1:2" x14ac:dyDescent="0.25">
      <c r="A2115" t="str">
        <f>"000899"</f>
        <v>000899</v>
      </c>
      <c r="B2115" t="s">
        <v>23</v>
      </c>
    </row>
    <row r="2116" spans="1:2" x14ac:dyDescent="0.25">
      <c r="A2116" t="str">
        <f>"000554"</f>
        <v>000554</v>
      </c>
      <c r="B2116" t="s">
        <v>9</v>
      </c>
    </row>
    <row r="2117" spans="1:2" x14ac:dyDescent="0.25">
      <c r="A2117" t="str">
        <f>"002563"</f>
        <v>002563</v>
      </c>
      <c r="B2117" t="s">
        <v>8</v>
      </c>
    </row>
    <row r="2118" spans="1:2" x14ac:dyDescent="0.25">
      <c r="A2118" t="str">
        <f>"000607"</f>
        <v>000607</v>
      </c>
      <c r="B2118" t="s">
        <v>8</v>
      </c>
    </row>
    <row r="2119" spans="1:2" x14ac:dyDescent="0.25">
      <c r="A2119" t="str">
        <f>"300173"</f>
        <v>300173</v>
      </c>
      <c r="B2119" t="s">
        <v>6</v>
      </c>
    </row>
    <row r="2120" spans="1:2" x14ac:dyDescent="0.25">
      <c r="A2120" t="str">
        <f>"002199"</f>
        <v>002199</v>
      </c>
      <c r="B2120" t="s">
        <v>8</v>
      </c>
    </row>
    <row r="2121" spans="1:2" x14ac:dyDescent="0.25">
      <c r="A2121" t="str">
        <f>"300144"</f>
        <v>300144</v>
      </c>
      <c r="B2121" t="s">
        <v>8</v>
      </c>
    </row>
    <row r="2122" spans="1:2" x14ac:dyDescent="0.25">
      <c r="A2122" t="str">
        <f>"002144"</f>
        <v>002144</v>
      </c>
      <c r="B2122" t="s">
        <v>8</v>
      </c>
    </row>
    <row r="2123" spans="1:2" x14ac:dyDescent="0.25">
      <c r="A2123" t="str">
        <f>"600616"</f>
        <v>600616</v>
      </c>
      <c r="B2123" t="s">
        <v>5</v>
      </c>
    </row>
    <row r="2124" spans="1:2" x14ac:dyDescent="0.25">
      <c r="A2124" t="str">
        <f>"300465"</f>
        <v>300465</v>
      </c>
      <c r="B2124" t="s">
        <v>7</v>
      </c>
    </row>
    <row r="2125" spans="1:2" x14ac:dyDescent="0.25">
      <c r="A2125" t="str">
        <f>"600585"</f>
        <v>600585</v>
      </c>
      <c r="B2125" t="s">
        <v>11</v>
      </c>
    </row>
    <row r="2126" spans="1:2" x14ac:dyDescent="0.25">
      <c r="A2126" t="str">
        <f>"002751"</f>
        <v>002751</v>
      </c>
      <c r="B2126" t="s">
        <v>3</v>
      </c>
    </row>
    <row r="2127" spans="1:2" x14ac:dyDescent="0.25">
      <c r="A2127" t="str">
        <f>"600983"</f>
        <v>600983</v>
      </c>
      <c r="B2127" t="s">
        <v>11</v>
      </c>
    </row>
    <row r="2128" spans="1:2" x14ac:dyDescent="0.25">
      <c r="A2128" t="str">
        <f>"600241"</f>
        <v>600241</v>
      </c>
      <c r="B2128" t="s">
        <v>2</v>
      </c>
    </row>
    <row r="2129" spans="1:2" x14ac:dyDescent="0.25">
      <c r="A2129" t="str">
        <f>"000620"</f>
        <v>000620</v>
      </c>
      <c r="B2129" t="s">
        <v>7</v>
      </c>
    </row>
    <row r="2130" spans="1:2" x14ac:dyDescent="0.25">
      <c r="A2130" t="str">
        <f>"603927"</f>
        <v>603927</v>
      </c>
      <c r="B2130" t="s">
        <v>7</v>
      </c>
    </row>
    <row r="2131" spans="1:2" x14ac:dyDescent="0.25">
      <c r="A2131" t="str">
        <f>"601186"</f>
        <v>601186</v>
      </c>
      <c r="B2131" t="s">
        <v>7</v>
      </c>
    </row>
    <row r="2132" spans="1:2" x14ac:dyDescent="0.25">
      <c r="A2132" t="str">
        <f>"603011"</f>
        <v>603011</v>
      </c>
      <c r="B2132" t="s">
        <v>11</v>
      </c>
    </row>
    <row r="2133" spans="1:2" x14ac:dyDescent="0.25">
      <c r="A2133" t="str">
        <f>"002026"</f>
        <v>002026</v>
      </c>
      <c r="B2133" t="s">
        <v>9</v>
      </c>
    </row>
    <row r="2134" spans="1:2" x14ac:dyDescent="0.25">
      <c r="A2134" t="str">
        <f>"600028"</f>
        <v>600028</v>
      </c>
      <c r="B2134" t="s">
        <v>7</v>
      </c>
    </row>
    <row r="2135" spans="1:2" x14ac:dyDescent="0.25">
      <c r="A2135" t="str">
        <f>"002105"</f>
        <v>002105</v>
      </c>
      <c r="B2135" t="s">
        <v>3</v>
      </c>
    </row>
    <row r="2136" spans="1:2" x14ac:dyDescent="0.25">
      <c r="A2136" t="str">
        <f>"603301"</f>
        <v>603301</v>
      </c>
      <c r="B2136" t="s">
        <v>8</v>
      </c>
    </row>
    <row r="2137" spans="1:2" x14ac:dyDescent="0.25">
      <c r="A2137" t="str">
        <f>"600787"</f>
        <v>600787</v>
      </c>
      <c r="B2137" t="s">
        <v>24</v>
      </c>
    </row>
    <row r="2138" spans="1:2" x14ac:dyDescent="0.25">
      <c r="A2138" t="str">
        <f>"002527"</f>
        <v>002527</v>
      </c>
      <c r="B2138" t="s">
        <v>5</v>
      </c>
    </row>
    <row r="2139" spans="1:2" x14ac:dyDescent="0.25">
      <c r="A2139" t="str">
        <f>"300172"</f>
        <v>300172</v>
      </c>
      <c r="B2139" t="s">
        <v>10</v>
      </c>
    </row>
    <row r="2140" spans="1:2" x14ac:dyDescent="0.25">
      <c r="A2140" t="str">
        <f>"603687"</f>
        <v>603687</v>
      </c>
      <c r="B2140" t="s">
        <v>8</v>
      </c>
    </row>
    <row r="2141" spans="1:2" x14ac:dyDescent="0.25">
      <c r="A2141" t="str">
        <f>"300444"</f>
        <v>300444</v>
      </c>
      <c r="B2141" t="s">
        <v>7</v>
      </c>
    </row>
    <row r="2142" spans="1:2" x14ac:dyDescent="0.25">
      <c r="A2142" t="str">
        <f>"000430"</f>
        <v>000430</v>
      </c>
      <c r="B2142" t="s">
        <v>13</v>
      </c>
    </row>
    <row r="2143" spans="1:2" x14ac:dyDescent="0.25">
      <c r="A2143" t="str">
        <f>"603996"</f>
        <v>603996</v>
      </c>
      <c r="B2143" t="s">
        <v>8</v>
      </c>
    </row>
    <row r="2144" spans="1:2" x14ac:dyDescent="0.25">
      <c r="A2144" t="str">
        <f>"603906"</f>
        <v>603906</v>
      </c>
      <c r="B2144" t="s">
        <v>10</v>
      </c>
    </row>
    <row r="2145" spans="1:2" x14ac:dyDescent="0.25">
      <c r="A2145" t="str">
        <f>"603008"</f>
        <v>603008</v>
      </c>
      <c r="B2145" t="s">
        <v>8</v>
      </c>
    </row>
    <row r="2146" spans="1:2" x14ac:dyDescent="0.25">
      <c r="A2146" t="str">
        <f>"603000"</f>
        <v>603000</v>
      </c>
      <c r="B2146" t="s">
        <v>7</v>
      </c>
    </row>
    <row r="2147" spans="1:2" x14ac:dyDescent="0.25">
      <c r="A2147" t="str">
        <f>"000559"</f>
        <v>000559</v>
      </c>
      <c r="B2147" t="s">
        <v>8</v>
      </c>
    </row>
    <row r="2148" spans="1:2" x14ac:dyDescent="0.25">
      <c r="A2148" t="str">
        <f>"600498"</f>
        <v>600498</v>
      </c>
      <c r="B2148" t="s">
        <v>12</v>
      </c>
    </row>
    <row r="2149" spans="1:2" x14ac:dyDescent="0.25">
      <c r="A2149" t="str">
        <f>"002442"</f>
        <v>002442</v>
      </c>
      <c r="B2149" t="s">
        <v>16</v>
      </c>
    </row>
    <row r="2150" spans="1:2" x14ac:dyDescent="0.25">
      <c r="A2150" t="str">
        <f>"000006"</f>
        <v>000006</v>
      </c>
      <c r="B2150" t="s">
        <v>3</v>
      </c>
    </row>
    <row r="2151" spans="1:2" x14ac:dyDescent="0.25">
      <c r="A2151" t="str">
        <f>"600179"</f>
        <v>600179</v>
      </c>
      <c r="B2151" t="s">
        <v>25</v>
      </c>
    </row>
    <row r="2152" spans="1:2" x14ac:dyDescent="0.25">
      <c r="A2152" t="str">
        <f>"601101"</f>
        <v>601101</v>
      </c>
      <c r="B2152" t="s">
        <v>7</v>
      </c>
    </row>
    <row r="2153" spans="1:2" x14ac:dyDescent="0.25">
      <c r="A2153" t="str">
        <f>"002415"</f>
        <v>002415</v>
      </c>
      <c r="B2153" t="s">
        <v>8</v>
      </c>
    </row>
    <row r="2154" spans="1:2" x14ac:dyDescent="0.25">
      <c r="A2154" t="str">
        <f>"002549"</f>
        <v>002549</v>
      </c>
      <c r="B2154" t="s">
        <v>13</v>
      </c>
    </row>
    <row r="2155" spans="1:2" x14ac:dyDescent="0.25">
      <c r="A2155" t="str">
        <f>"000877"</f>
        <v>000877</v>
      </c>
      <c r="B2155" t="s">
        <v>27</v>
      </c>
    </row>
    <row r="2156" spans="1:2" x14ac:dyDescent="0.25">
      <c r="A2156" t="str">
        <f>"300126"</f>
        <v>300126</v>
      </c>
      <c r="B2156" t="s">
        <v>5</v>
      </c>
    </row>
    <row r="2157" spans="1:2" x14ac:dyDescent="0.25">
      <c r="A2157" t="str">
        <f>"600892"</f>
        <v>600892</v>
      </c>
      <c r="B2157" t="s">
        <v>3</v>
      </c>
    </row>
    <row r="2158" spans="1:2" x14ac:dyDescent="0.25">
      <c r="A2158" t="str">
        <f>"002321"</f>
        <v>002321</v>
      </c>
      <c r="B2158" t="s">
        <v>21</v>
      </c>
    </row>
    <row r="2159" spans="1:2" x14ac:dyDescent="0.25">
      <c r="A2159" t="str">
        <f>"603040"</f>
        <v>603040</v>
      </c>
      <c r="B2159" t="s">
        <v>8</v>
      </c>
    </row>
    <row r="2160" spans="1:2" x14ac:dyDescent="0.25">
      <c r="A2160" t="str">
        <f>"603823"</f>
        <v>603823</v>
      </c>
      <c r="B2160" t="s">
        <v>8</v>
      </c>
    </row>
    <row r="2161" spans="1:2" x14ac:dyDescent="0.25">
      <c r="A2161" t="str">
        <f>"002719"</f>
        <v>002719</v>
      </c>
      <c r="B2161" t="s">
        <v>27</v>
      </c>
    </row>
    <row r="2162" spans="1:2" x14ac:dyDescent="0.25">
      <c r="A2162" t="str">
        <f>"300136"</f>
        <v>300136</v>
      </c>
      <c r="B2162" t="s">
        <v>3</v>
      </c>
    </row>
    <row r="2163" spans="1:2" x14ac:dyDescent="0.25">
      <c r="A2163" t="str">
        <f>"002425"</f>
        <v>002425</v>
      </c>
      <c r="B2163" t="s">
        <v>6</v>
      </c>
    </row>
    <row r="2164" spans="1:2" x14ac:dyDescent="0.25">
      <c r="A2164" t="str">
        <f>"000088"</f>
        <v>000088</v>
      </c>
      <c r="B2164" t="s">
        <v>3</v>
      </c>
    </row>
    <row r="2165" spans="1:2" x14ac:dyDescent="0.25">
      <c r="A2165" t="str">
        <f>"603758"</f>
        <v>603758</v>
      </c>
      <c r="B2165" t="s">
        <v>26</v>
      </c>
    </row>
    <row r="2166" spans="1:2" x14ac:dyDescent="0.25">
      <c r="A2166" t="str">
        <f>"600359"</f>
        <v>600359</v>
      </c>
      <c r="B2166" t="s">
        <v>27</v>
      </c>
    </row>
    <row r="2167" spans="1:2" x14ac:dyDescent="0.25">
      <c r="A2167" t="str">
        <f>"603963"</f>
        <v>603963</v>
      </c>
      <c r="B2167" t="s">
        <v>31</v>
      </c>
    </row>
    <row r="2168" spans="1:2" x14ac:dyDescent="0.25">
      <c r="A2168" t="str">
        <f>"300335"</f>
        <v>300335</v>
      </c>
      <c r="B2168" t="s">
        <v>6</v>
      </c>
    </row>
    <row r="2169" spans="1:2" x14ac:dyDescent="0.25">
      <c r="A2169" t="str">
        <f>"600649"</f>
        <v>600649</v>
      </c>
      <c r="B2169" t="s">
        <v>5</v>
      </c>
    </row>
    <row r="2170" spans="1:2" x14ac:dyDescent="0.25">
      <c r="A2170" t="str">
        <f>"002459"</f>
        <v>002459</v>
      </c>
      <c r="B2170" t="s">
        <v>16</v>
      </c>
    </row>
    <row r="2171" spans="1:2" x14ac:dyDescent="0.25">
      <c r="A2171" t="str">
        <f>"002386"</f>
        <v>002386</v>
      </c>
      <c r="B2171" t="s">
        <v>18</v>
      </c>
    </row>
    <row r="2172" spans="1:2" x14ac:dyDescent="0.25">
      <c r="A2172" t="str">
        <f>"601002"</f>
        <v>601002</v>
      </c>
      <c r="B2172" t="s">
        <v>8</v>
      </c>
    </row>
    <row r="2173" spans="1:2" x14ac:dyDescent="0.25">
      <c r="A2173" t="str">
        <f>"600800"</f>
        <v>600800</v>
      </c>
      <c r="B2173" t="s">
        <v>24</v>
      </c>
    </row>
    <row r="2174" spans="1:2" x14ac:dyDescent="0.25">
      <c r="A2174" t="str">
        <f>"601857"</f>
        <v>601857</v>
      </c>
      <c r="B2174" t="s">
        <v>7</v>
      </c>
    </row>
    <row r="2175" spans="1:2" x14ac:dyDescent="0.25">
      <c r="A2175" t="str">
        <f>"603889"</f>
        <v>603889</v>
      </c>
      <c r="B2175" t="s">
        <v>8</v>
      </c>
    </row>
    <row r="2176" spans="1:2" x14ac:dyDescent="0.25">
      <c r="A2176" t="str">
        <f>"000906"</f>
        <v>000906</v>
      </c>
      <c r="B2176" t="s">
        <v>8</v>
      </c>
    </row>
    <row r="2177" spans="1:2" x14ac:dyDescent="0.25">
      <c r="A2177" t="str">
        <f>"600030"</f>
        <v>600030</v>
      </c>
      <c r="B2177" t="s">
        <v>3</v>
      </c>
    </row>
    <row r="2178" spans="1:2" x14ac:dyDescent="0.25">
      <c r="A2178" t="str">
        <f>"603609"</f>
        <v>603609</v>
      </c>
      <c r="B2178" t="s">
        <v>2</v>
      </c>
    </row>
    <row r="2179" spans="1:2" x14ac:dyDescent="0.25">
      <c r="A2179" t="str">
        <f>"601999"</f>
        <v>601999</v>
      </c>
      <c r="B2179" t="s">
        <v>2</v>
      </c>
    </row>
    <row r="2180" spans="1:2" x14ac:dyDescent="0.25">
      <c r="A2180" t="str">
        <f>"300011"</f>
        <v>300011</v>
      </c>
      <c r="B2180" t="s">
        <v>7</v>
      </c>
    </row>
    <row r="2181" spans="1:2" x14ac:dyDescent="0.25">
      <c r="A2181" t="str">
        <f>"002558"</f>
        <v>002558</v>
      </c>
      <c r="B2181" t="s">
        <v>26</v>
      </c>
    </row>
    <row r="2182" spans="1:2" x14ac:dyDescent="0.25">
      <c r="A2182" t="str">
        <f>"002363"</f>
        <v>002363</v>
      </c>
      <c r="B2182" t="s">
        <v>9</v>
      </c>
    </row>
    <row r="2183" spans="1:2" x14ac:dyDescent="0.25">
      <c r="A2183" t="str">
        <f>"000593"</f>
        <v>000593</v>
      </c>
      <c r="B2183" t="s">
        <v>18</v>
      </c>
    </row>
    <row r="2184" spans="1:2" x14ac:dyDescent="0.25">
      <c r="A2184" t="str">
        <f>"600206"</f>
        <v>600206</v>
      </c>
      <c r="B2184" t="s">
        <v>7</v>
      </c>
    </row>
    <row r="2185" spans="1:2" x14ac:dyDescent="0.25">
      <c r="A2185" t="str">
        <f>"002274"</f>
        <v>002274</v>
      </c>
      <c r="B2185" t="s">
        <v>10</v>
      </c>
    </row>
    <row r="2186" spans="1:2" x14ac:dyDescent="0.25">
      <c r="A2186" t="str">
        <f>"000777"</f>
        <v>000777</v>
      </c>
      <c r="B2186" t="s">
        <v>10</v>
      </c>
    </row>
    <row r="2187" spans="1:2" x14ac:dyDescent="0.25">
      <c r="A2187" t="str">
        <f>"002407"</f>
        <v>002407</v>
      </c>
      <c r="B2187" t="s">
        <v>21</v>
      </c>
    </row>
    <row r="2188" spans="1:2" x14ac:dyDescent="0.25">
      <c r="A2188" t="str">
        <f>"300449"</f>
        <v>300449</v>
      </c>
      <c r="B2188" t="s">
        <v>7</v>
      </c>
    </row>
    <row r="2189" spans="1:2" x14ac:dyDescent="0.25">
      <c r="A2189" t="str">
        <f>"002598"</f>
        <v>002598</v>
      </c>
      <c r="B2189" t="s">
        <v>9</v>
      </c>
    </row>
    <row r="2190" spans="1:2" x14ac:dyDescent="0.25">
      <c r="A2190" t="str">
        <f>"002497"</f>
        <v>002497</v>
      </c>
      <c r="B2190" t="s">
        <v>18</v>
      </c>
    </row>
    <row r="2191" spans="1:2" x14ac:dyDescent="0.25">
      <c r="A2191" t="str">
        <f>"601788"</f>
        <v>601788</v>
      </c>
      <c r="B2191" t="s">
        <v>5</v>
      </c>
    </row>
    <row r="2192" spans="1:2" x14ac:dyDescent="0.25">
      <c r="A2192" t="str">
        <f>"600378"</f>
        <v>600378</v>
      </c>
      <c r="B2192" t="s">
        <v>18</v>
      </c>
    </row>
    <row r="2193" spans="1:2" x14ac:dyDescent="0.25">
      <c r="A2193" t="str">
        <f>"600051"</f>
        <v>600051</v>
      </c>
      <c r="B2193" t="s">
        <v>8</v>
      </c>
    </row>
    <row r="2194" spans="1:2" x14ac:dyDescent="0.25">
      <c r="A2194" t="str">
        <f>"300768"</f>
        <v>300768</v>
      </c>
      <c r="B2194" t="s">
        <v>8</v>
      </c>
    </row>
    <row r="2195" spans="1:2" x14ac:dyDescent="0.25">
      <c r="A2195" t="str">
        <f>"600549"</f>
        <v>600549</v>
      </c>
      <c r="B2195" t="s">
        <v>14</v>
      </c>
    </row>
    <row r="2196" spans="1:2" x14ac:dyDescent="0.25">
      <c r="A2196" t="str">
        <f>"600547"</f>
        <v>600547</v>
      </c>
      <c r="B2196" t="s">
        <v>9</v>
      </c>
    </row>
    <row r="2197" spans="1:2" x14ac:dyDescent="0.25">
      <c r="A2197" t="str">
        <f>"603739"</f>
        <v>603739</v>
      </c>
      <c r="B2197" t="s">
        <v>9</v>
      </c>
    </row>
    <row r="2198" spans="1:2" x14ac:dyDescent="0.25">
      <c r="A2198" t="str">
        <f>"300077"</f>
        <v>300077</v>
      </c>
      <c r="B2198" t="s">
        <v>3</v>
      </c>
    </row>
    <row r="2199" spans="1:2" x14ac:dyDescent="0.25">
      <c r="A2199" t="str">
        <f>"002657"</f>
        <v>002657</v>
      </c>
      <c r="B2199" t="s">
        <v>7</v>
      </c>
    </row>
    <row r="2200" spans="1:2" x14ac:dyDescent="0.25">
      <c r="A2200" t="str">
        <f>"600250"</f>
        <v>600250</v>
      </c>
      <c r="B2200" t="s">
        <v>10</v>
      </c>
    </row>
    <row r="2201" spans="1:2" x14ac:dyDescent="0.25">
      <c r="A2201" t="str">
        <f>"002573"</f>
        <v>002573</v>
      </c>
      <c r="B2201" t="s">
        <v>7</v>
      </c>
    </row>
    <row r="2202" spans="1:2" x14ac:dyDescent="0.25">
      <c r="A2202" t="str">
        <f>"600579"</f>
        <v>600579</v>
      </c>
      <c r="B2202" t="s">
        <v>9</v>
      </c>
    </row>
    <row r="2203" spans="1:2" x14ac:dyDescent="0.25">
      <c r="A2203" t="str">
        <f>"600099"</f>
        <v>600099</v>
      </c>
      <c r="B2203" t="s">
        <v>10</v>
      </c>
    </row>
    <row r="2204" spans="1:2" x14ac:dyDescent="0.25">
      <c r="A2204" t="str">
        <f>"600242"</f>
        <v>600242</v>
      </c>
      <c r="B2204" t="s">
        <v>6</v>
      </c>
    </row>
    <row r="2205" spans="1:2" x14ac:dyDescent="0.25">
      <c r="A2205" t="str">
        <f>"603815"</f>
        <v>603815</v>
      </c>
      <c r="B2205" t="s">
        <v>11</v>
      </c>
    </row>
    <row r="2206" spans="1:2" x14ac:dyDescent="0.25">
      <c r="A2206" t="str">
        <f>"002864"</f>
        <v>002864</v>
      </c>
      <c r="B2206" t="s">
        <v>4</v>
      </c>
    </row>
    <row r="2207" spans="1:2" x14ac:dyDescent="0.25">
      <c r="A2207" t="str">
        <f>"603909"</f>
        <v>603909</v>
      </c>
      <c r="B2207" t="s">
        <v>14</v>
      </c>
    </row>
    <row r="2208" spans="1:2" x14ac:dyDescent="0.25">
      <c r="A2208" t="str">
        <f>"002300"</f>
        <v>002300</v>
      </c>
      <c r="B2208" t="s">
        <v>14</v>
      </c>
    </row>
    <row r="2209" spans="1:2" x14ac:dyDescent="0.25">
      <c r="A2209" t="str">
        <f>"600613"</f>
        <v>600613</v>
      </c>
      <c r="B2209" t="s">
        <v>5</v>
      </c>
    </row>
    <row r="2210" spans="1:2" x14ac:dyDescent="0.25">
      <c r="A2210" t="str">
        <f>"300458"</f>
        <v>300458</v>
      </c>
      <c r="B2210" t="s">
        <v>6</v>
      </c>
    </row>
    <row r="2211" spans="1:2" x14ac:dyDescent="0.25">
      <c r="A2211" t="str">
        <f>"300056"</f>
        <v>300056</v>
      </c>
      <c r="B2211" t="s">
        <v>14</v>
      </c>
    </row>
    <row r="2212" spans="1:2" x14ac:dyDescent="0.25">
      <c r="A2212" t="str">
        <f>"000962"</f>
        <v>000962</v>
      </c>
      <c r="B2212" t="s">
        <v>33</v>
      </c>
    </row>
    <row r="2213" spans="1:2" x14ac:dyDescent="0.25">
      <c r="A2213" t="str">
        <f>"002443"</f>
        <v>002443</v>
      </c>
      <c r="B2213" t="s">
        <v>8</v>
      </c>
    </row>
    <row r="2214" spans="1:2" x14ac:dyDescent="0.25">
      <c r="A2214" t="str">
        <f>"300055"</f>
        <v>300055</v>
      </c>
      <c r="B2214" t="s">
        <v>7</v>
      </c>
    </row>
    <row r="2215" spans="1:2" x14ac:dyDescent="0.25">
      <c r="A2215" t="str">
        <f>"002667"</f>
        <v>002667</v>
      </c>
      <c r="B2215" t="s">
        <v>2</v>
      </c>
    </row>
    <row r="2216" spans="1:2" x14ac:dyDescent="0.25">
      <c r="A2216" t="str">
        <f>"000605"</f>
        <v>000605</v>
      </c>
      <c r="B2216" t="s">
        <v>7</v>
      </c>
    </row>
    <row r="2217" spans="1:2" x14ac:dyDescent="0.25">
      <c r="A2217" t="str">
        <f>"002358"</f>
        <v>002358</v>
      </c>
      <c r="B2217" t="s">
        <v>21</v>
      </c>
    </row>
    <row r="2218" spans="1:2" x14ac:dyDescent="0.25">
      <c r="A2218" t="str">
        <f>"002644"</f>
        <v>002644</v>
      </c>
      <c r="B2218" t="s">
        <v>22</v>
      </c>
    </row>
    <row r="2219" spans="1:2" x14ac:dyDescent="0.25">
      <c r="A2219" t="str">
        <f>"002046"</f>
        <v>002046</v>
      </c>
      <c r="B2219" t="s">
        <v>21</v>
      </c>
    </row>
    <row r="2220" spans="1:2" x14ac:dyDescent="0.25">
      <c r="A2220" t="str">
        <f>"600618"</f>
        <v>600618</v>
      </c>
      <c r="B2220" t="s">
        <v>5</v>
      </c>
    </row>
    <row r="2221" spans="1:2" x14ac:dyDescent="0.25">
      <c r="A2221" t="str">
        <f>"601766"</f>
        <v>601766</v>
      </c>
      <c r="B2221" t="s">
        <v>7</v>
      </c>
    </row>
    <row r="2222" spans="1:2" x14ac:dyDescent="0.25">
      <c r="A2222" t="str">
        <f>"603029"</f>
        <v>603029</v>
      </c>
      <c r="B2222" t="s">
        <v>9</v>
      </c>
    </row>
    <row r="2223" spans="1:2" x14ac:dyDescent="0.25">
      <c r="A2223" t="str">
        <f>"000993"</f>
        <v>000993</v>
      </c>
      <c r="B2223" t="s">
        <v>14</v>
      </c>
    </row>
    <row r="2224" spans="1:2" x14ac:dyDescent="0.25">
      <c r="A2224" t="str">
        <f>"600965"</f>
        <v>600965</v>
      </c>
      <c r="B2224" t="s">
        <v>16</v>
      </c>
    </row>
    <row r="2225" spans="1:2" x14ac:dyDescent="0.25">
      <c r="A2225" t="str">
        <f>"300107"</f>
        <v>300107</v>
      </c>
      <c r="B2225" t="s">
        <v>16</v>
      </c>
    </row>
    <row r="2226" spans="1:2" x14ac:dyDescent="0.25">
      <c r="A2226" t="str">
        <f>"300123"</f>
        <v>300123</v>
      </c>
      <c r="B2226" t="s">
        <v>13</v>
      </c>
    </row>
    <row r="2227" spans="1:2" x14ac:dyDescent="0.25">
      <c r="A2227" t="str">
        <f>"603665"</f>
        <v>603665</v>
      </c>
      <c r="B2227" t="s">
        <v>8</v>
      </c>
    </row>
    <row r="2228" spans="1:2" x14ac:dyDescent="0.25">
      <c r="A2228" t="str">
        <f>"002460"</f>
        <v>002460</v>
      </c>
      <c r="B2228" t="s">
        <v>23</v>
      </c>
    </row>
    <row r="2229" spans="1:2" x14ac:dyDescent="0.25">
      <c r="A2229" t="str">
        <f>"000519"</f>
        <v>000519</v>
      </c>
      <c r="B2229" t="s">
        <v>13</v>
      </c>
    </row>
    <row r="2230" spans="1:2" x14ac:dyDescent="0.25">
      <c r="A2230" t="str">
        <f>"600895"</f>
        <v>600895</v>
      </c>
      <c r="B2230" t="s">
        <v>5</v>
      </c>
    </row>
    <row r="2231" spans="1:2" x14ac:dyDescent="0.25">
      <c r="A2231" t="str">
        <f>"300137"</f>
        <v>300137</v>
      </c>
      <c r="B2231" t="s">
        <v>16</v>
      </c>
    </row>
    <row r="2232" spans="1:2" x14ac:dyDescent="0.25">
      <c r="A2232" t="str">
        <f>"002246"</f>
        <v>002246</v>
      </c>
      <c r="B2232" t="s">
        <v>18</v>
      </c>
    </row>
    <row r="2233" spans="1:2" x14ac:dyDescent="0.25">
      <c r="A2233" t="str">
        <f>"300799"</f>
        <v>300799</v>
      </c>
      <c r="B2233" t="s">
        <v>7</v>
      </c>
    </row>
    <row r="2234" spans="1:2" x14ac:dyDescent="0.25">
      <c r="A2234" t="str">
        <f>"600367"</f>
        <v>600367</v>
      </c>
      <c r="B2234" t="s">
        <v>30</v>
      </c>
    </row>
    <row r="2235" spans="1:2" x14ac:dyDescent="0.25">
      <c r="A2235" t="str">
        <f>"600356"</f>
        <v>600356</v>
      </c>
      <c r="B2235" t="s">
        <v>25</v>
      </c>
    </row>
    <row r="2236" spans="1:2" x14ac:dyDescent="0.25">
      <c r="A2236" t="str">
        <f>"600810"</f>
        <v>600810</v>
      </c>
      <c r="B2236" t="s">
        <v>21</v>
      </c>
    </row>
    <row r="2237" spans="1:2" x14ac:dyDescent="0.25">
      <c r="A2237" t="str">
        <f>"300146"</f>
        <v>300146</v>
      </c>
      <c r="B2237" t="s">
        <v>6</v>
      </c>
    </row>
    <row r="2238" spans="1:2" x14ac:dyDescent="0.25">
      <c r="A2238" t="str">
        <f>"300059"</f>
        <v>300059</v>
      </c>
      <c r="B2238" t="s">
        <v>5</v>
      </c>
    </row>
    <row r="2239" spans="1:2" x14ac:dyDescent="0.25">
      <c r="A2239" t="str">
        <f>"002631"</f>
        <v>002631</v>
      </c>
      <c r="B2239" t="s">
        <v>10</v>
      </c>
    </row>
    <row r="2240" spans="1:2" x14ac:dyDescent="0.25">
      <c r="A2240" t="str">
        <f>"300440"</f>
        <v>300440</v>
      </c>
      <c r="B2240" t="s">
        <v>18</v>
      </c>
    </row>
    <row r="2241" spans="1:2" x14ac:dyDescent="0.25">
      <c r="A2241" t="str">
        <f>"603629"</f>
        <v>603629</v>
      </c>
      <c r="B2241" t="s">
        <v>10</v>
      </c>
    </row>
    <row r="2242" spans="1:2" x14ac:dyDescent="0.25">
      <c r="A2242" t="str">
        <f>"300477"</f>
        <v>300477</v>
      </c>
      <c r="B2242" t="s">
        <v>7</v>
      </c>
    </row>
    <row r="2243" spans="1:2" x14ac:dyDescent="0.25">
      <c r="A2243" t="str">
        <f>"600183"</f>
        <v>600183</v>
      </c>
      <c r="B2243" t="s">
        <v>6</v>
      </c>
    </row>
    <row r="2244" spans="1:2" x14ac:dyDescent="0.25">
      <c r="A2244" t="str">
        <f>"002197"</f>
        <v>002197</v>
      </c>
      <c r="B2244" t="s">
        <v>3</v>
      </c>
    </row>
    <row r="2245" spans="1:2" x14ac:dyDescent="0.25">
      <c r="A2245" t="str">
        <f>"000989"</f>
        <v>000989</v>
      </c>
      <c r="B2245" t="s">
        <v>13</v>
      </c>
    </row>
    <row r="2246" spans="1:2" x14ac:dyDescent="0.25">
      <c r="A2246" t="str">
        <f>"600996"</f>
        <v>600996</v>
      </c>
      <c r="B2246" t="s">
        <v>30</v>
      </c>
    </row>
    <row r="2247" spans="1:2" x14ac:dyDescent="0.25">
      <c r="A2247" t="str">
        <f>"603196"</f>
        <v>603196</v>
      </c>
      <c r="B2247" t="s">
        <v>5</v>
      </c>
    </row>
    <row r="2248" spans="1:2" x14ac:dyDescent="0.25">
      <c r="A2248" t="str">
        <f>"603203"</f>
        <v>603203</v>
      </c>
      <c r="B2248" t="s">
        <v>10</v>
      </c>
    </row>
    <row r="2249" spans="1:2" x14ac:dyDescent="0.25">
      <c r="A2249" t="str">
        <f>"002675"</f>
        <v>002675</v>
      </c>
      <c r="B2249" t="s">
        <v>9</v>
      </c>
    </row>
    <row r="2250" spans="1:2" x14ac:dyDescent="0.25">
      <c r="A2250" t="str">
        <f>"603139"</f>
        <v>603139</v>
      </c>
      <c r="B2250" t="s">
        <v>4</v>
      </c>
    </row>
    <row r="2251" spans="1:2" x14ac:dyDescent="0.25">
      <c r="A2251" t="str">
        <f>"600961"</f>
        <v>600961</v>
      </c>
      <c r="B2251" t="s">
        <v>13</v>
      </c>
    </row>
    <row r="2252" spans="1:2" x14ac:dyDescent="0.25">
      <c r="A2252" t="str">
        <f>"300193"</f>
        <v>300193</v>
      </c>
      <c r="B2252" t="s">
        <v>3</v>
      </c>
    </row>
    <row r="2253" spans="1:2" x14ac:dyDescent="0.25">
      <c r="A2253" t="str">
        <f>"603717"</f>
        <v>603717</v>
      </c>
      <c r="B2253" t="s">
        <v>26</v>
      </c>
    </row>
    <row r="2254" spans="1:2" x14ac:dyDescent="0.25">
      <c r="A2254" t="str">
        <f>"002403"</f>
        <v>002403</v>
      </c>
      <c r="B2254" t="s">
        <v>8</v>
      </c>
    </row>
    <row r="2255" spans="1:2" x14ac:dyDescent="0.25">
      <c r="A2255" t="str">
        <f>"603688"</f>
        <v>603688</v>
      </c>
      <c r="B2255" t="s">
        <v>10</v>
      </c>
    </row>
    <row r="2256" spans="1:2" x14ac:dyDescent="0.25">
      <c r="A2256" t="str">
        <f>"603650"</f>
        <v>603650</v>
      </c>
      <c r="B2256" t="s">
        <v>5</v>
      </c>
    </row>
    <row r="2257" spans="1:2" x14ac:dyDescent="0.25">
      <c r="A2257" t="str">
        <f>"300632"</f>
        <v>300632</v>
      </c>
      <c r="B2257" t="s">
        <v>14</v>
      </c>
    </row>
    <row r="2258" spans="1:2" x14ac:dyDescent="0.25">
      <c r="A2258" t="str">
        <f>"603393"</f>
        <v>603393</v>
      </c>
      <c r="B2258" t="s">
        <v>27</v>
      </c>
    </row>
    <row r="2259" spans="1:2" x14ac:dyDescent="0.25">
      <c r="A2259" t="str">
        <f>"601800"</f>
        <v>601800</v>
      </c>
      <c r="B2259" t="s">
        <v>7</v>
      </c>
    </row>
    <row r="2260" spans="1:2" x14ac:dyDescent="0.25">
      <c r="A2260" t="str">
        <f>"000726"</f>
        <v>000726</v>
      </c>
      <c r="B2260" t="s">
        <v>9</v>
      </c>
    </row>
    <row r="2261" spans="1:2" x14ac:dyDescent="0.25">
      <c r="A2261" t="str">
        <f>"688019"</f>
        <v>688019</v>
      </c>
      <c r="B2261" t="s">
        <v>5</v>
      </c>
    </row>
    <row r="2262" spans="1:2" x14ac:dyDescent="0.25">
      <c r="A2262" t="str">
        <f>"300402"</f>
        <v>300402</v>
      </c>
      <c r="B2262" t="s">
        <v>10</v>
      </c>
    </row>
    <row r="2263" spans="1:2" x14ac:dyDescent="0.25">
      <c r="A2263" t="str">
        <f>"002394"</f>
        <v>002394</v>
      </c>
      <c r="B2263" t="s">
        <v>10</v>
      </c>
    </row>
    <row r="2264" spans="1:2" x14ac:dyDescent="0.25">
      <c r="A2264" t="str">
        <f>"600596"</f>
        <v>600596</v>
      </c>
      <c r="B2264" t="s">
        <v>8</v>
      </c>
    </row>
    <row r="2265" spans="1:2" x14ac:dyDescent="0.25">
      <c r="A2265" t="str">
        <f>"002595"</f>
        <v>002595</v>
      </c>
      <c r="B2265" t="s">
        <v>9</v>
      </c>
    </row>
    <row r="2266" spans="1:2" x14ac:dyDescent="0.25">
      <c r="A2266" t="str">
        <f>"600158"</f>
        <v>600158</v>
      </c>
      <c r="B2266" t="s">
        <v>24</v>
      </c>
    </row>
    <row r="2267" spans="1:2" x14ac:dyDescent="0.25">
      <c r="A2267" t="str">
        <f>"002729"</f>
        <v>002729</v>
      </c>
      <c r="B2267" t="s">
        <v>14</v>
      </c>
    </row>
    <row r="2268" spans="1:2" x14ac:dyDescent="0.25">
      <c r="A2268" t="str">
        <f>"600475"</f>
        <v>600475</v>
      </c>
      <c r="B2268" t="s">
        <v>10</v>
      </c>
    </row>
    <row r="2269" spans="1:2" x14ac:dyDescent="0.25">
      <c r="A2269" t="str">
        <f>"002331"</f>
        <v>002331</v>
      </c>
      <c r="B2269" t="s">
        <v>11</v>
      </c>
    </row>
    <row r="2270" spans="1:2" x14ac:dyDescent="0.25">
      <c r="A2270" t="str">
        <f>"603303"</f>
        <v>603303</v>
      </c>
      <c r="B2270" t="s">
        <v>8</v>
      </c>
    </row>
    <row r="2271" spans="1:2" x14ac:dyDescent="0.25">
      <c r="A2271" t="str">
        <f>"002317"</f>
        <v>002317</v>
      </c>
      <c r="B2271" t="s">
        <v>6</v>
      </c>
    </row>
    <row r="2272" spans="1:2" x14ac:dyDescent="0.25">
      <c r="A2272" t="str">
        <f>"603569"</f>
        <v>603569</v>
      </c>
      <c r="B2272" t="s">
        <v>7</v>
      </c>
    </row>
    <row r="2273" spans="1:2" x14ac:dyDescent="0.25">
      <c r="A2273" t="str">
        <f>"603113"</f>
        <v>603113</v>
      </c>
      <c r="B2273" t="s">
        <v>9</v>
      </c>
    </row>
    <row r="2274" spans="1:2" x14ac:dyDescent="0.25">
      <c r="A2274" t="str">
        <f>"002816"</f>
        <v>002816</v>
      </c>
      <c r="B2274" t="s">
        <v>3</v>
      </c>
    </row>
    <row r="2275" spans="1:2" x14ac:dyDescent="0.25">
      <c r="A2275" t="str">
        <f>"300492"</f>
        <v>300492</v>
      </c>
      <c r="B2275" t="s">
        <v>18</v>
      </c>
    </row>
    <row r="2276" spans="1:2" x14ac:dyDescent="0.25">
      <c r="A2276" t="str">
        <f>"300244"</f>
        <v>300244</v>
      </c>
      <c r="B2276" t="s">
        <v>8</v>
      </c>
    </row>
    <row r="2277" spans="1:2" x14ac:dyDescent="0.25">
      <c r="A2277" t="str">
        <f>"601200"</f>
        <v>601200</v>
      </c>
      <c r="B2277" t="s">
        <v>5</v>
      </c>
    </row>
    <row r="2278" spans="1:2" x14ac:dyDescent="0.25">
      <c r="A2278" t="str">
        <f>"002900"</f>
        <v>002900</v>
      </c>
      <c r="B2278" t="s">
        <v>25</v>
      </c>
    </row>
    <row r="2279" spans="1:2" x14ac:dyDescent="0.25">
      <c r="A2279" t="str">
        <f>"688358"</f>
        <v>688358</v>
      </c>
      <c r="B2279" t="s">
        <v>10</v>
      </c>
    </row>
    <row r="2280" spans="1:2" x14ac:dyDescent="0.25">
      <c r="A2280" t="str">
        <f>"000810"</f>
        <v>000810</v>
      </c>
      <c r="B2280" t="s">
        <v>18</v>
      </c>
    </row>
    <row r="2281" spans="1:2" x14ac:dyDescent="0.25">
      <c r="A2281" t="str">
        <f>"300512"</f>
        <v>300512</v>
      </c>
      <c r="B2281" t="s">
        <v>8</v>
      </c>
    </row>
    <row r="2282" spans="1:2" x14ac:dyDescent="0.25">
      <c r="A2282" t="str">
        <f>"002233"</f>
        <v>002233</v>
      </c>
      <c r="B2282" t="s">
        <v>6</v>
      </c>
    </row>
    <row r="2283" spans="1:2" x14ac:dyDescent="0.25">
      <c r="A2283" t="str">
        <f>"300592"</f>
        <v>300592</v>
      </c>
      <c r="B2283" t="s">
        <v>13</v>
      </c>
    </row>
    <row r="2284" spans="1:2" x14ac:dyDescent="0.25">
      <c r="A2284" t="str">
        <f>"002063"</f>
        <v>002063</v>
      </c>
      <c r="B2284" t="s">
        <v>6</v>
      </c>
    </row>
    <row r="2285" spans="1:2" x14ac:dyDescent="0.25">
      <c r="A2285" t="str">
        <f>"603610"</f>
        <v>603610</v>
      </c>
      <c r="B2285" t="s">
        <v>8</v>
      </c>
    </row>
    <row r="2286" spans="1:2" x14ac:dyDescent="0.25">
      <c r="A2286" t="str">
        <f>"603918"</f>
        <v>603918</v>
      </c>
      <c r="B2286" t="s">
        <v>5</v>
      </c>
    </row>
    <row r="2287" spans="1:2" x14ac:dyDescent="0.25">
      <c r="A2287" t="str">
        <f>"300596"</f>
        <v>300596</v>
      </c>
      <c r="B2287" t="s">
        <v>24</v>
      </c>
    </row>
    <row r="2288" spans="1:2" x14ac:dyDescent="0.25">
      <c r="A2288" t="str">
        <f>"603786"</f>
        <v>603786</v>
      </c>
      <c r="B2288" t="s">
        <v>5</v>
      </c>
    </row>
    <row r="2289" spans="1:2" x14ac:dyDescent="0.25">
      <c r="A2289" t="str">
        <f>"603869"</f>
        <v>603869</v>
      </c>
      <c r="B2289" t="s">
        <v>19</v>
      </c>
    </row>
    <row r="2290" spans="1:2" x14ac:dyDescent="0.25">
      <c r="A2290" t="str">
        <f>"603970"</f>
        <v>603970</v>
      </c>
      <c r="B2290" t="s">
        <v>7</v>
      </c>
    </row>
    <row r="2291" spans="1:2" x14ac:dyDescent="0.25">
      <c r="A2291" t="str">
        <f>"300801"</f>
        <v>300801</v>
      </c>
      <c r="B2291" t="s">
        <v>9</v>
      </c>
    </row>
    <row r="2292" spans="1:2" x14ac:dyDescent="0.25">
      <c r="A2292" t="str">
        <f>"300166"</f>
        <v>300166</v>
      </c>
      <c r="B2292" t="s">
        <v>7</v>
      </c>
    </row>
    <row r="2293" spans="1:2" x14ac:dyDescent="0.25">
      <c r="A2293" t="str">
        <f>"603885"</f>
        <v>603885</v>
      </c>
      <c r="B2293" t="s">
        <v>5</v>
      </c>
    </row>
    <row r="2294" spans="1:2" x14ac:dyDescent="0.25">
      <c r="A2294" t="str">
        <f>"603848"</f>
        <v>603848</v>
      </c>
      <c r="B2294" t="s">
        <v>6</v>
      </c>
    </row>
    <row r="2295" spans="1:2" x14ac:dyDescent="0.25">
      <c r="A2295" t="str">
        <f>"601233"</f>
        <v>601233</v>
      </c>
      <c r="B2295" t="s">
        <v>8</v>
      </c>
    </row>
    <row r="2296" spans="1:2" x14ac:dyDescent="0.25">
      <c r="A2296" t="str">
        <f>"300404"</f>
        <v>300404</v>
      </c>
      <c r="B2296" t="s">
        <v>6</v>
      </c>
    </row>
    <row r="2297" spans="1:2" x14ac:dyDescent="0.25">
      <c r="A2297" t="str">
        <f>"600352"</f>
        <v>600352</v>
      </c>
      <c r="B2297" t="s">
        <v>8</v>
      </c>
    </row>
    <row r="2298" spans="1:2" x14ac:dyDescent="0.25">
      <c r="A2298" t="str">
        <f>"300457"</f>
        <v>300457</v>
      </c>
      <c r="B2298" t="s">
        <v>3</v>
      </c>
    </row>
    <row r="2299" spans="1:2" x14ac:dyDescent="0.25">
      <c r="A2299" t="str">
        <f>"688321"</f>
        <v>688321</v>
      </c>
      <c r="B2299" t="s">
        <v>3</v>
      </c>
    </row>
    <row r="2300" spans="1:2" x14ac:dyDescent="0.25">
      <c r="A2300" t="str">
        <f>"603022"</f>
        <v>603022</v>
      </c>
      <c r="B2300" t="s">
        <v>5</v>
      </c>
    </row>
    <row r="2301" spans="1:2" x14ac:dyDescent="0.25">
      <c r="A2301" t="str">
        <f>"603929"</f>
        <v>603929</v>
      </c>
      <c r="B2301" t="s">
        <v>10</v>
      </c>
    </row>
    <row r="2302" spans="1:2" x14ac:dyDescent="0.25">
      <c r="A2302" t="str">
        <f>"300119"</f>
        <v>300119</v>
      </c>
      <c r="B2302" t="s">
        <v>24</v>
      </c>
    </row>
    <row r="2303" spans="1:2" x14ac:dyDescent="0.25">
      <c r="A2303" t="str">
        <f>"300761"</f>
        <v>300761</v>
      </c>
      <c r="B2303" t="s">
        <v>10</v>
      </c>
    </row>
    <row r="2304" spans="1:2" x14ac:dyDescent="0.25">
      <c r="A2304" t="str">
        <f>"600771"</f>
        <v>600771</v>
      </c>
      <c r="B2304" t="s">
        <v>32</v>
      </c>
    </row>
    <row r="2305" spans="1:2" x14ac:dyDescent="0.25">
      <c r="A2305" t="str">
        <f>"002865"</f>
        <v>002865</v>
      </c>
      <c r="B2305" t="s">
        <v>15</v>
      </c>
    </row>
    <row r="2306" spans="1:2" x14ac:dyDescent="0.25">
      <c r="A2306" t="str">
        <f>"603922"</f>
        <v>603922</v>
      </c>
      <c r="B2306" t="s">
        <v>10</v>
      </c>
    </row>
    <row r="2307" spans="1:2" x14ac:dyDescent="0.25">
      <c r="A2307" t="str">
        <f>"603721"</f>
        <v>603721</v>
      </c>
      <c r="B2307" t="s">
        <v>13</v>
      </c>
    </row>
    <row r="2308" spans="1:2" x14ac:dyDescent="0.25">
      <c r="A2308" t="str">
        <f>"603790"</f>
        <v>603790</v>
      </c>
      <c r="B2308" t="s">
        <v>5</v>
      </c>
    </row>
    <row r="2309" spans="1:2" x14ac:dyDescent="0.25">
      <c r="A2309" t="str">
        <f>"600182"</f>
        <v>600182</v>
      </c>
      <c r="B2309" t="s">
        <v>25</v>
      </c>
    </row>
    <row r="2310" spans="1:2" x14ac:dyDescent="0.25">
      <c r="A2310" t="str">
        <f>"300631"</f>
        <v>300631</v>
      </c>
      <c r="B2310" t="s">
        <v>10</v>
      </c>
    </row>
    <row r="2311" spans="1:2" x14ac:dyDescent="0.25">
      <c r="A2311" t="str">
        <f>"300168"</f>
        <v>300168</v>
      </c>
      <c r="B2311" t="s">
        <v>5</v>
      </c>
    </row>
    <row r="2312" spans="1:2" x14ac:dyDescent="0.25">
      <c r="A2312" t="str">
        <f>"603938"</f>
        <v>603938</v>
      </c>
      <c r="B2312" t="s">
        <v>16</v>
      </c>
    </row>
    <row r="2313" spans="1:2" x14ac:dyDescent="0.25">
      <c r="A2313" t="str">
        <f>"300233"</f>
        <v>300233</v>
      </c>
      <c r="B2313" t="s">
        <v>9</v>
      </c>
    </row>
    <row r="2314" spans="1:2" x14ac:dyDescent="0.25">
      <c r="A2314" t="str">
        <f>"603801"</f>
        <v>603801</v>
      </c>
      <c r="B2314" t="s">
        <v>11</v>
      </c>
    </row>
    <row r="2315" spans="1:2" x14ac:dyDescent="0.25">
      <c r="A2315" t="str">
        <f>"600776"</f>
        <v>600776</v>
      </c>
      <c r="B2315" t="s">
        <v>8</v>
      </c>
    </row>
    <row r="2316" spans="1:2" x14ac:dyDescent="0.25">
      <c r="A2316" t="str">
        <f>"002058"</f>
        <v>002058</v>
      </c>
      <c r="B2316" t="s">
        <v>5</v>
      </c>
    </row>
    <row r="2317" spans="1:2" x14ac:dyDescent="0.25">
      <c r="A2317" t="str">
        <f>"300785"</f>
        <v>300785</v>
      </c>
      <c r="B2317" t="s">
        <v>7</v>
      </c>
    </row>
    <row r="2318" spans="1:2" x14ac:dyDescent="0.25">
      <c r="A2318" t="str">
        <f>"601966"</f>
        <v>601966</v>
      </c>
      <c r="B2318" t="s">
        <v>9</v>
      </c>
    </row>
    <row r="2319" spans="1:2" x14ac:dyDescent="0.25">
      <c r="A2319" t="str">
        <f>"002829"</f>
        <v>002829</v>
      </c>
      <c r="B2319" t="s">
        <v>7</v>
      </c>
    </row>
    <row r="2320" spans="1:2" x14ac:dyDescent="0.25">
      <c r="A2320" t="str">
        <f>"603587"</f>
        <v>603587</v>
      </c>
      <c r="B2320" t="s">
        <v>5</v>
      </c>
    </row>
    <row r="2321" spans="1:2" x14ac:dyDescent="0.25">
      <c r="A2321" t="str">
        <f>"002800"</f>
        <v>002800</v>
      </c>
      <c r="B2321" t="s">
        <v>27</v>
      </c>
    </row>
    <row r="2322" spans="1:2" x14ac:dyDescent="0.25">
      <c r="A2322" t="str">
        <f>"688068"</f>
        <v>688068</v>
      </c>
      <c r="B2322" t="s">
        <v>7</v>
      </c>
    </row>
    <row r="2323" spans="1:2" x14ac:dyDescent="0.25">
      <c r="A2323" t="str">
        <f>"688128"</f>
        <v>688128</v>
      </c>
      <c r="B2323" t="s">
        <v>6</v>
      </c>
    </row>
    <row r="2324" spans="1:2" x14ac:dyDescent="0.25">
      <c r="A2324" t="str">
        <f>"603969"</f>
        <v>603969</v>
      </c>
      <c r="B2324" t="s">
        <v>24</v>
      </c>
    </row>
    <row r="2325" spans="1:2" x14ac:dyDescent="0.25">
      <c r="A2325" t="str">
        <f>"603898"</f>
        <v>603898</v>
      </c>
      <c r="B2325" t="s">
        <v>6</v>
      </c>
    </row>
    <row r="2326" spans="1:2" x14ac:dyDescent="0.25">
      <c r="A2326" t="str">
        <f>"603876"</f>
        <v>603876</v>
      </c>
      <c r="B2326" t="s">
        <v>10</v>
      </c>
    </row>
    <row r="2327" spans="1:2" x14ac:dyDescent="0.25">
      <c r="A2327" t="str">
        <f>"603861"</f>
        <v>603861</v>
      </c>
      <c r="B2327" t="s">
        <v>6</v>
      </c>
    </row>
    <row r="2328" spans="1:2" x14ac:dyDescent="0.25">
      <c r="A2328" t="str">
        <f>"603828"</f>
        <v>603828</v>
      </c>
      <c r="B2328" t="s">
        <v>10</v>
      </c>
    </row>
    <row r="2329" spans="1:2" x14ac:dyDescent="0.25">
      <c r="A2329" t="str">
        <f>"603789"</f>
        <v>603789</v>
      </c>
      <c r="B2329" t="s">
        <v>8</v>
      </c>
    </row>
    <row r="2330" spans="1:2" x14ac:dyDescent="0.25">
      <c r="A2330" t="str">
        <f>"603726"</f>
        <v>603726</v>
      </c>
      <c r="B2330" t="s">
        <v>8</v>
      </c>
    </row>
    <row r="2331" spans="1:2" x14ac:dyDescent="0.25">
      <c r="A2331" t="str">
        <f>"603660"</f>
        <v>603660</v>
      </c>
      <c r="B2331" t="s">
        <v>10</v>
      </c>
    </row>
    <row r="2332" spans="1:2" x14ac:dyDescent="0.25">
      <c r="A2332" t="str">
        <f>"603628"</f>
        <v>603628</v>
      </c>
      <c r="B2332" t="s">
        <v>14</v>
      </c>
    </row>
    <row r="2333" spans="1:2" x14ac:dyDescent="0.25">
      <c r="A2333" t="str">
        <f>"603615"</f>
        <v>603615</v>
      </c>
      <c r="B2333" t="s">
        <v>14</v>
      </c>
    </row>
    <row r="2334" spans="1:2" x14ac:dyDescent="0.25">
      <c r="A2334" t="str">
        <f>"603601"</f>
        <v>603601</v>
      </c>
      <c r="B2334" t="s">
        <v>26</v>
      </c>
    </row>
    <row r="2335" spans="1:2" x14ac:dyDescent="0.25">
      <c r="A2335" t="str">
        <f>"603588"</f>
        <v>603588</v>
      </c>
      <c r="B2335" t="s">
        <v>7</v>
      </c>
    </row>
    <row r="2336" spans="1:2" x14ac:dyDescent="0.25">
      <c r="A2336" t="str">
        <f>"603577"</f>
        <v>603577</v>
      </c>
      <c r="B2336" t="s">
        <v>9</v>
      </c>
    </row>
    <row r="2337" spans="1:2" x14ac:dyDescent="0.25">
      <c r="A2337" t="str">
        <f>"603567"</f>
        <v>603567</v>
      </c>
      <c r="B2337" t="s">
        <v>25</v>
      </c>
    </row>
    <row r="2338" spans="1:2" x14ac:dyDescent="0.25">
      <c r="A2338" t="str">
        <f>"603527"</f>
        <v>603527</v>
      </c>
      <c r="B2338" t="s">
        <v>11</v>
      </c>
    </row>
    <row r="2339" spans="1:2" x14ac:dyDescent="0.25">
      <c r="A2339" t="str">
        <f>"603067"</f>
        <v>603067</v>
      </c>
      <c r="B2339" t="s">
        <v>12</v>
      </c>
    </row>
    <row r="2340" spans="1:2" x14ac:dyDescent="0.25">
      <c r="A2340" t="str">
        <f>"603056"</f>
        <v>603056</v>
      </c>
      <c r="B2340" t="s">
        <v>5</v>
      </c>
    </row>
    <row r="2341" spans="1:2" x14ac:dyDescent="0.25">
      <c r="A2341" t="str">
        <f>"603009"</f>
        <v>603009</v>
      </c>
      <c r="B2341" t="s">
        <v>5</v>
      </c>
    </row>
    <row r="2342" spans="1:2" x14ac:dyDescent="0.25">
      <c r="A2342" t="str">
        <f>"603001"</f>
        <v>603001</v>
      </c>
      <c r="B2342" t="s">
        <v>8</v>
      </c>
    </row>
    <row r="2343" spans="1:2" x14ac:dyDescent="0.25">
      <c r="A2343" t="str">
        <f>"601988"</f>
        <v>601988</v>
      </c>
      <c r="B2343" t="s">
        <v>7</v>
      </c>
    </row>
    <row r="2344" spans="1:2" x14ac:dyDescent="0.25">
      <c r="A2344" t="str">
        <f>"601975"</f>
        <v>601975</v>
      </c>
      <c r="B2344" t="s">
        <v>10</v>
      </c>
    </row>
    <row r="2345" spans="1:2" x14ac:dyDescent="0.25">
      <c r="A2345" t="str">
        <f>"601969"</f>
        <v>601969</v>
      </c>
      <c r="B2345" t="s">
        <v>15</v>
      </c>
    </row>
    <row r="2346" spans="1:2" x14ac:dyDescent="0.25">
      <c r="A2346" t="str">
        <f>"601958"</f>
        <v>601958</v>
      </c>
      <c r="B2346" t="s">
        <v>4</v>
      </c>
    </row>
    <row r="2347" spans="1:2" x14ac:dyDescent="0.25">
      <c r="A2347" t="str">
        <f>"601858"</f>
        <v>601858</v>
      </c>
      <c r="B2347" t="s">
        <v>7</v>
      </c>
    </row>
    <row r="2348" spans="1:2" x14ac:dyDescent="0.25">
      <c r="A2348" t="str">
        <f>"601801"</f>
        <v>601801</v>
      </c>
      <c r="B2348" t="s">
        <v>11</v>
      </c>
    </row>
    <row r="2349" spans="1:2" x14ac:dyDescent="0.25">
      <c r="A2349" t="str">
        <f>"601678"</f>
        <v>601678</v>
      </c>
      <c r="B2349" t="s">
        <v>9</v>
      </c>
    </row>
    <row r="2350" spans="1:2" x14ac:dyDescent="0.25">
      <c r="A2350" t="str">
        <f>"601669"</f>
        <v>601669</v>
      </c>
      <c r="B2350" t="s">
        <v>7</v>
      </c>
    </row>
    <row r="2351" spans="1:2" x14ac:dyDescent="0.25">
      <c r="A2351" t="str">
        <f>"601668"</f>
        <v>601668</v>
      </c>
      <c r="B2351" t="s">
        <v>7</v>
      </c>
    </row>
    <row r="2352" spans="1:2" x14ac:dyDescent="0.25">
      <c r="A2352" t="str">
        <f>"601666"</f>
        <v>601666</v>
      </c>
      <c r="B2352" t="s">
        <v>21</v>
      </c>
    </row>
    <row r="2353" spans="1:2" x14ac:dyDescent="0.25">
      <c r="A2353" t="str">
        <f>"601579"</f>
        <v>601579</v>
      </c>
      <c r="B2353" t="s">
        <v>8</v>
      </c>
    </row>
    <row r="2354" spans="1:2" x14ac:dyDescent="0.25">
      <c r="A2354" t="str">
        <f>"601558"</f>
        <v>601558</v>
      </c>
      <c r="B2354" t="s">
        <v>7</v>
      </c>
    </row>
    <row r="2355" spans="1:2" x14ac:dyDescent="0.25">
      <c r="A2355" t="str">
        <f>"601518"</f>
        <v>601518</v>
      </c>
      <c r="B2355" t="s">
        <v>20</v>
      </c>
    </row>
    <row r="2356" spans="1:2" x14ac:dyDescent="0.25">
      <c r="A2356" t="str">
        <f>"601366"</f>
        <v>601366</v>
      </c>
      <c r="B2356" t="s">
        <v>9</v>
      </c>
    </row>
    <row r="2357" spans="1:2" x14ac:dyDescent="0.25">
      <c r="A2357" t="str">
        <f>"601326"</f>
        <v>601326</v>
      </c>
      <c r="B2357" t="s">
        <v>16</v>
      </c>
    </row>
    <row r="2358" spans="1:2" x14ac:dyDescent="0.25">
      <c r="A2358" t="str">
        <f>"601228"</f>
        <v>601228</v>
      </c>
      <c r="B2358" t="s">
        <v>6</v>
      </c>
    </row>
    <row r="2359" spans="1:2" x14ac:dyDescent="0.25">
      <c r="A2359" t="str">
        <f>"601188"</f>
        <v>601188</v>
      </c>
      <c r="B2359" t="s">
        <v>25</v>
      </c>
    </row>
    <row r="2360" spans="1:2" x14ac:dyDescent="0.25">
      <c r="A2360" t="str">
        <f>"601177"</f>
        <v>601177</v>
      </c>
      <c r="B2360" t="s">
        <v>8</v>
      </c>
    </row>
    <row r="2361" spans="1:2" x14ac:dyDescent="0.25">
      <c r="A2361" t="str">
        <f>"601158"</f>
        <v>601158</v>
      </c>
      <c r="B2361" t="s">
        <v>26</v>
      </c>
    </row>
    <row r="2362" spans="1:2" x14ac:dyDescent="0.25">
      <c r="A2362" t="str">
        <f>"601088"</f>
        <v>601088</v>
      </c>
      <c r="B2362" t="s">
        <v>7</v>
      </c>
    </row>
    <row r="2363" spans="1:2" x14ac:dyDescent="0.25">
      <c r="A2363" t="str">
        <f>"601011"</f>
        <v>601011</v>
      </c>
      <c r="B2363" t="s">
        <v>25</v>
      </c>
    </row>
    <row r="2364" spans="1:2" x14ac:dyDescent="0.25">
      <c r="A2364" t="str">
        <f>"601005"</f>
        <v>601005</v>
      </c>
      <c r="B2364" t="s">
        <v>26</v>
      </c>
    </row>
    <row r="2365" spans="1:2" x14ac:dyDescent="0.25">
      <c r="A2365" t="str">
        <f>"601000"</f>
        <v>601000</v>
      </c>
      <c r="B2365" t="s">
        <v>16</v>
      </c>
    </row>
    <row r="2366" spans="1:2" x14ac:dyDescent="0.25">
      <c r="A2366" t="str">
        <f>"600987"</f>
        <v>600987</v>
      </c>
      <c r="B2366" t="s">
        <v>8</v>
      </c>
    </row>
    <row r="2367" spans="1:2" x14ac:dyDescent="0.25">
      <c r="A2367" t="str">
        <f>"600970"</f>
        <v>600970</v>
      </c>
      <c r="B2367" t="s">
        <v>10</v>
      </c>
    </row>
    <row r="2368" spans="1:2" x14ac:dyDescent="0.25">
      <c r="A2368" t="str">
        <f>"600929"</f>
        <v>600929</v>
      </c>
      <c r="B2368" t="s">
        <v>13</v>
      </c>
    </row>
    <row r="2369" spans="1:2" x14ac:dyDescent="0.25">
      <c r="A2369" t="str">
        <f>"600926"</f>
        <v>600926</v>
      </c>
      <c r="B2369" t="s">
        <v>8</v>
      </c>
    </row>
    <row r="2370" spans="1:2" x14ac:dyDescent="0.25">
      <c r="A2370" t="str">
        <f>"600917"</f>
        <v>600917</v>
      </c>
      <c r="B2370" t="s">
        <v>26</v>
      </c>
    </row>
    <row r="2371" spans="1:2" x14ac:dyDescent="0.25">
      <c r="A2371" t="str">
        <f>"600890"</f>
        <v>600890</v>
      </c>
      <c r="B2371" t="s">
        <v>7</v>
      </c>
    </row>
    <row r="2372" spans="1:2" x14ac:dyDescent="0.25">
      <c r="A2372" t="str">
        <f>"600886"</f>
        <v>600886</v>
      </c>
      <c r="B2372" t="s">
        <v>7</v>
      </c>
    </row>
    <row r="2373" spans="1:2" x14ac:dyDescent="0.25">
      <c r="A2373" t="str">
        <f>"600881"</f>
        <v>600881</v>
      </c>
      <c r="B2373" t="s">
        <v>20</v>
      </c>
    </row>
    <row r="2374" spans="1:2" x14ac:dyDescent="0.25">
      <c r="A2374" t="str">
        <f>"600874"</f>
        <v>600874</v>
      </c>
      <c r="B2374" t="s">
        <v>24</v>
      </c>
    </row>
    <row r="2375" spans="1:2" x14ac:dyDescent="0.25">
      <c r="A2375" t="str">
        <f>"600870"</f>
        <v>600870</v>
      </c>
      <c r="B2375" t="s">
        <v>14</v>
      </c>
    </row>
    <row r="2376" spans="1:2" x14ac:dyDescent="0.25">
      <c r="A2376" t="str">
        <f>"600863"</f>
        <v>600863</v>
      </c>
      <c r="B2376" t="s">
        <v>29</v>
      </c>
    </row>
    <row r="2377" spans="1:2" x14ac:dyDescent="0.25">
      <c r="A2377" t="str">
        <f>"600861"</f>
        <v>600861</v>
      </c>
      <c r="B2377" t="s">
        <v>7</v>
      </c>
    </row>
    <row r="2378" spans="1:2" x14ac:dyDescent="0.25">
      <c r="A2378" t="str">
        <f>"600853"</f>
        <v>600853</v>
      </c>
      <c r="B2378" t="s">
        <v>25</v>
      </c>
    </row>
    <row r="2379" spans="1:2" x14ac:dyDescent="0.25">
      <c r="A2379" t="str">
        <f>"600814"</f>
        <v>600814</v>
      </c>
      <c r="B2379" t="s">
        <v>8</v>
      </c>
    </row>
    <row r="2380" spans="1:2" x14ac:dyDescent="0.25">
      <c r="A2380" t="str">
        <f>"600805"</f>
        <v>600805</v>
      </c>
      <c r="B2380" t="s">
        <v>10</v>
      </c>
    </row>
    <row r="2381" spans="1:2" x14ac:dyDescent="0.25">
      <c r="A2381" t="str">
        <f>"600803"</f>
        <v>600803</v>
      </c>
      <c r="B2381" t="s">
        <v>16</v>
      </c>
    </row>
    <row r="2382" spans="1:2" x14ac:dyDescent="0.25">
      <c r="A2382" t="str">
        <f>"600798"</f>
        <v>600798</v>
      </c>
      <c r="B2382" t="s">
        <v>8</v>
      </c>
    </row>
    <row r="2383" spans="1:2" x14ac:dyDescent="0.25">
      <c r="A2383" t="str">
        <f>"600773"</f>
        <v>600773</v>
      </c>
      <c r="B2383" t="s">
        <v>17</v>
      </c>
    </row>
    <row r="2384" spans="1:2" x14ac:dyDescent="0.25">
      <c r="A2384" t="str">
        <f>"600758"</f>
        <v>600758</v>
      </c>
      <c r="B2384" t="s">
        <v>2</v>
      </c>
    </row>
    <row r="2385" spans="1:2" x14ac:dyDescent="0.25">
      <c r="A2385" t="str">
        <f>"600743"</f>
        <v>600743</v>
      </c>
      <c r="B2385" t="s">
        <v>7</v>
      </c>
    </row>
    <row r="2386" spans="1:2" x14ac:dyDescent="0.25">
      <c r="A2386" t="str">
        <f>"600734"</f>
        <v>600734</v>
      </c>
      <c r="B2386" t="s">
        <v>14</v>
      </c>
    </row>
    <row r="2387" spans="1:2" x14ac:dyDescent="0.25">
      <c r="A2387" t="str">
        <f>"600724"</f>
        <v>600724</v>
      </c>
      <c r="B2387" t="s">
        <v>8</v>
      </c>
    </row>
    <row r="2388" spans="1:2" x14ac:dyDescent="0.25">
      <c r="A2388" t="str">
        <f>"600722"</f>
        <v>600722</v>
      </c>
      <c r="B2388" t="s">
        <v>16</v>
      </c>
    </row>
    <row r="2389" spans="1:2" x14ac:dyDescent="0.25">
      <c r="A2389" t="str">
        <f>"600714"</f>
        <v>600714</v>
      </c>
      <c r="B2389" t="s">
        <v>32</v>
      </c>
    </row>
    <row r="2390" spans="1:2" x14ac:dyDescent="0.25">
      <c r="A2390" t="str">
        <f>"600710"</f>
        <v>600710</v>
      </c>
      <c r="B2390" t="s">
        <v>10</v>
      </c>
    </row>
    <row r="2391" spans="1:2" x14ac:dyDescent="0.25">
      <c r="A2391" t="str">
        <f>"600698"</f>
        <v>600698</v>
      </c>
      <c r="B2391" t="s">
        <v>13</v>
      </c>
    </row>
    <row r="2392" spans="1:2" x14ac:dyDescent="0.25">
      <c r="A2392" t="str">
        <f>"600658"</f>
        <v>600658</v>
      </c>
      <c r="B2392" t="s">
        <v>7</v>
      </c>
    </row>
    <row r="2393" spans="1:2" x14ac:dyDescent="0.25">
      <c r="A2393" t="str">
        <f>"600653"</f>
        <v>600653</v>
      </c>
      <c r="B2393" t="s">
        <v>5</v>
      </c>
    </row>
    <row r="2394" spans="1:2" x14ac:dyDescent="0.25">
      <c r="A2394" t="str">
        <f>"600638"</f>
        <v>600638</v>
      </c>
      <c r="B2394" t="s">
        <v>5</v>
      </c>
    </row>
    <row r="2395" spans="1:2" x14ac:dyDescent="0.25">
      <c r="A2395" t="str">
        <f>"600620"</f>
        <v>600620</v>
      </c>
      <c r="B2395" t="s">
        <v>5</v>
      </c>
    </row>
    <row r="2396" spans="1:2" x14ac:dyDescent="0.25">
      <c r="A2396" t="str">
        <f>"600619"</f>
        <v>600619</v>
      </c>
      <c r="B2396" t="s">
        <v>5</v>
      </c>
    </row>
    <row r="2397" spans="1:2" x14ac:dyDescent="0.25">
      <c r="A2397" t="str">
        <f>"600617"</f>
        <v>600617</v>
      </c>
      <c r="B2397" t="s">
        <v>28</v>
      </c>
    </row>
    <row r="2398" spans="1:2" x14ac:dyDescent="0.25">
      <c r="A2398" t="str">
        <f>"600586"</f>
        <v>600586</v>
      </c>
      <c r="B2398" t="s">
        <v>9</v>
      </c>
    </row>
    <row r="2399" spans="1:2" x14ac:dyDescent="0.25">
      <c r="A2399" t="str">
        <f>"600573"</f>
        <v>600573</v>
      </c>
      <c r="B2399" t="s">
        <v>14</v>
      </c>
    </row>
    <row r="2400" spans="1:2" x14ac:dyDescent="0.25">
      <c r="A2400" t="str">
        <f>"600568"</f>
        <v>600568</v>
      </c>
      <c r="B2400" t="s">
        <v>12</v>
      </c>
    </row>
    <row r="2401" spans="1:2" x14ac:dyDescent="0.25">
      <c r="A2401" t="str">
        <f>"600565"</f>
        <v>600565</v>
      </c>
      <c r="B2401" t="s">
        <v>26</v>
      </c>
    </row>
    <row r="2402" spans="1:2" x14ac:dyDescent="0.25">
      <c r="A2402" t="str">
        <f>"600551"</f>
        <v>600551</v>
      </c>
      <c r="B2402" t="s">
        <v>11</v>
      </c>
    </row>
    <row r="2403" spans="1:2" x14ac:dyDescent="0.25">
      <c r="A2403" t="str">
        <f>"600540"</f>
        <v>600540</v>
      </c>
      <c r="B2403" t="s">
        <v>27</v>
      </c>
    </row>
    <row r="2404" spans="1:2" x14ac:dyDescent="0.25">
      <c r="A2404" t="str">
        <f>"600538"</f>
        <v>600538</v>
      </c>
      <c r="B2404" t="s">
        <v>19</v>
      </c>
    </row>
    <row r="2405" spans="1:2" x14ac:dyDescent="0.25">
      <c r="A2405" t="str">
        <f>"600533"</f>
        <v>600533</v>
      </c>
      <c r="B2405" t="s">
        <v>10</v>
      </c>
    </row>
    <row r="2406" spans="1:2" x14ac:dyDescent="0.25">
      <c r="A2406" t="str">
        <f>"600528"</f>
        <v>600528</v>
      </c>
      <c r="B2406" t="s">
        <v>7</v>
      </c>
    </row>
    <row r="2407" spans="1:2" x14ac:dyDescent="0.25">
      <c r="A2407" t="str">
        <f>"600527"</f>
        <v>600527</v>
      </c>
      <c r="B2407" t="s">
        <v>10</v>
      </c>
    </row>
    <row r="2408" spans="1:2" x14ac:dyDescent="0.25">
      <c r="A2408" t="str">
        <f>"600521"</f>
        <v>600521</v>
      </c>
      <c r="B2408" t="s">
        <v>8</v>
      </c>
    </row>
    <row r="2409" spans="1:2" x14ac:dyDescent="0.25">
      <c r="A2409" t="str">
        <f>"600499"</f>
        <v>600499</v>
      </c>
      <c r="B2409" t="s">
        <v>6</v>
      </c>
    </row>
    <row r="2410" spans="1:2" x14ac:dyDescent="0.25">
      <c r="A2410" t="str">
        <f>"600495"</f>
        <v>600495</v>
      </c>
      <c r="B2410" t="s">
        <v>28</v>
      </c>
    </row>
    <row r="2411" spans="1:2" x14ac:dyDescent="0.25">
      <c r="A2411" t="str">
        <f>"600467"</f>
        <v>600467</v>
      </c>
      <c r="B2411" t="s">
        <v>9</v>
      </c>
    </row>
    <row r="2412" spans="1:2" x14ac:dyDescent="0.25">
      <c r="A2412" t="str">
        <f>"600463"</f>
        <v>600463</v>
      </c>
      <c r="B2412" t="s">
        <v>7</v>
      </c>
    </row>
    <row r="2413" spans="1:2" x14ac:dyDescent="0.25">
      <c r="A2413" t="str">
        <f>"600459"</f>
        <v>600459</v>
      </c>
      <c r="B2413" t="s">
        <v>31</v>
      </c>
    </row>
    <row r="2414" spans="1:2" x14ac:dyDescent="0.25">
      <c r="A2414" t="str">
        <f>"600446"</f>
        <v>600446</v>
      </c>
      <c r="B2414" t="s">
        <v>3</v>
      </c>
    </row>
    <row r="2415" spans="1:2" x14ac:dyDescent="0.25">
      <c r="A2415" t="str">
        <f>"600422"</f>
        <v>600422</v>
      </c>
      <c r="B2415" t="s">
        <v>31</v>
      </c>
    </row>
    <row r="2416" spans="1:2" x14ac:dyDescent="0.25">
      <c r="A2416" t="str">
        <f>"600380"</f>
        <v>600380</v>
      </c>
      <c r="B2416" t="s">
        <v>3</v>
      </c>
    </row>
    <row r="2417" spans="1:2" x14ac:dyDescent="0.25">
      <c r="A2417" t="str">
        <f>"600369"</f>
        <v>600369</v>
      </c>
      <c r="B2417" t="s">
        <v>26</v>
      </c>
    </row>
    <row r="2418" spans="1:2" x14ac:dyDescent="0.25">
      <c r="A2418" t="str">
        <f>"600366"</f>
        <v>600366</v>
      </c>
      <c r="B2418" t="s">
        <v>8</v>
      </c>
    </row>
    <row r="2419" spans="1:2" x14ac:dyDescent="0.25">
      <c r="A2419" t="str">
        <f>"600336"</f>
        <v>600336</v>
      </c>
      <c r="B2419" t="s">
        <v>9</v>
      </c>
    </row>
    <row r="2420" spans="1:2" x14ac:dyDescent="0.25">
      <c r="A2420" t="str">
        <f>"600331"</f>
        <v>600331</v>
      </c>
      <c r="B2420" t="s">
        <v>18</v>
      </c>
    </row>
    <row r="2421" spans="1:2" x14ac:dyDescent="0.25">
      <c r="A2421" t="str">
        <f>"600322"</f>
        <v>600322</v>
      </c>
      <c r="B2421" t="s">
        <v>24</v>
      </c>
    </row>
    <row r="2422" spans="1:2" x14ac:dyDescent="0.25">
      <c r="A2422" t="str">
        <f>"600321"</f>
        <v>600321</v>
      </c>
      <c r="B2422" t="s">
        <v>18</v>
      </c>
    </row>
    <row r="2423" spans="1:2" x14ac:dyDescent="0.25">
      <c r="A2423" t="str">
        <f>"600310"</f>
        <v>600310</v>
      </c>
      <c r="B2423" t="s">
        <v>19</v>
      </c>
    </row>
    <row r="2424" spans="1:2" x14ac:dyDescent="0.25">
      <c r="A2424" t="str">
        <f>"600307"</f>
        <v>600307</v>
      </c>
      <c r="B2424" t="s">
        <v>22</v>
      </c>
    </row>
    <row r="2425" spans="1:2" x14ac:dyDescent="0.25">
      <c r="A2425" t="str">
        <f>"600302"</f>
        <v>600302</v>
      </c>
      <c r="B2425" t="s">
        <v>4</v>
      </c>
    </row>
    <row r="2426" spans="1:2" x14ac:dyDescent="0.25">
      <c r="A2426" t="str">
        <f>"600292"</f>
        <v>600292</v>
      </c>
      <c r="B2426" t="s">
        <v>26</v>
      </c>
    </row>
    <row r="2427" spans="1:2" x14ac:dyDescent="0.25">
      <c r="A2427" t="str">
        <f>"600282"</f>
        <v>600282</v>
      </c>
      <c r="B2427" t="s">
        <v>10</v>
      </c>
    </row>
    <row r="2428" spans="1:2" x14ac:dyDescent="0.25">
      <c r="A2428" t="str">
        <f>"600269"</f>
        <v>600269</v>
      </c>
      <c r="B2428" t="s">
        <v>23</v>
      </c>
    </row>
    <row r="2429" spans="1:2" x14ac:dyDescent="0.25">
      <c r="A2429" t="str">
        <f>"600266"</f>
        <v>600266</v>
      </c>
      <c r="B2429" t="s">
        <v>7</v>
      </c>
    </row>
    <row r="2430" spans="1:2" x14ac:dyDescent="0.25">
      <c r="A2430" t="str">
        <f>"600257"</f>
        <v>600257</v>
      </c>
      <c r="B2430" t="s">
        <v>13</v>
      </c>
    </row>
    <row r="2431" spans="1:2" x14ac:dyDescent="0.25">
      <c r="A2431" t="str">
        <f>"600255"</f>
        <v>600255</v>
      </c>
      <c r="B2431" t="s">
        <v>11</v>
      </c>
    </row>
    <row r="2432" spans="1:2" x14ac:dyDescent="0.25">
      <c r="A2432" t="str">
        <f>"600227"</f>
        <v>600227</v>
      </c>
      <c r="B2432" t="s">
        <v>30</v>
      </c>
    </row>
    <row r="2433" spans="1:2" x14ac:dyDescent="0.25">
      <c r="A2433" t="str">
        <f>"600225"</f>
        <v>600225</v>
      </c>
      <c r="B2433" t="s">
        <v>24</v>
      </c>
    </row>
    <row r="2434" spans="1:2" x14ac:dyDescent="0.25">
      <c r="A2434" t="str">
        <f>"600197"</f>
        <v>600197</v>
      </c>
      <c r="B2434" t="s">
        <v>27</v>
      </c>
    </row>
    <row r="2435" spans="1:2" x14ac:dyDescent="0.25">
      <c r="A2435" t="str">
        <f>"600189"</f>
        <v>600189</v>
      </c>
      <c r="B2435" t="s">
        <v>20</v>
      </c>
    </row>
    <row r="2436" spans="1:2" x14ac:dyDescent="0.25">
      <c r="A2436" t="str">
        <f>"600188"</f>
        <v>600188</v>
      </c>
      <c r="B2436" t="s">
        <v>9</v>
      </c>
    </row>
    <row r="2437" spans="1:2" x14ac:dyDescent="0.25">
      <c r="A2437" t="str">
        <f>"600178"</f>
        <v>600178</v>
      </c>
      <c r="B2437" t="s">
        <v>25</v>
      </c>
    </row>
    <row r="2438" spans="1:2" x14ac:dyDescent="0.25">
      <c r="A2438" t="str">
        <f>"600170"</f>
        <v>600170</v>
      </c>
      <c r="B2438" t="s">
        <v>5</v>
      </c>
    </row>
    <row r="2439" spans="1:2" x14ac:dyDescent="0.25">
      <c r="A2439" t="str">
        <f>"600169"</f>
        <v>600169</v>
      </c>
      <c r="B2439" t="s">
        <v>28</v>
      </c>
    </row>
    <row r="2440" spans="1:2" x14ac:dyDescent="0.25">
      <c r="A2440" t="str">
        <f>"600166"</f>
        <v>600166</v>
      </c>
      <c r="B2440" t="s">
        <v>7</v>
      </c>
    </row>
    <row r="2441" spans="1:2" x14ac:dyDescent="0.25">
      <c r="A2441" t="str">
        <f>"600162"</f>
        <v>600162</v>
      </c>
      <c r="B2441" t="s">
        <v>3</v>
      </c>
    </row>
    <row r="2442" spans="1:2" x14ac:dyDescent="0.25">
      <c r="A2442" t="str">
        <f>"600157"</f>
        <v>600157</v>
      </c>
      <c r="B2442" t="s">
        <v>28</v>
      </c>
    </row>
    <row r="2443" spans="1:2" x14ac:dyDescent="0.25">
      <c r="A2443" t="str">
        <f>"600145"</f>
        <v>600145</v>
      </c>
      <c r="B2443" t="s">
        <v>27</v>
      </c>
    </row>
    <row r="2444" spans="1:2" x14ac:dyDescent="0.25">
      <c r="A2444" t="str">
        <f>"600143"</f>
        <v>600143</v>
      </c>
      <c r="B2444" t="s">
        <v>6</v>
      </c>
    </row>
    <row r="2445" spans="1:2" x14ac:dyDescent="0.25">
      <c r="A2445" t="str">
        <f>"600138"</f>
        <v>600138</v>
      </c>
      <c r="B2445" t="s">
        <v>7</v>
      </c>
    </row>
    <row r="2446" spans="1:2" x14ac:dyDescent="0.25">
      <c r="A2446" t="str">
        <f>"600136"</f>
        <v>600136</v>
      </c>
      <c r="B2446" t="s">
        <v>12</v>
      </c>
    </row>
    <row r="2447" spans="1:2" x14ac:dyDescent="0.25">
      <c r="A2447" t="str">
        <f>"600130"</f>
        <v>600130</v>
      </c>
      <c r="B2447" t="s">
        <v>8</v>
      </c>
    </row>
    <row r="2448" spans="1:2" x14ac:dyDescent="0.25">
      <c r="A2448" t="str">
        <f>"600123"</f>
        <v>600123</v>
      </c>
      <c r="B2448" t="s">
        <v>28</v>
      </c>
    </row>
    <row r="2449" spans="1:2" x14ac:dyDescent="0.25">
      <c r="A2449" t="str">
        <f>"600121"</f>
        <v>600121</v>
      </c>
      <c r="B2449" t="s">
        <v>21</v>
      </c>
    </row>
    <row r="2450" spans="1:2" x14ac:dyDescent="0.25">
      <c r="A2450" t="str">
        <f>"600108"</f>
        <v>600108</v>
      </c>
      <c r="B2450" t="s">
        <v>22</v>
      </c>
    </row>
    <row r="2451" spans="1:2" x14ac:dyDescent="0.25">
      <c r="A2451" t="str">
        <f>"600105"</f>
        <v>600105</v>
      </c>
      <c r="B2451" t="s">
        <v>10</v>
      </c>
    </row>
    <row r="2452" spans="1:2" x14ac:dyDescent="0.25">
      <c r="A2452" t="str">
        <f>"600103"</f>
        <v>600103</v>
      </c>
      <c r="B2452" t="s">
        <v>14</v>
      </c>
    </row>
    <row r="2453" spans="1:2" x14ac:dyDescent="0.25">
      <c r="A2453" t="str">
        <f>"600101"</f>
        <v>600101</v>
      </c>
      <c r="B2453" t="s">
        <v>18</v>
      </c>
    </row>
    <row r="2454" spans="1:2" x14ac:dyDescent="0.25">
      <c r="A2454" t="str">
        <f>"600090"</f>
        <v>600090</v>
      </c>
      <c r="B2454" t="s">
        <v>27</v>
      </c>
    </row>
    <row r="2455" spans="1:2" x14ac:dyDescent="0.25">
      <c r="A2455" t="str">
        <f>"600078"</f>
        <v>600078</v>
      </c>
      <c r="B2455" t="s">
        <v>10</v>
      </c>
    </row>
    <row r="2456" spans="1:2" x14ac:dyDescent="0.25">
      <c r="A2456" t="str">
        <f>"600075"</f>
        <v>600075</v>
      </c>
      <c r="B2456" t="s">
        <v>27</v>
      </c>
    </row>
    <row r="2457" spans="1:2" x14ac:dyDescent="0.25">
      <c r="A2457" t="str">
        <f>"600068"</f>
        <v>600068</v>
      </c>
      <c r="B2457" t="s">
        <v>12</v>
      </c>
    </row>
    <row r="2458" spans="1:2" x14ac:dyDescent="0.25">
      <c r="A2458" t="str">
        <f>"600064"</f>
        <v>600064</v>
      </c>
      <c r="B2458" t="s">
        <v>10</v>
      </c>
    </row>
    <row r="2459" spans="1:2" x14ac:dyDescent="0.25">
      <c r="A2459" t="str">
        <f>"600039"</f>
        <v>600039</v>
      </c>
      <c r="B2459" t="s">
        <v>18</v>
      </c>
    </row>
    <row r="2460" spans="1:2" x14ac:dyDescent="0.25">
      <c r="A2460" t="str">
        <f>"600022"</f>
        <v>600022</v>
      </c>
      <c r="B2460" t="s">
        <v>9</v>
      </c>
    </row>
    <row r="2461" spans="1:2" x14ac:dyDescent="0.25">
      <c r="A2461" t="str">
        <f>"300737"</f>
        <v>300737</v>
      </c>
      <c r="B2461" t="s">
        <v>6</v>
      </c>
    </row>
    <row r="2462" spans="1:2" x14ac:dyDescent="0.25">
      <c r="A2462" t="str">
        <f>"300725"</f>
        <v>300725</v>
      </c>
      <c r="B2462" t="s">
        <v>10</v>
      </c>
    </row>
    <row r="2463" spans="1:2" x14ac:dyDescent="0.25">
      <c r="A2463" t="str">
        <f>"300703"</f>
        <v>300703</v>
      </c>
      <c r="B2463" t="s">
        <v>8</v>
      </c>
    </row>
    <row r="2464" spans="1:2" x14ac:dyDescent="0.25">
      <c r="A2464" t="str">
        <f>"300700"</f>
        <v>300700</v>
      </c>
      <c r="B2464" t="s">
        <v>13</v>
      </c>
    </row>
    <row r="2465" spans="1:2" x14ac:dyDescent="0.25">
      <c r="A2465" t="str">
        <f>"300661"</f>
        <v>300661</v>
      </c>
      <c r="B2465" t="s">
        <v>7</v>
      </c>
    </row>
    <row r="2466" spans="1:2" x14ac:dyDescent="0.25">
      <c r="A2466" t="str">
        <f>"300633"</f>
        <v>300633</v>
      </c>
      <c r="B2466" t="s">
        <v>3</v>
      </c>
    </row>
    <row r="2467" spans="1:2" x14ac:dyDescent="0.25">
      <c r="A2467" t="str">
        <f>"300599"</f>
        <v>300599</v>
      </c>
      <c r="B2467" t="s">
        <v>6</v>
      </c>
    </row>
    <row r="2468" spans="1:2" x14ac:dyDescent="0.25">
      <c r="A2468" t="str">
        <f>"300591"</f>
        <v>300591</v>
      </c>
      <c r="B2468" t="s">
        <v>6</v>
      </c>
    </row>
    <row r="2469" spans="1:2" x14ac:dyDescent="0.25">
      <c r="A2469" t="str">
        <f>"300583"</f>
        <v>300583</v>
      </c>
      <c r="B2469" t="s">
        <v>9</v>
      </c>
    </row>
    <row r="2470" spans="1:2" x14ac:dyDescent="0.25">
      <c r="A2470" t="str">
        <f>"300519"</f>
        <v>300519</v>
      </c>
      <c r="B2470" t="s">
        <v>8</v>
      </c>
    </row>
    <row r="2471" spans="1:2" x14ac:dyDescent="0.25">
      <c r="A2471" t="str">
        <f>"300412"</f>
        <v>300412</v>
      </c>
      <c r="B2471" t="s">
        <v>8</v>
      </c>
    </row>
    <row r="2472" spans="1:2" x14ac:dyDescent="0.25">
      <c r="A2472" t="str">
        <f>"300405"</f>
        <v>300405</v>
      </c>
      <c r="B2472" t="s">
        <v>2</v>
      </c>
    </row>
    <row r="2473" spans="1:2" x14ac:dyDescent="0.25">
      <c r="A2473" t="str">
        <f>"300358"</f>
        <v>300358</v>
      </c>
      <c r="B2473" t="s">
        <v>13</v>
      </c>
    </row>
    <row r="2474" spans="1:2" x14ac:dyDescent="0.25">
      <c r="A2474" t="str">
        <f>"300354"</f>
        <v>300354</v>
      </c>
      <c r="B2474" t="s">
        <v>10</v>
      </c>
    </row>
    <row r="2475" spans="1:2" x14ac:dyDescent="0.25">
      <c r="A2475" t="str">
        <f>"300344"</f>
        <v>300344</v>
      </c>
      <c r="B2475" t="s">
        <v>7</v>
      </c>
    </row>
    <row r="2476" spans="1:2" x14ac:dyDescent="0.25">
      <c r="A2476" t="str">
        <f>"300318"</f>
        <v>300318</v>
      </c>
      <c r="B2476" t="s">
        <v>7</v>
      </c>
    </row>
    <row r="2477" spans="1:2" x14ac:dyDescent="0.25">
      <c r="A2477" t="str">
        <f>"300289"</f>
        <v>300289</v>
      </c>
      <c r="B2477" t="s">
        <v>7</v>
      </c>
    </row>
    <row r="2478" spans="1:2" x14ac:dyDescent="0.25">
      <c r="A2478" t="str">
        <f>"300266"</f>
        <v>300266</v>
      </c>
      <c r="B2478" t="s">
        <v>8</v>
      </c>
    </row>
    <row r="2479" spans="1:2" x14ac:dyDescent="0.25">
      <c r="A2479" t="str">
        <f>"300263"</f>
        <v>300263</v>
      </c>
      <c r="B2479" t="s">
        <v>21</v>
      </c>
    </row>
    <row r="2480" spans="1:2" x14ac:dyDescent="0.25">
      <c r="A2480" t="str">
        <f>"300247"</f>
        <v>300247</v>
      </c>
      <c r="B2480" t="s">
        <v>11</v>
      </c>
    </row>
    <row r="2481" spans="1:2" x14ac:dyDescent="0.25">
      <c r="A2481" t="str">
        <f>"300237"</f>
        <v>300237</v>
      </c>
      <c r="B2481" t="s">
        <v>9</v>
      </c>
    </row>
    <row r="2482" spans="1:2" x14ac:dyDescent="0.25">
      <c r="A2482" t="str">
        <f>"300228"</f>
        <v>300228</v>
      </c>
      <c r="B2482" t="s">
        <v>10</v>
      </c>
    </row>
    <row r="2483" spans="1:2" x14ac:dyDescent="0.25">
      <c r="A2483" t="str">
        <f>"300201"</f>
        <v>300201</v>
      </c>
      <c r="B2483" t="s">
        <v>10</v>
      </c>
    </row>
    <row r="2484" spans="1:2" x14ac:dyDescent="0.25">
      <c r="A2484" t="str">
        <f>"300153"</f>
        <v>300153</v>
      </c>
      <c r="B2484" t="s">
        <v>5</v>
      </c>
    </row>
    <row r="2485" spans="1:2" x14ac:dyDescent="0.25">
      <c r="A2485" t="str">
        <f>"300148"</f>
        <v>300148</v>
      </c>
      <c r="B2485" t="s">
        <v>13</v>
      </c>
    </row>
    <row r="2486" spans="1:2" x14ac:dyDescent="0.25">
      <c r="A2486" t="str">
        <f>"300078"</f>
        <v>300078</v>
      </c>
      <c r="B2486" t="s">
        <v>8</v>
      </c>
    </row>
    <row r="2487" spans="1:2" x14ac:dyDescent="0.25">
      <c r="A2487" t="str">
        <f>"300051"</f>
        <v>300051</v>
      </c>
      <c r="B2487" t="s">
        <v>14</v>
      </c>
    </row>
    <row r="2488" spans="1:2" x14ac:dyDescent="0.25">
      <c r="A2488" t="str">
        <f>"300026"</f>
        <v>300026</v>
      </c>
      <c r="B2488" t="s">
        <v>24</v>
      </c>
    </row>
    <row r="2489" spans="1:2" x14ac:dyDescent="0.25">
      <c r="A2489" t="str">
        <f>"300009"</f>
        <v>300009</v>
      </c>
      <c r="B2489" t="s">
        <v>11</v>
      </c>
    </row>
    <row r="2490" spans="1:2" x14ac:dyDescent="0.25">
      <c r="A2490" t="str">
        <f>"300006"</f>
        <v>300006</v>
      </c>
      <c r="B2490" t="s">
        <v>26</v>
      </c>
    </row>
    <row r="2491" spans="1:2" x14ac:dyDescent="0.25">
      <c r="A2491" t="str">
        <f>"002939"</f>
        <v>002939</v>
      </c>
      <c r="B2491" t="s">
        <v>3</v>
      </c>
    </row>
    <row r="2492" spans="1:2" x14ac:dyDescent="0.25">
      <c r="A2492" t="str">
        <f>"002921"</f>
        <v>002921</v>
      </c>
      <c r="B2492" t="s">
        <v>9</v>
      </c>
    </row>
    <row r="2493" spans="1:2" x14ac:dyDescent="0.25">
      <c r="A2493" t="str">
        <f>"002907"</f>
        <v>002907</v>
      </c>
      <c r="B2493" t="s">
        <v>26</v>
      </c>
    </row>
    <row r="2494" spans="1:2" x14ac:dyDescent="0.25">
      <c r="A2494" t="str">
        <f>"002887"</f>
        <v>002887</v>
      </c>
      <c r="B2494" t="s">
        <v>24</v>
      </c>
    </row>
    <row r="2495" spans="1:2" x14ac:dyDescent="0.25">
      <c r="A2495" t="str">
        <f>"002875"</f>
        <v>002875</v>
      </c>
      <c r="B2495" t="s">
        <v>3</v>
      </c>
    </row>
    <row r="2496" spans="1:2" x14ac:dyDescent="0.25">
      <c r="A2496" t="str">
        <f>"002857"</f>
        <v>002857</v>
      </c>
      <c r="B2496" t="s">
        <v>21</v>
      </c>
    </row>
    <row r="2497" spans="1:2" x14ac:dyDescent="0.25">
      <c r="A2497" t="str">
        <f>"002809"</f>
        <v>002809</v>
      </c>
      <c r="B2497" t="s">
        <v>6</v>
      </c>
    </row>
    <row r="2498" spans="1:2" x14ac:dyDescent="0.25">
      <c r="A2498" t="str">
        <f>"002770"</f>
        <v>002770</v>
      </c>
      <c r="B2498" t="s">
        <v>21</v>
      </c>
    </row>
    <row r="2499" spans="1:2" x14ac:dyDescent="0.25">
      <c r="A2499" t="str">
        <f>"002731"</f>
        <v>002731</v>
      </c>
      <c r="B2499" t="s">
        <v>2</v>
      </c>
    </row>
    <row r="2500" spans="1:2" x14ac:dyDescent="0.25">
      <c r="A2500" t="str">
        <f>"002702"</f>
        <v>002702</v>
      </c>
      <c r="B2500" t="s">
        <v>14</v>
      </c>
    </row>
    <row r="2501" spans="1:2" x14ac:dyDescent="0.25">
      <c r="A2501" t="str">
        <f>"002700"</f>
        <v>002700</v>
      </c>
      <c r="B2501" t="s">
        <v>27</v>
      </c>
    </row>
    <row r="2502" spans="1:2" x14ac:dyDescent="0.25">
      <c r="A2502" t="str">
        <f>"002696"</f>
        <v>002696</v>
      </c>
      <c r="B2502" t="s">
        <v>19</v>
      </c>
    </row>
    <row r="2503" spans="1:2" x14ac:dyDescent="0.25">
      <c r="A2503" t="str">
        <f>"002639"</f>
        <v>002639</v>
      </c>
      <c r="B2503" t="s">
        <v>14</v>
      </c>
    </row>
    <row r="2504" spans="1:2" x14ac:dyDescent="0.25">
      <c r="A2504" t="str">
        <f>"002613"</f>
        <v>002613</v>
      </c>
      <c r="B2504" t="s">
        <v>21</v>
      </c>
    </row>
    <row r="2505" spans="1:2" x14ac:dyDescent="0.25">
      <c r="A2505" t="str">
        <f>"002610"</f>
        <v>002610</v>
      </c>
      <c r="B2505" t="s">
        <v>10</v>
      </c>
    </row>
    <row r="2506" spans="1:2" x14ac:dyDescent="0.25">
      <c r="A2506" t="str">
        <f>"002600"</f>
        <v>002600</v>
      </c>
      <c r="B2506" t="s">
        <v>6</v>
      </c>
    </row>
    <row r="2507" spans="1:2" x14ac:dyDescent="0.25">
      <c r="A2507" t="str">
        <f>"002599"</f>
        <v>002599</v>
      </c>
      <c r="B2507" t="s">
        <v>7</v>
      </c>
    </row>
    <row r="2508" spans="1:2" x14ac:dyDescent="0.25">
      <c r="A2508" t="str">
        <f>"002580"</f>
        <v>002580</v>
      </c>
      <c r="B2508" t="s">
        <v>9</v>
      </c>
    </row>
    <row r="2509" spans="1:2" x14ac:dyDescent="0.25">
      <c r="A2509" t="str">
        <f>"002575"</f>
        <v>002575</v>
      </c>
      <c r="B2509" t="s">
        <v>6</v>
      </c>
    </row>
    <row r="2510" spans="1:2" x14ac:dyDescent="0.25">
      <c r="A2510" t="str">
        <f>"002571"</f>
        <v>002571</v>
      </c>
      <c r="B2510" t="s">
        <v>11</v>
      </c>
    </row>
    <row r="2511" spans="1:2" x14ac:dyDescent="0.25">
      <c r="A2511" t="str">
        <f>"002561"</f>
        <v>002561</v>
      </c>
      <c r="B2511" t="s">
        <v>5</v>
      </c>
    </row>
    <row r="2512" spans="1:2" x14ac:dyDescent="0.25">
      <c r="A2512" t="str">
        <f>"002554"</f>
        <v>002554</v>
      </c>
      <c r="B2512" t="s">
        <v>7</v>
      </c>
    </row>
    <row r="2513" spans="1:2" x14ac:dyDescent="0.25">
      <c r="A2513" t="str">
        <f>"002543"</f>
        <v>002543</v>
      </c>
      <c r="B2513" t="s">
        <v>6</v>
      </c>
    </row>
    <row r="2514" spans="1:2" x14ac:dyDescent="0.25">
      <c r="A2514" t="str">
        <f>"002542"</f>
        <v>002542</v>
      </c>
      <c r="B2514" t="s">
        <v>7</v>
      </c>
    </row>
    <row r="2515" spans="1:2" x14ac:dyDescent="0.25">
      <c r="A2515" t="str">
        <f>"002541"</f>
        <v>002541</v>
      </c>
      <c r="B2515" t="s">
        <v>11</v>
      </c>
    </row>
    <row r="2516" spans="1:2" x14ac:dyDescent="0.25">
      <c r="A2516" t="str">
        <f>"002526"</f>
        <v>002526</v>
      </c>
      <c r="B2516" t="s">
        <v>9</v>
      </c>
    </row>
    <row r="2517" spans="1:2" x14ac:dyDescent="0.25">
      <c r="A2517" t="str">
        <f>"002511"</f>
        <v>002511</v>
      </c>
      <c r="B2517" t="s">
        <v>6</v>
      </c>
    </row>
    <row r="2518" spans="1:2" x14ac:dyDescent="0.25">
      <c r="A2518" t="str">
        <f>"002503"</f>
        <v>002503</v>
      </c>
      <c r="B2518" t="s">
        <v>6</v>
      </c>
    </row>
    <row r="2519" spans="1:2" x14ac:dyDescent="0.25">
      <c r="A2519" t="str">
        <f>"002495"</f>
        <v>002495</v>
      </c>
      <c r="B2519" t="s">
        <v>6</v>
      </c>
    </row>
    <row r="2520" spans="1:2" x14ac:dyDescent="0.25">
      <c r="A2520" t="str">
        <f>"002485"</f>
        <v>002485</v>
      </c>
      <c r="B2520" t="s">
        <v>9</v>
      </c>
    </row>
    <row r="2521" spans="1:2" x14ac:dyDescent="0.25">
      <c r="A2521" t="str">
        <f>"002469"</f>
        <v>002469</v>
      </c>
      <c r="B2521" t="s">
        <v>9</v>
      </c>
    </row>
    <row r="2522" spans="1:2" x14ac:dyDescent="0.25">
      <c r="A2522" t="str">
        <f>"002450"</f>
        <v>002450</v>
      </c>
      <c r="B2522" t="s">
        <v>10</v>
      </c>
    </row>
    <row r="2523" spans="1:2" x14ac:dyDescent="0.25">
      <c r="A2523" t="str">
        <f>"002448"</f>
        <v>002448</v>
      </c>
      <c r="B2523" t="s">
        <v>21</v>
      </c>
    </row>
    <row r="2524" spans="1:2" x14ac:dyDescent="0.25">
      <c r="A2524" t="str">
        <f>"002445"</f>
        <v>002445</v>
      </c>
      <c r="B2524" t="s">
        <v>10</v>
      </c>
    </row>
    <row r="2525" spans="1:2" x14ac:dyDescent="0.25">
      <c r="A2525" t="str">
        <f>"002424"</f>
        <v>002424</v>
      </c>
      <c r="B2525" t="s">
        <v>30</v>
      </c>
    </row>
    <row r="2526" spans="1:2" x14ac:dyDescent="0.25">
      <c r="A2526" t="str">
        <f>"002422"</f>
        <v>002422</v>
      </c>
      <c r="B2526" t="s">
        <v>18</v>
      </c>
    </row>
    <row r="2527" spans="1:2" x14ac:dyDescent="0.25">
      <c r="A2527" t="str">
        <f>"002416"</f>
        <v>002416</v>
      </c>
      <c r="B2527" t="s">
        <v>3</v>
      </c>
    </row>
    <row r="2528" spans="1:2" x14ac:dyDescent="0.25">
      <c r="A2528" t="str">
        <f>"002348"</f>
        <v>002348</v>
      </c>
      <c r="B2528" t="s">
        <v>6</v>
      </c>
    </row>
    <row r="2529" spans="1:2" x14ac:dyDescent="0.25">
      <c r="A2529" t="str">
        <f>"002277"</f>
        <v>002277</v>
      </c>
      <c r="B2529" t="s">
        <v>13</v>
      </c>
    </row>
    <row r="2530" spans="1:2" x14ac:dyDescent="0.25">
      <c r="A2530" t="str">
        <f>"002270"</f>
        <v>002270</v>
      </c>
      <c r="B2530" t="s">
        <v>9</v>
      </c>
    </row>
    <row r="2531" spans="1:2" x14ac:dyDescent="0.25">
      <c r="A2531" t="str">
        <f>"002269"</f>
        <v>002269</v>
      </c>
      <c r="B2531" t="s">
        <v>5</v>
      </c>
    </row>
    <row r="2532" spans="1:2" x14ac:dyDescent="0.25">
      <c r="A2532" t="str">
        <f>"002264"</f>
        <v>002264</v>
      </c>
      <c r="B2532" t="s">
        <v>14</v>
      </c>
    </row>
    <row r="2533" spans="1:2" x14ac:dyDescent="0.25">
      <c r="A2533" t="str">
        <f>"002219"</f>
        <v>002219</v>
      </c>
      <c r="B2533" t="s">
        <v>22</v>
      </c>
    </row>
    <row r="2534" spans="1:2" x14ac:dyDescent="0.25">
      <c r="A2534" t="str">
        <f>"002167"</f>
        <v>002167</v>
      </c>
      <c r="B2534" t="s">
        <v>6</v>
      </c>
    </row>
    <row r="2535" spans="1:2" x14ac:dyDescent="0.25">
      <c r="A2535" t="str">
        <f>"002165"</f>
        <v>002165</v>
      </c>
      <c r="B2535" t="s">
        <v>10</v>
      </c>
    </row>
    <row r="2536" spans="1:2" x14ac:dyDescent="0.25">
      <c r="A2536" t="str">
        <f>"002163"</f>
        <v>002163</v>
      </c>
      <c r="B2536" t="s">
        <v>3</v>
      </c>
    </row>
    <row r="2537" spans="1:2" x14ac:dyDescent="0.25">
      <c r="A2537" t="str">
        <f>"002162"</f>
        <v>002162</v>
      </c>
      <c r="B2537" t="s">
        <v>5</v>
      </c>
    </row>
    <row r="2538" spans="1:2" x14ac:dyDescent="0.25">
      <c r="A2538" t="str">
        <f>"002141"</f>
        <v>002141</v>
      </c>
      <c r="B2538" t="s">
        <v>6</v>
      </c>
    </row>
    <row r="2539" spans="1:2" x14ac:dyDescent="0.25">
      <c r="A2539" t="str">
        <f>"002109"</f>
        <v>002109</v>
      </c>
      <c r="B2539" t="s">
        <v>4</v>
      </c>
    </row>
    <row r="2540" spans="1:2" x14ac:dyDescent="0.25">
      <c r="A2540" t="str">
        <f>"002102"</f>
        <v>002102</v>
      </c>
      <c r="B2540" t="s">
        <v>14</v>
      </c>
    </row>
    <row r="2541" spans="1:2" x14ac:dyDescent="0.25">
      <c r="A2541" t="str">
        <f>"002097"</f>
        <v>002097</v>
      </c>
      <c r="B2541" t="s">
        <v>13</v>
      </c>
    </row>
    <row r="2542" spans="1:2" x14ac:dyDescent="0.25">
      <c r="A2542" t="str">
        <f>"002090"</f>
        <v>002090</v>
      </c>
      <c r="B2542" t="s">
        <v>10</v>
      </c>
    </row>
    <row r="2543" spans="1:2" x14ac:dyDescent="0.25">
      <c r="A2543" t="str">
        <f>"002087"</f>
        <v>002087</v>
      </c>
      <c r="B2543" t="s">
        <v>21</v>
      </c>
    </row>
    <row r="2544" spans="1:2" x14ac:dyDescent="0.25">
      <c r="A2544" t="str">
        <f>"002081"</f>
        <v>002081</v>
      </c>
      <c r="B2544" t="s">
        <v>10</v>
      </c>
    </row>
    <row r="2545" spans="1:2" x14ac:dyDescent="0.25">
      <c r="A2545" t="str">
        <f>"002067"</f>
        <v>002067</v>
      </c>
      <c r="B2545" t="s">
        <v>8</v>
      </c>
    </row>
    <row r="2546" spans="1:2" x14ac:dyDescent="0.25">
      <c r="A2546" t="str">
        <f>"002066"</f>
        <v>002066</v>
      </c>
      <c r="B2546" t="s">
        <v>7</v>
      </c>
    </row>
    <row r="2547" spans="1:2" x14ac:dyDescent="0.25">
      <c r="A2547" t="str">
        <f>"002021"</f>
        <v>002021</v>
      </c>
      <c r="B2547" t="s">
        <v>8</v>
      </c>
    </row>
    <row r="2548" spans="1:2" x14ac:dyDescent="0.25">
      <c r="A2548" t="str">
        <f>"002005"</f>
        <v>002005</v>
      </c>
      <c r="B2548" t="s">
        <v>11</v>
      </c>
    </row>
    <row r="2549" spans="1:2" x14ac:dyDescent="0.25">
      <c r="A2549" t="str">
        <f>"002003"</f>
        <v>002003</v>
      </c>
      <c r="B2549" t="s">
        <v>8</v>
      </c>
    </row>
    <row r="2550" spans="1:2" x14ac:dyDescent="0.25">
      <c r="A2550" t="str">
        <f>"000930"</f>
        <v>000930</v>
      </c>
      <c r="B2550" t="s">
        <v>11</v>
      </c>
    </row>
    <row r="2551" spans="1:2" x14ac:dyDescent="0.25">
      <c r="A2551" t="str">
        <f>"000927"</f>
        <v>000927</v>
      </c>
      <c r="B2551" t="s">
        <v>24</v>
      </c>
    </row>
    <row r="2552" spans="1:2" x14ac:dyDescent="0.25">
      <c r="A2552" t="str">
        <f>"000920"</f>
        <v>000920</v>
      </c>
      <c r="B2552" t="s">
        <v>30</v>
      </c>
    </row>
    <row r="2553" spans="1:2" x14ac:dyDescent="0.25">
      <c r="A2553" t="str">
        <f>"000903"</f>
        <v>000903</v>
      </c>
      <c r="B2553" t="s">
        <v>31</v>
      </c>
    </row>
    <row r="2554" spans="1:2" x14ac:dyDescent="0.25">
      <c r="A2554" t="str">
        <f>"000900"</f>
        <v>000900</v>
      </c>
      <c r="B2554" t="s">
        <v>13</v>
      </c>
    </row>
    <row r="2555" spans="1:2" x14ac:dyDescent="0.25">
      <c r="A2555" t="str">
        <f>"000897"</f>
        <v>000897</v>
      </c>
      <c r="B2555" t="s">
        <v>24</v>
      </c>
    </row>
    <row r="2556" spans="1:2" x14ac:dyDescent="0.25">
      <c r="A2556" t="str">
        <f>"000882"</f>
        <v>000882</v>
      </c>
      <c r="B2556" t="s">
        <v>7</v>
      </c>
    </row>
    <row r="2557" spans="1:2" x14ac:dyDescent="0.25">
      <c r="A2557" t="str">
        <f>"000838"</f>
        <v>000838</v>
      </c>
      <c r="B2557" t="s">
        <v>26</v>
      </c>
    </row>
    <row r="2558" spans="1:2" x14ac:dyDescent="0.25">
      <c r="A2558" t="str">
        <f>"000789"</f>
        <v>000789</v>
      </c>
      <c r="B2558" t="s">
        <v>23</v>
      </c>
    </row>
    <row r="2559" spans="1:2" x14ac:dyDescent="0.25">
      <c r="A2559" t="str">
        <f>"000785"</f>
        <v>000785</v>
      </c>
      <c r="B2559" t="s">
        <v>12</v>
      </c>
    </row>
    <row r="2560" spans="1:2" x14ac:dyDescent="0.25">
      <c r="A2560" t="str">
        <f>"000780"</f>
        <v>000780</v>
      </c>
      <c r="B2560" t="s">
        <v>29</v>
      </c>
    </row>
    <row r="2561" spans="1:2" x14ac:dyDescent="0.25">
      <c r="A2561" t="str">
        <f>"000779"</f>
        <v>000779</v>
      </c>
      <c r="B2561" t="s">
        <v>22</v>
      </c>
    </row>
    <row r="2562" spans="1:2" x14ac:dyDescent="0.25">
      <c r="A2562" t="str">
        <f>"000776"</f>
        <v>000776</v>
      </c>
      <c r="B2562" t="s">
        <v>6</v>
      </c>
    </row>
    <row r="2563" spans="1:2" x14ac:dyDescent="0.25">
      <c r="A2563" t="str">
        <f>"000753"</f>
        <v>000753</v>
      </c>
      <c r="B2563" t="s">
        <v>14</v>
      </c>
    </row>
    <row r="2564" spans="1:2" x14ac:dyDescent="0.25">
      <c r="A2564" t="str">
        <f>"000736"</f>
        <v>000736</v>
      </c>
      <c r="B2564" t="s">
        <v>26</v>
      </c>
    </row>
    <row r="2565" spans="1:2" x14ac:dyDescent="0.25">
      <c r="A2565" t="str">
        <f>"000731"</f>
        <v>000731</v>
      </c>
      <c r="B2565" t="s">
        <v>18</v>
      </c>
    </row>
    <row r="2566" spans="1:2" x14ac:dyDescent="0.25">
      <c r="A2566" t="str">
        <f>"000721"</f>
        <v>000721</v>
      </c>
      <c r="B2566" t="s">
        <v>4</v>
      </c>
    </row>
    <row r="2567" spans="1:2" x14ac:dyDescent="0.25">
      <c r="A2567" t="str">
        <f>"000720"</f>
        <v>000720</v>
      </c>
      <c r="B2567" t="s">
        <v>9</v>
      </c>
    </row>
    <row r="2568" spans="1:2" x14ac:dyDescent="0.25">
      <c r="A2568" t="str">
        <f>"000719"</f>
        <v>000719</v>
      </c>
      <c r="B2568" t="s">
        <v>21</v>
      </c>
    </row>
    <row r="2569" spans="1:2" x14ac:dyDescent="0.25">
      <c r="A2569" t="str">
        <f>"000715"</f>
        <v>000715</v>
      </c>
      <c r="B2569" t="s">
        <v>2</v>
      </c>
    </row>
    <row r="2570" spans="1:2" x14ac:dyDescent="0.25">
      <c r="A2570" t="str">
        <f>"000679"</f>
        <v>000679</v>
      </c>
      <c r="B2570" t="s">
        <v>2</v>
      </c>
    </row>
    <row r="2571" spans="1:2" x14ac:dyDescent="0.25">
      <c r="A2571" t="str">
        <f>"000667"</f>
        <v>000667</v>
      </c>
      <c r="B2571" t="s">
        <v>31</v>
      </c>
    </row>
    <row r="2572" spans="1:2" x14ac:dyDescent="0.25">
      <c r="A2572" t="str">
        <f>"000655"</f>
        <v>000655</v>
      </c>
      <c r="B2572" t="s">
        <v>9</v>
      </c>
    </row>
    <row r="2573" spans="1:2" x14ac:dyDescent="0.25">
      <c r="A2573" t="str">
        <f>"000652"</f>
        <v>000652</v>
      </c>
      <c r="B2573" t="s">
        <v>24</v>
      </c>
    </row>
    <row r="2574" spans="1:2" x14ac:dyDescent="0.25">
      <c r="A2574" t="str">
        <f>"000615"</f>
        <v>000615</v>
      </c>
      <c r="B2574" t="s">
        <v>12</v>
      </c>
    </row>
    <row r="2575" spans="1:2" x14ac:dyDescent="0.25">
      <c r="A2575" t="str">
        <f>"000598"</f>
        <v>000598</v>
      </c>
      <c r="B2575" t="s">
        <v>18</v>
      </c>
    </row>
    <row r="2576" spans="1:2" x14ac:dyDescent="0.25">
      <c r="A2576" t="str">
        <f>"000563"</f>
        <v>000563</v>
      </c>
      <c r="B2576" t="s">
        <v>4</v>
      </c>
    </row>
    <row r="2577" spans="1:2" x14ac:dyDescent="0.25">
      <c r="A2577" t="str">
        <f>"000545"</f>
        <v>000545</v>
      </c>
      <c r="B2577" t="s">
        <v>20</v>
      </c>
    </row>
    <row r="2578" spans="1:2" x14ac:dyDescent="0.25">
      <c r="A2578" t="str">
        <f>"000530"</f>
        <v>000530</v>
      </c>
      <c r="B2578" t="s">
        <v>2</v>
      </c>
    </row>
    <row r="2579" spans="1:2" x14ac:dyDescent="0.25">
      <c r="A2579" t="str">
        <f>"000524"</f>
        <v>000524</v>
      </c>
      <c r="B2579" t="s">
        <v>6</v>
      </c>
    </row>
    <row r="2580" spans="1:2" x14ac:dyDescent="0.25">
      <c r="A2580" t="str">
        <f>"000520"</f>
        <v>000520</v>
      </c>
      <c r="B2580" t="s">
        <v>12</v>
      </c>
    </row>
    <row r="2581" spans="1:2" x14ac:dyDescent="0.25">
      <c r="A2581" t="str">
        <f>"000498"</f>
        <v>000498</v>
      </c>
      <c r="B2581" t="s">
        <v>9</v>
      </c>
    </row>
    <row r="2582" spans="1:2" x14ac:dyDescent="0.25">
      <c r="A2582" t="str">
        <f>"000488"</f>
        <v>000488</v>
      </c>
      <c r="B2582" t="s">
        <v>9</v>
      </c>
    </row>
    <row r="2583" spans="1:2" x14ac:dyDescent="0.25">
      <c r="A2583" t="str">
        <f>"000429"</f>
        <v>000429</v>
      </c>
      <c r="B2583" t="s">
        <v>6</v>
      </c>
    </row>
    <row r="2584" spans="1:2" x14ac:dyDescent="0.25">
      <c r="A2584" t="str">
        <f>"000421"</f>
        <v>000421</v>
      </c>
      <c r="B2584" t="s">
        <v>10</v>
      </c>
    </row>
    <row r="2585" spans="1:2" x14ac:dyDescent="0.25">
      <c r="A2585" t="str">
        <f>"000419"</f>
        <v>000419</v>
      </c>
      <c r="B2585" t="s">
        <v>13</v>
      </c>
    </row>
    <row r="2586" spans="1:2" x14ac:dyDescent="0.25">
      <c r="A2586" t="str">
        <f>"000411"</f>
        <v>000411</v>
      </c>
      <c r="B2586" t="s">
        <v>8</v>
      </c>
    </row>
    <row r="2587" spans="1:2" x14ac:dyDescent="0.25">
      <c r="A2587" t="str">
        <f>"000410"</f>
        <v>000410</v>
      </c>
      <c r="B2587" t="s">
        <v>2</v>
      </c>
    </row>
    <row r="2588" spans="1:2" x14ac:dyDescent="0.25">
      <c r="A2588" t="str">
        <f>"000151"</f>
        <v>000151</v>
      </c>
      <c r="B2588" t="s">
        <v>7</v>
      </c>
    </row>
    <row r="2589" spans="1:2" x14ac:dyDescent="0.25">
      <c r="A2589" t="str">
        <f>"000150"</f>
        <v>000150</v>
      </c>
      <c r="B2589" t="s">
        <v>6</v>
      </c>
    </row>
    <row r="2590" spans="1:2" x14ac:dyDescent="0.25">
      <c r="A2590" t="str">
        <f>"000089"</f>
        <v>000089</v>
      </c>
      <c r="B2590" t="s">
        <v>3</v>
      </c>
    </row>
    <row r="2591" spans="1:2" x14ac:dyDescent="0.25">
      <c r="A2591" t="str">
        <f>"000065"</f>
        <v>000065</v>
      </c>
      <c r="B2591" t="s">
        <v>7</v>
      </c>
    </row>
    <row r="2592" spans="1:2" x14ac:dyDescent="0.25">
      <c r="A2592" t="str">
        <f>"000048"</f>
        <v>000048</v>
      </c>
      <c r="B2592" t="s">
        <v>3</v>
      </c>
    </row>
    <row r="2593" spans="1:2" x14ac:dyDescent="0.25">
      <c r="A2593" t="str">
        <f>"000037"</f>
        <v>000037</v>
      </c>
      <c r="B2593" t="s">
        <v>3</v>
      </c>
    </row>
    <row r="2594" spans="1:2" x14ac:dyDescent="0.25">
      <c r="A2594" t="str">
        <f>"000029"</f>
        <v>000029</v>
      </c>
      <c r="B2594" t="s">
        <v>3</v>
      </c>
    </row>
    <row r="2595" spans="1:2" x14ac:dyDescent="0.25">
      <c r="A2595" t="str">
        <f>"000019"</f>
        <v>000019</v>
      </c>
      <c r="B2595" t="s">
        <v>3</v>
      </c>
    </row>
    <row r="2596" spans="1:2" x14ac:dyDescent="0.25">
      <c r="A2596" t="str">
        <f>"000014"</f>
        <v>000014</v>
      </c>
      <c r="B2596" t="s">
        <v>3</v>
      </c>
    </row>
    <row r="2597" spans="1:2" x14ac:dyDescent="0.25">
      <c r="A2597" t="str">
        <f>"000651"</f>
        <v>000651</v>
      </c>
      <c r="B2597" t="s">
        <v>6</v>
      </c>
    </row>
    <row r="2598" spans="1:2" x14ac:dyDescent="0.25">
      <c r="A2598" t="str">
        <f>"603520"</f>
        <v>603520</v>
      </c>
      <c r="B2598" t="s">
        <v>8</v>
      </c>
    </row>
    <row r="2599" spans="1:2" x14ac:dyDescent="0.25">
      <c r="A2599" t="str">
        <f>"300577"</f>
        <v>300577</v>
      </c>
      <c r="B2599" t="s">
        <v>11</v>
      </c>
    </row>
    <row r="2600" spans="1:2" x14ac:dyDescent="0.25">
      <c r="A2600" t="str">
        <f>"603338"</f>
        <v>603338</v>
      </c>
      <c r="B2600" t="s">
        <v>8</v>
      </c>
    </row>
    <row r="2601" spans="1:2" x14ac:dyDescent="0.25">
      <c r="A2601" t="str">
        <f>"002757"</f>
        <v>002757</v>
      </c>
      <c r="B2601" t="s">
        <v>6</v>
      </c>
    </row>
    <row r="2602" spans="1:2" x14ac:dyDescent="0.25">
      <c r="A2602" t="str">
        <f>"688098"</f>
        <v>688098</v>
      </c>
      <c r="B2602" t="s">
        <v>5</v>
      </c>
    </row>
    <row r="2603" spans="1:2" x14ac:dyDescent="0.25">
      <c r="A2603" t="str">
        <f>"000403"</f>
        <v>000403</v>
      </c>
      <c r="B2603" t="s">
        <v>28</v>
      </c>
    </row>
    <row r="2604" spans="1:2" x14ac:dyDescent="0.25">
      <c r="A2604" t="str">
        <f>"300625"</f>
        <v>300625</v>
      </c>
      <c r="B2604" t="s">
        <v>6</v>
      </c>
    </row>
    <row r="2605" spans="1:2" x14ac:dyDescent="0.25">
      <c r="A2605" t="str">
        <f>"002243"</f>
        <v>002243</v>
      </c>
      <c r="B2605" t="s">
        <v>3</v>
      </c>
    </row>
    <row r="2606" spans="1:2" x14ac:dyDescent="0.25">
      <c r="A2606" t="str">
        <f>"603968"</f>
        <v>603968</v>
      </c>
      <c r="B2606" t="s">
        <v>10</v>
      </c>
    </row>
    <row r="2607" spans="1:2" x14ac:dyDescent="0.25">
      <c r="A2607" t="str">
        <f>"300674"</f>
        <v>300674</v>
      </c>
      <c r="B2607" t="s">
        <v>7</v>
      </c>
    </row>
    <row r="2608" spans="1:2" x14ac:dyDescent="0.25">
      <c r="A2608" t="str">
        <f>"600329"</f>
        <v>600329</v>
      </c>
      <c r="B2608" t="s">
        <v>24</v>
      </c>
    </row>
    <row r="2609" spans="1:2" x14ac:dyDescent="0.25">
      <c r="A2609" t="str">
        <f>"002946"</f>
        <v>002946</v>
      </c>
      <c r="B2609" t="s">
        <v>18</v>
      </c>
    </row>
    <row r="2610" spans="1:2" x14ac:dyDescent="0.25">
      <c r="A2610" t="str">
        <f>"300788"</f>
        <v>300788</v>
      </c>
      <c r="B2610" t="s">
        <v>7</v>
      </c>
    </row>
    <row r="2611" spans="1:2" x14ac:dyDescent="0.25">
      <c r="A2611" t="str">
        <f>"603698"</f>
        <v>603698</v>
      </c>
      <c r="B2611" t="s">
        <v>7</v>
      </c>
    </row>
    <row r="2612" spans="1:2" x14ac:dyDescent="0.25">
      <c r="A2612" t="str">
        <f>"002035"</f>
        <v>002035</v>
      </c>
      <c r="B2612" t="s">
        <v>6</v>
      </c>
    </row>
    <row r="2613" spans="1:2" x14ac:dyDescent="0.25">
      <c r="A2613" t="str">
        <f>"000878"</f>
        <v>000878</v>
      </c>
      <c r="B2613" t="s">
        <v>31</v>
      </c>
    </row>
    <row r="2614" spans="1:2" x14ac:dyDescent="0.25">
      <c r="A2614" t="str">
        <f>"603879"</f>
        <v>603879</v>
      </c>
      <c r="B2614" t="s">
        <v>14</v>
      </c>
    </row>
    <row r="2615" spans="1:2" x14ac:dyDescent="0.25">
      <c r="A2615" t="str">
        <f>"600750"</f>
        <v>600750</v>
      </c>
      <c r="B2615" t="s">
        <v>23</v>
      </c>
    </row>
    <row r="2616" spans="1:2" x14ac:dyDescent="0.25">
      <c r="A2616" t="str">
        <f>"300541"</f>
        <v>300541</v>
      </c>
      <c r="B2616" t="s">
        <v>7</v>
      </c>
    </row>
    <row r="2617" spans="1:2" x14ac:dyDescent="0.25">
      <c r="A2617" t="str">
        <f>"002895"</f>
        <v>002895</v>
      </c>
      <c r="B2617" t="s">
        <v>30</v>
      </c>
    </row>
    <row r="2618" spans="1:2" x14ac:dyDescent="0.25">
      <c r="A2618" t="str">
        <f>"300377"</f>
        <v>300377</v>
      </c>
      <c r="B2618" t="s">
        <v>3</v>
      </c>
    </row>
    <row r="2619" spans="1:2" x14ac:dyDescent="0.25">
      <c r="A2619" t="str">
        <f>"600129"</f>
        <v>600129</v>
      </c>
      <c r="B2619" t="s">
        <v>26</v>
      </c>
    </row>
    <row r="2620" spans="1:2" x14ac:dyDescent="0.25">
      <c r="A2620" t="str">
        <f>"600377"</f>
        <v>600377</v>
      </c>
      <c r="B2620" t="s">
        <v>10</v>
      </c>
    </row>
    <row r="2621" spans="1:2" x14ac:dyDescent="0.25">
      <c r="A2621" t="str">
        <f>"300435"</f>
        <v>300435</v>
      </c>
      <c r="B2621" t="s">
        <v>8</v>
      </c>
    </row>
    <row r="2622" spans="1:2" x14ac:dyDescent="0.25">
      <c r="A2622" t="str">
        <f>"300588"</f>
        <v>300588</v>
      </c>
      <c r="B2622" t="s">
        <v>27</v>
      </c>
    </row>
    <row r="2623" spans="1:2" x14ac:dyDescent="0.25">
      <c r="A2623" t="str">
        <f>"002927"</f>
        <v>002927</v>
      </c>
      <c r="B2623" t="s">
        <v>30</v>
      </c>
    </row>
    <row r="2624" spans="1:2" x14ac:dyDescent="0.25">
      <c r="A2624" t="str">
        <f>"600449"</f>
        <v>600449</v>
      </c>
      <c r="B2624" t="s">
        <v>33</v>
      </c>
    </row>
    <row r="2625" spans="1:2" x14ac:dyDescent="0.25">
      <c r="A2625" t="str">
        <f>"600650"</f>
        <v>600650</v>
      </c>
      <c r="B2625" t="s">
        <v>5</v>
      </c>
    </row>
    <row r="2626" spans="1:2" x14ac:dyDescent="0.25">
      <c r="A2626" t="str">
        <f>"603316"</f>
        <v>603316</v>
      </c>
      <c r="B2626" t="s">
        <v>8</v>
      </c>
    </row>
    <row r="2627" spans="1:2" x14ac:dyDescent="0.25">
      <c r="A2627" t="str">
        <f>"300387"</f>
        <v>300387</v>
      </c>
      <c r="B2627" t="s">
        <v>12</v>
      </c>
    </row>
    <row r="2628" spans="1:2" x14ac:dyDescent="0.25">
      <c r="A2628" t="str">
        <f>"002926"</f>
        <v>002926</v>
      </c>
      <c r="B2628" t="s">
        <v>18</v>
      </c>
    </row>
    <row r="2629" spans="1:2" x14ac:dyDescent="0.25">
      <c r="A2629" t="str">
        <f>"600388"</f>
        <v>600388</v>
      </c>
      <c r="B2629" t="s">
        <v>14</v>
      </c>
    </row>
    <row r="2630" spans="1:2" x14ac:dyDescent="0.25">
      <c r="A2630" t="str">
        <f>"600628"</f>
        <v>600628</v>
      </c>
      <c r="B2630" t="s">
        <v>5</v>
      </c>
    </row>
    <row r="2631" spans="1:2" x14ac:dyDescent="0.25">
      <c r="A2631" t="str">
        <f>"600598"</f>
        <v>600598</v>
      </c>
      <c r="B2631" t="s">
        <v>25</v>
      </c>
    </row>
    <row r="2632" spans="1:2" x14ac:dyDescent="0.25">
      <c r="A2632" t="str">
        <f>"600070"</f>
        <v>600070</v>
      </c>
      <c r="B2632" t="s">
        <v>8</v>
      </c>
    </row>
    <row r="2633" spans="1:2" x14ac:dyDescent="0.25">
      <c r="A2633" t="str">
        <f>"600636"</f>
        <v>600636</v>
      </c>
      <c r="B2633" t="s">
        <v>5</v>
      </c>
    </row>
    <row r="2634" spans="1:2" x14ac:dyDescent="0.25">
      <c r="A2634" t="str">
        <f>"603012"</f>
        <v>603012</v>
      </c>
      <c r="B2634" t="s">
        <v>5</v>
      </c>
    </row>
    <row r="2635" spans="1:2" x14ac:dyDescent="0.25">
      <c r="A2635" t="str">
        <f>"300509"</f>
        <v>300509</v>
      </c>
      <c r="B2635" t="s">
        <v>10</v>
      </c>
    </row>
    <row r="2636" spans="1:2" x14ac:dyDescent="0.25">
      <c r="A2636" t="str">
        <f>"601900"</f>
        <v>601900</v>
      </c>
      <c r="B2636" t="s">
        <v>6</v>
      </c>
    </row>
    <row r="2637" spans="1:2" x14ac:dyDescent="0.25">
      <c r="A2637" t="str">
        <f>"600262"</f>
        <v>600262</v>
      </c>
      <c r="B2637" t="s">
        <v>29</v>
      </c>
    </row>
    <row r="2638" spans="1:2" x14ac:dyDescent="0.25">
      <c r="A2638" t="str">
        <f>"300125"</f>
        <v>300125</v>
      </c>
      <c r="B2638" t="s">
        <v>2</v>
      </c>
    </row>
    <row r="2639" spans="1:2" x14ac:dyDescent="0.25">
      <c r="A2639" t="str">
        <f>"600694"</f>
        <v>600694</v>
      </c>
      <c r="B2639" t="s">
        <v>2</v>
      </c>
    </row>
    <row r="2640" spans="1:2" x14ac:dyDescent="0.25">
      <c r="A2640" t="str">
        <f>"600295"</f>
        <v>600295</v>
      </c>
      <c r="B2640" t="s">
        <v>29</v>
      </c>
    </row>
    <row r="2641" spans="1:2" x14ac:dyDescent="0.25">
      <c r="A2641" t="str">
        <f>"600153"</f>
        <v>600153</v>
      </c>
      <c r="B2641" t="s">
        <v>14</v>
      </c>
    </row>
    <row r="2642" spans="1:2" x14ac:dyDescent="0.25">
      <c r="A2642" t="str">
        <f>"002759"</f>
        <v>002759</v>
      </c>
      <c r="B2642" t="s">
        <v>6</v>
      </c>
    </row>
    <row r="2643" spans="1:2" x14ac:dyDescent="0.25">
      <c r="A2643" t="str">
        <f>"002769"</f>
        <v>002769</v>
      </c>
      <c r="B2643" t="s">
        <v>3</v>
      </c>
    </row>
    <row r="2644" spans="1:2" x14ac:dyDescent="0.25">
      <c r="A2644" t="str">
        <f>"002756"</f>
        <v>002756</v>
      </c>
      <c r="B2644" t="s">
        <v>8</v>
      </c>
    </row>
    <row r="2645" spans="1:2" x14ac:dyDescent="0.25">
      <c r="A2645" t="str">
        <f>"000708"</f>
        <v>000708</v>
      </c>
      <c r="B2645" t="s">
        <v>12</v>
      </c>
    </row>
    <row r="2646" spans="1:2" x14ac:dyDescent="0.25">
      <c r="A2646" t="str">
        <f>"002548"</f>
        <v>002548</v>
      </c>
      <c r="B2646" t="s">
        <v>3</v>
      </c>
    </row>
    <row r="2647" spans="1:2" x14ac:dyDescent="0.25">
      <c r="A2647" t="str">
        <f>"000672"</f>
        <v>000672</v>
      </c>
      <c r="B2647" t="s">
        <v>22</v>
      </c>
    </row>
    <row r="2648" spans="1:2" x14ac:dyDescent="0.25">
      <c r="A2648" t="str">
        <f>"300047"</f>
        <v>300047</v>
      </c>
      <c r="B2648" t="s">
        <v>3</v>
      </c>
    </row>
    <row r="2649" spans="1:2" x14ac:dyDescent="0.25">
      <c r="A2649" t="str">
        <f>"002616"</f>
        <v>002616</v>
      </c>
      <c r="B2649" t="s">
        <v>6</v>
      </c>
    </row>
    <row r="2650" spans="1:2" x14ac:dyDescent="0.25">
      <c r="A2650" t="str">
        <f>"603667"</f>
        <v>603667</v>
      </c>
      <c r="B2650" t="s">
        <v>8</v>
      </c>
    </row>
    <row r="2651" spans="1:2" x14ac:dyDescent="0.25">
      <c r="A2651" t="str">
        <f>"600802"</f>
        <v>600802</v>
      </c>
      <c r="B2651" t="s">
        <v>14</v>
      </c>
    </row>
    <row r="2652" spans="1:2" x14ac:dyDescent="0.25">
      <c r="A2652" t="str">
        <f>"000796"</f>
        <v>000796</v>
      </c>
      <c r="B2652" t="s">
        <v>4</v>
      </c>
    </row>
    <row r="2653" spans="1:2" x14ac:dyDescent="0.25">
      <c r="A2653" t="str">
        <f>"000819"</f>
        <v>000819</v>
      </c>
      <c r="B2653" t="s">
        <v>13</v>
      </c>
    </row>
    <row r="2654" spans="1:2" x14ac:dyDescent="0.25">
      <c r="A2654" t="str">
        <f>"601006"</f>
        <v>601006</v>
      </c>
      <c r="B2654" t="s">
        <v>28</v>
      </c>
    </row>
    <row r="2655" spans="1:2" x14ac:dyDescent="0.25">
      <c r="A2655" t="str">
        <f>"603020"</f>
        <v>603020</v>
      </c>
      <c r="B2655" t="s">
        <v>5</v>
      </c>
    </row>
    <row r="2656" spans="1:2" x14ac:dyDescent="0.25">
      <c r="A2656" t="str">
        <f>"603185"</f>
        <v>603185</v>
      </c>
      <c r="B2656" t="s">
        <v>10</v>
      </c>
    </row>
    <row r="2657" spans="1:2" x14ac:dyDescent="0.25">
      <c r="A2657" t="str">
        <f>"600376"</f>
        <v>600376</v>
      </c>
      <c r="B2657" t="s">
        <v>7</v>
      </c>
    </row>
    <row r="2658" spans="1:2" x14ac:dyDescent="0.25">
      <c r="A2658" t="str">
        <f>"002967"</f>
        <v>002967</v>
      </c>
      <c r="B2658" t="s">
        <v>6</v>
      </c>
    </row>
    <row r="2659" spans="1:2" x14ac:dyDescent="0.25">
      <c r="A2659" t="str">
        <f>"000656"</f>
        <v>000656</v>
      </c>
      <c r="B2659" t="s">
        <v>26</v>
      </c>
    </row>
    <row r="2660" spans="1:2" x14ac:dyDescent="0.25">
      <c r="A2660" t="str">
        <f>"300430"</f>
        <v>300430</v>
      </c>
      <c r="B2660" t="s">
        <v>7</v>
      </c>
    </row>
    <row r="2661" spans="1:2" x14ac:dyDescent="0.25">
      <c r="A2661" t="str">
        <f>"000799"</f>
        <v>000799</v>
      </c>
      <c r="B2661" t="s">
        <v>13</v>
      </c>
    </row>
    <row r="2662" spans="1:2" x14ac:dyDescent="0.25">
      <c r="A2662" t="str">
        <f>"002753"</f>
        <v>002753</v>
      </c>
      <c r="B2662" t="s">
        <v>28</v>
      </c>
    </row>
    <row r="2663" spans="1:2" x14ac:dyDescent="0.25">
      <c r="A2663" t="str">
        <f>"002116"</f>
        <v>002116</v>
      </c>
      <c r="B2663" t="s">
        <v>5</v>
      </c>
    </row>
    <row r="2664" spans="1:2" x14ac:dyDescent="0.25">
      <c r="A2664" t="str">
        <f>"002481"</f>
        <v>002481</v>
      </c>
      <c r="B2664" t="s">
        <v>9</v>
      </c>
    </row>
    <row r="2665" spans="1:2" x14ac:dyDescent="0.25">
      <c r="A2665" t="str">
        <f>"300049"</f>
        <v>300049</v>
      </c>
      <c r="B2665" t="s">
        <v>29</v>
      </c>
    </row>
    <row r="2666" spans="1:2" x14ac:dyDescent="0.25">
      <c r="A2666" t="str">
        <f>"002608"</f>
        <v>002608</v>
      </c>
      <c r="B2666" t="s">
        <v>10</v>
      </c>
    </row>
    <row r="2667" spans="1:2" x14ac:dyDescent="0.25">
      <c r="A2667" t="str">
        <f>"002295"</f>
        <v>002295</v>
      </c>
      <c r="B2667" t="s">
        <v>6</v>
      </c>
    </row>
    <row r="2668" spans="1:2" x14ac:dyDescent="0.25">
      <c r="A2668" t="str">
        <f>"002713"</f>
        <v>002713</v>
      </c>
      <c r="B2668" t="s">
        <v>7</v>
      </c>
    </row>
    <row r="2669" spans="1:2" x14ac:dyDescent="0.25">
      <c r="A2669" t="str">
        <f>"002366"</f>
        <v>002366</v>
      </c>
      <c r="B2669" t="s">
        <v>18</v>
      </c>
    </row>
    <row r="2670" spans="1:2" x14ac:dyDescent="0.25">
      <c r="A2670" t="str">
        <f>"300334"</f>
        <v>300334</v>
      </c>
      <c r="B2670" t="s">
        <v>24</v>
      </c>
    </row>
    <row r="2671" spans="1:2" x14ac:dyDescent="0.25">
      <c r="A2671" t="str">
        <f>"300500"</f>
        <v>300500</v>
      </c>
      <c r="B2671" t="s">
        <v>10</v>
      </c>
    </row>
    <row r="2672" spans="1:2" x14ac:dyDescent="0.25">
      <c r="A2672" t="str">
        <f>"300392"</f>
        <v>300392</v>
      </c>
      <c r="B2672" t="s">
        <v>7</v>
      </c>
    </row>
    <row r="2673" spans="1:2" x14ac:dyDescent="0.25">
      <c r="A2673" t="str">
        <f>"000537"</f>
        <v>000537</v>
      </c>
      <c r="B2673" t="s">
        <v>24</v>
      </c>
    </row>
    <row r="2674" spans="1:2" x14ac:dyDescent="0.25">
      <c r="A2674" t="str">
        <f>"002240"</f>
        <v>002240</v>
      </c>
      <c r="B2674" t="s">
        <v>3</v>
      </c>
    </row>
    <row r="2675" spans="1:2" x14ac:dyDescent="0.25">
      <c r="A2675" t="str">
        <f>"300606"</f>
        <v>300606</v>
      </c>
      <c r="B2675" t="s">
        <v>6</v>
      </c>
    </row>
    <row r="2676" spans="1:2" x14ac:dyDescent="0.25">
      <c r="A2676" t="str">
        <f>"002408"</f>
        <v>002408</v>
      </c>
      <c r="B2676" t="s">
        <v>9</v>
      </c>
    </row>
    <row r="2677" spans="1:2" x14ac:dyDescent="0.25">
      <c r="A2677" t="str">
        <f>"600817"</f>
        <v>600817</v>
      </c>
      <c r="B2677" t="s">
        <v>21</v>
      </c>
    </row>
    <row r="2678" spans="1:2" x14ac:dyDescent="0.25">
      <c r="A2678" t="str">
        <f>"002267"</f>
        <v>002267</v>
      </c>
      <c r="B2678" t="s">
        <v>4</v>
      </c>
    </row>
    <row r="2679" spans="1:2" x14ac:dyDescent="0.25">
      <c r="A2679" t="str">
        <f>"000919"</f>
        <v>000919</v>
      </c>
      <c r="B2679" t="s">
        <v>10</v>
      </c>
    </row>
    <row r="2680" spans="1:2" x14ac:dyDescent="0.25">
      <c r="A2680" t="str">
        <f>"002085"</f>
        <v>002085</v>
      </c>
      <c r="B2680" t="s">
        <v>8</v>
      </c>
    </row>
    <row r="2681" spans="1:2" x14ac:dyDescent="0.25">
      <c r="A2681" t="str">
        <f>"002099"</f>
        <v>002099</v>
      </c>
      <c r="B2681" t="s">
        <v>8</v>
      </c>
    </row>
    <row r="2682" spans="1:2" x14ac:dyDescent="0.25">
      <c r="A2682" t="str">
        <f>"000502"</f>
        <v>000502</v>
      </c>
      <c r="B2682" t="s">
        <v>6</v>
      </c>
    </row>
    <row r="2683" spans="1:2" x14ac:dyDescent="0.25">
      <c r="A2683" t="str">
        <f>"600113"</f>
        <v>600113</v>
      </c>
      <c r="B2683" t="s">
        <v>8</v>
      </c>
    </row>
    <row r="2684" spans="1:2" x14ac:dyDescent="0.25">
      <c r="A2684" t="str">
        <f>"603116"</f>
        <v>603116</v>
      </c>
      <c r="B2684" t="s">
        <v>8</v>
      </c>
    </row>
    <row r="2685" spans="1:2" x14ac:dyDescent="0.25">
      <c r="A2685" t="str">
        <f>"603486"</f>
        <v>603486</v>
      </c>
      <c r="B2685" t="s">
        <v>10</v>
      </c>
    </row>
    <row r="2686" spans="1:2" x14ac:dyDescent="0.25">
      <c r="A2686" t="str">
        <f>"600992"</f>
        <v>600992</v>
      </c>
      <c r="B2686" t="s">
        <v>30</v>
      </c>
    </row>
    <row r="2687" spans="1:2" x14ac:dyDescent="0.25">
      <c r="A2687" t="str">
        <f>"600681"</f>
        <v>600681</v>
      </c>
      <c r="B2687" t="s">
        <v>12</v>
      </c>
    </row>
    <row r="2688" spans="1:2" x14ac:dyDescent="0.25">
      <c r="A2688" t="str">
        <f>"000722"</f>
        <v>000722</v>
      </c>
      <c r="B2688" t="s">
        <v>13</v>
      </c>
    </row>
    <row r="2689" spans="1:2" x14ac:dyDescent="0.25">
      <c r="A2689" t="str">
        <f>"002513"</f>
        <v>002513</v>
      </c>
      <c r="B2689" t="s">
        <v>10</v>
      </c>
    </row>
    <row r="2690" spans="1:2" x14ac:dyDescent="0.25">
      <c r="A2690" t="str">
        <f>"002544"</f>
        <v>002544</v>
      </c>
      <c r="B2690" t="s">
        <v>6</v>
      </c>
    </row>
    <row r="2691" spans="1:2" x14ac:dyDescent="0.25">
      <c r="A2691" t="str">
        <f>"000529"</f>
        <v>000529</v>
      </c>
      <c r="B2691" t="s">
        <v>6</v>
      </c>
    </row>
    <row r="2692" spans="1:2" x14ac:dyDescent="0.25">
      <c r="A2692" t="str">
        <f>"601166"</f>
        <v>601166</v>
      </c>
      <c r="B2692" t="s">
        <v>14</v>
      </c>
    </row>
    <row r="2693" spans="1:2" x14ac:dyDescent="0.25">
      <c r="A2693" t="str">
        <f>"600089"</f>
        <v>600089</v>
      </c>
      <c r="B2693" t="s">
        <v>27</v>
      </c>
    </row>
    <row r="2694" spans="1:2" x14ac:dyDescent="0.25">
      <c r="A2694" t="str">
        <f>"002208"</f>
        <v>002208</v>
      </c>
      <c r="B2694" t="s">
        <v>11</v>
      </c>
    </row>
    <row r="2695" spans="1:2" x14ac:dyDescent="0.25">
      <c r="A2695" t="str">
        <f>"300003"</f>
        <v>300003</v>
      </c>
      <c r="B2695" t="s">
        <v>7</v>
      </c>
    </row>
    <row r="2696" spans="1:2" x14ac:dyDescent="0.25">
      <c r="A2696" t="str">
        <f>"000153"</f>
        <v>000153</v>
      </c>
      <c r="B2696" t="s">
        <v>11</v>
      </c>
    </row>
    <row r="2697" spans="1:2" x14ac:dyDescent="0.25">
      <c r="A2697" t="str">
        <f>"600016"</f>
        <v>600016</v>
      </c>
      <c r="B2697" t="s">
        <v>7</v>
      </c>
    </row>
    <row r="2698" spans="1:2" x14ac:dyDescent="0.25">
      <c r="A2698" t="str">
        <f>"600510"</f>
        <v>600510</v>
      </c>
      <c r="B2698" t="s">
        <v>10</v>
      </c>
    </row>
    <row r="2699" spans="1:2" x14ac:dyDescent="0.25">
      <c r="A2699" t="str">
        <f>"300207"</f>
        <v>300207</v>
      </c>
      <c r="B2699" t="s">
        <v>3</v>
      </c>
    </row>
    <row r="2700" spans="1:2" x14ac:dyDescent="0.25">
      <c r="A2700" t="str">
        <f>"600232"</f>
        <v>600232</v>
      </c>
      <c r="B2700" t="s">
        <v>8</v>
      </c>
    </row>
    <row r="2701" spans="1:2" x14ac:dyDescent="0.25">
      <c r="A2701" t="str">
        <f>"600865"</f>
        <v>600865</v>
      </c>
      <c r="B2701" t="s">
        <v>8</v>
      </c>
    </row>
    <row r="2702" spans="1:2" x14ac:dyDescent="0.25">
      <c r="A2702" t="str">
        <f>"600838"</f>
        <v>600838</v>
      </c>
      <c r="B2702" t="s">
        <v>5</v>
      </c>
    </row>
    <row r="2703" spans="1:2" x14ac:dyDescent="0.25">
      <c r="A2703" t="str">
        <f>"601998"</f>
        <v>601998</v>
      </c>
      <c r="B2703" t="s">
        <v>7</v>
      </c>
    </row>
    <row r="2704" spans="1:2" x14ac:dyDescent="0.25">
      <c r="A2704" t="str">
        <f>"601949"</f>
        <v>601949</v>
      </c>
      <c r="B2704" t="s">
        <v>7</v>
      </c>
    </row>
    <row r="2705" spans="1:2" x14ac:dyDescent="0.25">
      <c r="A2705" t="str">
        <f>"002818"</f>
        <v>002818</v>
      </c>
      <c r="B2705" t="s">
        <v>18</v>
      </c>
    </row>
    <row r="2706" spans="1:2" x14ac:dyDescent="0.25">
      <c r="A2706" t="str">
        <f>"603500"</f>
        <v>603500</v>
      </c>
      <c r="B2706" t="s">
        <v>8</v>
      </c>
    </row>
    <row r="2707" spans="1:2" x14ac:dyDescent="0.25">
      <c r="A2707" t="str">
        <f>"600901"</f>
        <v>600901</v>
      </c>
      <c r="B2707" t="s">
        <v>10</v>
      </c>
    </row>
    <row r="2708" spans="1:2" x14ac:dyDescent="0.25">
      <c r="A2708" t="str">
        <f>"600007"</f>
        <v>600007</v>
      </c>
      <c r="B2708" t="s">
        <v>7</v>
      </c>
    </row>
    <row r="2709" spans="1:2" x14ac:dyDescent="0.25">
      <c r="A2709" t="str">
        <f>"002686"</f>
        <v>002686</v>
      </c>
      <c r="B2709" t="s">
        <v>8</v>
      </c>
    </row>
    <row r="2710" spans="1:2" x14ac:dyDescent="0.25">
      <c r="A2710" t="str">
        <f>"002514"</f>
        <v>002514</v>
      </c>
      <c r="B2710" t="s">
        <v>10</v>
      </c>
    </row>
    <row r="2711" spans="1:2" x14ac:dyDescent="0.25">
      <c r="A2711" t="str">
        <f>"002211"</f>
        <v>002211</v>
      </c>
      <c r="B2711" t="s">
        <v>5</v>
      </c>
    </row>
    <row r="2712" spans="1:2" x14ac:dyDescent="0.25">
      <c r="A2712" t="str">
        <f>"002309"</f>
        <v>002309</v>
      </c>
      <c r="B2712" t="s">
        <v>10</v>
      </c>
    </row>
    <row r="2713" spans="1:2" x14ac:dyDescent="0.25">
      <c r="A2713" t="str">
        <f>"002207"</f>
        <v>002207</v>
      </c>
      <c r="B2713" t="s">
        <v>27</v>
      </c>
    </row>
    <row r="2714" spans="1:2" x14ac:dyDescent="0.25">
      <c r="A2714" t="str">
        <f>"300637"</f>
        <v>300637</v>
      </c>
      <c r="B2714" t="s">
        <v>8</v>
      </c>
    </row>
    <row r="2715" spans="1:2" x14ac:dyDescent="0.25">
      <c r="A2715" t="str">
        <f>"300281"</f>
        <v>300281</v>
      </c>
      <c r="B2715" t="s">
        <v>6</v>
      </c>
    </row>
    <row r="2716" spans="1:2" x14ac:dyDescent="0.25">
      <c r="A2716" t="str">
        <f>"300806"</f>
        <v>300806</v>
      </c>
      <c r="B2716" t="s">
        <v>10</v>
      </c>
    </row>
    <row r="2717" spans="1:2" x14ac:dyDescent="0.25">
      <c r="A2717" t="str">
        <f>"002661"</f>
        <v>002661</v>
      </c>
      <c r="B2717" t="s">
        <v>13</v>
      </c>
    </row>
    <row r="2718" spans="1:2" x14ac:dyDescent="0.25">
      <c r="A2718" t="str">
        <f>"601328"</f>
        <v>601328</v>
      </c>
      <c r="B2718" t="s">
        <v>5</v>
      </c>
    </row>
    <row r="2719" spans="1:2" x14ac:dyDescent="0.25">
      <c r="A2719" t="str">
        <f>"300179"</f>
        <v>300179</v>
      </c>
      <c r="B2719" t="s">
        <v>21</v>
      </c>
    </row>
    <row r="2720" spans="1:2" x14ac:dyDescent="0.25">
      <c r="A2720" t="str">
        <f>"002603"</f>
        <v>002603</v>
      </c>
      <c r="B2720" t="s">
        <v>16</v>
      </c>
    </row>
    <row r="2721" spans="1:2" x14ac:dyDescent="0.25">
      <c r="A2721" t="str">
        <f>"601236"</f>
        <v>601236</v>
      </c>
      <c r="B2721" t="s">
        <v>31</v>
      </c>
    </row>
    <row r="2722" spans="1:2" x14ac:dyDescent="0.25">
      <c r="A2722" t="str">
        <f>"603611"</f>
        <v>603611</v>
      </c>
      <c r="B2722" t="s">
        <v>8</v>
      </c>
    </row>
    <row r="2723" spans="1:2" x14ac:dyDescent="0.25">
      <c r="A2723" t="str">
        <f>"600736"</f>
        <v>600736</v>
      </c>
      <c r="B2723" t="s">
        <v>10</v>
      </c>
    </row>
    <row r="2724" spans="1:2" x14ac:dyDescent="0.25">
      <c r="A2724" t="str">
        <f>"002375"</f>
        <v>002375</v>
      </c>
      <c r="B2724" t="s">
        <v>8</v>
      </c>
    </row>
    <row r="2725" spans="1:2" x14ac:dyDescent="0.25">
      <c r="A2725" t="str">
        <f>"600781"</f>
        <v>600781</v>
      </c>
      <c r="B2725" t="s">
        <v>21</v>
      </c>
    </row>
    <row r="2726" spans="1:2" x14ac:dyDescent="0.25">
      <c r="A2726" t="str">
        <f>"601698"</f>
        <v>601698</v>
      </c>
      <c r="B2726" t="s">
        <v>7</v>
      </c>
    </row>
    <row r="2727" spans="1:2" x14ac:dyDescent="0.25">
      <c r="A2727" t="str">
        <f>"600381"</f>
        <v>600381</v>
      </c>
      <c r="B2727" t="s">
        <v>32</v>
      </c>
    </row>
    <row r="2728" spans="1:2" x14ac:dyDescent="0.25">
      <c r="A2728" t="str">
        <f>"600908"</f>
        <v>600908</v>
      </c>
      <c r="B2728" t="s">
        <v>10</v>
      </c>
    </row>
    <row r="2729" spans="1:2" x14ac:dyDescent="0.25">
      <c r="A2729" t="str">
        <f>"300040"</f>
        <v>300040</v>
      </c>
      <c r="B2729" t="s">
        <v>25</v>
      </c>
    </row>
    <row r="2730" spans="1:2" x14ac:dyDescent="0.25">
      <c r="A2730" t="str">
        <f>"600083"</f>
        <v>600083</v>
      </c>
      <c r="B2730" t="s">
        <v>10</v>
      </c>
    </row>
    <row r="2731" spans="1:2" x14ac:dyDescent="0.25">
      <c r="A2731" t="str">
        <f>"300403"</f>
        <v>300403</v>
      </c>
      <c r="B2731" t="s">
        <v>6</v>
      </c>
    </row>
    <row r="2732" spans="1:2" x14ac:dyDescent="0.25">
      <c r="A2732" t="str">
        <f>"002556"</f>
        <v>002556</v>
      </c>
      <c r="B2732" t="s">
        <v>11</v>
      </c>
    </row>
    <row r="2733" spans="1:2" x14ac:dyDescent="0.25">
      <c r="A2733" t="str">
        <f>"600570"</f>
        <v>600570</v>
      </c>
      <c r="B2733" t="s">
        <v>8</v>
      </c>
    </row>
    <row r="2734" spans="1:2" x14ac:dyDescent="0.25">
      <c r="A2734" t="str">
        <f>"601068"</f>
        <v>601068</v>
      </c>
      <c r="B2734" t="s">
        <v>7</v>
      </c>
    </row>
    <row r="2735" spans="1:2" x14ac:dyDescent="0.25">
      <c r="A2735" t="str">
        <f>"600348"</f>
        <v>600348</v>
      </c>
      <c r="B2735" t="s">
        <v>28</v>
      </c>
    </row>
    <row r="2736" spans="1:2" x14ac:dyDescent="0.25">
      <c r="A2736" t="str">
        <f>"000978"</f>
        <v>000978</v>
      </c>
      <c r="B2736" t="s">
        <v>19</v>
      </c>
    </row>
    <row r="2737" spans="1:2" x14ac:dyDescent="0.25">
      <c r="A2737" t="str">
        <f>"603901"</f>
        <v>603901</v>
      </c>
      <c r="B2737" t="s">
        <v>8</v>
      </c>
    </row>
    <row r="2738" spans="1:2" x14ac:dyDescent="0.25">
      <c r="A2738" t="str">
        <f>"002254"</f>
        <v>002254</v>
      </c>
      <c r="B2738" t="s">
        <v>9</v>
      </c>
    </row>
    <row r="2739" spans="1:2" x14ac:dyDescent="0.25">
      <c r="A2739" t="str">
        <f>"600693"</f>
        <v>600693</v>
      </c>
      <c r="B2739" t="s">
        <v>14</v>
      </c>
    </row>
    <row r="2740" spans="1:2" x14ac:dyDescent="0.25">
      <c r="A2740" t="str">
        <f>"603363"</f>
        <v>603363</v>
      </c>
      <c r="B2740" t="s">
        <v>14</v>
      </c>
    </row>
    <row r="2741" spans="1:2" x14ac:dyDescent="0.25">
      <c r="A2741" t="str">
        <f>"600500"</f>
        <v>600500</v>
      </c>
      <c r="B2741" t="s">
        <v>5</v>
      </c>
    </row>
    <row r="2742" spans="1:2" x14ac:dyDescent="0.25">
      <c r="A2742" t="str">
        <f>"002886"</f>
        <v>002886</v>
      </c>
      <c r="B2742" t="s">
        <v>3</v>
      </c>
    </row>
    <row r="2743" spans="1:2" x14ac:dyDescent="0.25">
      <c r="A2743" t="str">
        <f>"603098"</f>
        <v>603098</v>
      </c>
      <c r="B2743" t="s">
        <v>7</v>
      </c>
    </row>
    <row r="2744" spans="1:2" x14ac:dyDescent="0.25">
      <c r="A2744" t="str">
        <f>"002758"</f>
        <v>002758</v>
      </c>
      <c r="B2744" t="s">
        <v>8</v>
      </c>
    </row>
    <row r="2745" spans="1:2" x14ac:dyDescent="0.25">
      <c r="A2745" t="str">
        <f>"002186"</f>
        <v>002186</v>
      </c>
      <c r="B2745" t="s">
        <v>7</v>
      </c>
    </row>
    <row r="2746" spans="1:2" x14ac:dyDescent="0.25">
      <c r="A2746" t="str">
        <f>"300521"</f>
        <v>300521</v>
      </c>
      <c r="B2746" t="s">
        <v>6</v>
      </c>
    </row>
    <row r="2747" spans="1:2" x14ac:dyDescent="0.25">
      <c r="A2747" t="str">
        <f>"600603"</f>
        <v>600603</v>
      </c>
      <c r="B2747" t="s">
        <v>18</v>
      </c>
    </row>
    <row r="2748" spans="1:2" x14ac:dyDescent="0.25">
      <c r="A2748" t="str">
        <f>"600526"</f>
        <v>600526</v>
      </c>
      <c r="B2748" t="s">
        <v>8</v>
      </c>
    </row>
    <row r="2749" spans="1:2" x14ac:dyDescent="0.25">
      <c r="A2749" t="str">
        <f>"300675"</f>
        <v>300675</v>
      </c>
      <c r="B2749" t="s">
        <v>3</v>
      </c>
    </row>
    <row r="2750" spans="1:2" x14ac:dyDescent="0.25">
      <c r="A2750" t="str">
        <f>"600986"</f>
        <v>600986</v>
      </c>
      <c r="B2750" t="s">
        <v>9</v>
      </c>
    </row>
    <row r="2751" spans="1:2" x14ac:dyDescent="0.25">
      <c r="A2751" t="str">
        <f>"000622"</f>
        <v>000622</v>
      </c>
      <c r="B2751" t="s">
        <v>13</v>
      </c>
    </row>
    <row r="2752" spans="1:2" x14ac:dyDescent="0.25">
      <c r="A2752" t="str">
        <f>"603883"</f>
        <v>603883</v>
      </c>
      <c r="B2752" t="s">
        <v>13</v>
      </c>
    </row>
    <row r="2753" spans="1:2" x14ac:dyDescent="0.25">
      <c r="A2753" t="str">
        <f>"002533"</f>
        <v>002533</v>
      </c>
      <c r="B2753" t="s">
        <v>13</v>
      </c>
    </row>
    <row r="2754" spans="1:2" x14ac:dyDescent="0.25">
      <c r="A2754" t="str">
        <f>"300181"</f>
        <v>300181</v>
      </c>
      <c r="B2754" t="s">
        <v>8</v>
      </c>
    </row>
    <row r="2755" spans="1:2" x14ac:dyDescent="0.25">
      <c r="A2755" t="str">
        <f>"600350"</f>
        <v>600350</v>
      </c>
      <c r="B2755" t="s">
        <v>9</v>
      </c>
    </row>
    <row r="2756" spans="1:2" x14ac:dyDescent="0.25">
      <c r="A2756" t="str">
        <f>"600236"</f>
        <v>600236</v>
      </c>
      <c r="B2756" t="s">
        <v>19</v>
      </c>
    </row>
    <row r="2757" spans="1:2" x14ac:dyDescent="0.25">
      <c r="A2757" t="str">
        <f>"600869"</f>
        <v>600869</v>
      </c>
      <c r="B2757" t="s">
        <v>32</v>
      </c>
    </row>
    <row r="2758" spans="1:2" x14ac:dyDescent="0.25">
      <c r="A2758" t="str">
        <f>"300547"</f>
        <v>300547</v>
      </c>
      <c r="B2758" t="s">
        <v>18</v>
      </c>
    </row>
    <row r="2759" spans="1:2" x14ac:dyDescent="0.25">
      <c r="A2759" t="str">
        <f>"600283"</f>
        <v>600283</v>
      </c>
      <c r="B2759" t="s">
        <v>8</v>
      </c>
    </row>
    <row r="2760" spans="1:2" x14ac:dyDescent="0.25">
      <c r="A2760" t="str">
        <f>"601069"</f>
        <v>601069</v>
      </c>
      <c r="B2760" t="s">
        <v>27</v>
      </c>
    </row>
    <row r="2761" spans="1:2" x14ac:dyDescent="0.25">
      <c r="A2761" t="str">
        <f>"601118"</f>
        <v>601118</v>
      </c>
      <c r="B2761" t="s">
        <v>15</v>
      </c>
    </row>
    <row r="2762" spans="1:2" x14ac:dyDescent="0.25">
      <c r="A2762" t="str">
        <f>"002637"</f>
        <v>002637</v>
      </c>
      <c r="B2762" t="s">
        <v>8</v>
      </c>
    </row>
    <row r="2763" spans="1:2" x14ac:dyDescent="0.25">
      <c r="A2763" t="str">
        <f>"600989"</f>
        <v>600989</v>
      </c>
      <c r="B2763" t="s">
        <v>33</v>
      </c>
    </row>
    <row r="2764" spans="1:2" x14ac:dyDescent="0.25">
      <c r="A2764" t="str">
        <f>"600594"</f>
        <v>600594</v>
      </c>
      <c r="B2764" t="s">
        <v>30</v>
      </c>
    </row>
    <row r="2765" spans="1:2" x14ac:dyDescent="0.25">
      <c r="A2765" t="str">
        <f>"603988"</f>
        <v>603988</v>
      </c>
      <c r="B2765" t="s">
        <v>10</v>
      </c>
    </row>
    <row r="2766" spans="1:2" x14ac:dyDescent="0.25">
      <c r="A2766" t="str">
        <f>"002709"</f>
        <v>002709</v>
      </c>
      <c r="B2766" t="s">
        <v>6</v>
      </c>
    </row>
    <row r="2767" spans="1:2" x14ac:dyDescent="0.25">
      <c r="A2767" t="str">
        <f>"600857"</f>
        <v>600857</v>
      </c>
      <c r="B2767" t="s">
        <v>8</v>
      </c>
    </row>
    <row r="2768" spans="1:2" x14ac:dyDescent="0.25">
      <c r="A2768" t="str">
        <f>"002562"</f>
        <v>002562</v>
      </c>
      <c r="B2768" t="s">
        <v>8</v>
      </c>
    </row>
    <row r="2769" spans="1:2" x14ac:dyDescent="0.25">
      <c r="A2769" t="str">
        <f>"002095"</f>
        <v>002095</v>
      </c>
      <c r="B2769" t="s">
        <v>8</v>
      </c>
    </row>
    <row r="2770" spans="1:2" x14ac:dyDescent="0.25">
      <c r="A2770" t="str">
        <f>"300151"</f>
        <v>300151</v>
      </c>
      <c r="B2770" t="s">
        <v>3</v>
      </c>
    </row>
    <row r="2771" spans="1:2" x14ac:dyDescent="0.25">
      <c r="A2771" t="str">
        <f>"002539"</f>
        <v>002539</v>
      </c>
      <c r="B2771" t="s">
        <v>18</v>
      </c>
    </row>
    <row r="2772" spans="1:2" x14ac:dyDescent="0.25">
      <c r="A2772" t="str">
        <f>"300320"</f>
        <v>300320</v>
      </c>
      <c r="B2772" t="s">
        <v>10</v>
      </c>
    </row>
    <row r="2773" spans="1:2" x14ac:dyDescent="0.25">
      <c r="A2773" t="str">
        <f>"300651"</f>
        <v>300651</v>
      </c>
      <c r="B2773" t="s">
        <v>10</v>
      </c>
    </row>
    <row r="2774" spans="1:2" x14ac:dyDescent="0.25">
      <c r="A2774" t="str">
        <f>"600662"</f>
        <v>600662</v>
      </c>
      <c r="B2774" t="s">
        <v>5</v>
      </c>
    </row>
    <row r="2775" spans="1:2" x14ac:dyDescent="0.25">
      <c r="A2775" t="str">
        <f>"600939"</f>
        <v>600939</v>
      </c>
      <c r="B2775" t="s">
        <v>26</v>
      </c>
    </row>
    <row r="2776" spans="1:2" x14ac:dyDescent="0.25">
      <c r="A2776" t="str">
        <f>"300374"</f>
        <v>300374</v>
      </c>
      <c r="B2776" t="s">
        <v>7</v>
      </c>
    </row>
    <row r="2777" spans="1:2" x14ac:dyDescent="0.25">
      <c r="A2777" t="str">
        <f>"002671"</f>
        <v>002671</v>
      </c>
      <c r="B2777" t="s">
        <v>9</v>
      </c>
    </row>
    <row r="2778" spans="1:2" x14ac:dyDescent="0.25">
      <c r="A2778" t="str">
        <f>"002727"</f>
        <v>002727</v>
      </c>
      <c r="B2778" t="s">
        <v>31</v>
      </c>
    </row>
    <row r="2779" spans="1:2" x14ac:dyDescent="0.25">
      <c r="A2779" t="str">
        <f>"600483"</f>
        <v>600483</v>
      </c>
      <c r="B2779" t="s">
        <v>14</v>
      </c>
    </row>
    <row r="2780" spans="1:2" x14ac:dyDescent="0.25">
      <c r="A2780" t="str">
        <f>"603778"</f>
        <v>603778</v>
      </c>
      <c r="B2780" t="s">
        <v>7</v>
      </c>
    </row>
    <row r="2781" spans="1:2" x14ac:dyDescent="0.25">
      <c r="A2781" t="str">
        <f>"300342"</f>
        <v>300342</v>
      </c>
      <c r="B2781" t="s">
        <v>10</v>
      </c>
    </row>
    <row r="2782" spans="1:2" x14ac:dyDescent="0.25">
      <c r="A2782" t="str">
        <f>"600866"</f>
        <v>600866</v>
      </c>
      <c r="B2782" t="s">
        <v>6</v>
      </c>
    </row>
    <row r="2783" spans="1:2" x14ac:dyDescent="0.25">
      <c r="A2783" t="str">
        <f>"600639"</f>
        <v>600639</v>
      </c>
      <c r="B2783" t="s">
        <v>5</v>
      </c>
    </row>
    <row r="2784" spans="1:2" x14ac:dyDescent="0.25">
      <c r="A2784" t="str">
        <f>"002192"</f>
        <v>002192</v>
      </c>
      <c r="B2784" t="s">
        <v>6</v>
      </c>
    </row>
    <row r="2785" spans="1:2" x14ac:dyDescent="0.25">
      <c r="A2785" t="str">
        <f>"600827"</f>
        <v>600827</v>
      </c>
      <c r="B2785" t="s">
        <v>5</v>
      </c>
    </row>
    <row r="2786" spans="1:2" x14ac:dyDescent="0.25">
      <c r="A2786" t="str">
        <f>"002550"</f>
        <v>002550</v>
      </c>
      <c r="B2786" t="s">
        <v>10</v>
      </c>
    </row>
    <row r="2787" spans="1:2" x14ac:dyDescent="0.25">
      <c r="A2787" t="str">
        <f>"300472"</f>
        <v>300472</v>
      </c>
      <c r="B2787" t="s">
        <v>7</v>
      </c>
    </row>
    <row r="2788" spans="1:2" x14ac:dyDescent="0.25">
      <c r="A2788" t="str">
        <f>"601128"</f>
        <v>601128</v>
      </c>
      <c r="B2788" t="s">
        <v>10</v>
      </c>
    </row>
    <row r="2789" spans="1:2" x14ac:dyDescent="0.25">
      <c r="A2789" t="str">
        <f>"002384"</f>
        <v>002384</v>
      </c>
      <c r="B2789" t="s">
        <v>10</v>
      </c>
    </row>
    <row r="2790" spans="1:2" x14ac:dyDescent="0.25">
      <c r="A2790" t="str">
        <f>"600873"</f>
        <v>600873</v>
      </c>
      <c r="B2790" t="s">
        <v>17</v>
      </c>
    </row>
    <row r="2791" spans="1:2" x14ac:dyDescent="0.25">
      <c r="A2791" t="str">
        <f>"002340"</f>
        <v>002340</v>
      </c>
      <c r="B2791" t="s">
        <v>3</v>
      </c>
    </row>
    <row r="2792" spans="1:2" x14ac:dyDescent="0.25">
      <c r="A2792" t="str">
        <f>"601838"</f>
        <v>601838</v>
      </c>
      <c r="B2792" t="s">
        <v>18</v>
      </c>
    </row>
    <row r="2793" spans="1:2" x14ac:dyDescent="0.25">
      <c r="A2793" t="str">
        <f>"600109"</f>
        <v>600109</v>
      </c>
      <c r="B2793" t="s">
        <v>18</v>
      </c>
    </row>
    <row r="2794" spans="1:2" x14ac:dyDescent="0.25">
      <c r="A2794" t="str">
        <f>"002853"</f>
        <v>002853</v>
      </c>
      <c r="B2794" t="s">
        <v>6</v>
      </c>
    </row>
    <row r="2795" spans="1:2" x14ac:dyDescent="0.25">
      <c r="A2795" t="str">
        <f>"600963"</f>
        <v>600963</v>
      </c>
      <c r="B2795" t="s">
        <v>13</v>
      </c>
    </row>
    <row r="2796" spans="1:2" x14ac:dyDescent="0.25">
      <c r="A2796" t="str">
        <f>"300091"</f>
        <v>300091</v>
      </c>
      <c r="B2796" t="s">
        <v>10</v>
      </c>
    </row>
    <row r="2797" spans="1:2" x14ac:dyDescent="0.25">
      <c r="A2797" t="str">
        <f>"002917"</f>
        <v>002917</v>
      </c>
      <c r="B2797" t="s">
        <v>3</v>
      </c>
    </row>
    <row r="2798" spans="1:2" x14ac:dyDescent="0.25">
      <c r="A2798" t="str">
        <f>"300089"</f>
        <v>300089</v>
      </c>
      <c r="B2798" t="s">
        <v>6</v>
      </c>
    </row>
    <row r="2799" spans="1:2" x14ac:dyDescent="0.25">
      <c r="A2799" t="str">
        <f>"000567"</f>
        <v>000567</v>
      </c>
      <c r="B2799" t="s">
        <v>15</v>
      </c>
    </row>
    <row r="2800" spans="1:2" x14ac:dyDescent="0.25">
      <c r="A2800" t="str">
        <f>"600120"</f>
        <v>600120</v>
      </c>
      <c r="B2800" t="s">
        <v>8</v>
      </c>
    </row>
    <row r="2801" spans="1:2" x14ac:dyDescent="0.25">
      <c r="A2801" t="str">
        <f>"002187"</f>
        <v>002187</v>
      </c>
      <c r="B2801" t="s">
        <v>6</v>
      </c>
    </row>
    <row r="2802" spans="1:2" x14ac:dyDescent="0.25">
      <c r="A2802" t="str">
        <f>"002739"</f>
        <v>002739</v>
      </c>
      <c r="B2802" t="s">
        <v>7</v>
      </c>
    </row>
    <row r="2803" spans="1:2" x14ac:dyDescent="0.25">
      <c r="A2803" t="str">
        <f>"300150"</f>
        <v>300150</v>
      </c>
      <c r="B2803" t="s">
        <v>7</v>
      </c>
    </row>
    <row r="2804" spans="1:2" x14ac:dyDescent="0.25">
      <c r="A2804" t="str">
        <f>"600823"</f>
        <v>600823</v>
      </c>
      <c r="B2804" t="s">
        <v>5</v>
      </c>
    </row>
    <row r="2805" spans="1:2" x14ac:dyDescent="0.25">
      <c r="A2805" t="str">
        <f>"300368"</f>
        <v>300368</v>
      </c>
      <c r="B2805" t="s">
        <v>16</v>
      </c>
    </row>
    <row r="2806" spans="1:2" x14ac:dyDescent="0.25">
      <c r="A2806" t="str">
        <f>"000539"</f>
        <v>000539</v>
      </c>
      <c r="B2806" t="s">
        <v>6</v>
      </c>
    </row>
    <row r="2807" spans="1:2" x14ac:dyDescent="0.25">
      <c r="A2807" t="str">
        <f>"000828"</f>
        <v>000828</v>
      </c>
      <c r="B2807" t="s">
        <v>6</v>
      </c>
    </row>
    <row r="2808" spans="1:2" x14ac:dyDescent="0.25">
      <c r="A2808" t="str">
        <f>"002840"</f>
        <v>002840</v>
      </c>
      <c r="B2808" t="s">
        <v>8</v>
      </c>
    </row>
    <row r="2809" spans="1:2" x14ac:dyDescent="0.25">
      <c r="A2809" t="str">
        <f>"002228"</f>
        <v>002228</v>
      </c>
      <c r="B2809" t="s">
        <v>14</v>
      </c>
    </row>
    <row r="2810" spans="1:2" x14ac:dyDescent="0.25">
      <c r="A2810" t="str">
        <f>"002385"</f>
        <v>002385</v>
      </c>
      <c r="B2810" t="s">
        <v>7</v>
      </c>
    </row>
    <row r="2811" spans="1:2" x14ac:dyDescent="0.25">
      <c r="A2811" t="str">
        <f>"002877"</f>
        <v>002877</v>
      </c>
      <c r="B2811" t="s">
        <v>10</v>
      </c>
    </row>
    <row r="2812" spans="1:2" x14ac:dyDescent="0.25">
      <c r="A2812" t="str">
        <f>"603838"</f>
        <v>603838</v>
      </c>
      <c r="B2812" t="s">
        <v>6</v>
      </c>
    </row>
    <row r="2813" spans="1:2" x14ac:dyDescent="0.25">
      <c r="A2813" t="str">
        <f>"300401"</f>
        <v>300401</v>
      </c>
      <c r="B2813" t="s">
        <v>8</v>
      </c>
    </row>
    <row r="2814" spans="1:2" x14ac:dyDescent="0.25">
      <c r="A2814" t="str">
        <f>"603977"</f>
        <v>603977</v>
      </c>
      <c r="B2814" t="s">
        <v>23</v>
      </c>
    </row>
    <row r="2815" spans="1:2" x14ac:dyDescent="0.25">
      <c r="A2815" t="str">
        <f>"002912"</f>
        <v>002912</v>
      </c>
      <c r="B2815" t="s">
        <v>3</v>
      </c>
    </row>
    <row r="2816" spans="1:2" x14ac:dyDescent="0.25">
      <c r="A2816" t="str">
        <f>"002017"</f>
        <v>002017</v>
      </c>
      <c r="B2816" t="s">
        <v>6</v>
      </c>
    </row>
    <row r="2817" spans="1:2" x14ac:dyDescent="0.25">
      <c r="A2817" t="str">
        <f>"000155"</f>
        <v>000155</v>
      </c>
      <c r="B2817" t="s">
        <v>18</v>
      </c>
    </row>
    <row r="2818" spans="1:2" x14ac:dyDescent="0.25">
      <c r="A2818" t="str">
        <f>"600611"</f>
        <v>600611</v>
      </c>
      <c r="B2818" t="s">
        <v>5</v>
      </c>
    </row>
    <row r="2819" spans="1:2" x14ac:dyDescent="0.25">
      <c r="A2819" t="str">
        <f>"603600"</f>
        <v>603600</v>
      </c>
      <c r="B2819" t="s">
        <v>8</v>
      </c>
    </row>
    <row r="2820" spans="1:2" x14ac:dyDescent="0.25">
      <c r="A2820" t="str">
        <f>"300338"</f>
        <v>300338</v>
      </c>
      <c r="B2820" t="s">
        <v>13</v>
      </c>
    </row>
    <row r="2821" spans="1:2" x14ac:dyDescent="0.25">
      <c r="A2821" t="str">
        <f>"603708"</f>
        <v>603708</v>
      </c>
      <c r="B2821" t="s">
        <v>9</v>
      </c>
    </row>
    <row r="2822" spans="1:2" x14ac:dyDescent="0.25">
      <c r="A2822" t="str">
        <f>"300287"</f>
        <v>300287</v>
      </c>
      <c r="B2822" t="s">
        <v>7</v>
      </c>
    </row>
    <row r="2823" spans="1:2" x14ac:dyDescent="0.25">
      <c r="A2823" t="str">
        <f>"601238"</f>
        <v>601238</v>
      </c>
      <c r="B2823" t="s">
        <v>6</v>
      </c>
    </row>
    <row r="2824" spans="1:2" x14ac:dyDescent="0.25">
      <c r="A2824" t="str">
        <f>"000761"</f>
        <v>000761</v>
      </c>
      <c r="B2824" t="s">
        <v>2</v>
      </c>
    </row>
    <row r="2825" spans="1:2" x14ac:dyDescent="0.25">
      <c r="A2825" t="str">
        <f>"600161"</f>
        <v>600161</v>
      </c>
      <c r="B2825" t="s">
        <v>7</v>
      </c>
    </row>
    <row r="2826" spans="1:2" x14ac:dyDescent="0.25">
      <c r="A2826" t="str">
        <f>"600165"</f>
        <v>600165</v>
      </c>
      <c r="B2826" t="s">
        <v>33</v>
      </c>
    </row>
    <row r="2827" spans="1:2" x14ac:dyDescent="0.25">
      <c r="A2827" t="str">
        <f>"000510"</f>
        <v>000510</v>
      </c>
      <c r="B2827" t="s">
        <v>18</v>
      </c>
    </row>
    <row r="2828" spans="1:2" x14ac:dyDescent="0.25">
      <c r="A2828" t="str">
        <f>"600082"</f>
        <v>600082</v>
      </c>
      <c r="B2828" t="s">
        <v>24</v>
      </c>
    </row>
    <row r="2829" spans="1:2" x14ac:dyDescent="0.25">
      <c r="A2829" t="str">
        <f>"300565"</f>
        <v>300565</v>
      </c>
      <c r="B2829" t="s">
        <v>3</v>
      </c>
    </row>
    <row r="2830" spans="1:2" x14ac:dyDescent="0.25">
      <c r="A2830" t="str">
        <f>"002248"</f>
        <v>002248</v>
      </c>
      <c r="B2830" t="s">
        <v>9</v>
      </c>
    </row>
    <row r="2831" spans="1:2" x14ac:dyDescent="0.25">
      <c r="A2831" t="str">
        <f>"688166"</f>
        <v>688166</v>
      </c>
      <c r="B2831" t="s">
        <v>10</v>
      </c>
    </row>
    <row r="2832" spans="1:2" x14ac:dyDescent="0.25">
      <c r="A2832" t="str">
        <f>"000850"</f>
        <v>000850</v>
      </c>
      <c r="B2832" t="s">
        <v>11</v>
      </c>
    </row>
    <row r="2833" spans="1:2" x14ac:dyDescent="0.25">
      <c r="A2833" t="str">
        <f>"000691"</f>
        <v>000691</v>
      </c>
      <c r="B2833" t="s">
        <v>22</v>
      </c>
    </row>
    <row r="2834" spans="1:2" x14ac:dyDescent="0.25">
      <c r="A2834" t="str">
        <f>"600962"</f>
        <v>600962</v>
      </c>
      <c r="B2834" t="s">
        <v>7</v>
      </c>
    </row>
    <row r="2835" spans="1:2" x14ac:dyDescent="0.25">
      <c r="A2835" t="str">
        <f>"002842"</f>
        <v>002842</v>
      </c>
      <c r="B2835" t="s">
        <v>6</v>
      </c>
    </row>
    <row r="2836" spans="1:2" x14ac:dyDescent="0.25">
      <c r="A2836" t="str">
        <f>"600995"</f>
        <v>600995</v>
      </c>
      <c r="B2836" t="s">
        <v>31</v>
      </c>
    </row>
    <row r="2837" spans="1:2" x14ac:dyDescent="0.25">
      <c r="A2837" t="str">
        <f>"002172"</f>
        <v>002172</v>
      </c>
      <c r="B2837" t="s">
        <v>10</v>
      </c>
    </row>
    <row r="2838" spans="1:2" x14ac:dyDescent="0.25">
      <c r="A2838" t="str">
        <f>"002621"</f>
        <v>002621</v>
      </c>
      <c r="B2838" t="s">
        <v>2</v>
      </c>
    </row>
    <row r="2839" spans="1:2" x14ac:dyDescent="0.25">
      <c r="A2839" t="str">
        <f>"600657"</f>
        <v>600657</v>
      </c>
      <c r="B2839" t="s">
        <v>7</v>
      </c>
    </row>
    <row r="2840" spans="1:2" x14ac:dyDescent="0.25">
      <c r="A2840" t="str">
        <f>"000718"</f>
        <v>000718</v>
      </c>
      <c r="B2840" t="s">
        <v>20</v>
      </c>
    </row>
    <row r="2841" spans="1:2" x14ac:dyDescent="0.25">
      <c r="A2841" t="str">
        <f>"601886"</f>
        <v>601886</v>
      </c>
      <c r="B2841" t="s">
        <v>7</v>
      </c>
    </row>
    <row r="2842" spans="1:2" x14ac:dyDescent="0.25">
      <c r="A2842" t="str">
        <f>"002086"</f>
        <v>002086</v>
      </c>
      <c r="B2842" t="s">
        <v>9</v>
      </c>
    </row>
    <row r="2843" spans="1:2" x14ac:dyDescent="0.25">
      <c r="A2843" t="str">
        <f>"600091"</f>
        <v>600091</v>
      </c>
      <c r="B2843" t="s">
        <v>29</v>
      </c>
    </row>
    <row r="2844" spans="1:2" x14ac:dyDescent="0.25">
      <c r="A2844" t="str">
        <f>"600063"</f>
        <v>600063</v>
      </c>
      <c r="B2844" t="s">
        <v>11</v>
      </c>
    </row>
    <row r="2845" spans="1:2" x14ac:dyDescent="0.25">
      <c r="A2845" t="str">
        <f>"300654"</f>
        <v>300654</v>
      </c>
      <c r="B2845" t="s">
        <v>9</v>
      </c>
    </row>
    <row r="2846" spans="1:2" x14ac:dyDescent="0.25">
      <c r="A2846" t="str">
        <f>"601288"</f>
        <v>601288</v>
      </c>
      <c r="B2846" t="s">
        <v>7</v>
      </c>
    </row>
    <row r="2847" spans="1:2" x14ac:dyDescent="0.25">
      <c r="A2847" t="str">
        <f>"000908"</f>
        <v>000908</v>
      </c>
      <c r="B2847" t="s">
        <v>13</v>
      </c>
    </row>
    <row r="2848" spans="1:2" x14ac:dyDescent="0.25">
      <c r="A2848" t="str">
        <f>"601113"</f>
        <v>601113</v>
      </c>
      <c r="B2848" t="s">
        <v>8</v>
      </c>
    </row>
    <row r="2849" spans="1:2" x14ac:dyDescent="0.25">
      <c r="A2849" t="str">
        <f>"000069"</f>
        <v>000069</v>
      </c>
      <c r="B2849" t="s">
        <v>3</v>
      </c>
    </row>
    <row r="2850" spans="1:2" x14ac:dyDescent="0.25">
      <c r="A2850" t="str">
        <f>"002632"</f>
        <v>002632</v>
      </c>
      <c r="B2850" t="s">
        <v>8</v>
      </c>
    </row>
    <row r="2851" spans="1:2" x14ac:dyDescent="0.25">
      <c r="A2851" t="str">
        <f>"002283"</f>
        <v>002283</v>
      </c>
      <c r="B2851" t="s">
        <v>9</v>
      </c>
    </row>
    <row r="2852" spans="1:2" x14ac:dyDescent="0.25">
      <c r="A2852" t="str">
        <f>"600774"</f>
        <v>600774</v>
      </c>
      <c r="B2852" t="s">
        <v>12</v>
      </c>
    </row>
    <row r="2853" spans="1:2" x14ac:dyDescent="0.25">
      <c r="A2853" t="str">
        <f>"600755"</f>
        <v>600755</v>
      </c>
      <c r="B2853" t="s">
        <v>14</v>
      </c>
    </row>
    <row r="2854" spans="1:2" x14ac:dyDescent="0.25">
      <c r="A2854" t="str">
        <f>"601677"</f>
        <v>601677</v>
      </c>
      <c r="B2854" t="s">
        <v>21</v>
      </c>
    </row>
    <row r="2855" spans="1:2" x14ac:dyDescent="0.25">
      <c r="A2855" t="str">
        <f>"300694"</f>
        <v>300694</v>
      </c>
      <c r="B2855" t="s">
        <v>10</v>
      </c>
    </row>
    <row r="2856" spans="1:2" x14ac:dyDescent="0.25">
      <c r="A2856" t="str">
        <f>"603602"</f>
        <v>603602</v>
      </c>
      <c r="B2856" t="s">
        <v>8</v>
      </c>
    </row>
    <row r="2857" spans="1:2" x14ac:dyDescent="0.25">
      <c r="A2857" t="str">
        <f>"300525"</f>
        <v>300525</v>
      </c>
      <c r="B2857" t="s">
        <v>14</v>
      </c>
    </row>
    <row r="2858" spans="1:2" x14ac:dyDescent="0.25">
      <c r="A2858" t="str">
        <f>"003816"</f>
        <v>003816</v>
      </c>
      <c r="B2858" t="s">
        <v>3</v>
      </c>
    </row>
    <row r="2859" spans="1:2" x14ac:dyDescent="0.25">
      <c r="A2859" t="str">
        <f>"300257"</f>
        <v>300257</v>
      </c>
      <c r="B2859" t="s">
        <v>8</v>
      </c>
    </row>
    <row r="2860" spans="1:2" x14ac:dyDescent="0.25">
      <c r="A2860" t="str">
        <f>"600630"</f>
        <v>600630</v>
      </c>
      <c r="B2860" t="s">
        <v>5</v>
      </c>
    </row>
    <row r="2861" spans="1:2" x14ac:dyDescent="0.25">
      <c r="A2861" t="str">
        <f>"300258"</f>
        <v>300258</v>
      </c>
      <c r="B2861" t="s">
        <v>10</v>
      </c>
    </row>
    <row r="2862" spans="1:2" x14ac:dyDescent="0.25">
      <c r="A2862" t="str">
        <f>"002868"</f>
        <v>002868</v>
      </c>
      <c r="B2862" t="s">
        <v>14</v>
      </c>
    </row>
    <row r="2863" spans="1:2" x14ac:dyDescent="0.25">
      <c r="A2863" t="str">
        <f>"002941"</f>
        <v>002941</v>
      </c>
      <c r="B2863" t="s">
        <v>27</v>
      </c>
    </row>
    <row r="2864" spans="1:2" x14ac:dyDescent="0.25">
      <c r="A2864" t="str">
        <f>"600301"</f>
        <v>600301</v>
      </c>
      <c r="B2864" t="s">
        <v>19</v>
      </c>
    </row>
    <row r="2865" spans="1:2" x14ac:dyDescent="0.25">
      <c r="A2865" t="str">
        <f>"300068"</f>
        <v>300068</v>
      </c>
      <c r="B2865" t="s">
        <v>8</v>
      </c>
    </row>
    <row r="2866" spans="1:2" x14ac:dyDescent="0.25">
      <c r="A2866" t="str">
        <f>"002776"</f>
        <v>002776</v>
      </c>
      <c r="B2866" t="s">
        <v>6</v>
      </c>
    </row>
    <row r="2867" spans="1:2" x14ac:dyDescent="0.25">
      <c r="A2867" t="str">
        <f>"002419"</f>
        <v>002419</v>
      </c>
      <c r="B2867" t="s">
        <v>3</v>
      </c>
    </row>
    <row r="2868" spans="1:2" x14ac:dyDescent="0.25">
      <c r="A2868" t="str">
        <f>"300663"</f>
        <v>300663</v>
      </c>
      <c r="B2868" t="s">
        <v>7</v>
      </c>
    </row>
    <row r="2869" spans="1:2" x14ac:dyDescent="0.25">
      <c r="A2869" t="str">
        <f>"603466"</f>
        <v>603466</v>
      </c>
      <c r="B2869" t="s">
        <v>5</v>
      </c>
    </row>
    <row r="2870" spans="1:2" x14ac:dyDescent="0.25">
      <c r="A2870" t="str">
        <f>"600841"</f>
        <v>600841</v>
      </c>
      <c r="B2870" t="s">
        <v>5</v>
      </c>
    </row>
    <row r="2871" spans="1:2" x14ac:dyDescent="0.25">
      <c r="A2871" t="str">
        <f>"603333"</f>
        <v>603333</v>
      </c>
      <c r="B2871" t="s">
        <v>18</v>
      </c>
    </row>
    <row r="2872" spans="1:2" x14ac:dyDescent="0.25">
      <c r="A2872" t="str">
        <f>"300300"</f>
        <v>300300</v>
      </c>
      <c r="B2872" t="s">
        <v>8</v>
      </c>
    </row>
    <row r="2873" spans="1:2" x14ac:dyDescent="0.25">
      <c r="A2873" t="str">
        <f>"600697"</f>
        <v>600697</v>
      </c>
      <c r="B2873" t="s">
        <v>20</v>
      </c>
    </row>
    <row r="2874" spans="1:2" x14ac:dyDescent="0.25">
      <c r="A2874" t="str">
        <f>"600746"</f>
        <v>600746</v>
      </c>
      <c r="B2874" t="s">
        <v>10</v>
      </c>
    </row>
    <row r="2875" spans="1:2" x14ac:dyDescent="0.25">
      <c r="A2875" t="str">
        <f>"600606"</f>
        <v>600606</v>
      </c>
      <c r="B2875" t="s">
        <v>5</v>
      </c>
    </row>
    <row r="2876" spans="1:2" x14ac:dyDescent="0.25">
      <c r="A2876" t="str">
        <f>"600035"</f>
        <v>600035</v>
      </c>
      <c r="B2876" t="s">
        <v>12</v>
      </c>
    </row>
    <row r="2877" spans="1:2" x14ac:dyDescent="0.25">
      <c r="A2877" t="str">
        <f>"600958"</f>
        <v>600958</v>
      </c>
      <c r="B2877" t="s">
        <v>5</v>
      </c>
    </row>
    <row r="2878" spans="1:2" x14ac:dyDescent="0.25">
      <c r="A2878" t="str">
        <f>"688005"</f>
        <v>688005</v>
      </c>
      <c r="B2878" t="s">
        <v>8</v>
      </c>
    </row>
    <row r="2879" spans="1:2" x14ac:dyDescent="0.25">
      <c r="A2879" t="str">
        <f>"601952"</f>
        <v>601952</v>
      </c>
      <c r="B2879" t="s">
        <v>10</v>
      </c>
    </row>
    <row r="2880" spans="1:2" x14ac:dyDescent="0.25">
      <c r="A2880" t="str">
        <f>"600581"</f>
        <v>600581</v>
      </c>
      <c r="B2880" t="s">
        <v>27</v>
      </c>
    </row>
    <row r="2881" spans="1:2" x14ac:dyDescent="0.25">
      <c r="A2881" t="str">
        <f>"002581"</f>
        <v>002581</v>
      </c>
      <c r="B2881" t="s">
        <v>9</v>
      </c>
    </row>
    <row r="2882" spans="1:2" x14ac:dyDescent="0.25">
      <c r="A2882" t="str">
        <f>"300750"</f>
        <v>300750</v>
      </c>
      <c r="B2882" t="s">
        <v>14</v>
      </c>
    </row>
    <row r="2883" spans="1:2" x14ac:dyDescent="0.25">
      <c r="A2883" t="str">
        <f>"688012"</f>
        <v>688012</v>
      </c>
      <c r="B2883" t="s">
        <v>5</v>
      </c>
    </row>
    <row r="2884" spans="1:2" x14ac:dyDescent="0.25">
      <c r="A2884" t="str">
        <f>"000528"</f>
        <v>000528</v>
      </c>
      <c r="B2884" t="s">
        <v>19</v>
      </c>
    </row>
    <row r="2885" spans="1:2" x14ac:dyDescent="0.25">
      <c r="A2885" t="str">
        <f>"603181"</f>
        <v>603181</v>
      </c>
      <c r="B2885" t="s">
        <v>8</v>
      </c>
    </row>
    <row r="2886" spans="1:2" x14ac:dyDescent="0.25">
      <c r="A2886" t="str">
        <f>"600098"</f>
        <v>600098</v>
      </c>
      <c r="B2886" t="s">
        <v>6</v>
      </c>
    </row>
    <row r="2887" spans="1:2" x14ac:dyDescent="0.25">
      <c r="A2887" t="str">
        <f>"600811"</f>
        <v>600811</v>
      </c>
      <c r="B2887" t="s">
        <v>25</v>
      </c>
    </row>
    <row r="2888" spans="1:2" x14ac:dyDescent="0.25">
      <c r="A2888" t="str">
        <f>"600400"</f>
        <v>600400</v>
      </c>
      <c r="B2888" t="s">
        <v>10</v>
      </c>
    </row>
    <row r="2889" spans="1:2" x14ac:dyDescent="0.25">
      <c r="A2889" t="str">
        <f>"002725"</f>
        <v>002725</v>
      </c>
      <c r="B2889" t="s">
        <v>8</v>
      </c>
    </row>
    <row r="2890" spans="1:2" x14ac:dyDescent="0.25">
      <c r="A2890" t="str">
        <f>"300227"</f>
        <v>300227</v>
      </c>
      <c r="B2890" t="s">
        <v>3</v>
      </c>
    </row>
    <row r="2891" spans="1:2" x14ac:dyDescent="0.25">
      <c r="A2891" t="str">
        <f>"600209"</f>
        <v>600209</v>
      </c>
      <c r="B2891" t="s">
        <v>15</v>
      </c>
    </row>
    <row r="2892" spans="1:2" x14ac:dyDescent="0.25">
      <c r="A2892" t="str">
        <f>"002745"</f>
        <v>002745</v>
      </c>
      <c r="B2892" t="s">
        <v>6</v>
      </c>
    </row>
    <row r="2893" spans="1:2" x14ac:dyDescent="0.25">
      <c r="A2893" t="str">
        <f>"600215"</f>
        <v>600215</v>
      </c>
      <c r="B2893" t="s">
        <v>20</v>
      </c>
    </row>
    <row r="2894" spans="1:2" x14ac:dyDescent="0.25">
      <c r="A2894" t="str">
        <f>"600539"</f>
        <v>600539</v>
      </c>
      <c r="B2894" t="s">
        <v>28</v>
      </c>
    </row>
    <row r="2895" spans="1:2" x14ac:dyDescent="0.25">
      <c r="A2895" t="str">
        <f>"601369"</f>
        <v>601369</v>
      </c>
      <c r="B2895" t="s">
        <v>4</v>
      </c>
    </row>
    <row r="2896" spans="1:2" x14ac:dyDescent="0.25">
      <c r="A2896" t="str">
        <f>"300792"</f>
        <v>300792</v>
      </c>
      <c r="B2896" t="s">
        <v>8</v>
      </c>
    </row>
    <row r="2897" spans="1:2" x14ac:dyDescent="0.25">
      <c r="A2897" t="str">
        <f>"002848"</f>
        <v>002848</v>
      </c>
      <c r="B2897" t="s">
        <v>13</v>
      </c>
    </row>
    <row r="2898" spans="1:2" x14ac:dyDescent="0.25">
      <c r="A2898" t="str">
        <f>"603160"</f>
        <v>603160</v>
      </c>
      <c r="B2898" t="s">
        <v>3</v>
      </c>
    </row>
    <row r="2899" spans="1:2" x14ac:dyDescent="0.25">
      <c r="A2899" t="str">
        <f>"600571"</f>
        <v>600571</v>
      </c>
      <c r="B2899" t="s">
        <v>8</v>
      </c>
    </row>
    <row r="2900" spans="1:2" x14ac:dyDescent="0.25">
      <c r="A2900" t="str">
        <f>"000676"</f>
        <v>000676</v>
      </c>
      <c r="B2900" t="s">
        <v>21</v>
      </c>
    </row>
    <row r="2901" spans="1:2" x14ac:dyDescent="0.25">
      <c r="A2901" t="str">
        <f>"002176"</f>
        <v>002176</v>
      </c>
      <c r="B2901" t="s">
        <v>23</v>
      </c>
    </row>
    <row r="2902" spans="1:2" x14ac:dyDescent="0.25">
      <c r="A2902" t="str">
        <f>"603268"</f>
        <v>603268</v>
      </c>
      <c r="B2902" t="s">
        <v>6</v>
      </c>
    </row>
    <row r="2903" spans="1:2" x14ac:dyDescent="0.25">
      <c r="A2903" t="str">
        <f>"600909"</f>
        <v>600909</v>
      </c>
      <c r="B2903" t="s">
        <v>11</v>
      </c>
    </row>
    <row r="2904" spans="1:2" x14ac:dyDescent="0.25">
      <c r="A2904" t="str">
        <f>"000926"</f>
        <v>000926</v>
      </c>
      <c r="B2904" t="s">
        <v>12</v>
      </c>
    </row>
    <row r="2905" spans="1:2" x14ac:dyDescent="0.25">
      <c r="A2905" t="str">
        <f>"002255"</f>
        <v>002255</v>
      </c>
      <c r="B2905" t="s">
        <v>10</v>
      </c>
    </row>
    <row r="2906" spans="1:2" x14ac:dyDescent="0.25">
      <c r="A2906" t="str">
        <f>"002870"</f>
        <v>002870</v>
      </c>
      <c r="B2906" t="s">
        <v>6</v>
      </c>
    </row>
    <row r="2907" spans="1:2" x14ac:dyDescent="0.25">
      <c r="A2907" t="str">
        <f>"603729"</f>
        <v>603729</v>
      </c>
      <c r="B2907" t="s">
        <v>5</v>
      </c>
    </row>
    <row r="2908" spans="1:2" x14ac:dyDescent="0.25">
      <c r="A2908" t="str">
        <f>"600436"</f>
        <v>600436</v>
      </c>
      <c r="B2908" t="s">
        <v>14</v>
      </c>
    </row>
    <row r="2909" spans="1:2" x14ac:dyDescent="0.25">
      <c r="A2909" t="str">
        <f>"688039"</f>
        <v>688039</v>
      </c>
      <c r="B2909" t="s">
        <v>8</v>
      </c>
    </row>
    <row r="2910" spans="1:2" x14ac:dyDescent="0.25">
      <c r="A2910" t="str">
        <f>"000952"</f>
        <v>000952</v>
      </c>
      <c r="B2910" t="s">
        <v>12</v>
      </c>
    </row>
    <row r="2911" spans="1:2" x14ac:dyDescent="0.25">
      <c r="A2911" t="str">
        <f>"300484"</f>
        <v>300484</v>
      </c>
      <c r="B2911" t="s">
        <v>3</v>
      </c>
    </row>
    <row r="2912" spans="1:2" x14ac:dyDescent="0.25">
      <c r="A2912" t="str">
        <f>"603897"</f>
        <v>603897</v>
      </c>
      <c r="B2912" t="s">
        <v>8</v>
      </c>
    </row>
    <row r="2913" spans="1:2" x14ac:dyDescent="0.25">
      <c r="A2913" t="str">
        <f>"002016"</f>
        <v>002016</v>
      </c>
      <c r="B2913" t="s">
        <v>6</v>
      </c>
    </row>
    <row r="2914" spans="1:2" x14ac:dyDescent="0.25">
      <c r="A2914" t="str">
        <f>"600546"</f>
        <v>600546</v>
      </c>
      <c r="B2914" t="s">
        <v>28</v>
      </c>
    </row>
    <row r="2915" spans="1:2" x14ac:dyDescent="0.25">
      <c r="A2915" t="str">
        <f>"603188"</f>
        <v>603188</v>
      </c>
      <c r="B2915" t="s">
        <v>10</v>
      </c>
    </row>
    <row r="2916" spans="1:2" x14ac:dyDescent="0.25">
      <c r="A2916" t="str">
        <f>"000716"</f>
        <v>000716</v>
      </c>
      <c r="B2916" t="s">
        <v>19</v>
      </c>
    </row>
    <row r="2917" spans="1:2" x14ac:dyDescent="0.25">
      <c r="A2917" t="str">
        <f>"000737"</f>
        <v>000737</v>
      </c>
      <c r="B2917" t="s">
        <v>28</v>
      </c>
    </row>
    <row r="2918" spans="1:2" x14ac:dyDescent="0.25">
      <c r="A2918" t="str">
        <f>"002531"</f>
        <v>002531</v>
      </c>
      <c r="B2918" t="s">
        <v>10</v>
      </c>
    </row>
    <row r="2919" spans="1:2" x14ac:dyDescent="0.25">
      <c r="A2919" t="str">
        <f>"600033"</f>
        <v>600033</v>
      </c>
      <c r="B2919" t="s">
        <v>14</v>
      </c>
    </row>
    <row r="2920" spans="1:2" x14ac:dyDescent="0.25">
      <c r="A2920" t="str">
        <f>"002768"</f>
        <v>002768</v>
      </c>
      <c r="B2920" t="s">
        <v>9</v>
      </c>
    </row>
    <row r="2921" spans="1:2" x14ac:dyDescent="0.25">
      <c r="A2921" t="str">
        <f>"002154"</f>
        <v>002154</v>
      </c>
      <c r="B2921" t="s">
        <v>8</v>
      </c>
    </row>
    <row r="2922" spans="1:2" x14ac:dyDescent="0.25">
      <c r="A2922" t="str">
        <f>"688018"</f>
        <v>688018</v>
      </c>
      <c r="B2922" t="s">
        <v>5</v>
      </c>
    </row>
    <row r="2923" spans="1:2" x14ac:dyDescent="0.25">
      <c r="A2923" t="str">
        <f>"600820"</f>
        <v>600820</v>
      </c>
      <c r="B2923" t="s">
        <v>5</v>
      </c>
    </row>
    <row r="2924" spans="1:2" x14ac:dyDescent="0.25">
      <c r="A2924" t="str">
        <f>"300197"</f>
        <v>300197</v>
      </c>
      <c r="B2924" t="s">
        <v>3</v>
      </c>
    </row>
    <row r="2925" spans="1:2" x14ac:dyDescent="0.25">
      <c r="A2925" t="str">
        <f>"002532"</f>
        <v>002532</v>
      </c>
      <c r="B2925" t="s">
        <v>8</v>
      </c>
    </row>
    <row r="2926" spans="1:2" x14ac:dyDescent="0.25">
      <c r="A2926" t="str">
        <f>"603099"</f>
        <v>603099</v>
      </c>
      <c r="B2926" t="s">
        <v>20</v>
      </c>
    </row>
    <row r="2927" spans="1:2" x14ac:dyDescent="0.25">
      <c r="A2927" t="str">
        <f>"000501"</f>
        <v>000501</v>
      </c>
      <c r="B2927" t="s">
        <v>12</v>
      </c>
    </row>
    <row r="2928" spans="1:2" x14ac:dyDescent="0.25">
      <c r="A2928" t="str">
        <f>"000692"</f>
        <v>000692</v>
      </c>
      <c r="B2928" t="s">
        <v>2</v>
      </c>
    </row>
    <row r="2929" spans="1:2" x14ac:dyDescent="0.25">
      <c r="A2929" t="str">
        <f>"688399"</f>
        <v>688399</v>
      </c>
      <c r="B2929" t="s">
        <v>10</v>
      </c>
    </row>
    <row r="2930" spans="1:2" x14ac:dyDescent="0.25">
      <c r="A2930" t="str">
        <f>"002201"</f>
        <v>002201</v>
      </c>
      <c r="B2930" t="s">
        <v>10</v>
      </c>
    </row>
    <row r="2931" spans="1:2" x14ac:dyDescent="0.25">
      <c r="A2931" t="str">
        <f>"600968"</f>
        <v>600968</v>
      </c>
      <c r="B2931" t="s">
        <v>7</v>
      </c>
    </row>
    <row r="2932" spans="1:2" x14ac:dyDescent="0.25">
      <c r="A2932" t="str">
        <f>"603519"</f>
        <v>603519</v>
      </c>
      <c r="B2932" t="s">
        <v>10</v>
      </c>
    </row>
    <row r="2933" spans="1:2" x14ac:dyDescent="0.25">
      <c r="A2933" t="str">
        <f>"000983"</f>
        <v>000983</v>
      </c>
      <c r="B2933" t="s">
        <v>28</v>
      </c>
    </row>
    <row r="2934" spans="1:2" x14ac:dyDescent="0.25">
      <c r="A2934" t="str">
        <f>"300652"</f>
        <v>300652</v>
      </c>
      <c r="B2934" t="s">
        <v>8</v>
      </c>
    </row>
    <row r="2935" spans="1:2" x14ac:dyDescent="0.25">
      <c r="A2935" t="str">
        <f>"603038"</f>
        <v>603038</v>
      </c>
      <c r="B2935" t="s">
        <v>6</v>
      </c>
    </row>
    <row r="2936" spans="1:2" x14ac:dyDescent="0.25">
      <c r="A2936" t="str">
        <f>"002307"</f>
        <v>002307</v>
      </c>
      <c r="B2936" t="s">
        <v>27</v>
      </c>
    </row>
    <row r="2937" spans="1:2" x14ac:dyDescent="0.25">
      <c r="A2937" t="str">
        <f>"000526"</f>
        <v>000526</v>
      </c>
      <c r="B2937" t="s">
        <v>14</v>
      </c>
    </row>
    <row r="2938" spans="1:2" x14ac:dyDescent="0.25">
      <c r="A2938" t="str">
        <f>"601368"</f>
        <v>601368</v>
      </c>
      <c r="B2938" t="s">
        <v>19</v>
      </c>
    </row>
    <row r="2939" spans="1:2" x14ac:dyDescent="0.25">
      <c r="A2939" t="str">
        <f>"000728"</f>
        <v>000728</v>
      </c>
      <c r="B2939" t="s">
        <v>11</v>
      </c>
    </row>
    <row r="2940" spans="1:2" x14ac:dyDescent="0.25">
      <c r="A2940" t="str">
        <f>"600019"</f>
        <v>600019</v>
      </c>
      <c r="B2940" t="s">
        <v>5</v>
      </c>
    </row>
    <row r="2941" spans="1:2" x14ac:dyDescent="0.25">
      <c r="A2941" t="str">
        <f>"002798"</f>
        <v>002798</v>
      </c>
      <c r="B2941" t="s">
        <v>18</v>
      </c>
    </row>
    <row r="2942" spans="1:2" x14ac:dyDescent="0.25">
      <c r="A2942" t="str">
        <f>"600335"</f>
        <v>600335</v>
      </c>
      <c r="B2942" t="s">
        <v>24</v>
      </c>
    </row>
    <row r="2943" spans="1:2" x14ac:dyDescent="0.25">
      <c r="A2943" t="str">
        <f>"601198"</f>
        <v>601198</v>
      </c>
      <c r="B2943" t="s">
        <v>7</v>
      </c>
    </row>
    <row r="2944" spans="1:2" x14ac:dyDescent="0.25">
      <c r="A2944" t="str">
        <f>"601169"</f>
        <v>601169</v>
      </c>
      <c r="B2944" t="s">
        <v>7</v>
      </c>
    </row>
    <row r="2945" spans="1:2" x14ac:dyDescent="0.25">
      <c r="A2945" t="str">
        <f>"002687"</f>
        <v>002687</v>
      </c>
      <c r="B2945" t="s">
        <v>8</v>
      </c>
    </row>
    <row r="2946" spans="1:2" x14ac:dyDescent="0.25">
      <c r="A2946" t="str">
        <f>"600306"</f>
        <v>600306</v>
      </c>
      <c r="B2946" t="s">
        <v>2</v>
      </c>
    </row>
    <row r="2947" spans="1:2" x14ac:dyDescent="0.25">
      <c r="A2947" t="str">
        <f>"000533"</f>
        <v>000533</v>
      </c>
      <c r="B2947" t="s">
        <v>6</v>
      </c>
    </row>
    <row r="2948" spans="1:2" x14ac:dyDescent="0.25">
      <c r="A2948" t="str">
        <f>"300759"</f>
        <v>300759</v>
      </c>
      <c r="B2948" t="s">
        <v>7</v>
      </c>
    </row>
    <row r="2949" spans="1:2" x14ac:dyDescent="0.25">
      <c r="A2949" t="str">
        <f>"000063"</f>
        <v>000063</v>
      </c>
      <c r="B2949" t="s">
        <v>3</v>
      </c>
    </row>
    <row r="2950" spans="1:2" x14ac:dyDescent="0.25">
      <c r="A2950" t="str">
        <f>"600844"</f>
        <v>600844</v>
      </c>
      <c r="B2950" t="s">
        <v>10</v>
      </c>
    </row>
    <row r="2951" spans="1:2" x14ac:dyDescent="0.25">
      <c r="A2951" t="str">
        <f>"002234"</f>
        <v>002234</v>
      </c>
      <c r="B2951" t="s">
        <v>9</v>
      </c>
    </row>
    <row r="2952" spans="1:2" x14ac:dyDescent="0.25">
      <c r="A2952" t="str">
        <f>"002721"</f>
        <v>002721</v>
      </c>
      <c r="B2952" t="s">
        <v>7</v>
      </c>
    </row>
    <row r="2953" spans="1:2" x14ac:dyDescent="0.25">
      <c r="A2953" t="str">
        <f>"002797"</f>
        <v>002797</v>
      </c>
      <c r="B2953" t="s">
        <v>3</v>
      </c>
    </row>
    <row r="2954" spans="1:2" x14ac:dyDescent="0.25">
      <c r="A2954" t="str">
        <f>"002128"</f>
        <v>002128</v>
      </c>
      <c r="B2954" t="s">
        <v>29</v>
      </c>
    </row>
    <row r="2955" spans="1:2" x14ac:dyDescent="0.25">
      <c r="A2955" t="str">
        <f>"601618"</f>
        <v>601618</v>
      </c>
      <c r="B2955" t="s">
        <v>7</v>
      </c>
    </row>
    <row r="2956" spans="1:2" x14ac:dyDescent="0.25">
      <c r="A2956" t="str">
        <f>"300490"</f>
        <v>300490</v>
      </c>
      <c r="B2956" t="s">
        <v>13</v>
      </c>
    </row>
    <row r="2957" spans="1:2" x14ac:dyDescent="0.25">
      <c r="A2957" t="str">
        <f>"600641"</f>
        <v>600641</v>
      </c>
      <c r="B2957" t="s">
        <v>5</v>
      </c>
    </row>
    <row r="2958" spans="1:2" x14ac:dyDescent="0.25">
      <c r="A2958" t="str">
        <f>"600512"</f>
        <v>600512</v>
      </c>
      <c r="B2958" t="s">
        <v>8</v>
      </c>
    </row>
    <row r="2959" spans="1:2" x14ac:dyDescent="0.25">
      <c r="A2959" t="str">
        <f>"600231"</f>
        <v>600231</v>
      </c>
      <c r="B2959" t="s">
        <v>2</v>
      </c>
    </row>
    <row r="2960" spans="1:2" x14ac:dyDescent="0.25">
      <c r="A2960" t="str">
        <f>"600280"</f>
        <v>600280</v>
      </c>
      <c r="B2960" t="s">
        <v>10</v>
      </c>
    </row>
    <row r="2961" spans="1:2" x14ac:dyDescent="0.25">
      <c r="A2961" t="str">
        <f>"000921"</f>
        <v>000921</v>
      </c>
      <c r="B2961" t="s">
        <v>6</v>
      </c>
    </row>
    <row r="2962" spans="1:2" x14ac:dyDescent="0.25">
      <c r="A2962" t="str">
        <f>"300413"</f>
        <v>300413</v>
      </c>
      <c r="B2962" t="s">
        <v>13</v>
      </c>
    </row>
    <row r="2963" spans="1:2" x14ac:dyDescent="0.25">
      <c r="A2963" t="str">
        <f>"300706"</f>
        <v>300706</v>
      </c>
      <c r="B2963" t="s">
        <v>14</v>
      </c>
    </row>
    <row r="2964" spans="1:2" x14ac:dyDescent="0.25">
      <c r="A2964" t="str">
        <f>"000666"</f>
        <v>000666</v>
      </c>
      <c r="B2964" t="s">
        <v>7</v>
      </c>
    </row>
    <row r="2965" spans="1:2" x14ac:dyDescent="0.25">
      <c r="A2965" t="str">
        <f>"000631"</f>
        <v>000631</v>
      </c>
      <c r="B2965" t="s">
        <v>20</v>
      </c>
    </row>
    <row r="2966" spans="1:2" x14ac:dyDescent="0.25">
      <c r="A2966" t="str">
        <f>"300617"</f>
        <v>300617</v>
      </c>
      <c r="B2966" t="s">
        <v>10</v>
      </c>
    </row>
    <row r="2967" spans="1:2" x14ac:dyDescent="0.25">
      <c r="A2967" t="str">
        <f>"002762"</f>
        <v>002762</v>
      </c>
      <c r="B2967" t="s">
        <v>6</v>
      </c>
    </row>
    <row r="2968" spans="1:2" x14ac:dyDescent="0.25">
      <c r="A2968" t="str">
        <f>"002615"</f>
        <v>002615</v>
      </c>
      <c r="B2968" t="s">
        <v>8</v>
      </c>
    </row>
    <row r="2969" spans="1:2" x14ac:dyDescent="0.25">
      <c r="A2969" t="str">
        <f>"000623"</f>
        <v>000623</v>
      </c>
      <c r="B2969" t="s">
        <v>20</v>
      </c>
    </row>
    <row r="2970" spans="1:2" x14ac:dyDescent="0.25">
      <c r="A2970" t="str">
        <f>"603711"</f>
        <v>603711</v>
      </c>
      <c r="B2970" t="s">
        <v>8</v>
      </c>
    </row>
    <row r="2971" spans="1:2" x14ac:dyDescent="0.25">
      <c r="A2971" t="str">
        <f>"600830"</f>
        <v>600830</v>
      </c>
      <c r="B2971" t="s">
        <v>8</v>
      </c>
    </row>
    <row r="2972" spans="1:2" x14ac:dyDescent="0.25">
      <c r="A2972" t="str">
        <f>"300653"</f>
        <v>300653</v>
      </c>
      <c r="B2972" t="s">
        <v>9</v>
      </c>
    </row>
    <row r="2973" spans="1:2" x14ac:dyDescent="0.25">
      <c r="A2973" t="str">
        <f>"603683"</f>
        <v>603683</v>
      </c>
      <c r="B2973" t="s">
        <v>5</v>
      </c>
    </row>
    <row r="2974" spans="1:2" x14ac:dyDescent="0.25">
      <c r="A2974" t="str">
        <f>"002763"</f>
        <v>002763</v>
      </c>
      <c r="B2974" t="s">
        <v>3</v>
      </c>
    </row>
    <row r="2975" spans="1:2" x14ac:dyDescent="0.25">
      <c r="A2975" t="str">
        <f>"600333"</f>
        <v>600333</v>
      </c>
      <c r="B2975" t="s">
        <v>20</v>
      </c>
    </row>
    <row r="2976" spans="1:2" x14ac:dyDescent="0.25">
      <c r="A2976" t="str">
        <f>"600299"</f>
        <v>600299</v>
      </c>
      <c r="B2976" t="s">
        <v>7</v>
      </c>
    </row>
    <row r="2977" spans="1:2" x14ac:dyDescent="0.25">
      <c r="A2977" t="str">
        <f>"002088"</f>
        <v>002088</v>
      </c>
      <c r="B2977" t="s">
        <v>9</v>
      </c>
    </row>
    <row r="2978" spans="1:2" x14ac:dyDescent="0.25">
      <c r="A2978" t="str">
        <f>"600217"</f>
        <v>600217</v>
      </c>
      <c r="B2978" t="s">
        <v>4</v>
      </c>
    </row>
    <row r="2979" spans="1:2" x14ac:dyDescent="0.25">
      <c r="A2979" t="str">
        <f>"300178"</f>
        <v>300178</v>
      </c>
      <c r="B2979" t="s">
        <v>3</v>
      </c>
    </row>
    <row r="2980" spans="1:2" x14ac:dyDescent="0.25">
      <c r="A2980" t="str">
        <f>"000861"</f>
        <v>000861</v>
      </c>
      <c r="B2980" t="s">
        <v>6</v>
      </c>
    </row>
    <row r="2981" spans="1:2" x14ac:dyDescent="0.25">
      <c r="A2981" t="str">
        <f>"002534"</f>
        <v>002534</v>
      </c>
      <c r="B2981" t="s">
        <v>8</v>
      </c>
    </row>
    <row r="2982" spans="1:2" x14ac:dyDescent="0.25">
      <c r="A2982" t="str">
        <f>"002872"</f>
        <v>002872</v>
      </c>
      <c r="B2982" t="s">
        <v>26</v>
      </c>
    </row>
    <row r="2983" spans="1:2" x14ac:dyDescent="0.25">
      <c r="A2983" t="str">
        <f>"000517"</f>
        <v>000517</v>
      </c>
      <c r="B2983" t="s">
        <v>8</v>
      </c>
    </row>
    <row r="2984" spans="1:2" x14ac:dyDescent="0.25">
      <c r="A2984" t="str">
        <f>"002746"</f>
        <v>002746</v>
      </c>
      <c r="B2984" t="s">
        <v>9</v>
      </c>
    </row>
    <row r="2985" spans="1:2" x14ac:dyDescent="0.25">
      <c r="A2985" t="str">
        <f>"000301"</f>
        <v>000301</v>
      </c>
      <c r="B2985" t="s">
        <v>10</v>
      </c>
    </row>
    <row r="2986" spans="1:2" x14ac:dyDescent="0.25">
      <c r="A2986" t="str">
        <f>"300080"</f>
        <v>300080</v>
      </c>
      <c r="B2986" t="s">
        <v>21</v>
      </c>
    </row>
    <row r="2987" spans="1:2" x14ac:dyDescent="0.25">
      <c r="A2987" t="str">
        <f>"000090"</f>
        <v>000090</v>
      </c>
      <c r="B2987" t="s">
        <v>3</v>
      </c>
    </row>
    <row r="2988" spans="1:2" x14ac:dyDescent="0.25">
      <c r="A2988" t="str">
        <f>"600575"</f>
        <v>600575</v>
      </c>
      <c r="B2988" t="s">
        <v>11</v>
      </c>
    </row>
    <row r="2989" spans="1:2" x14ac:dyDescent="0.25">
      <c r="A2989" t="str">
        <f>"600096"</f>
        <v>600096</v>
      </c>
      <c r="B2989" t="s">
        <v>31</v>
      </c>
    </row>
    <row r="2990" spans="1:2" x14ac:dyDescent="0.25">
      <c r="A2990" t="str">
        <f>"002059"</f>
        <v>002059</v>
      </c>
      <c r="B2990" t="s">
        <v>31</v>
      </c>
    </row>
    <row r="2991" spans="1:2" x14ac:dyDescent="0.25">
      <c r="A2991" t="str">
        <f>"300422"</f>
        <v>300422</v>
      </c>
      <c r="B2991" t="s">
        <v>19</v>
      </c>
    </row>
    <row r="2992" spans="1:2" x14ac:dyDescent="0.25">
      <c r="A2992" t="str">
        <f>"002193"</f>
        <v>002193</v>
      </c>
      <c r="B2992" t="s">
        <v>9</v>
      </c>
    </row>
    <row r="2993" spans="1:2" x14ac:dyDescent="0.25">
      <c r="A2993" t="str">
        <f>"603693"</f>
        <v>603693</v>
      </c>
      <c r="B2993" t="s">
        <v>10</v>
      </c>
    </row>
    <row r="2994" spans="1:2" x14ac:dyDescent="0.25">
      <c r="A2994" t="str">
        <f>"000862"</f>
        <v>000862</v>
      </c>
      <c r="B2994" t="s">
        <v>33</v>
      </c>
    </row>
    <row r="2995" spans="1:2" x14ac:dyDescent="0.25">
      <c r="A2995" t="str">
        <f>"000425"</f>
        <v>000425</v>
      </c>
      <c r="B2995" t="s">
        <v>10</v>
      </c>
    </row>
    <row r="2996" spans="1:2" x14ac:dyDescent="0.25">
      <c r="A2996" t="str">
        <f>"601866"</f>
        <v>601866</v>
      </c>
      <c r="B2996" t="s">
        <v>5</v>
      </c>
    </row>
    <row r="2997" spans="1:2" x14ac:dyDescent="0.25">
      <c r="A2997" t="str">
        <f>"600898"</f>
        <v>600898</v>
      </c>
      <c r="B2997" t="s">
        <v>9</v>
      </c>
    </row>
    <row r="2998" spans="1:2" x14ac:dyDescent="0.25">
      <c r="A2998" t="str">
        <f>"600015"</f>
        <v>600015</v>
      </c>
      <c r="B2998" t="s">
        <v>7</v>
      </c>
    </row>
    <row r="2999" spans="1:2" x14ac:dyDescent="0.25">
      <c r="A2999" t="str">
        <f>"600782"</f>
        <v>600782</v>
      </c>
      <c r="B2999" t="s">
        <v>23</v>
      </c>
    </row>
    <row r="3000" spans="1:2" x14ac:dyDescent="0.25">
      <c r="A3000" t="str">
        <f>"002231"</f>
        <v>002231</v>
      </c>
      <c r="B3000" t="s">
        <v>2</v>
      </c>
    </row>
    <row r="3001" spans="1:2" x14ac:dyDescent="0.25">
      <c r="A3001" t="str">
        <f>"300613"</f>
        <v>300613</v>
      </c>
      <c r="B3001" t="s">
        <v>5</v>
      </c>
    </row>
    <row r="3002" spans="1:2" x14ac:dyDescent="0.25">
      <c r="A3002" t="str">
        <f>"000552"</f>
        <v>000552</v>
      </c>
      <c r="B3002" t="s">
        <v>22</v>
      </c>
    </row>
    <row r="3003" spans="1:2" x14ac:dyDescent="0.25">
      <c r="A3003" t="str">
        <f>"300699"</f>
        <v>300699</v>
      </c>
      <c r="B3003" t="s">
        <v>9</v>
      </c>
    </row>
    <row r="3004" spans="1:2" x14ac:dyDescent="0.25">
      <c r="A3004" t="str">
        <f>"600661"</f>
        <v>600661</v>
      </c>
      <c r="B3004" t="s">
        <v>5</v>
      </c>
    </row>
    <row r="3005" spans="1:2" x14ac:dyDescent="0.25">
      <c r="A3005" t="str">
        <f>"600993"</f>
        <v>600993</v>
      </c>
      <c r="B3005" t="s">
        <v>12</v>
      </c>
    </row>
    <row r="3006" spans="1:2" x14ac:dyDescent="0.25">
      <c r="A3006" t="str">
        <f>"600569"</f>
        <v>600569</v>
      </c>
      <c r="B3006" t="s">
        <v>21</v>
      </c>
    </row>
    <row r="3007" spans="1:2" x14ac:dyDescent="0.25">
      <c r="A3007" t="str">
        <f>"000509"</f>
        <v>000509</v>
      </c>
      <c r="B3007" t="s">
        <v>18</v>
      </c>
    </row>
    <row r="3008" spans="1:2" x14ac:dyDescent="0.25">
      <c r="A3008" t="str">
        <f>"600191"</f>
        <v>600191</v>
      </c>
      <c r="B3008" t="s">
        <v>29</v>
      </c>
    </row>
    <row r="3009" spans="1:2" x14ac:dyDescent="0.25">
      <c r="A3009" t="str">
        <f>"002306"</f>
        <v>002306</v>
      </c>
      <c r="B3009" t="s">
        <v>7</v>
      </c>
    </row>
    <row r="3010" spans="1:2" x14ac:dyDescent="0.25">
      <c r="A3010" t="str">
        <f>"600732"</f>
        <v>600732</v>
      </c>
      <c r="B3010" t="s">
        <v>5</v>
      </c>
    </row>
    <row r="3011" spans="1:2" x14ac:dyDescent="0.25">
      <c r="A3011" t="str">
        <f>"002080"</f>
        <v>002080</v>
      </c>
      <c r="B3011" t="s">
        <v>10</v>
      </c>
    </row>
    <row r="3012" spans="1:2" x14ac:dyDescent="0.25">
      <c r="A3012" t="str">
        <f>"000833"</f>
        <v>000833</v>
      </c>
      <c r="B3012" t="s">
        <v>19</v>
      </c>
    </row>
    <row r="3013" spans="1:2" x14ac:dyDescent="0.25">
      <c r="A3013" t="str">
        <f>"600766"</f>
        <v>600766</v>
      </c>
      <c r="B3013" t="s">
        <v>9</v>
      </c>
    </row>
    <row r="3014" spans="1:2" x14ac:dyDescent="0.25">
      <c r="A3014" t="str">
        <f>"300133"</f>
        <v>300133</v>
      </c>
      <c r="B3014" t="s">
        <v>8</v>
      </c>
    </row>
    <row r="3015" spans="1:2" x14ac:dyDescent="0.25">
      <c r="A3015" t="str">
        <f>"603489"</f>
        <v>603489</v>
      </c>
      <c r="B3015" t="s">
        <v>10</v>
      </c>
    </row>
    <row r="3016" spans="1:2" x14ac:dyDescent="0.25">
      <c r="A3016" t="str">
        <f>"300595"</f>
        <v>300595</v>
      </c>
      <c r="B3016" t="s">
        <v>11</v>
      </c>
    </row>
    <row r="3017" spans="1:2" x14ac:dyDescent="0.25">
      <c r="A3017" t="str">
        <f>"000809"</f>
        <v>000809</v>
      </c>
      <c r="B3017" t="s">
        <v>2</v>
      </c>
    </row>
    <row r="3018" spans="1:2" x14ac:dyDescent="0.25">
      <c r="A3018" t="str">
        <f>"002235"</f>
        <v>002235</v>
      </c>
      <c r="B3018" t="s">
        <v>14</v>
      </c>
    </row>
    <row r="3019" spans="1:2" x14ac:dyDescent="0.25">
      <c r="A3019" t="str">
        <f>"600784"</f>
        <v>600784</v>
      </c>
      <c r="B3019" t="s">
        <v>9</v>
      </c>
    </row>
    <row r="3020" spans="1:2" x14ac:dyDescent="0.25">
      <c r="A3020" t="str">
        <f>"000409"</f>
        <v>000409</v>
      </c>
      <c r="B3020" t="s">
        <v>9</v>
      </c>
    </row>
    <row r="3021" spans="1:2" x14ac:dyDescent="0.25">
      <c r="A3021" t="str">
        <f>"000030"</f>
        <v>000030</v>
      </c>
      <c r="B3021" t="s">
        <v>20</v>
      </c>
    </row>
    <row r="3022" spans="1:2" x14ac:dyDescent="0.25">
      <c r="A3022" t="str">
        <f>"300495"</f>
        <v>300495</v>
      </c>
      <c r="B3022" t="s">
        <v>10</v>
      </c>
    </row>
    <row r="3023" spans="1:2" x14ac:dyDescent="0.25">
      <c r="A3023" t="str">
        <f>"002076"</f>
        <v>002076</v>
      </c>
      <c r="B3023" t="s">
        <v>6</v>
      </c>
    </row>
    <row r="3024" spans="1:2" x14ac:dyDescent="0.25">
      <c r="A3024" t="str">
        <f>"300724"</f>
        <v>300724</v>
      </c>
      <c r="B3024" t="s">
        <v>3</v>
      </c>
    </row>
    <row r="3025" spans="1:2" x14ac:dyDescent="0.25">
      <c r="A3025" t="str">
        <f>"600177"</f>
        <v>600177</v>
      </c>
      <c r="B3025" t="s">
        <v>8</v>
      </c>
    </row>
    <row r="3026" spans="1:2" x14ac:dyDescent="0.25">
      <c r="A3026" t="str">
        <f>"601007"</f>
        <v>601007</v>
      </c>
      <c r="B3026" t="s">
        <v>10</v>
      </c>
    </row>
    <row r="3027" spans="1:2" x14ac:dyDescent="0.25">
      <c r="A3027" t="str">
        <f>"002879"</f>
        <v>002879</v>
      </c>
      <c r="B3027" t="s">
        <v>13</v>
      </c>
    </row>
    <row r="3028" spans="1:2" x14ac:dyDescent="0.25">
      <c r="A3028" t="str">
        <f>"000881"</f>
        <v>000881</v>
      </c>
      <c r="B3028" t="s">
        <v>2</v>
      </c>
    </row>
    <row r="3029" spans="1:2" x14ac:dyDescent="0.25">
      <c r="A3029" t="str">
        <f>"600783"</f>
        <v>600783</v>
      </c>
      <c r="B3029" t="s">
        <v>9</v>
      </c>
    </row>
    <row r="3030" spans="1:2" x14ac:dyDescent="0.25">
      <c r="A3030" t="str">
        <f>"002703"</f>
        <v>002703</v>
      </c>
      <c r="B3030" t="s">
        <v>8</v>
      </c>
    </row>
    <row r="3031" spans="1:2" x14ac:dyDescent="0.25">
      <c r="A3031" t="str">
        <f>"600795"</f>
        <v>600795</v>
      </c>
      <c r="B3031" t="s">
        <v>2</v>
      </c>
    </row>
    <row r="3032" spans="1:2" x14ac:dyDescent="0.25">
      <c r="A3032" t="str">
        <f>"603010"</f>
        <v>603010</v>
      </c>
      <c r="B3032" t="s">
        <v>8</v>
      </c>
    </row>
    <row r="3033" spans="1:2" x14ac:dyDescent="0.25">
      <c r="A3033" t="str">
        <f>"002507"</f>
        <v>002507</v>
      </c>
      <c r="B3033" t="s">
        <v>26</v>
      </c>
    </row>
    <row r="3034" spans="1:2" x14ac:dyDescent="0.25">
      <c r="A3034" t="str">
        <f>"603496"</f>
        <v>603496</v>
      </c>
      <c r="B3034" t="s">
        <v>5</v>
      </c>
    </row>
    <row r="3035" spans="1:2" x14ac:dyDescent="0.25">
      <c r="A3035" t="str">
        <f>"002327"</f>
        <v>002327</v>
      </c>
      <c r="B3035" t="s">
        <v>3</v>
      </c>
    </row>
    <row r="3036" spans="1:2" x14ac:dyDescent="0.25">
      <c r="A3036" t="str">
        <f>"002007"</f>
        <v>002007</v>
      </c>
      <c r="B3036" t="s">
        <v>21</v>
      </c>
    </row>
    <row r="3037" spans="1:2" x14ac:dyDescent="0.25">
      <c r="A3037" t="str">
        <f>"601019"</f>
        <v>601019</v>
      </c>
      <c r="B3037" t="s">
        <v>9</v>
      </c>
    </row>
    <row r="3038" spans="1:2" x14ac:dyDescent="0.25">
      <c r="A3038" t="str">
        <f>"300039"</f>
        <v>300039</v>
      </c>
      <c r="B3038" t="s">
        <v>5</v>
      </c>
    </row>
    <row r="3039" spans="1:2" x14ac:dyDescent="0.25">
      <c r="A3039" t="str">
        <f>"002068"</f>
        <v>002068</v>
      </c>
      <c r="B3039" t="s">
        <v>23</v>
      </c>
    </row>
    <row r="3040" spans="1:2" x14ac:dyDescent="0.25">
      <c r="A3040" t="str">
        <f>"002302"</f>
        <v>002302</v>
      </c>
      <c r="B3040" t="s">
        <v>27</v>
      </c>
    </row>
    <row r="3041" spans="1:2" x14ac:dyDescent="0.25">
      <c r="A3041" t="str">
        <f>"601211"</f>
        <v>601211</v>
      </c>
      <c r="B3041" t="s">
        <v>5</v>
      </c>
    </row>
    <row r="3042" spans="1:2" x14ac:dyDescent="0.25">
      <c r="A3042" t="str">
        <f>"300798"</f>
        <v>300798</v>
      </c>
      <c r="B3042" t="s">
        <v>10</v>
      </c>
    </row>
    <row r="3043" spans="1:2" x14ac:dyDescent="0.25">
      <c r="A3043" t="str">
        <f>"002772"</f>
        <v>002772</v>
      </c>
      <c r="B3043" t="s">
        <v>22</v>
      </c>
    </row>
    <row r="3044" spans="1:2" x14ac:dyDescent="0.25">
      <c r="A3044" t="str">
        <f>"600871"</f>
        <v>600871</v>
      </c>
      <c r="B3044" t="s">
        <v>7</v>
      </c>
    </row>
    <row r="3045" spans="1:2" x14ac:dyDescent="0.25">
      <c r="A3045" t="str">
        <f>"300030"</f>
        <v>300030</v>
      </c>
      <c r="B3045" t="s">
        <v>6</v>
      </c>
    </row>
    <row r="3046" spans="1:2" x14ac:dyDescent="0.25">
      <c r="A3046" t="str">
        <f>"000570"</f>
        <v>000570</v>
      </c>
      <c r="B3046" t="s">
        <v>10</v>
      </c>
    </row>
    <row r="3047" spans="1:2" x14ac:dyDescent="0.25">
      <c r="A3047" t="str">
        <f>"600696"</f>
        <v>600696</v>
      </c>
      <c r="B3047" t="s">
        <v>5</v>
      </c>
    </row>
    <row r="3048" spans="1:2" x14ac:dyDescent="0.25">
      <c r="A3048" t="str">
        <f>"002370"</f>
        <v>002370</v>
      </c>
      <c r="B3048" t="s">
        <v>8</v>
      </c>
    </row>
    <row r="3049" spans="1:2" x14ac:dyDescent="0.25">
      <c r="A3049" t="str">
        <f>"600531"</f>
        <v>600531</v>
      </c>
      <c r="B3049" t="s">
        <v>21</v>
      </c>
    </row>
    <row r="3050" spans="1:2" x14ac:dyDescent="0.25">
      <c r="A3050" t="str">
        <f>"300673"</f>
        <v>300673</v>
      </c>
      <c r="B3050" t="s">
        <v>8</v>
      </c>
    </row>
    <row r="3051" spans="1:2" x14ac:dyDescent="0.25">
      <c r="A3051" t="str">
        <f>"300395"</f>
        <v>300395</v>
      </c>
      <c r="B3051" t="s">
        <v>12</v>
      </c>
    </row>
    <row r="3052" spans="1:2" x14ac:dyDescent="0.25">
      <c r="A3052" t="str">
        <f>"600605"</f>
        <v>600605</v>
      </c>
      <c r="B3052" t="s">
        <v>5</v>
      </c>
    </row>
    <row r="3053" spans="1:2" x14ac:dyDescent="0.25">
      <c r="A3053" t="str">
        <f>"000630"</f>
        <v>000630</v>
      </c>
      <c r="B3053" t="s">
        <v>11</v>
      </c>
    </row>
    <row r="3054" spans="1:2" x14ac:dyDescent="0.25">
      <c r="A3054" t="str">
        <f>"002312"</f>
        <v>002312</v>
      </c>
      <c r="B3054" t="s">
        <v>18</v>
      </c>
    </row>
    <row r="3055" spans="1:2" x14ac:dyDescent="0.25">
      <c r="A3055" t="str">
        <f>"600246"</f>
        <v>600246</v>
      </c>
      <c r="B3055" t="s">
        <v>7</v>
      </c>
    </row>
    <row r="3056" spans="1:2" x14ac:dyDescent="0.25">
      <c r="A3056" t="str">
        <f>"600219"</f>
        <v>600219</v>
      </c>
      <c r="B3056" t="s">
        <v>9</v>
      </c>
    </row>
    <row r="3057" spans="1:2" x14ac:dyDescent="0.25">
      <c r="A3057" t="str">
        <f>"601377"</f>
        <v>601377</v>
      </c>
      <c r="B3057" t="s">
        <v>14</v>
      </c>
    </row>
    <row r="3058" spans="1:2" x14ac:dyDescent="0.25">
      <c r="A3058" t="str">
        <f>"002458"</f>
        <v>002458</v>
      </c>
      <c r="B3058" t="s">
        <v>9</v>
      </c>
    </row>
    <row r="3059" spans="1:2" x14ac:dyDescent="0.25">
      <c r="A3059" t="str">
        <f>"603178"</f>
        <v>603178</v>
      </c>
      <c r="B3059" t="s">
        <v>8</v>
      </c>
    </row>
    <row r="3060" spans="1:2" x14ac:dyDescent="0.25">
      <c r="A3060" t="str">
        <f>"300679"</f>
        <v>300679</v>
      </c>
      <c r="B3060" t="s">
        <v>3</v>
      </c>
    </row>
    <row r="3061" spans="1:2" x14ac:dyDescent="0.25">
      <c r="A3061" t="str">
        <f>"600612"</f>
        <v>600612</v>
      </c>
      <c r="B3061" t="s">
        <v>5</v>
      </c>
    </row>
    <row r="3062" spans="1:2" x14ac:dyDescent="0.25">
      <c r="A3062" t="str">
        <f>"600275"</f>
        <v>600275</v>
      </c>
      <c r="B3062" t="s">
        <v>12</v>
      </c>
    </row>
    <row r="3063" spans="1:2" x14ac:dyDescent="0.25">
      <c r="A3063" t="str">
        <f>"600490"</f>
        <v>600490</v>
      </c>
      <c r="B3063" t="s">
        <v>5</v>
      </c>
    </row>
    <row r="3064" spans="1:2" x14ac:dyDescent="0.25">
      <c r="A3064" t="str">
        <f>"600249"</f>
        <v>600249</v>
      </c>
      <c r="B3064" t="s">
        <v>19</v>
      </c>
    </row>
    <row r="3065" spans="1:2" x14ac:dyDescent="0.25">
      <c r="A3065" t="str">
        <f>"600323"</f>
        <v>600323</v>
      </c>
      <c r="B3065" t="s">
        <v>6</v>
      </c>
    </row>
    <row r="3066" spans="1:2" x14ac:dyDescent="0.25">
      <c r="A3066" t="str">
        <f>"601009"</f>
        <v>601009</v>
      </c>
      <c r="B3066" t="s">
        <v>10</v>
      </c>
    </row>
    <row r="3067" spans="1:2" x14ac:dyDescent="0.25">
      <c r="A3067" t="str">
        <f>"002275"</f>
        <v>002275</v>
      </c>
      <c r="B3067" t="s">
        <v>19</v>
      </c>
    </row>
    <row r="3068" spans="1:2" x14ac:dyDescent="0.25">
      <c r="A3068" t="str">
        <f>"000982"</f>
        <v>000982</v>
      </c>
      <c r="B3068" t="s">
        <v>33</v>
      </c>
    </row>
    <row r="3069" spans="1:2" x14ac:dyDescent="0.25">
      <c r="A3069" t="str">
        <f>"000729"</f>
        <v>000729</v>
      </c>
      <c r="B3069" t="s">
        <v>7</v>
      </c>
    </row>
    <row r="3070" spans="1:2" x14ac:dyDescent="0.25">
      <c r="A3070" t="str">
        <f>"002438"</f>
        <v>002438</v>
      </c>
      <c r="B3070" t="s">
        <v>10</v>
      </c>
    </row>
    <row r="3071" spans="1:2" x14ac:dyDescent="0.25">
      <c r="A3071" t="str">
        <f>"000504"</f>
        <v>000504</v>
      </c>
      <c r="B3071" t="s">
        <v>13</v>
      </c>
    </row>
    <row r="3072" spans="1:2" x14ac:dyDescent="0.25">
      <c r="A3072" t="str">
        <f>"600876"</f>
        <v>600876</v>
      </c>
      <c r="B3072" t="s">
        <v>21</v>
      </c>
    </row>
    <row r="3073" spans="1:2" x14ac:dyDescent="0.25">
      <c r="A3073" t="str">
        <f>"000612"</f>
        <v>000612</v>
      </c>
      <c r="B3073" t="s">
        <v>21</v>
      </c>
    </row>
    <row r="3074" spans="1:2" x14ac:dyDescent="0.25">
      <c r="A3074" t="str">
        <f>"600228"</f>
        <v>600228</v>
      </c>
      <c r="B3074" t="s">
        <v>23</v>
      </c>
    </row>
    <row r="3075" spans="1:2" x14ac:dyDescent="0.25">
      <c r="A3075" t="str">
        <f>"000968"</f>
        <v>000968</v>
      </c>
      <c r="B3075" t="s">
        <v>28</v>
      </c>
    </row>
    <row r="3076" spans="1:2" x14ac:dyDescent="0.25">
      <c r="A3076" t="str">
        <f>"603080"</f>
        <v>603080</v>
      </c>
      <c r="B3076" t="s">
        <v>27</v>
      </c>
    </row>
    <row r="3077" spans="1:2" x14ac:dyDescent="0.25">
      <c r="A3077" t="str">
        <f>"002479"</f>
        <v>002479</v>
      </c>
      <c r="B3077" t="s">
        <v>8</v>
      </c>
    </row>
    <row r="3078" spans="1:2" x14ac:dyDescent="0.25">
      <c r="A3078" t="str">
        <f>"300033"</f>
        <v>300033</v>
      </c>
      <c r="B3078" t="s">
        <v>8</v>
      </c>
    </row>
    <row r="3079" spans="1:2" x14ac:dyDescent="0.25">
      <c r="A3079" t="str">
        <f>"002656"</f>
        <v>002656</v>
      </c>
      <c r="B3079" t="s">
        <v>6</v>
      </c>
    </row>
    <row r="3080" spans="1:2" x14ac:dyDescent="0.25">
      <c r="A3080" t="str">
        <f>"002033"</f>
        <v>002033</v>
      </c>
      <c r="B3080" t="s">
        <v>31</v>
      </c>
    </row>
    <row r="3081" spans="1:2" x14ac:dyDescent="0.25">
      <c r="A3081" t="str">
        <f>"688202"</f>
        <v>688202</v>
      </c>
      <c r="B3081" t="s">
        <v>5</v>
      </c>
    </row>
    <row r="3082" spans="1:2" x14ac:dyDescent="0.25">
      <c r="A3082" t="str">
        <f>"603387"</f>
        <v>603387</v>
      </c>
      <c r="B3082" t="s">
        <v>10</v>
      </c>
    </row>
    <row r="3083" spans="1:2" x14ac:dyDescent="0.25">
      <c r="A3083" t="str">
        <f>"600723"</f>
        <v>600723</v>
      </c>
      <c r="B3083" t="s">
        <v>7</v>
      </c>
    </row>
    <row r="3084" spans="1:2" x14ac:dyDescent="0.25">
      <c r="A3084" t="str">
        <f>"002286"</f>
        <v>002286</v>
      </c>
      <c r="B3084" t="s">
        <v>9</v>
      </c>
    </row>
    <row r="3085" spans="1:2" x14ac:dyDescent="0.25">
      <c r="A3085" t="str">
        <f>"600055"</f>
        <v>600055</v>
      </c>
      <c r="B3085" t="s">
        <v>7</v>
      </c>
    </row>
    <row r="3086" spans="1:2" x14ac:dyDescent="0.25">
      <c r="A3086" t="str">
        <f>"000960"</f>
        <v>000960</v>
      </c>
      <c r="B3086" t="s">
        <v>31</v>
      </c>
    </row>
    <row r="3087" spans="1:2" x14ac:dyDescent="0.25">
      <c r="A3087" t="str">
        <f>"600737"</f>
        <v>600737</v>
      </c>
      <c r="B3087" t="s">
        <v>27</v>
      </c>
    </row>
    <row r="3088" spans="1:2" x14ac:dyDescent="0.25">
      <c r="A3088" t="str">
        <f>"603659"</f>
        <v>603659</v>
      </c>
      <c r="B3088" t="s">
        <v>5</v>
      </c>
    </row>
    <row r="3089" spans="1:2" x14ac:dyDescent="0.25">
      <c r="A3089" t="str">
        <f>"000544"</f>
        <v>000544</v>
      </c>
      <c r="B3089" t="s">
        <v>21</v>
      </c>
    </row>
    <row r="3090" spans="1:2" x14ac:dyDescent="0.25">
      <c r="A3090" t="str">
        <f>"600026"</f>
        <v>600026</v>
      </c>
      <c r="B3090" t="s">
        <v>5</v>
      </c>
    </row>
    <row r="3091" spans="1:2" x14ac:dyDescent="0.25">
      <c r="A3091" t="str">
        <f>"603818"</f>
        <v>603818</v>
      </c>
      <c r="B3091" t="s">
        <v>7</v>
      </c>
    </row>
    <row r="3092" spans="1:2" x14ac:dyDescent="0.25">
      <c r="A3092" t="str">
        <f>"601880"</f>
        <v>601880</v>
      </c>
      <c r="B3092" t="s">
        <v>2</v>
      </c>
    </row>
    <row r="3093" spans="1:2" x14ac:dyDescent="0.25">
      <c r="A3093" t="str">
        <f>"000700"</f>
        <v>000700</v>
      </c>
      <c r="B3093" t="s">
        <v>10</v>
      </c>
    </row>
    <row r="3094" spans="1:2" x14ac:dyDescent="0.25">
      <c r="A3094" t="str">
        <f>"603313"</f>
        <v>603313</v>
      </c>
      <c r="B3094" t="s">
        <v>10</v>
      </c>
    </row>
    <row r="3095" spans="1:2" x14ac:dyDescent="0.25">
      <c r="A3095" t="str">
        <f>"002945"</f>
        <v>002945</v>
      </c>
      <c r="B3095" t="s">
        <v>17</v>
      </c>
    </row>
    <row r="3096" spans="1:2" x14ac:dyDescent="0.25">
      <c r="A3096" t="str">
        <f>"600489"</f>
        <v>600489</v>
      </c>
      <c r="B3096" t="s">
        <v>7</v>
      </c>
    </row>
    <row r="3097" spans="1:2" x14ac:dyDescent="0.25">
      <c r="A3097" t="str">
        <f>"002678"</f>
        <v>002678</v>
      </c>
      <c r="B3097" t="s">
        <v>6</v>
      </c>
    </row>
    <row r="3098" spans="1:2" x14ac:dyDescent="0.25">
      <c r="A3098" t="str">
        <f>"688218"</f>
        <v>688218</v>
      </c>
      <c r="B3098" t="s">
        <v>10</v>
      </c>
    </row>
    <row r="3099" spans="1:2" x14ac:dyDescent="0.25">
      <c r="A3099" t="str">
        <f>"600403"</f>
        <v>600403</v>
      </c>
      <c r="B3099" t="s">
        <v>21</v>
      </c>
    </row>
    <row r="3100" spans="1:2" x14ac:dyDescent="0.25">
      <c r="A3100" t="str">
        <f>"600642"</f>
        <v>600642</v>
      </c>
      <c r="B3100" t="s">
        <v>5</v>
      </c>
    </row>
    <row r="3101" spans="1:2" x14ac:dyDescent="0.25">
      <c r="A3101" t="str">
        <f>"002806"</f>
        <v>002806</v>
      </c>
      <c r="B3101" t="s">
        <v>6</v>
      </c>
    </row>
    <row r="3102" spans="1:2" x14ac:dyDescent="0.25">
      <c r="A3102" t="str">
        <f>"002736"</f>
        <v>002736</v>
      </c>
      <c r="B3102" t="s">
        <v>3</v>
      </c>
    </row>
    <row r="3103" spans="1:2" x14ac:dyDescent="0.25">
      <c r="A3103" t="str">
        <f>"600674"</f>
        <v>600674</v>
      </c>
      <c r="B3103" t="s">
        <v>18</v>
      </c>
    </row>
    <row r="3104" spans="1:2" x14ac:dyDescent="0.25">
      <c r="A3104" t="str">
        <f>"600081"</f>
        <v>600081</v>
      </c>
      <c r="B3104" t="s">
        <v>5</v>
      </c>
    </row>
    <row r="3105" spans="1:2" x14ac:dyDescent="0.25">
      <c r="A3105" t="str">
        <f>"002435"</f>
        <v>002435</v>
      </c>
      <c r="B3105" t="s">
        <v>10</v>
      </c>
    </row>
    <row r="3106" spans="1:2" x14ac:dyDescent="0.25">
      <c r="A3106" t="str">
        <f>"000617"</f>
        <v>000617</v>
      </c>
      <c r="B3106" t="s">
        <v>27</v>
      </c>
    </row>
    <row r="3107" spans="1:2" x14ac:dyDescent="0.25">
      <c r="A3107" t="str">
        <f>"600390"</f>
        <v>600390</v>
      </c>
      <c r="B3107" t="s">
        <v>13</v>
      </c>
    </row>
    <row r="3108" spans="1:2" x14ac:dyDescent="0.25">
      <c r="A3108" t="str">
        <f>"000677"</f>
        <v>000677</v>
      </c>
      <c r="B3108" t="s">
        <v>9</v>
      </c>
    </row>
    <row r="3109" spans="1:2" x14ac:dyDescent="0.25">
      <c r="A3109" t="str">
        <f>"603579"</f>
        <v>603579</v>
      </c>
      <c r="B3109" t="s">
        <v>5</v>
      </c>
    </row>
    <row r="3110" spans="1:2" x14ac:dyDescent="0.25">
      <c r="A3110" t="str">
        <f>"002328"</f>
        <v>002328</v>
      </c>
      <c r="B3110" t="s">
        <v>5</v>
      </c>
    </row>
    <row r="3111" spans="1:2" x14ac:dyDescent="0.25">
      <c r="A3111" t="str">
        <f>"000581"</f>
        <v>000581</v>
      </c>
      <c r="B3111" t="s">
        <v>10</v>
      </c>
    </row>
    <row r="3112" spans="1:2" x14ac:dyDescent="0.25">
      <c r="A3112" t="str">
        <f>"300781"</f>
        <v>300781</v>
      </c>
      <c r="B3112" t="s">
        <v>6</v>
      </c>
    </row>
    <row r="3113" spans="1:2" x14ac:dyDescent="0.25">
      <c r="A3113" t="str">
        <f>"000669"</f>
        <v>000669</v>
      </c>
      <c r="B3113" t="s">
        <v>20</v>
      </c>
    </row>
    <row r="3114" spans="1:2" x14ac:dyDescent="0.25">
      <c r="A3114" t="str">
        <f>"000585"</f>
        <v>000585</v>
      </c>
      <c r="B3114" t="s">
        <v>15</v>
      </c>
    </row>
    <row r="3115" spans="1:2" x14ac:dyDescent="0.25">
      <c r="A3115" t="str">
        <f>"600663"</f>
        <v>600663</v>
      </c>
      <c r="B3115" t="s">
        <v>5</v>
      </c>
    </row>
    <row r="3116" spans="1:2" x14ac:dyDescent="0.25">
      <c r="A3116" t="str">
        <f>"002051"</f>
        <v>002051</v>
      </c>
      <c r="B3116" t="s">
        <v>7</v>
      </c>
    </row>
    <row r="3117" spans="1:2" x14ac:dyDescent="0.25">
      <c r="A3117" t="str">
        <f>"000690"</f>
        <v>000690</v>
      </c>
      <c r="B3117" t="s">
        <v>6</v>
      </c>
    </row>
    <row r="3118" spans="1:2" x14ac:dyDescent="0.25">
      <c r="A3118" t="str">
        <f>"600609"</f>
        <v>600609</v>
      </c>
      <c r="B3118" t="s">
        <v>2</v>
      </c>
    </row>
    <row r="3119" spans="1:2" x14ac:dyDescent="0.25">
      <c r="A3119" t="str">
        <f>"300340"</f>
        <v>300340</v>
      </c>
      <c r="B3119" t="s">
        <v>6</v>
      </c>
    </row>
    <row r="3120" spans="1:2" x14ac:dyDescent="0.25">
      <c r="A3120" t="str">
        <f>"002839"</f>
        <v>002839</v>
      </c>
      <c r="B3120" t="s">
        <v>10</v>
      </c>
    </row>
    <row r="3121" spans="1:2" x14ac:dyDescent="0.25">
      <c r="A3121" t="str">
        <f>"300718"</f>
        <v>300718</v>
      </c>
      <c r="B3121" t="s">
        <v>8</v>
      </c>
    </row>
    <row r="3122" spans="1:2" x14ac:dyDescent="0.25">
      <c r="A3122" t="str">
        <f>"601658"</f>
        <v>601658</v>
      </c>
      <c r="B3122" t="s">
        <v>7</v>
      </c>
    </row>
    <row r="3123" spans="1:2" x14ac:dyDescent="0.25">
      <c r="A3123" t="str">
        <f>"600272"</f>
        <v>600272</v>
      </c>
      <c r="B3123" t="s">
        <v>5</v>
      </c>
    </row>
    <row r="3124" spans="1:2" x14ac:dyDescent="0.25">
      <c r="A3124" t="str">
        <f>"603766"</f>
        <v>603766</v>
      </c>
      <c r="B3124" t="s">
        <v>26</v>
      </c>
    </row>
    <row r="3125" spans="1:2" x14ac:dyDescent="0.25">
      <c r="A3125" t="str">
        <f>"000061"</f>
        <v>000061</v>
      </c>
      <c r="B3125" t="s">
        <v>3</v>
      </c>
    </row>
    <row r="3126" spans="1:2" x14ac:dyDescent="0.25">
      <c r="A3126" t="str">
        <f>"600428"</f>
        <v>600428</v>
      </c>
      <c r="B3126" t="s">
        <v>6</v>
      </c>
    </row>
    <row r="3127" spans="1:2" x14ac:dyDescent="0.25">
      <c r="A3127" t="str">
        <f>"601388"</f>
        <v>601388</v>
      </c>
      <c r="B3127" t="s">
        <v>10</v>
      </c>
    </row>
    <row r="3128" spans="1:2" x14ac:dyDescent="0.25">
      <c r="A3128" t="str">
        <f>"600396"</f>
        <v>600396</v>
      </c>
      <c r="B3128" t="s">
        <v>2</v>
      </c>
    </row>
    <row r="3129" spans="1:2" x14ac:dyDescent="0.25">
      <c r="A3129" t="str">
        <f>"300503"</f>
        <v>300503</v>
      </c>
      <c r="B3129" t="s">
        <v>6</v>
      </c>
    </row>
    <row r="3130" spans="1:2" x14ac:dyDescent="0.25">
      <c r="A3130" t="str">
        <f>"002673"</f>
        <v>002673</v>
      </c>
      <c r="B3130" t="s">
        <v>4</v>
      </c>
    </row>
    <row r="3131" spans="1:2" x14ac:dyDescent="0.25">
      <c r="A3131" t="str">
        <f>"600425"</f>
        <v>600425</v>
      </c>
      <c r="B3131" t="s">
        <v>27</v>
      </c>
    </row>
    <row r="3132" spans="1:2" x14ac:dyDescent="0.25">
      <c r="A3132" t="str">
        <f>"601099"</f>
        <v>601099</v>
      </c>
      <c r="B3132" t="s">
        <v>31</v>
      </c>
    </row>
    <row r="3133" spans="1:2" x14ac:dyDescent="0.25">
      <c r="A3133" t="str">
        <f>"300658"</f>
        <v>300658</v>
      </c>
      <c r="B3133" t="s">
        <v>14</v>
      </c>
    </row>
    <row r="3134" spans="1:2" x14ac:dyDescent="0.25">
      <c r="A3134" t="str">
        <f>"601599"</f>
        <v>601599</v>
      </c>
      <c r="B3134" t="s">
        <v>10</v>
      </c>
    </row>
    <row r="3135" spans="1:2" x14ac:dyDescent="0.25">
      <c r="A3135" t="str">
        <f>"600664"</f>
        <v>600664</v>
      </c>
      <c r="B3135" t="s">
        <v>25</v>
      </c>
    </row>
    <row r="3136" spans="1:2" x14ac:dyDescent="0.25">
      <c r="A3136" t="str">
        <f>"000885"</f>
        <v>000885</v>
      </c>
      <c r="B3136" t="s">
        <v>21</v>
      </c>
    </row>
    <row r="3137" spans="1:2" x14ac:dyDescent="0.25">
      <c r="A3137" t="str">
        <f>"300677"</f>
        <v>300677</v>
      </c>
      <c r="B3137" t="s">
        <v>9</v>
      </c>
    </row>
    <row r="3138" spans="1:2" x14ac:dyDescent="0.25">
      <c r="A3138" t="str">
        <f>"300314"</f>
        <v>300314</v>
      </c>
      <c r="B3138" t="s">
        <v>8</v>
      </c>
    </row>
    <row r="3139" spans="1:2" x14ac:dyDescent="0.25">
      <c r="A3139" t="str">
        <f>"002287"</f>
        <v>002287</v>
      </c>
      <c r="B3139" t="s">
        <v>17</v>
      </c>
    </row>
    <row r="3140" spans="1:2" x14ac:dyDescent="0.25">
      <c r="A3140" t="str">
        <f>"002638"</f>
        <v>002638</v>
      </c>
      <c r="B3140" t="s">
        <v>6</v>
      </c>
    </row>
    <row r="3141" spans="1:2" x14ac:dyDescent="0.25">
      <c r="A3141" t="str">
        <f>"000937"</f>
        <v>000937</v>
      </c>
      <c r="B3141" t="s">
        <v>16</v>
      </c>
    </row>
    <row r="3142" spans="1:2" x14ac:dyDescent="0.25">
      <c r="A3142" t="str">
        <f>"002242"</f>
        <v>002242</v>
      </c>
      <c r="B3142" t="s">
        <v>9</v>
      </c>
    </row>
    <row r="3143" spans="1:2" x14ac:dyDescent="0.25">
      <c r="A3143" t="str">
        <f>"601028"</f>
        <v>601028</v>
      </c>
      <c r="B3143" t="s">
        <v>10</v>
      </c>
    </row>
    <row r="3144" spans="1:2" x14ac:dyDescent="0.25">
      <c r="A3144" t="str">
        <f>"600175"</f>
        <v>600175</v>
      </c>
      <c r="B3144" t="s">
        <v>8</v>
      </c>
    </row>
    <row r="3145" spans="1:2" x14ac:dyDescent="0.25">
      <c r="A3145" t="str">
        <f>"000959"</f>
        <v>000959</v>
      </c>
      <c r="B3145" t="s">
        <v>7</v>
      </c>
    </row>
    <row r="3146" spans="1:2" x14ac:dyDescent="0.25">
      <c r="A3146" t="str">
        <f>"603157"</f>
        <v>603157</v>
      </c>
      <c r="B3146" t="s">
        <v>5</v>
      </c>
    </row>
    <row r="3147" spans="1:2" x14ac:dyDescent="0.25">
      <c r="A3147" t="str">
        <f>"600679"</f>
        <v>600679</v>
      </c>
      <c r="B3147" t="s">
        <v>5</v>
      </c>
    </row>
    <row r="3148" spans="1:2" x14ac:dyDescent="0.25">
      <c r="A3148" t="str">
        <f>"600665"</f>
        <v>600665</v>
      </c>
      <c r="B3148" t="s">
        <v>4</v>
      </c>
    </row>
    <row r="3149" spans="1:2" x14ac:dyDescent="0.25">
      <c r="A3149" t="str">
        <f>"600117"</f>
        <v>600117</v>
      </c>
      <c r="B3149" t="s">
        <v>32</v>
      </c>
    </row>
    <row r="3150" spans="1:2" x14ac:dyDescent="0.25">
      <c r="A3150" t="str">
        <f>"600327"</f>
        <v>600327</v>
      </c>
      <c r="B3150" t="s">
        <v>10</v>
      </c>
    </row>
    <row r="3151" spans="1:2" x14ac:dyDescent="0.25">
      <c r="A3151" t="str">
        <f>"600000"</f>
        <v>600000</v>
      </c>
      <c r="B3151" t="s">
        <v>5</v>
      </c>
    </row>
    <row r="3152" spans="1:2" x14ac:dyDescent="0.25">
      <c r="A3152" t="str">
        <f>"000587"</f>
        <v>000587</v>
      </c>
      <c r="B3152" t="s">
        <v>25</v>
      </c>
    </row>
    <row r="3153" spans="1:2" x14ac:dyDescent="0.25">
      <c r="A3153" t="str">
        <f>"600160"</f>
        <v>600160</v>
      </c>
      <c r="B3153" t="s">
        <v>8</v>
      </c>
    </row>
    <row r="3154" spans="1:2" x14ac:dyDescent="0.25">
      <c r="A3154" t="str">
        <f>"300210"</f>
        <v>300210</v>
      </c>
      <c r="B3154" t="s">
        <v>2</v>
      </c>
    </row>
    <row r="3155" spans="1:2" x14ac:dyDescent="0.25">
      <c r="A3155" t="str">
        <f>"600726"</f>
        <v>600726</v>
      </c>
      <c r="B3155" t="s">
        <v>25</v>
      </c>
    </row>
    <row r="3156" spans="1:2" x14ac:dyDescent="0.25">
      <c r="A3156" t="str">
        <f>"600111"</f>
        <v>600111</v>
      </c>
      <c r="B3156" t="s">
        <v>29</v>
      </c>
    </row>
    <row r="3157" spans="1:2" x14ac:dyDescent="0.25">
      <c r="A3157" t="str">
        <f>"601225"</f>
        <v>601225</v>
      </c>
      <c r="B3157" t="s">
        <v>4</v>
      </c>
    </row>
    <row r="3158" spans="1:2" x14ac:dyDescent="0.25">
      <c r="A3158" t="str">
        <f>"601901"</f>
        <v>601901</v>
      </c>
      <c r="B3158" t="s">
        <v>13</v>
      </c>
    </row>
    <row r="3159" spans="1:2" x14ac:dyDescent="0.25">
      <c r="A3159" t="str">
        <f>"603701"</f>
        <v>603701</v>
      </c>
      <c r="B3159" t="s">
        <v>8</v>
      </c>
    </row>
    <row r="3160" spans="1:2" x14ac:dyDescent="0.25">
      <c r="A3160" t="str">
        <f>"002304"</f>
        <v>002304</v>
      </c>
      <c r="B3160" t="s">
        <v>10</v>
      </c>
    </row>
    <row r="3161" spans="1:2" x14ac:dyDescent="0.25">
      <c r="A3161" t="str">
        <f>"002476"</f>
        <v>002476</v>
      </c>
      <c r="B3161" t="s">
        <v>9</v>
      </c>
    </row>
    <row r="3162" spans="1:2" x14ac:dyDescent="0.25">
      <c r="A3162" t="str">
        <f>"002062"</f>
        <v>002062</v>
      </c>
      <c r="B3162" t="s">
        <v>8</v>
      </c>
    </row>
    <row r="3163" spans="1:2" x14ac:dyDescent="0.25">
      <c r="A3163" t="str">
        <f>"600807"</f>
        <v>600807</v>
      </c>
      <c r="B3163" t="s">
        <v>9</v>
      </c>
    </row>
    <row r="3164" spans="1:2" x14ac:dyDescent="0.25">
      <c r="A3164" t="str">
        <f>"600339"</f>
        <v>600339</v>
      </c>
      <c r="B3164" t="s">
        <v>27</v>
      </c>
    </row>
    <row r="3165" spans="1:2" x14ac:dyDescent="0.25">
      <c r="A3165" t="str">
        <f>"002239"</f>
        <v>002239</v>
      </c>
      <c r="B3165" t="s">
        <v>10</v>
      </c>
    </row>
    <row r="3166" spans="1:2" x14ac:dyDescent="0.25">
      <c r="A3166" t="str">
        <f>"002113"</f>
        <v>002113</v>
      </c>
      <c r="B3166" t="s">
        <v>13</v>
      </c>
    </row>
    <row r="3167" spans="1:2" x14ac:dyDescent="0.25">
      <c r="A3167" t="str">
        <f>"002290"</f>
        <v>002290</v>
      </c>
      <c r="B3167" t="s">
        <v>10</v>
      </c>
    </row>
    <row r="3168" spans="1:2" x14ac:dyDescent="0.25">
      <c r="A3168" t="str">
        <f>"002918"</f>
        <v>002918</v>
      </c>
      <c r="B3168" t="s">
        <v>6</v>
      </c>
    </row>
    <row r="3169" spans="1:2" x14ac:dyDescent="0.25">
      <c r="A3169" t="str">
        <f>"000797"</f>
        <v>000797</v>
      </c>
      <c r="B3169" t="s">
        <v>14</v>
      </c>
    </row>
    <row r="3170" spans="1:2" x14ac:dyDescent="0.25">
      <c r="A3170" t="str">
        <f>"002685"</f>
        <v>002685</v>
      </c>
      <c r="B3170" t="s">
        <v>10</v>
      </c>
    </row>
    <row r="3171" spans="1:2" x14ac:dyDescent="0.25">
      <c r="A3171" t="str">
        <f>"603323"</f>
        <v>603323</v>
      </c>
      <c r="B3171" t="s">
        <v>10</v>
      </c>
    </row>
    <row r="3172" spans="1:2" x14ac:dyDescent="0.25">
      <c r="A3172" t="str">
        <f>"601600"</f>
        <v>601600</v>
      </c>
      <c r="B3172" t="s">
        <v>7</v>
      </c>
    </row>
    <row r="3173" spans="1:2" x14ac:dyDescent="0.25">
      <c r="A3173" t="str">
        <f>"002820"</f>
        <v>002820</v>
      </c>
      <c r="B3173" t="s">
        <v>24</v>
      </c>
    </row>
    <row r="3174" spans="1:2" x14ac:dyDescent="0.25">
      <c r="A3174" t="str">
        <f>"600221"</f>
        <v>600221</v>
      </c>
      <c r="B3174" t="s">
        <v>15</v>
      </c>
    </row>
    <row r="3175" spans="1:2" x14ac:dyDescent="0.25">
      <c r="A3175" t="str">
        <f>"600173"</f>
        <v>600173</v>
      </c>
      <c r="B3175" t="s">
        <v>8</v>
      </c>
    </row>
    <row r="3176" spans="1:2" x14ac:dyDescent="0.25">
      <c r="A3176" t="str">
        <f>"601108"</f>
        <v>601108</v>
      </c>
      <c r="B3176" t="s">
        <v>8</v>
      </c>
    </row>
    <row r="3177" spans="1:2" x14ac:dyDescent="0.25">
      <c r="A3177" t="str">
        <f>"688029"</f>
        <v>688029</v>
      </c>
      <c r="B3177" t="s">
        <v>10</v>
      </c>
    </row>
    <row r="3178" spans="1:2" x14ac:dyDescent="0.25">
      <c r="A3178" t="str">
        <f>"002100"</f>
        <v>002100</v>
      </c>
      <c r="B3178" t="s">
        <v>27</v>
      </c>
    </row>
    <row r="3179" spans="1:2" x14ac:dyDescent="0.25">
      <c r="A3179" t="str">
        <f>"601375"</f>
        <v>601375</v>
      </c>
      <c r="B3179" t="s">
        <v>21</v>
      </c>
    </row>
    <row r="3180" spans="1:2" x14ac:dyDescent="0.25">
      <c r="A3180" t="str">
        <f>"600792"</f>
        <v>600792</v>
      </c>
      <c r="B3180" t="s">
        <v>31</v>
      </c>
    </row>
    <row r="3181" spans="1:2" x14ac:dyDescent="0.25">
      <c r="A3181" t="str">
        <f>"600567"</f>
        <v>600567</v>
      </c>
      <c r="B3181" t="s">
        <v>11</v>
      </c>
    </row>
    <row r="3182" spans="1:2" x14ac:dyDescent="0.25">
      <c r="A3182" t="str">
        <f>"000703"</f>
        <v>000703</v>
      </c>
      <c r="B3182" t="s">
        <v>19</v>
      </c>
    </row>
    <row r="3183" spans="1:2" x14ac:dyDescent="0.25">
      <c r="A3183" t="str">
        <f>"600008"</f>
        <v>600008</v>
      </c>
      <c r="B3183" t="s">
        <v>7</v>
      </c>
    </row>
    <row r="3184" spans="1:2" x14ac:dyDescent="0.25">
      <c r="A3184" t="str">
        <f>"600481"</f>
        <v>600481</v>
      </c>
      <c r="B3184" t="s">
        <v>10</v>
      </c>
    </row>
    <row r="3185" spans="1:2" x14ac:dyDescent="0.25">
      <c r="A3185" t="str">
        <f>"300156"</f>
        <v>300156</v>
      </c>
      <c r="B3185" t="s">
        <v>7</v>
      </c>
    </row>
    <row r="3186" spans="1:2" x14ac:dyDescent="0.25">
      <c r="A3186" t="str">
        <f>"002819"</f>
        <v>002819</v>
      </c>
      <c r="B3186" t="s">
        <v>7</v>
      </c>
    </row>
    <row r="3187" spans="1:2" x14ac:dyDescent="0.25">
      <c r="A3187" t="str">
        <f>"300450"</f>
        <v>300450</v>
      </c>
      <c r="B3187" t="s">
        <v>10</v>
      </c>
    </row>
    <row r="3188" spans="1:2" x14ac:dyDescent="0.25">
      <c r="A3188" t="str">
        <f>"603606"</f>
        <v>603606</v>
      </c>
      <c r="B3188" t="s">
        <v>8</v>
      </c>
    </row>
    <row r="3189" spans="1:2" x14ac:dyDescent="0.25">
      <c r="A3189" t="str">
        <f>"300329"</f>
        <v>300329</v>
      </c>
      <c r="B3189" t="s">
        <v>8</v>
      </c>
    </row>
    <row r="3190" spans="1:2" x14ac:dyDescent="0.25">
      <c r="A3190" t="str">
        <f>"300099"</f>
        <v>300099</v>
      </c>
      <c r="B3190" t="s">
        <v>9</v>
      </c>
    </row>
    <row r="3191" spans="1:2" x14ac:dyDescent="0.25">
      <c r="A3191" t="str">
        <f>"000417"</f>
        <v>000417</v>
      </c>
      <c r="B3191" t="s">
        <v>11</v>
      </c>
    </row>
    <row r="3192" spans="1:2" x14ac:dyDescent="0.25">
      <c r="A3192" t="str">
        <f>"002737"</f>
        <v>002737</v>
      </c>
      <c r="B3192" t="s">
        <v>25</v>
      </c>
    </row>
    <row r="3193" spans="1:2" x14ac:dyDescent="0.25">
      <c r="A3193" t="str">
        <f>"600139"</f>
        <v>600139</v>
      </c>
      <c r="B3193" t="s">
        <v>18</v>
      </c>
    </row>
    <row r="3194" spans="1:2" x14ac:dyDescent="0.25">
      <c r="A3194" t="str">
        <f>"603967"</f>
        <v>603967</v>
      </c>
      <c r="B3194" t="s">
        <v>9</v>
      </c>
    </row>
    <row r="3195" spans="1:2" x14ac:dyDescent="0.25">
      <c r="A3195" t="str">
        <f>"600689"</f>
        <v>600689</v>
      </c>
      <c r="B3195" t="s">
        <v>5</v>
      </c>
    </row>
    <row r="3196" spans="1:2" x14ac:dyDescent="0.25">
      <c r="A3196" t="str">
        <f>"300431"</f>
        <v>300431</v>
      </c>
      <c r="B3196" t="s">
        <v>7</v>
      </c>
    </row>
    <row r="3197" spans="1:2" x14ac:dyDescent="0.25">
      <c r="A3197" t="str">
        <f>"601798"</f>
        <v>601798</v>
      </c>
      <c r="B3197" t="s">
        <v>22</v>
      </c>
    </row>
    <row r="3198" spans="1:2" x14ac:dyDescent="0.25">
      <c r="A3198" t="str">
        <f>"002712"</f>
        <v>002712</v>
      </c>
      <c r="B3198" t="s">
        <v>8</v>
      </c>
    </row>
    <row r="3199" spans="1:2" x14ac:dyDescent="0.25">
      <c r="A3199" t="str">
        <f>"002237"</f>
        <v>002237</v>
      </c>
      <c r="B3199" t="s">
        <v>9</v>
      </c>
    </row>
    <row r="3200" spans="1:2" x14ac:dyDescent="0.25">
      <c r="A3200" t="str">
        <f>"000820"</f>
        <v>000820</v>
      </c>
      <c r="B3200" t="s">
        <v>2</v>
      </c>
    </row>
    <row r="3201" spans="1:2" x14ac:dyDescent="0.25">
      <c r="A3201" t="str">
        <f>"000707"</f>
        <v>000707</v>
      </c>
      <c r="B3201" t="s">
        <v>12</v>
      </c>
    </row>
    <row r="3202" spans="1:2" x14ac:dyDescent="0.25">
      <c r="A3202" t="str">
        <f>"600009"</f>
        <v>600009</v>
      </c>
      <c r="B3202" t="s">
        <v>5</v>
      </c>
    </row>
    <row r="3203" spans="1:2" x14ac:dyDescent="0.25">
      <c r="A3203" t="str">
        <f>"601127"</f>
        <v>601127</v>
      </c>
      <c r="B3203" t="s">
        <v>26</v>
      </c>
    </row>
    <row r="3204" spans="1:2" x14ac:dyDescent="0.25">
      <c r="A3204" t="str">
        <f>"300488"</f>
        <v>300488</v>
      </c>
      <c r="B3204" t="s">
        <v>8</v>
      </c>
    </row>
    <row r="3205" spans="1:2" x14ac:dyDescent="0.25">
      <c r="A3205" t="str">
        <f>"002221"</f>
        <v>002221</v>
      </c>
      <c r="B3205" t="s">
        <v>10</v>
      </c>
    </row>
    <row r="3206" spans="1:2" x14ac:dyDescent="0.25">
      <c r="A3206" t="str">
        <f>"000668"</f>
        <v>000668</v>
      </c>
      <c r="B3206" t="s">
        <v>5</v>
      </c>
    </row>
    <row r="3207" spans="1:2" x14ac:dyDescent="0.25">
      <c r="A3207" t="str">
        <f>"002346"</f>
        <v>002346</v>
      </c>
      <c r="B3207" t="s">
        <v>5</v>
      </c>
    </row>
    <row r="3208" spans="1:2" x14ac:dyDescent="0.25">
      <c r="A3208" t="str">
        <f>"002423"</f>
        <v>002423</v>
      </c>
      <c r="B3208" t="s">
        <v>21</v>
      </c>
    </row>
    <row r="3209" spans="1:2" x14ac:dyDescent="0.25">
      <c r="A3209" t="str">
        <f>"600753"</f>
        <v>600753</v>
      </c>
      <c r="B3209" t="s">
        <v>14</v>
      </c>
    </row>
    <row r="3210" spans="1:2" x14ac:dyDescent="0.25">
      <c r="A3210" t="str">
        <f>"600711"</f>
        <v>600711</v>
      </c>
      <c r="B3210" t="s">
        <v>14</v>
      </c>
    </row>
    <row r="3211" spans="1:2" x14ac:dyDescent="0.25">
      <c r="A3211" t="str">
        <f>"002500"</f>
        <v>002500</v>
      </c>
      <c r="B3211" t="s">
        <v>28</v>
      </c>
    </row>
    <row r="3212" spans="1:2" x14ac:dyDescent="0.25">
      <c r="A3212" t="str">
        <f>"002146"</f>
        <v>002146</v>
      </c>
      <c r="B3212" t="s">
        <v>16</v>
      </c>
    </row>
    <row r="3213" spans="1:2" x14ac:dyDescent="0.25">
      <c r="A3213" t="str">
        <f>"600705"</f>
        <v>600705</v>
      </c>
      <c r="B3213" t="s">
        <v>25</v>
      </c>
    </row>
    <row r="3214" spans="1:2" x14ac:dyDescent="0.25">
      <c r="A3214" t="str">
        <f>"601777"</f>
        <v>601777</v>
      </c>
      <c r="B3214" t="s">
        <v>26</v>
      </c>
    </row>
    <row r="3215" spans="1:2" x14ac:dyDescent="0.25">
      <c r="A3215" t="str">
        <f>"600578"</f>
        <v>600578</v>
      </c>
      <c r="B3215" t="s">
        <v>7</v>
      </c>
    </row>
    <row r="3216" spans="1:2" x14ac:dyDescent="0.25">
      <c r="A3216" t="str">
        <f>"000990"</f>
        <v>000990</v>
      </c>
      <c r="B3216" t="s">
        <v>23</v>
      </c>
    </row>
    <row r="3217" spans="1:2" x14ac:dyDescent="0.25">
      <c r="A3217" t="str">
        <f>"002933"</f>
        <v>002933</v>
      </c>
      <c r="B3217" t="s">
        <v>7</v>
      </c>
    </row>
    <row r="3218" spans="1:2" x14ac:dyDescent="0.25">
      <c r="A3218" t="str">
        <f>"000751"</f>
        <v>000751</v>
      </c>
      <c r="B3218" t="s">
        <v>2</v>
      </c>
    </row>
    <row r="3219" spans="1:2" x14ac:dyDescent="0.25">
      <c r="A3219" t="str">
        <f>"600733"</f>
        <v>600733</v>
      </c>
      <c r="B3219" t="s">
        <v>7</v>
      </c>
    </row>
    <row r="3220" spans="1:2" x14ac:dyDescent="0.25">
      <c r="A3220" t="str">
        <f>"600094"</f>
        <v>600094</v>
      </c>
      <c r="B3220" t="s">
        <v>5</v>
      </c>
    </row>
    <row r="3221" spans="1:2" x14ac:dyDescent="0.25">
      <c r="A3221" t="str">
        <f>"002522"</f>
        <v>002522</v>
      </c>
      <c r="B3221" t="s">
        <v>8</v>
      </c>
    </row>
    <row r="3222" spans="1:2" x14ac:dyDescent="0.25">
      <c r="A3222" t="str">
        <f>"002019"</f>
        <v>002019</v>
      </c>
      <c r="B3222" t="s">
        <v>8</v>
      </c>
    </row>
    <row r="3223" spans="1:2" x14ac:dyDescent="0.25">
      <c r="A3223" t="str">
        <f>"600199"</f>
        <v>600199</v>
      </c>
      <c r="B3223" t="s">
        <v>11</v>
      </c>
    </row>
    <row r="3224" spans="1:2" x14ac:dyDescent="0.25">
      <c r="A3224" t="str">
        <f>"600058"</f>
        <v>600058</v>
      </c>
      <c r="B3224" t="s">
        <v>7</v>
      </c>
    </row>
    <row r="3225" spans="1:2" x14ac:dyDescent="0.25">
      <c r="A3225" t="str">
        <f>"603655"</f>
        <v>603655</v>
      </c>
      <c r="B3225" t="s">
        <v>10</v>
      </c>
    </row>
    <row r="3226" spans="1:2" x14ac:dyDescent="0.25">
      <c r="A3226" t="str">
        <f>"603016"</f>
        <v>603016</v>
      </c>
      <c r="B3226" t="s">
        <v>10</v>
      </c>
    </row>
    <row r="3227" spans="1:2" x14ac:dyDescent="0.25">
      <c r="A3227" t="str">
        <f>"600198"</f>
        <v>600198</v>
      </c>
      <c r="B3227" t="s">
        <v>7</v>
      </c>
    </row>
    <row r="3228" spans="1:2" x14ac:dyDescent="0.25">
      <c r="A3228" t="str">
        <f>"601555"</f>
        <v>601555</v>
      </c>
      <c r="B3228" t="s">
        <v>10</v>
      </c>
    </row>
    <row r="3229" spans="1:2" x14ac:dyDescent="0.25">
      <c r="A3229" t="str">
        <f>"603976"</f>
        <v>603976</v>
      </c>
      <c r="B3229" t="s">
        <v>26</v>
      </c>
    </row>
    <row r="3230" spans="1:2" x14ac:dyDescent="0.25">
      <c r="A3230" t="str">
        <f>"600036"</f>
        <v>600036</v>
      </c>
      <c r="B3230" t="s">
        <v>3</v>
      </c>
    </row>
    <row r="3231" spans="1:2" x14ac:dyDescent="0.25">
      <c r="A3231" t="str">
        <f>"603566"</f>
        <v>603566</v>
      </c>
      <c r="B3231" t="s">
        <v>21</v>
      </c>
    </row>
    <row r="3232" spans="1:2" x14ac:dyDescent="0.25">
      <c r="A3232" t="str">
        <f>"002155"</f>
        <v>002155</v>
      </c>
      <c r="B3232" t="s">
        <v>13</v>
      </c>
    </row>
    <row r="3233" spans="1:2" x14ac:dyDescent="0.25">
      <c r="A3233" t="str">
        <f>"601098"</f>
        <v>601098</v>
      </c>
      <c r="B3233" t="s">
        <v>13</v>
      </c>
    </row>
    <row r="3234" spans="1:2" x14ac:dyDescent="0.25">
      <c r="A3234" t="str">
        <f>"600012"</f>
        <v>600012</v>
      </c>
      <c r="B3234" t="s">
        <v>11</v>
      </c>
    </row>
    <row r="3235" spans="1:2" x14ac:dyDescent="0.25">
      <c r="A3235" t="str">
        <f>"603697"</f>
        <v>603697</v>
      </c>
      <c r="B3235" t="s">
        <v>26</v>
      </c>
    </row>
    <row r="3236" spans="1:2" x14ac:dyDescent="0.25">
      <c r="A3236" t="str">
        <f>"603979"</f>
        <v>603979</v>
      </c>
      <c r="B3236" t="s">
        <v>7</v>
      </c>
    </row>
    <row r="3237" spans="1:2" x14ac:dyDescent="0.25">
      <c r="A3237" t="str">
        <f>"603507"</f>
        <v>603507</v>
      </c>
      <c r="B3237" t="s">
        <v>10</v>
      </c>
    </row>
    <row r="3238" spans="1:2" x14ac:dyDescent="0.25">
      <c r="A3238" t="str">
        <f>"000099"</f>
        <v>000099</v>
      </c>
      <c r="B3238" t="s">
        <v>3</v>
      </c>
    </row>
    <row r="3239" spans="1:2" x14ac:dyDescent="0.25">
      <c r="A3239" t="str">
        <f>"002501"</f>
        <v>002501</v>
      </c>
      <c r="B3239" t="s">
        <v>20</v>
      </c>
    </row>
    <row r="3240" spans="1:2" x14ac:dyDescent="0.25">
      <c r="A3240" t="str">
        <f>"000333"</f>
        <v>000333</v>
      </c>
      <c r="B3240" t="s">
        <v>6</v>
      </c>
    </row>
    <row r="3241" spans="1:2" x14ac:dyDescent="0.25">
      <c r="A3241" t="str">
        <f>"000156"</f>
        <v>000156</v>
      </c>
      <c r="B3241" t="s">
        <v>8</v>
      </c>
    </row>
    <row r="3242" spans="1:2" x14ac:dyDescent="0.25">
      <c r="A3242" t="str">
        <f>"600887"</f>
        <v>600887</v>
      </c>
      <c r="B3242" t="s">
        <v>29</v>
      </c>
    </row>
    <row r="3243" spans="1:2" x14ac:dyDescent="0.25">
      <c r="A3243" t="str">
        <f>"002773"</f>
        <v>002773</v>
      </c>
      <c r="B3243" t="s">
        <v>18</v>
      </c>
    </row>
    <row r="3244" spans="1:2" x14ac:dyDescent="0.25">
      <c r="A3244" t="str">
        <f>"601566"</f>
        <v>601566</v>
      </c>
      <c r="B3244" t="s">
        <v>14</v>
      </c>
    </row>
    <row r="3245" spans="1:2" x14ac:dyDescent="0.25">
      <c r="A3245" t="str">
        <f>"002398"</f>
        <v>002398</v>
      </c>
      <c r="B3245" t="s">
        <v>14</v>
      </c>
    </row>
    <row r="3246" spans="1:2" x14ac:dyDescent="0.25">
      <c r="A3246" t="str">
        <f>"603077"</f>
        <v>603077</v>
      </c>
      <c r="B3246" t="s">
        <v>18</v>
      </c>
    </row>
    <row r="3247" spans="1:2" x14ac:dyDescent="0.25">
      <c r="A3247" t="str">
        <f>"002670"</f>
        <v>002670</v>
      </c>
      <c r="B3247" t="s">
        <v>6</v>
      </c>
    </row>
    <row r="3248" spans="1:2" x14ac:dyDescent="0.25">
      <c r="A3248" t="str">
        <f>"603123"</f>
        <v>603123</v>
      </c>
      <c r="B3248" t="s">
        <v>7</v>
      </c>
    </row>
    <row r="3249" spans="1:2" x14ac:dyDescent="0.25">
      <c r="A3249" t="str">
        <f>"002496"</f>
        <v>002496</v>
      </c>
      <c r="B3249" t="s">
        <v>10</v>
      </c>
    </row>
    <row r="3250" spans="1:2" x14ac:dyDescent="0.25">
      <c r="A3250" t="str">
        <f>"600706"</f>
        <v>600706</v>
      </c>
      <c r="B3250" t="s">
        <v>4</v>
      </c>
    </row>
    <row r="3251" spans="1:2" x14ac:dyDescent="0.25">
      <c r="A3251" t="str">
        <f>"000506"</f>
        <v>000506</v>
      </c>
      <c r="B3251" t="s">
        <v>9</v>
      </c>
    </row>
    <row r="3252" spans="1:2" x14ac:dyDescent="0.25">
      <c r="A3252" t="str">
        <f>"000004"</f>
        <v>000004</v>
      </c>
      <c r="B3252" t="s">
        <v>3</v>
      </c>
    </row>
    <row r="3253" spans="1:2" x14ac:dyDescent="0.25">
      <c r="A3253" t="str">
        <f>"600393"</f>
        <v>600393</v>
      </c>
      <c r="B3253" t="s">
        <v>6</v>
      </c>
    </row>
    <row r="3254" spans="1:2" x14ac:dyDescent="0.25">
      <c r="A3254" t="str">
        <f>"600239"</f>
        <v>600239</v>
      </c>
      <c r="B3254" t="s">
        <v>31</v>
      </c>
    </row>
    <row r="3255" spans="1:2" x14ac:dyDescent="0.25">
      <c r="A3255" t="str">
        <f>"600371"</f>
        <v>600371</v>
      </c>
      <c r="B3255" t="s">
        <v>25</v>
      </c>
    </row>
    <row r="3256" spans="1:2" x14ac:dyDescent="0.25">
      <c r="A3256" t="str">
        <f>"601001"</f>
        <v>601001</v>
      </c>
      <c r="B3256" t="s">
        <v>28</v>
      </c>
    </row>
    <row r="3257" spans="1:2" x14ac:dyDescent="0.25">
      <c r="A3257" t="str">
        <f>"002509"</f>
        <v>002509</v>
      </c>
      <c r="B3257" t="s">
        <v>14</v>
      </c>
    </row>
    <row r="3258" spans="1:2" x14ac:dyDescent="0.25">
      <c r="A3258" t="str">
        <f>"000858"</f>
        <v>000858</v>
      </c>
      <c r="B3258" t="s">
        <v>18</v>
      </c>
    </row>
    <row r="3259" spans="1:2" x14ac:dyDescent="0.25">
      <c r="A3259" t="str">
        <f>"600281"</f>
        <v>600281</v>
      </c>
      <c r="B3259" t="s">
        <v>28</v>
      </c>
    </row>
    <row r="3260" spans="1:2" x14ac:dyDescent="0.25">
      <c r="A3260" t="str">
        <f>"002395"</f>
        <v>002395</v>
      </c>
      <c r="B3260" t="s">
        <v>10</v>
      </c>
    </row>
    <row r="3261" spans="1:2" x14ac:dyDescent="0.25">
      <c r="A3261" t="str">
        <f>"002177"</f>
        <v>002177</v>
      </c>
      <c r="B3261" t="s">
        <v>6</v>
      </c>
    </row>
    <row r="3262" spans="1:2" x14ac:dyDescent="0.25">
      <c r="A3262" t="str">
        <f>"002096"</f>
        <v>002096</v>
      </c>
      <c r="B3262" t="s">
        <v>13</v>
      </c>
    </row>
    <row r="3263" spans="1:2" x14ac:dyDescent="0.25">
      <c r="A3263" t="str">
        <f>"600559"</f>
        <v>600559</v>
      </c>
      <c r="B3263" t="s">
        <v>16</v>
      </c>
    </row>
    <row r="3264" spans="1:2" x14ac:dyDescent="0.25">
      <c r="A3264" t="str">
        <f>"600654"</f>
        <v>600654</v>
      </c>
      <c r="B3264" t="s">
        <v>5</v>
      </c>
    </row>
    <row r="3265" spans="1:2" x14ac:dyDescent="0.25">
      <c r="A3265" t="str">
        <f>"002418"</f>
        <v>002418</v>
      </c>
      <c r="B3265" t="s">
        <v>8</v>
      </c>
    </row>
    <row r="3266" spans="1:2" x14ac:dyDescent="0.25">
      <c r="A3266" t="str">
        <f>"002451"</f>
        <v>002451</v>
      </c>
      <c r="B3266" t="s">
        <v>5</v>
      </c>
    </row>
    <row r="3267" spans="1:2" x14ac:dyDescent="0.25">
      <c r="A3267" t="str">
        <f>"002038"</f>
        <v>002038</v>
      </c>
      <c r="B3267" t="s">
        <v>7</v>
      </c>
    </row>
    <row r="3268" spans="1:2" x14ac:dyDescent="0.25">
      <c r="A3268" t="str">
        <f>"002057"</f>
        <v>002057</v>
      </c>
      <c r="B3268" t="s">
        <v>11</v>
      </c>
    </row>
    <row r="3269" spans="1:2" x14ac:dyDescent="0.25">
      <c r="A3269" t="str">
        <f>"002851"</f>
        <v>002851</v>
      </c>
      <c r="B3269" t="s">
        <v>3</v>
      </c>
    </row>
    <row r="3270" spans="1:2" x14ac:dyDescent="0.25">
      <c r="A3270" t="str">
        <f>"600593"</f>
        <v>600593</v>
      </c>
      <c r="B3270" t="s">
        <v>2</v>
      </c>
    </row>
    <row r="3271" spans="1:2" x14ac:dyDescent="0.25">
      <c r="A3271" t="str">
        <f>"300678"</f>
        <v>300678</v>
      </c>
      <c r="B3271" t="s">
        <v>18</v>
      </c>
    </row>
    <row r="3272" spans="1:2" x14ac:dyDescent="0.25">
      <c r="A3272" t="str">
        <f>"603558"</f>
        <v>603558</v>
      </c>
      <c r="B3272" t="s">
        <v>8</v>
      </c>
    </row>
    <row r="3273" spans="1:2" x14ac:dyDescent="0.25">
      <c r="A3273" t="str">
        <f>"000686"</f>
        <v>000686</v>
      </c>
      <c r="B3273" t="s">
        <v>20</v>
      </c>
    </row>
    <row r="3274" spans="1:2" x14ac:dyDescent="0.25">
      <c r="A3274" t="str">
        <f>"000758"</f>
        <v>000758</v>
      </c>
      <c r="B3274" t="s">
        <v>7</v>
      </c>
    </row>
    <row r="3275" spans="1:2" x14ac:dyDescent="0.25">
      <c r="A3275" t="str">
        <f>"300575"</f>
        <v>300575</v>
      </c>
      <c r="B3275" t="s">
        <v>10</v>
      </c>
    </row>
    <row r="3276" spans="1:2" x14ac:dyDescent="0.25">
      <c r="A3276" t="str">
        <f>"600891"</f>
        <v>600891</v>
      </c>
      <c r="B3276" t="s">
        <v>25</v>
      </c>
    </row>
    <row r="3277" spans="1:2" x14ac:dyDescent="0.25">
      <c r="A3277" t="str">
        <f>"002801"</f>
        <v>002801</v>
      </c>
      <c r="B3277" t="s">
        <v>8</v>
      </c>
    </row>
    <row r="3278" spans="1:2" x14ac:dyDescent="0.25">
      <c r="A3278" t="str">
        <f>"000778"</f>
        <v>000778</v>
      </c>
      <c r="B3278" t="s">
        <v>16</v>
      </c>
    </row>
    <row r="3279" spans="1:2" x14ac:dyDescent="0.25">
      <c r="A3279" t="str">
        <f>"603677"</f>
        <v>603677</v>
      </c>
      <c r="B3279" t="s">
        <v>8</v>
      </c>
    </row>
    <row r="3280" spans="1:2" x14ac:dyDescent="0.25">
      <c r="A3280" t="str">
        <f>"000987"</f>
        <v>000987</v>
      </c>
      <c r="B3280" t="s">
        <v>6</v>
      </c>
    </row>
    <row r="3281" spans="1:2" x14ac:dyDescent="0.25">
      <c r="A3281" t="str">
        <f>"002475"</f>
        <v>002475</v>
      </c>
      <c r="B3281" t="s">
        <v>3</v>
      </c>
    </row>
    <row r="3282" spans="1:2" x14ac:dyDescent="0.25">
      <c r="A3282" t="str">
        <f>"600519"</f>
        <v>600519</v>
      </c>
      <c r="B3282" t="s">
        <v>30</v>
      </c>
    </row>
    <row r="3283" spans="1:2" x14ac:dyDescent="0.25">
      <c r="A3283" t="str">
        <f>"000627"</f>
        <v>000627</v>
      </c>
      <c r="B3283" t="s">
        <v>12</v>
      </c>
    </row>
    <row r="3284" spans="1:2" x14ac:dyDescent="0.25">
      <c r="A3284" t="str">
        <f>"603031"</f>
        <v>603031</v>
      </c>
      <c r="B3284" t="s">
        <v>11</v>
      </c>
    </row>
    <row r="3285" spans="1:2" x14ac:dyDescent="0.25">
      <c r="A3285" t="str">
        <f>"603179"</f>
        <v>603179</v>
      </c>
      <c r="B3285" t="s">
        <v>10</v>
      </c>
    </row>
    <row r="3286" spans="1:2" x14ac:dyDescent="0.25">
      <c r="A3286" t="str">
        <f>"600069"</f>
        <v>600069</v>
      </c>
      <c r="B3286" t="s">
        <v>21</v>
      </c>
    </row>
    <row r="3287" spans="1:2" x14ac:dyDescent="0.25">
      <c r="A3287" t="str">
        <f>"002777"</f>
        <v>002777</v>
      </c>
      <c r="B3287" t="s">
        <v>18</v>
      </c>
    </row>
    <row r="3288" spans="1:2" x14ac:dyDescent="0.25">
      <c r="A3288" t="str">
        <f>"300058"</f>
        <v>300058</v>
      </c>
      <c r="B3288" t="s">
        <v>7</v>
      </c>
    </row>
    <row r="3289" spans="1:2" x14ac:dyDescent="0.25">
      <c r="A3289" t="str">
        <f>"600648"</f>
        <v>600648</v>
      </c>
      <c r="B3289" t="s">
        <v>5</v>
      </c>
    </row>
    <row r="3290" spans="1:2" x14ac:dyDescent="0.25">
      <c r="A3290" t="str">
        <f>"601077"</f>
        <v>601077</v>
      </c>
      <c r="B3290" t="s">
        <v>26</v>
      </c>
    </row>
    <row r="3291" spans="1:2" x14ac:dyDescent="0.25">
      <c r="A3291" t="str">
        <f>"002198"</f>
        <v>002198</v>
      </c>
      <c r="B3291" t="s">
        <v>6</v>
      </c>
    </row>
    <row r="3292" spans="1:2" x14ac:dyDescent="0.25">
      <c r="A3292" t="str">
        <f>"000428"</f>
        <v>000428</v>
      </c>
      <c r="B3292" t="s">
        <v>13</v>
      </c>
    </row>
    <row r="3293" spans="1:2" x14ac:dyDescent="0.25">
      <c r="A3293" t="str">
        <f>"688001"</f>
        <v>688001</v>
      </c>
      <c r="B3293" t="s">
        <v>10</v>
      </c>
    </row>
    <row r="3294" spans="1:2" x14ac:dyDescent="0.25">
      <c r="A3294" t="str">
        <f>"600084"</f>
        <v>600084</v>
      </c>
      <c r="B3294" t="s">
        <v>27</v>
      </c>
    </row>
    <row r="3295" spans="1:2" x14ac:dyDescent="0.25">
      <c r="A3295" t="str">
        <f>"600258"</f>
        <v>600258</v>
      </c>
      <c r="B3295" t="s">
        <v>7</v>
      </c>
    </row>
    <row r="3296" spans="1:2" x14ac:dyDescent="0.25">
      <c r="A3296" t="str">
        <f>"300189"</f>
        <v>300189</v>
      </c>
      <c r="B3296" t="s">
        <v>15</v>
      </c>
    </row>
    <row r="3297" spans="1:2" x14ac:dyDescent="0.25">
      <c r="A3297" t="str">
        <f>"600086"</f>
        <v>600086</v>
      </c>
      <c r="B3297" t="s">
        <v>12</v>
      </c>
    </row>
    <row r="3298" spans="1:2" x14ac:dyDescent="0.25">
      <c r="A3298" t="str">
        <f>"600704"</f>
        <v>600704</v>
      </c>
      <c r="B3298" t="s">
        <v>8</v>
      </c>
    </row>
    <row r="3299" spans="1:2" x14ac:dyDescent="0.25">
      <c r="A3299" t="str">
        <f>"000532"</f>
        <v>000532</v>
      </c>
      <c r="B3299" t="s">
        <v>6</v>
      </c>
    </row>
    <row r="3300" spans="1:2" x14ac:dyDescent="0.25">
      <c r="A3300" t="str">
        <f>"603713"</f>
        <v>603713</v>
      </c>
      <c r="B3300" t="s">
        <v>5</v>
      </c>
    </row>
    <row r="3301" spans="1:2" x14ac:dyDescent="0.25">
      <c r="A3301" t="str">
        <f>"002371"</f>
        <v>002371</v>
      </c>
      <c r="B3301" t="s">
        <v>7</v>
      </c>
    </row>
    <row r="3302" spans="1:2" x14ac:dyDescent="0.25">
      <c r="A3302" t="str">
        <f>"601878"</f>
        <v>601878</v>
      </c>
      <c r="B3302" t="s">
        <v>8</v>
      </c>
    </row>
    <row r="3303" spans="1:2" x14ac:dyDescent="0.25">
      <c r="A3303" t="str">
        <f>"300211"</f>
        <v>300211</v>
      </c>
      <c r="B3303" t="s">
        <v>10</v>
      </c>
    </row>
    <row r="3304" spans="1:2" x14ac:dyDescent="0.25">
      <c r="A3304" t="str">
        <f>"603345"</f>
        <v>603345</v>
      </c>
      <c r="B3304" t="s">
        <v>14</v>
      </c>
    </row>
    <row r="3305" spans="1:2" x14ac:dyDescent="0.25">
      <c r="A3305" t="str">
        <f>"000869"</f>
        <v>000869</v>
      </c>
      <c r="B3305" t="s">
        <v>9</v>
      </c>
    </row>
    <row r="3306" spans="1:2" x14ac:dyDescent="0.25">
      <c r="A3306" t="str">
        <f>"300022"</f>
        <v>300022</v>
      </c>
      <c r="B3306" t="s">
        <v>18</v>
      </c>
    </row>
    <row r="3307" spans="1:2" x14ac:dyDescent="0.25">
      <c r="A3307" t="str">
        <f>"000975"</f>
        <v>000975</v>
      </c>
      <c r="B3307" t="s">
        <v>29</v>
      </c>
    </row>
    <row r="3308" spans="1:2" x14ac:dyDescent="0.25">
      <c r="A3308" t="str">
        <f>"000534"</f>
        <v>000534</v>
      </c>
      <c r="B3308" t="s">
        <v>6</v>
      </c>
    </row>
    <row r="3309" spans="1:2" x14ac:dyDescent="0.25">
      <c r="A3309" t="str">
        <f>"002432"</f>
        <v>002432</v>
      </c>
      <c r="B3309" t="s">
        <v>24</v>
      </c>
    </row>
    <row r="3310" spans="1:2" x14ac:dyDescent="0.25">
      <c r="A3310" t="str">
        <f>"300664"</f>
        <v>300664</v>
      </c>
      <c r="B3310" t="s">
        <v>10</v>
      </c>
    </row>
    <row r="3311" spans="1:2" x14ac:dyDescent="0.25">
      <c r="A3311" t="str">
        <f>"603603"</f>
        <v>603603</v>
      </c>
      <c r="B3311" t="s">
        <v>7</v>
      </c>
    </row>
    <row r="3312" spans="1:2" x14ac:dyDescent="0.25">
      <c r="A3312" t="str">
        <f>"000766"</f>
        <v>000766</v>
      </c>
      <c r="B3312" t="s">
        <v>20</v>
      </c>
    </row>
    <row r="3313" spans="1:2" x14ac:dyDescent="0.25">
      <c r="A3313" t="str">
        <f>"603993"</f>
        <v>603993</v>
      </c>
      <c r="B3313" t="s">
        <v>21</v>
      </c>
    </row>
    <row r="3314" spans="1:2" x14ac:dyDescent="0.25">
      <c r="A3314" t="str">
        <f>"603033"</f>
        <v>603033</v>
      </c>
      <c r="B3314" t="s">
        <v>8</v>
      </c>
    </row>
    <row r="3315" spans="1:2" x14ac:dyDescent="0.25">
      <c r="A3315" t="str">
        <f>"603568"</f>
        <v>603568</v>
      </c>
      <c r="B3315" t="s">
        <v>8</v>
      </c>
    </row>
    <row r="3316" spans="1:2" x14ac:dyDescent="0.25">
      <c r="A3316" t="str">
        <f>"002568"</f>
        <v>002568</v>
      </c>
      <c r="B3316" t="s">
        <v>5</v>
      </c>
    </row>
    <row r="3317" spans="1:2" x14ac:dyDescent="0.25">
      <c r="A3317" t="str">
        <f>"600532"</f>
        <v>600532</v>
      </c>
      <c r="B3317" t="s">
        <v>5</v>
      </c>
    </row>
    <row r="3318" spans="1:2" x14ac:dyDescent="0.25">
      <c r="A3318" t="str">
        <f>"600027"</f>
        <v>600027</v>
      </c>
      <c r="B3318" t="s">
        <v>9</v>
      </c>
    </row>
    <row r="3319" spans="1:2" x14ac:dyDescent="0.25">
      <c r="A3319" t="str">
        <f>"600621"</f>
        <v>600621</v>
      </c>
      <c r="B3319" t="s">
        <v>5</v>
      </c>
    </row>
    <row r="3320" spans="1:2" x14ac:dyDescent="0.25">
      <c r="A3320" t="str">
        <f>"600486"</f>
        <v>600486</v>
      </c>
      <c r="B3320" t="s">
        <v>10</v>
      </c>
    </row>
    <row r="3321" spans="1:2" x14ac:dyDescent="0.25">
      <c r="A3321" t="str">
        <f>"000166"</f>
        <v>000166</v>
      </c>
      <c r="B3321" t="s">
        <v>27</v>
      </c>
    </row>
    <row r="3322" spans="1:2" x14ac:dyDescent="0.25">
      <c r="A3322" t="str">
        <f>"002557"</f>
        <v>002557</v>
      </c>
      <c r="B3322" t="s">
        <v>11</v>
      </c>
    </row>
    <row r="3323" spans="1:2" x14ac:dyDescent="0.25">
      <c r="A3323" t="str">
        <f>"600291"</f>
        <v>600291</v>
      </c>
      <c r="B3323" t="s">
        <v>29</v>
      </c>
    </row>
    <row r="3324" spans="1:2" x14ac:dyDescent="0.25">
      <c r="A3324" t="str">
        <f>"603015"</f>
        <v>603015</v>
      </c>
      <c r="B3324" t="s">
        <v>8</v>
      </c>
    </row>
    <row r="3325" spans="1:2" x14ac:dyDescent="0.25">
      <c r="A3325" t="str">
        <f>"002655"</f>
        <v>002655</v>
      </c>
      <c r="B3325" t="s">
        <v>9</v>
      </c>
    </row>
    <row r="3326" spans="1:2" x14ac:dyDescent="0.25">
      <c r="A3326" t="str">
        <f>"000782"</f>
        <v>000782</v>
      </c>
      <c r="B3326" t="s">
        <v>6</v>
      </c>
    </row>
    <row r="3327" spans="1:2" x14ac:dyDescent="0.25">
      <c r="A3327" t="str">
        <f>"002353"</f>
        <v>002353</v>
      </c>
      <c r="B3327" t="s">
        <v>9</v>
      </c>
    </row>
    <row r="3328" spans="1:2" x14ac:dyDescent="0.25">
      <c r="A3328" t="str">
        <f>"601991"</f>
        <v>601991</v>
      </c>
      <c r="B3328" t="s">
        <v>7</v>
      </c>
    </row>
    <row r="3329" spans="1:2" x14ac:dyDescent="0.25">
      <c r="A3329" t="str">
        <f>"000912"</f>
        <v>000912</v>
      </c>
      <c r="B3329" t="s">
        <v>18</v>
      </c>
    </row>
    <row r="3330" spans="1:2" x14ac:dyDescent="0.25">
      <c r="A3330" t="str">
        <f>"000750"</f>
        <v>000750</v>
      </c>
      <c r="B3330" t="s">
        <v>19</v>
      </c>
    </row>
    <row r="3331" spans="1:2" x14ac:dyDescent="0.25">
      <c r="A3331" t="str">
        <f>"601179"</f>
        <v>601179</v>
      </c>
      <c r="B3331" t="s">
        <v>4</v>
      </c>
    </row>
    <row r="3332" spans="1:2" x14ac:dyDescent="0.25">
      <c r="A3332" t="str">
        <f>"600518"</f>
        <v>600518</v>
      </c>
      <c r="B3332" t="s">
        <v>6</v>
      </c>
    </row>
    <row r="3333" spans="1:2" x14ac:dyDescent="0.25">
      <c r="A3333" t="str">
        <f>"601898"</f>
        <v>601898</v>
      </c>
      <c r="B3333" t="s">
        <v>7</v>
      </c>
    </row>
    <row r="3334" spans="1:2" x14ac:dyDescent="0.25">
      <c r="A3334" t="str">
        <f>"601939"</f>
        <v>601939</v>
      </c>
      <c r="B3334" t="s">
        <v>7</v>
      </c>
    </row>
    <row r="3335" spans="1:2" x14ac:dyDescent="0.25">
      <c r="A3335" t="str">
        <f>"000603"</f>
        <v>000603</v>
      </c>
      <c r="B3335" t="s">
        <v>7</v>
      </c>
    </row>
    <row r="3336" spans="1:2" x14ac:dyDescent="0.25">
      <c r="A3336" t="str">
        <f>"002716"</f>
        <v>002716</v>
      </c>
      <c r="B3336" t="s">
        <v>13</v>
      </c>
    </row>
    <row r="3337" spans="1:2" x14ac:dyDescent="0.25">
      <c r="A3337" t="str">
        <f>"002202"</f>
        <v>002202</v>
      </c>
      <c r="B3337" t="s">
        <v>27</v>
      </c>
    </row>
    <row r="3338" spans="1:2" x14ac:dyDescent="0.25">
      <c r="A3338" t="str">
        <f>"603843"</f>
        <v>603843</v>
      </c>
      <c r="B3338" t="s">
        <v>32</v>
      </c>
    </row>
    <row r="3339" spans="1:2" x14ac:dyDescent="0.25">
      <c r="A3339" t="str">
        <f>"601021"</f>
        <v>601021</v>
      </c>
      <c r="B3339" t="s">
        <v>5</v>
      </c>
    </row>
    <row r="3340" spans="1:2" x14ac:dyDescent="0.25">
      <c r="A3340" t="str">
        <f>"300485"</f>
        <v>300485</v>
      </c>
      <c r="B3340" t="s">
        <v>7</v>
      </c>
    </row>
    <row r="3341" spans="1:2" x14ac:dyDescent="0.25">
      <c r="A3341" t="str">
        <f>"002692"</f>
        <v>002692</v>
      </c>
      <c r="B3341" t="s">
        <v>10</v>
      </c>
    </row>
    <row r="3342" spans="1:2" x14ac:dyDescent="0.25">
      <c r="A3342" t="str">
        <f>"002410"</f>
        <v>002410</v>
      </c>
      <c r="B3342" t="s">
        <v>7</v>
      </c>
    </row>
    <row r="3343" spans="1:2" x14ac:dyDescent="0.25">
      <c r="A3343" t="str">
        <f>"002318"</f>
        <v>002318</v>
      </c>
      <c r="B3343" t="s">
        <v>8</v>
      </c>
    </row>
    <row r="3344" spans="1:2" x14ac:dyDescent="0.25">
      <c r="A3344" t="str">
        <f>"601398"</f>
        <v>601398</v>
      </c>
      <c r="B3344" t="s">
        <v>7</v>
      </c>
    </row>
    <row r="3345" spans="1:2" x14ac:dyDescent="0.25">
      <c r="A3345" t="str">
        <f>"600466"</f>
        <v>600466</v>
      </c>
      <c r="B3345" t="s">
        <v>18</v>
      </c>
    </row>
    <row r="3346" spans="1:2" x14ac:dyDescent="0.25">
      <c r="A3346" t="str">
        <f>"002078"</f>
        <v>002078</v>
      </c>
      <c r="B3346" t="s">
        <v>9</v>
      </c>
    </row>
    <row r="3347" spans="1:2" x14ac:dyDescent="0.25">
      <c r="A3347" t="str">
        <f>"600818"</f>
        <v>600818</v>
      </c>
      <c r="B3347" t="s">
        <v>5</v>
      </c>
    </row>
    <row r="3348" spans="1:2" x14ac:dyDescent="0.25">
      <c r="A3348" t="str">
        <f>"002948"</f>
        <v>002948</v>
      </c>
      <c r="B3348" t="s">
        <v>9</v>
      </c>
    </row>
    <row r="3349" spans="1:2" x14ac:dyDescent="0.25">
      <c r="A3349" t="str">
        <f>"603699"</f>
        <v>603699</v>
      </c>
      <c r="B3349" t="s">
        <v>10</v>
      </c>
    </row>
    <row r="3350" spans="1:2" x14ac:dyDescent="0.25">
      <c r="A3350" t="str">
        <f>"000001"</f>
        <v>000001</v>
      </c>
      <c r="B3350" t="s">
        <v>3</v>
      </c>
    </row>
    <row r="3351" spans="1:2" x14ac:dyDescent="0.25">
      <c r="A3351" t="str">
        <f>"603676"</f>
        <v>603676</v>
      </c>
      <c r="B3351" t="s">
        <v>17</v>
      </c>
    </row>
    <row r="3352" spans="1:2" x14ac:dyDescent="0.25">
      <c r="A3352" t="str">
        <f>"601212"</f>
        <v>601212</v>
      </c>
      <c r="B3352" t="s">
        <v>22</v>
      </c>
    </row>
    <row r="3353" spans="1:2" x14ac:dyDescent="0.25">
      <c r="A3353" t="str">
        <f>"300455"</f>
        <v>300455</v>
      </c>
      <c r="B3353" t="s">
        <v>7</v>
      </c>
    </row>
    <row r="3354" spans="1:2" x14ac:dyDescent="0.25">
      <c r="A3354" t="str">
        <f>"300347"</f>
        <v>300347</v>
      </c>
      <c r="B3354" t="s">
        <v>8</v>
      </c>
    </row>
    <row r="3355" spans="1:2" x14ac:dyDescent="0.25">
      <c r="A3355" t="str">
        <f>"603658"</f>
        <v>603658</v>
      </c>
      <c r="B3355" t="s">
        <v>21</v>
      </c>
    </row>
    <row r="3356" spans="1:2" x14ac:dyDescent="0.25">
      <c r="A3356" t="str">
        <f>"000792"</f>
        <v>000792</v>
      </c>
      <c r="B3356" t="s">
        <v>32</v>
      </c>
    </row>
    <row r="3357" spans="1:2" x14ac:dyDescent="0.25">
      <c r="A3357" t="str">
        <f>"300111"</f>
        <v>300111</v>
      </c>
      <c r="B3357" t="s">
        <v>8</v>
      </c>
    </row>
    <row r="3358" spans="1:2" x14ac:dyDescent="0.25">
      <c r="A3358" t="str">
        <f>"000012"</f>
        <v>000012</v>
      </c>
      <c r="B3358" t="s">
        <v>3</v>
      </c>
    </row>
    <row r="3359" spans="1:2" x14ac:dyDescent="0.25">
      <c r="A3359" t="str">
        <f>"002735"</f>
        <v>002735</v>
      </c>
      <c r="B3359" t="s">
        <v>3</v>
      </c>
    </row>
    <row r="3360" spans="1:2" x14ac:dyDescent="0.25">
      <c r="A3360" t="str">
        <f>"000889"</f>
        <v>000889</v>
      </c>
      <c r="B3360" t="s">
        <v>16</v>
      </c>
    </row>
    <row r="3361" spans="1:2" x14ac:dyDescent="0.25">
      <c r="A3361" t="str">
        <f>"600487"</f>
        <v>600487</v>
      </c>
      <c r="B3361" t="s">
        <v>10</v>
      </c>
    </row>
    <row r="3362" spans="1:2" x14ac:dyDescent="0.25">
      <c r="A3362" t="str">
        <f>"600643"</f>
        <v>600643</v>
      </c>
      <c r="B3362" t="s">
        <v>5</v>
      </c>
    </row>
    <row r="3363" spans="1:2" x14ac:dyDescent="0.25">
      <c r="A3363" t="str">
        <f>"300439"</f>
        <v>300439</v>
      </c>
      <c r="B3363" t="s">
        <v>8</v>
      </c>
    </row>
    <row r="3364" spans="1:2" x14ac:dyDescent="0.25">
      <c r="A3364" t="str">
        <f>"600980"</f>
        <v>600980</v>
      </c>
      <c r="B3364" t="s">
        <v>7</v>
      </c>
    </row>
    <row r="3365" spans="1:2" x14ac:dyDescent="0.25">
      <c r="A3365" t="str">
        <f>"603227"</f>
        <v>603227</v>
      </c>
      <c r="B3365" t="s">
        <v>27</v>
      </c>
    </row>
    <row r="3366" spans="1:2" x14ac:dyDescent="0.25">
      <c r="A3366" t="str">
        <f>"600790"</f>
        <v>600790</v>
      </c>
      <c r="B3366" t="s">
        <v>8</v>
      </c>
    </row>
    <row r="3367" spans="1:2" x14ac:dyDescent="0.25">
      <c r="A3367" t="str">
        <f>"000010"</f>
        <v>000010</v>
      </c>
      <c r="B3367" t="s">
        <v>3</v>
      </c>
    </row>
    <row r="3368" spans="1:2" x14ac:dyDescent="0.25">
      <c r="A3368" t="str">
        <f>"002755"</f>
        <v>002755</v>
      </c>
      <c r="B3368" t="s">
        <v>7</v>
      </c>
    </row>
    <row r="3369" spans="1:2" x14ac:dyDescent="0.25">
      <c r="A3369" t="str">
        <f>"603108"</f>
        <v>603108</v>
      </c>
      <c r="B3369" t="s">
        <v>5</v>
      </c>
    </row>
    <row r="3370" spans="1:2" x14ac:dyDescent="0.25">
      <c r="A3370" t="str">
        <f>"000039"</f>
        <v>000039</v>
      </c>
      <c r="B3370" t="s">
        <v>3</v>
      </c>
    </row>
    <row r="3371" spans="1:2" x14ac:dyDescent="0.25">
      <c r="A3371" t="str">
        <f>"601003"</f>
        <v>601003</v>
      </c>
      <c r="B3371" t="s">
        <v>19</v>
      </c>
    </row>
    <row r="3372" spans="1:2" x14ac:dyDescent="0.25">
      <c r="A3372" t="str">
        <f>"002041"</f>
        <v>002041</v>
      </c>
      <c r="B3372" t="s">
        <v>9</v>
      </c>
    </row>
    <row r="3373" spans="1:2" x14ac:dyDescent="0.25">
      <c r="A3373" t="str">
        <f>"002508"</f>
        <v>002508</v>
      </c>
      <c r="B3373" t="s">
        <v>8</v>
      </c>
    </row>
    <row r="3374" spans="1:2" x14ac:dyDescent="0.25">
      <c r="A3374" t="str">
        <f>"603501"</f>
        <v>603501</v>
      </c>
      <c r="B3374" t="s">
        <v>5</v>
      </c>
    </row>
    <row r="3375" spans="1:2" x14ac:dyDescent="0.25">
      <c r="A3375" t="str">
        <f>"300428"</f>
        <v>300428</v>
      </c>
      <c r="B3375" t="s">
        <v>16</v>
      </c>
    </row>
    <row r="3376" spans="1:2" x14ac:dyDescent="0.25">
      <c r="A3376" t="str">
        <f>"601818"</f>
        <v>601818</v>
      </c>
      <c r="B3376" t="s">
        <v>7</v>
      </c>
    </row>
    <row r="3377" spans="1:2" x14ac:dyDescent="0.25">
      <c r="A3377" t="str">
        <f>"300767"</f>
        <v>300767</v>
      </c>
      <c r="B3377" t="s">
        <v>31</v>
      </c>
    </row>
    <row r="3378" spans="1:2" x14ac:dyDescent="0.25">
      <c r="A3378" t="str">
        <f>"601881"</f>
        <v>601881</v>
      </c>
      <c r="B3378" t="s">
        <v>7</v>
      </c>
    </row>
    <row r="3379" spans="1:2" x14ac:dyDescent="0.25">
      <c r="A3379" t="str">
        <f>"300705"</f>
        <v>300705</v>
      </c>
      <c r="B3379" t="s">
        <v>13</v>
      </c>
    </row>
    <row r="3380" spans="1:2" x14ac:dyDescent="0.25">
      <c r="A3380" t="str">
        <f>"002335"</f>
        <v>002335</v>
      </c>
      <c r="B3380" t="s">
        <v>14</v>
      </c>
    </row>
    <row r="3381" spans="1:2" x14ac:dyDescent="0.25">
      <c r="A3381" t="str">
        <f>"000637"</f>
        <v>000637</v>
      </c>
      <c r="B3381" t="s">
        <v>6</v>
      </c>
    </row>
    <row r="3382" spans="1:2" x14ac:dyDescent="0.25">
      <c r="A3382" t="str">
        <f>"002084"</f>
        <v>002084</v>
      </c>
      <c r="B3382" t="s">
        <v>6</v>
      </c>
    </row>
    <row r="3383" spans="1:2" x14ac:dyDescent="0.25">
      <c r="A3383" t="str">
        <f>"600362"</f>
        <v>600362</v>
      </c>
      <c r="B3383" t="s">
        <v>23</v>
      </c>
    </row>
    <row r="3384" spans="1:2" x14ac:dyDescent="0.25">
      <c r="A3384" t="str">
        <f>"002414"</f>
        <v>002414</v>
      </c>
      <c r="B3384" t="s">
        <v>12</v>
      </c>
    </row>
    <row r="3385" spans="1:2" x14ac:dyDescent="0.25">
      <c r="A3385" t="str">
        <f>"603919"</f>
        <v>603919</v>
      </c>
      <c r="B3385" t="s">
        <v>22</v>
      </c>
    </row>
    <row r="3386" spans="1:2" x14ac:dyDescent="0.25">
      <c r="A3386" t="str">
        <f>"600311"</f>
        <v>600311</v>
      </c>
      <c r="B3386" t="s">
        <v>22</v>
      </c>
    </row>
    <row r="3387" spans="1:2" x14ac:dyDescent="0.25">
      <c r="A3387" t="str">
        <f>"300388"</f>
        <v>300388</v>
      </c>
      <c r="B3387" t="s">
        <v>11</v>
      </c>
    </row>
    <row r="3388" spans="1:2" x14ac:dyDescent="0.25">
      <c r="A3388" t="str">
        <f>"603589"</f>
        <v>603589</v>
      </c>
      <c r="B3388" t="s">
        <v>11</v>
      </c>
    </row>
    <row r="3389" spans="1:2" x14ac:dyDescent="0.25">
      <c r="A3389" t="str">
        <f>"603058"</f>
        <v>603058</v>
      </c>
      <c r="B3389" t="s">
        <v>30</v>
      </c>
    </row>
    <row r="3390" spans="1:2" x14ac:dyDescent="0.25">
      <c r="A3390" t="str">
        <f>"603799"</f>
        <v>603799</v>
      </c>
      <c r="B3390" t="s">
        <v>8</v>
      </c>
    </row>
    <row r="3391" spans="1:2" x14ac:dyDescent="0.25">
      <c r="A3391" t="str">
        <f>"600315"</f>
        <v>600315</v>
      </c>
      <c r="B3391" t="s">
        <v>5</v>
      </c>
    </row>
    <row r="3392" spans="1:2" x14ac:dyDescent="0.25">
      <c r="A3392" t="str">
        <f>"300319"</f>
        <v>300319</v>
      </c>
      <c r="B3392" t="s">
        <v>3</v>
      </c>
    </row>
    <row r="3393" spans="1:2" x14ac:dyDescent="0.25">
      <c r="A3393" t="str">
        <f>"002356"</f>
        <v>002356</v>
      </c>
      <c r="B3393" t="s">
        <v>3</v>
      </c>
    </row>
    <row r="3394" spans="1:2" x14ac:dyDescent="0.25">
      <c r="A3394" t="str">
        <f>"600429"</f>
        <v>600429</v>
      </c>
      <c r="B3394" t="s">
        <v>7</v>
      </c>
    </row>
    <row r="3395" spans="1:2" x14ac:dyDescent="0.25">
      <c r="A3395" t="str">
        <f>"002364"</f>
        <v>002364</v>
      </c>
      <c r="B3395" t="s">
        <v>8</v>
      </c>
    </row>
    <row r="3396" spans="1:2" x14ac:dyDescent="0.25">
      <c r="A3396" t="str">
        <f>"600128"</f>
        <v>600128</v>
      </c>
      <c r="B3396" t="s">
        <v>10</v>
      </c>
    </row>
    <row r="3397" spans="1:2" x14ac:dyDescent="0.25">
      <c r="A3397" t="str">
        <f>"603030"</f>
        <v>603030</v>
      </c>
      <c r="B3397" t="s">
        <v>5</v>
      </c>
    </row>
    <row r="3398" spans="1:2" x14ac:dyDescent="0.25">
      <c r="A3398" t="str">
        <f>"002565"</f>
        <v>002565</v>
      </c>
      <c r="B3398" t="s">
        <v>5</v>
      </c>
    </row>
    <row r="3399" spans="1:2" x14ac:dyDescent="0.25">
      <c r="A3399" t="str">
        <f>"600491"</f>
        <v>600491</v>
      </c>
      <c r="B3399" t="s">
        <v>8</v>
      </c>
    </row>
    <row r="3400" spans="1:2" x14ac:dyDescent="0.25">
      <c r="A3400" t="str">
        <f>"603811"</f>
        <v>603811</v>
      </c>
      <c r="B3400" t="s">
        <v>8</v>
      </c>
    </row>
    <row r="3401" spans="1:2" x14ac:dyDescent="0.25">
      <c r="A3401" t="str">
        <f>"601229"</f>
        <v>601229</v>
      </c>
      <c r="B3401" t="s">
        <v>5</v>
      </c>
    </row>
    <row r="3402" spans="1:2" x14ac:dyDescent="0.25">
      <c r="A3402" t="str">
        <f>"000609"</f>
        <v>000609</v>
      </c>
      <c r="B3402" t="s">
        <v>7</v>
      </c>
    </row>
    <row r="3403" spans="1:2" x14ac:dyDescent="0.25">
      <c r="A3403" t="str">
        <f>"000999"</f>
        <v>000999</v>
      </c>
      <c r="B3403" t="s">
        <v>3</v>
      </c>
    </row>
    <row r="3404" spans="1:2" x14ac:dyDescent="0.25">
      <c r="A3404" t="str">
        <f>"600975"</f>
        <v>600975</v>
      </c>
      <c r="B3404" t="s">
        <v>13</v>
      </c>
    </row>
    <row r="3405" spans="1:2" x14ac:dyDescent="0.25">
      <c r="A3405" t="str">
        <f>"603399"</f>
        <v>603399</v>
      </c>
      <c r="B3405" t="s">
        <v>2</v>
      </c>
    </row>
    <row r="3406" spans="1:2" x14ac:dyDescent="0.25">
      <c r="A3406" t="str">
        <f>"603111"</f>
        <v>603111</v>
      </c>
      <c r="B3406" t="s">
        <v>10</v>
      </c>
    </row>
    <row r="3407" spans="1:2" x14ac:dyDescent="0.25">
      <c r="A3407" t="str">
        <f>"002332"</f>
        <v>002332</v>
      </c>
      <c r="B3407" t="s">
        <v>8</v>
      </c>
    </row>
    <row r="3408" spans="1:2" x14ac:dyDescent="0.25">
      <c r="A3408" t="str">
        <f>"603007"</f>
        <v>603007</v>
      </c>
      <c r="B3408" t="s">
        <v>10</v>
      </c>
    </row>
    <row r="3409" spans="1:2" x14ac:dyDescent="0.25">
      <c r="A3409" t="str">
        <f>"300001"</f>
        <v>300001</v>
      </c>
      <c r="B3409" t="s">
        <v>9</v>
      </c>
    </row>
    <row r="3410" spans="1:2" x14ac:dyDescent="0.25">
      <c r="A3410" t="str">
        <f>"000685"</f>
        <v>000685</v>
      </c>
      <c r="B3410" t="s">
        <v>6</v>
      </c>
    </row>
    <row r="3411" spans="1:2" x14ac:dyDescent="0.25">
      <c r="A3411" t="str">
        <f>"601319"</f>
        <v>601319</v>
      </c>
      <c r="B3411" t="s">
        <v>7</v>
      </c>
    </row>
    <row r="3412" spans="1:2" x14ac:dyDescent="0.25">
      <c r="A3412" t="str">
        <f>"600858"</f>
        <v>600858</v>
      </c>
      <c r="B3412" t="s">
        <v>9</v>
      </c>
    </row>
    <row r="3413" spans="1:2" x14ac:dyDescent="0.25">
      <c r="A3413" t="str">
        <f>"600545"</f>
        <v>600545</v>
      </c>
      <c r="B3413" t="s">
        <v>27</v>
      </c>
    </row>
    <row r="3414" spans="1:2" x14ac:dyDescent="0.25">
      <c r="A3414" t="str">
        <f>"600928"</f>
        <v>600928</v>
      </c>
      <c r="B3414" t="s">
        <v>4</v>
      </c>
    </row>
    <row r="3415" spans="1:2" x14ac:dyDescent="0.25">
      <c r="A3415" t="str">
        <f>"600595"</f>
        <v>600595</v>
      </c>
      <c r="B3415" t="s">
        <v>21</v>
      </c>
    </row>
    <row r="3416" spans="1:2" x14ac:dyDescent="0.25">
      <c r="A3416" t="str">
        <f>"300540"</f>
        <v>300540</v>
      </c>
      <c r="B3416" t="s">
        <v>18</v>
      </c>
    </row>
    <row r="3417" spans="1:2" x14ac:dyDescent="0.25">
      <c r="A3417" t="str">
        <f>"002463"</f>
        <v>002463</v>
      </c>
      <c r="B3417" t="s">
        <v>10</v>
      </c>
    </row>
    <row r="3418" spans="1:2" x14ac:dyDescent="0.25">
      <c r="A3418" t="str">
        <f>"000402"</f>
        <v>000402</v>
      </c>
      <c r="B3418" t="s">
        <v>7</v>
      </c>
    </row>
    <row r="3419" spans="1:2" x14ac:dyDescent="0.25">
      <c r="A3419" t="str">
        <f>"600418"</f>
        <v>600418</v>
      </c>
      <c r="B3419" t="s">
        <v>11</v>
      </c>
    </row>
    <row r="3420" spans="1:2" x14ac:dyDescent="0.25">
      <c r="A3420" t="str">
        <f>"603106"</f>
        <v>603106</v>
      </c>
      <c r="B3420" t="s">
        <v>24</v>
      </c>
    </row>
    <row r="3421" spans="1:2" x14ac:dyDescent="0.25">
      <c r="A3421" t="str">
        <f>"000659"</f>
        <v>000659</v>
      </c>
      <c r="B3421" t="s">
        <v>6</v>
      </c>
    </row>
    <row r="3422" spans="1:2" x14ac:dyDescent="0.25">
      <c r="A3422" t="str">
        <f>"600701"</f>
        <v>600701</v>
      </c>
      <c r="B3422" t="s">
        <v>25</v>
      </c>
    </row>
    <row r="3423" spans="1:2" x14ac:dyDescent="0.25">
      <c r="A3423" t="str">
        <f>"600318"</f>
        <v>600318</v>
      </c>
      <c r="B3423" t="s">
        <v>11</v>
      </c>
    </row>
    <row r="3424" spans="1:2" x14ac:dyDescent="0.25">
      <c r="A3424" t="str">
        <f>"600029"</f>
        <v>600029</v>
      </c>
      <c r="B3424" t="s">
        <v>6</v>
      </c>
    </row>
    <row r="3425" spans="1:2" x14ac:dyDescent="0.25">
      <c r="A3425" t="str">
        <f>"300572"</f>
        <v>300572</v>
      </c>
      <c r="B3425" t="s">
        <v>3</v>
      </c>
    </row>
    <row r="3426" spans="1:2" x14ac:dyDescent="0.25">
      <c r="A3426" t="str">
        <f>"002597"</f>
        <v>002597</v>
      </c>
      <c r="B3426" t="s">
        <v>11</v>
      </c>
    </row>
    <row r="3427" spans="1:2" x14ac:dyDescent="0.25">
      <c r="A3427" t="str">
        <f>"000933"</f>
        <v>000933</v>
      </c>
      <c r="B3427" t="s">
        <v>21</v>
      </c>
    </row>
    <row r="3428" spans="1:2" x14ac:dyDescent="0.25">
      <c r="A3428" t="str">
        <f>"300063"</f>
        <v>300063</v>
      </c>
      <c r="B3428" t="s">
        <v>6</v>
      </c>
    </row>
    <row r="3429" spans="1:2" x14ac:dyDescent="0.25">
      <c r="A3429" t="str">
        <f>"600421"</f>
        <v>600421</v>
      </c>
      <c r="B3429" t="s">
        <v>12</v>
      </c>
    </row>
    <row r="3430" spans="1:2" x14ac:dyDescent="0.25">
      <c r="A3430" t="str">
        <f>"600398"</f>
        <v>600398</v>
      </c>
      <c r="B3430" t="s">
        <v>10</v>
      </c>
    </row>
    <row r="3431" spans="1:2" x14ac:dyDescent="0.25">
      <c r="A3431" t="str">
        <f>"600971"</f>
        <v>600971</v>
      </c>
      <c r="B3431" t="s">
        <v>11</v>
      </c>
    </row>
    <row r="3432" spans="1:2" x14ac:dyDescent="0.25">
      <c r="A3432" t="str">
        <f>"600808"</f>
        <v>600808</v>
      </c>
      <c r="B3432" t="s">
        <v>11</v>
      </c>
    </row>
    <row r="3433" spans="1:2" x14ac:dyDescent="0.25">
      <c r="A3433" t="str">
        <f>"002663"</f>
        <v>002663</v>
      </c>
      <c r="B3433" t="s">
        <v>6</v>
      </c>
    </row>
    <row r="3434" spans="1:2" x14ac:dyDescent="0.25">
      <c r="A3434" t="str">
        <f>"002123"</f>
        <v>002123</v>
      </c>
      <c r="B3434" t="s">
        <v>3</v>
      </c>
    </row>
    <row r="3435" spans="1:2" x14ac:dyDescent="0.25">
      <c r="A3435" t="str">
        <f>"600011"</f>
        <v>600011</v>
      </c>
      <c r="B3435" t="s">
        <v>7</v>
      </c>
    </row>
    <row r="3436" spans="1:2" x14ac:dyDescent="0.25">
      <c r="A3436" t="str">
        <f>"000611"</f>
        <v>000611</v>
      </c>
      <c r="B3436" t="s">
        <v>29</v>
      </c>
    </row>
    <row r="3437" spans="1:2" x14ac:dyDescent="0.25">
      <c r="A3437" t="str">
        <f>"603517"</f>
        <v>603517</v>
      </c>
      <c r="B3437" t="s">
        <v>13</v>
      </c>
    </row>
    <row r="3438" spans="1:2" x14ac:dyDescent="0.25">
      <c r="A3438" t="str">
        <f>"601139"</f>
        <v>601139</v>
      </c>
      <c r="B3438" t="s">
        <v>3</v>
      </c>
    </row>
    <row r="3439" spans="1:2" x14ac:dyDescent="0.25">
      <c r="A3439" t="str">
        <f>"600769"</f>
        <v>600769</v>
      </c>
      <c r="B3439" t="s">
        <v>12</v>
      </c>
    </row>
    <row r="3440" spans="1:2" x14ac:dyDescent="0.25">
      <c r="A3440" t="str">
        <f>"600557"</f>
        <v>600557</v>
      </c>
      <c r="B3440" t="s">
        <v>10</v>
      </c>
    </row>
    <row r="3441" spans="1:2" x14ac:dyDescent="0.25">
      <c r="A3441" t="str">
        <f>"603233"</f>
        <v>603233</v>
      </c>
      <c r="B3441" t="s">
        <v>6</v>
      </c>
    </row>
    <row r="3442" spans="1:2" x14ac:dyDescent="0.25">
      <c r="A3442" t="str">
        <f>"603236"</f>
        <v>603236</v>
      </c>
      <c r="B3442" t="s">
        <v>5</v>
      </c>
    </row>
    <row r="3443" spans="1:2" x14ac:dyDescent="0.25">
      <c r="A3443" t="str">
        <f>"002122"</f>
        <v>002122</v>
      </c>
      <c r="B3443" t="s">
        <v>8</v>
      </c>
    </row>
    <row r="3444" spans="1:2" x14ac:dyDescent="0.25">
      <c r="A3444" t="str">
        <f>"600031"</f>
        <v>600031</v>
      </c>
      <c r="B3444" t="s">
        <v>7</v>
      </c>
    </row>
    <row r="3445" spans="1:2" x14ac:dyDescent="0.25">
      <c r="A3445" t="str">
        <f>"601916"</f>
        <v>601916</v>
      </c>
      <c r="B3445" t="s">
        <v>8</v>
      </c>
    </row>
    <row r="3446" spans="1:2" x14ac:dyDescent="0.25">
      <c r="A3446" t="str">
        <f>"000568"</f>
        <v>000568</v>
      </c>
      <c r="B3446" t="s">
        <v>18</v>
      </c>
    </row>
    <row r="3447" spans="1:2" x14ac:dyDescent="0.25">
      <c r="A3447" t="str">
        <f>"601162"</f>
        <v>601162</v>
      </c>
      <c r="B3447" t="s">
        <v>12</v>
      </c>
    </row>
    <row r="3448" spans="1:2" x14ac:dyDescent="0.25">
      <c r="A3448" t="str">
        <f>"600006"</f>
        <v>600006</v>
      </c>
      <c r="B3448" t="s">
        <v>12</v>
      </c>
    </row>
    <row r="3449" spans="1:2" x14ac:dyDescent="0.25">
      <c r="A3449" t="str">
        <f>"300669"</f>
        <v>300669</v>
      </c>
      <c r="B3449" t="s">
        <v>8</v>
      </c>
    </row>
    <row r="3450" spans="1:2" x14ac:dyDescent="0.25">
      <c r="A3450" t="str">
        <f>"300085"</f>
        <v>300085</v>
      </c>
      <c r="B3450" t="s">
        <v>3</v>
      </c>
    </row>
    <row r="3451" spans="1:2" x14ac:dyDescent="0.25">
      <c r="A3451" t="str">
        <f>"002461"</f>
        <v>002461</v>
      </c>
      <c r="B3451" t="s">
        <v>6</v>
      </c>
    </row>
    <row r="3452" spans="1:2" x14ac:dyDescent="0.25">
      <c r="A3452" t="str">
        <f>"600988"</f>
        <v>600988</v>
      </c>
      <c r="B3452" t="s">
        <v>29</v>
      </c>
    </row>
    <row r="3453" spans="1:2" x14ac:dyDescent="0.25">
      <c r="A3453" t="str">
        <f>"300715"</f>
        <v>300715</v>
      </c>
      <c r="B3453" t="s">
        <v>10</v>
      </c>
    </row>
    <row r="3454" spans="1:2" x14ac:dyDescent="0.25">
      <c r="A3454" t="str">
        <f>"000610"</f>
        <v>000610</v>
      </c>
      <c r="B3454" t="s">
        <v>4</v>
      </c>
    </row>
    <row r="3455" spans="1:2" x14ac:dyDescent="0.25">
      <c r="A3455" t="str">
        <f>"000571"</f>
        <v>000571</v>
      </c>
      <c r="B3455" t="s">
        <v>15</v>
      </c>
    </row>
    <row r="3456" spans="1:2" x14ac:dyDescent="0.25">
      <c r="A3456" t="str">
        <f>"000157"</f>
        <v>000157</v>
      </c>
      <c r="B3456" t="s">
        <v>13</v>
      </c>
    </row>
    <row r="3457" spans="1:2" x14ac:dyDescent="0.25">
      <c r="A3457" t="str">
        <f>"000008"</f>
        <v>000008</v>
      </c>
      <c r="B3457" t="s">
        <v>7</v>
      </c>
    </row>
    <row r="3458" spans="1:2" x14ac:dyDescent="0.25">
      <c r="A3458" t="str">
        <f>"603127"</f>
        <v>603127</v>
      </c>
      <c r="B3458" t="s">
        <v>7</v>
      </c>
    </row>
    <row r="3459" spans="1:2" x14ac:dyDescent="0.25">
      <c r="A3459" t="str">
        <f>"002966"</f>
        <v>002966</v>
      </c>
      <c r="B3459" t="s">
        <v>10</v>
      </c>
    </row>
    <row r="3460" spans="1:2" x14ac:dyDescent="0.25">
      <c r="A3460" t="str">
        <f>"000416"</f>
        <v>000416</v>
      </c>
      <c r="B3460" t="s">
        <v>9</v>
      </c>
    </row>
    <row r="3461" spans="1:2" x14ac:dyDescent="0.25">
      <c r="A3461" t="str">
        <f>"002083"</f>
        <v>002083</v>
      </c>
      <c r="B3461" t="s">
        <v>9</v>
      </c>
    </row>
    <row r="3462" spans="1:2" x14ac:dyDescent="0.25">
      <c r="A3462" t="str">
        <f>"688139"</f>
        <v>688139</v>
      </c>
      <c r="B3462" t="s">
        <v>9</v>
      </c>
    </row>
    <row r="3463" spans="1:2" x14ac:dyDescent="0.25">
      <c r="A3463" t="str">
        <f>"000815"</f>
        <v>000815</v>
      </c>
      <c r="B3463" t="s">
        <v>33</v>
      </c>
    </row>
    <row r="3464" spans="1:2" x14ac:dyDescent="0.25">
      <c r="A3464" t="str">
        <f>"601860"</f>
        <v>601860</v>
      </c>
      <c r="B3464" t="s">
        <v>10</v>
      </c>
    </row>
    <row r="3465" spans="1:2" x14ac:dyDescent="0.25">
      <c r="A3465" t="str">
        <f>"603358"</f>
        <v>603358</v>
      </c>
      <c r="B3465" t="s">
        <v>10</v>
      </c>
    </row>
    <row r="3466" spans="1:2" x14ac:dyDescent="0.25">
      <c r="A3466" t="str">
        <f>"603079"</f>
        <v>603079</v>
      </c>
      <c r="B3466" t="s">
        <v>8</v>
      </c>
    </row>
    <row r="3467" spans="1:2" x14ac:dyDescent="0.25">
      <c r="A3467" t="str">
        <f>"000868"</f>
        <v>000868</v>
      </c>
      <c r="B3467" t="s">
        <v>11</v>
      </c>
    </row>
    <row r="3468" spans="1:2" x14ac:dyDescent="0.25">
      <c r="A3468" t="str">
        <f>"600525"</f>
        <v>600525</v>
      </c>
      <c r="B3468" t="s">
        <v>3</v>
      </c>
    </row>
    <row r="3469" spans="1:2" x14ac:dyDescent="0.25">
      <c r="A3469" t="str">
        <f>"300416"</f>
        <v>300416</v>
      </c>
      <c r="B3469" t="s">
        <v>10</v>
      </c>
    </row>
    <row r="3470" spans="1:2" x14ac:dyDescent="0.25">
      <c r="A3470" t="str">
        <f>"300013"</f>
        <v>300013</v>
      </c>
      <c r="B3470" t="s">
        <v>10</v>
      </c>
    </row>
    <row r="3471" spans="1:2" x14ac:dyDescent="0.25">
      <c r="A3471" t="str">
        <f>"603986"</f>
        <v>603986</v>
      </c>
      <c r="B3471" t="s">
        <v>7</v>
      </c>
    </row>
    <row r="3472" spans="1:2" x14ac:dyDescent="0.25">
      <c r="A3472" t="str">
        <f>"000813"</f>
        <v>000813</v>
      </c>
      <c r="B3472" t="s">
        <v>27</v>
      </c>
    </row>
    <row r="3473" spans="1:2" x14ac:dyDescent="0.25">
      <c r="A3473" t="str">
        <f>"600678"</f>
        <v>600678</v>
      </c>
      <c r="B3473" t="s">
        <v>18</v>
      </c>
    </row>
    <row r="3474" spans="1:2" x14ac:dyDescent="0.25">
      <c r="A3474" t="str">
        <f>"601965"</f>
        <v>601965</v>
      </c>
      <c r="B3474" t="s">
        <v>26</v>
      </c>
    </row>
    <row r="3475" spans="1:2" x14ac:dyDescent="0.25">
      <c r="A3475" t="str">
        <f>"600095"</f>
        <v>600095</v>
      </c>
      <c r="B3475" t="s">
        <v>25</v>
      </c>
    </row>
    <row r="3476" spans="1:2" x14ac:dyDescent="0.25">
      <c r="A3476" t="str">
        <f>"603877"</f>
        <v>603877</v>
      </c>
      <c r="B3476" t="s">
        <v>8</v>
      </c>
    </row>
    <row r="3477" spans="1:2" x14ac:dyDescent="0.25">
      <c r="A3477" t="str">
        <f>"603733"</f>
        <v>603733</v>
      </c>
      <c r="B3477" t="s">
        <v>8</v>
      </c>
    </row>
    <row r="3478" spans="1:2" x14ac:dyDescent="0.25">
      <c r="A3478" t="str">
        <f>"603317"</f>
        <v>603317</v>
      </c>
      <c r="B3478" t="s">
        <v>18</v>
      </c>
    </row>
    <row r="3479" spans="1:2" x14ac:dyDescent="0.25">
      <c r="A3479" t="str">
        <f>"600383"</f>
        <v>600383</v>
      </c>
      <c r="B3479" t="s">
        <v>3</v>
      </c>
    </row>
    <row r="3480" spans="1:2" x14ac:dyDescent="0.25">
      <c r="A3480" t="str">
        <f>"000423"</f>
        <v>000423</v>
      </c>
      <c r="B3480" t="s">
        <v>9</v>
      </c>
    </row>
    <row r="3481" spans="1:2" x14ac:dyDescent="0.25">
      <c r="A3481" t="str">
        <f>"002567"</f>
        <v>002567</v>
      </c>
      <c r="B3481" t="s">
        <v>13</v>
      </c>
    </row>
    <row r="3482" spans="1:2" x14ac:dyDescent="0.25">
      <c r="A3482" t="str">
        <f>"300363"</f>
        <v>300363</v>
      </c>
      <c r="B3482" t="s">
        <v>26</v>
      </c>
    </row>
    <row r="3483" spans="1:2" x14ac:dyDescent="0.25">
      <c r="A3483" t="str">
        <f>"600749"</f>
        <v>600749</v>
      </c>
      <c r="B3483" t="s">
        <v>17</v>
      </c>
    </row>
    <row r="3484" spans="1:2" x14ac:dyDescent="0.25">
      <c r="A3484" t="str">
        <f>"300601"</f>
        <v>300601</v>
      </c>
      <c r="B3484" t="s">
        <v>3</v>
      </c>
    </row>
    <row r="3485" spans="1:2" x14ac:dyDescent="0.25">
      <c r="A3485" t="str">
        <f>"002781"</f>
        <v>002781</v>
      </c>
      <c r="B3485" t="s">
        <v>3</v>
      </c>
    </row>
    <row r="3486" spans="1:2" x14ac:dyDescent="0.25">
      <c r="A3486" t="str">
        <f>"600497"</f>
        <v>600497</v>
      </c>
      <c r="B3486" t="s">
        <v>31</v>
      </c>
    </row>
    <row r="3487" spans="1:2" x14ac:dyDescent="0.25">
      <c r="A3487" t="str">
        <f>"600462"</f>
        <v>600462</v>
      </c>
      <c r="B3487" t="s">
        <v>3</v>
      </c>
    </row>
    <row r="3488" spans="1:2" x14ac:dyDescent="0.25">
      <c r="A3488" t="str">
        <f>"603777"</f>
        <v>603777</v>
      </c>
      <c r="B3488" t="s">
        <v>5</v>
      </c>
    </row>
    <row r="3489" spans="1:2" x14ac:dyDescent="0.25">
      <c r="A3489" t="str">
        <f>"002089"</f>
        <v>002089</v>
      </c>
      <c r="B3489" t="s">
        <v>10</v>
      </c>
    </row>
    <row r="3490" spans="1:2" x14ac:dyDescent="0.25">
      <c r="A3490" t="str">
        <f>"000595"</f>
        <v>000595</v>
      </c>
      <c r="B3490" t="s">
        <v>33</v>
      </c>
    </row>
    <row r="3491" spans="1:2" x14ac:dyDescent="0.25">
      <c r="A3491" t="str">
        <f>"300097"</f>
        <v>300097</v>
      </c>
      <c r="B3491" t="s">
        <v>2</v>
      </c>
    </row>
    <row r="3492" spans="1:2" x14ac:dyDescent="0.25">
      <c r="A3492" t="str">
        <f>"600687"</f>
        <v>600687</v>
      </c>
      <c r="B3492" t="s">
        <v>22</v>
      </c>
    </row>
    <row r="3493" spans="1:2" x14ac:dyDescent="0.25">
      <c r="A3493" t="str">
        <f>"002466"</f>
        <v>002466</v>
      </c>
      <c r="B3493" t="s">
        <v>18</v>
      </c>
    </row>
    <row r="3494" spans="1:2" x14ac:dyDescent="0.25">
      <c r="A3494" t="str">
        <f>"002301"</f>
        <v>002301</v>
      </c>
      <c r="B3494" t="s">
        <v>3</v>
      </c>
    </row>
    <row r="3495" spans="1:2" x14ac:dyDescent="0.25">
      <c r="A3495" t="str">
        <f>"600583"</f>
        <v>600583</v>
      </c>
      <c r="B3495" t="s">
        <v>24</v>
      </c>
    </row>
    <row r="3496" spans="1:2" x14ac:dyDescent="0.25">
      <c r="A3496" t="str">
        <f>"300470"</f>
        <v>300470</v>
      </c>
      <c r="B3496" t="s">
        <v>18</v>
      </c>
    </row>
    <row r="3497" spans="1:2" x14ac:dyDescent="0.25">
      <c r="A3497" t="str">
        <f>"002652"</f>
        <v>002652</v>
      </c>
      <c r="B3497" t="s">
        <v>10</v>
      </c>
    </row>
    <row r="3498" spans="1:2" x14ac:dyDescent="0.25">
      <c r="A3498" t="str">
        <f>"002223"</f>
        <v>002223</v>
      </c>
      <c r="B3498" t="s">
        <v>10</v>
      </c>
    </row>
    <row r="3499" spans="1:2" x14ac:dyDescent="0.25">
      <c r="A3499" t="str">
        <f>"002766"</f>
        <v>002766</v>
      </c>
      <c r="B3499" t="s">
        <v>3</v>
      </c>
    </row>
    <row r="3500" spans="1:2" x14ac:dyDescent="0.25">
      <c r="A3500" t="str">
        <f>"600671"</f>
        <v>600671</v>
      </c>
      <c r="B3500" t="s">
        <v>8</v>
      </c>
    </row>
    <row r="3501" spans="1:2" x14ac:dyDescent="0.25">
      <c r="A3501" t="str">
        <f>"600809"</f>
        <v>600809</v>
      </c>
      <c r="B3501" t="s">
        <v>28</v>
      </c>
    </row>
    <row r="3502" spans="1:2" x14ac:dyDescent="0.25">
      <c r="A3502" t="str">
        <f>"600816"</f>
        <v>600816</v>
      </c>
      <c r="B3502" t="s">
        <v>5</v>
      </c>
    </row>
    <row r="3503" spans="1:2" x14ac:dyDescent="0.25">
      <c r="A3503" t="str">
        <f>"000795"</f>
        <v>000795</v>
      </c>
      <c r="B3503" t="s">
        <v>28</v>
      </c>
    </row>
    <row r="3504" spans="1:2" x14ac:dyDescent="0.25">
      <c r="A3504" t="str">
        <f>"688363"</f>
        <v>688363</v>
      </c>
      <c r="B3504" t="s">
        <v>9</v>
      </c>
    </row>
    <row r="3505" spans="1:2" x14ac:dyDescent="0.25">
      <c r="A3505" t="str">
        <f>"000876"</f>
        <v>000876</v>
      </c>
      <c r="B3505" t="s">
        <v>18</v>
      </c>
    </row>
    <row r="3506" spans="1:2" x14ac:dyDescent="0.25">
      <c r="A3506" t="str">
        <f>"603365"</f>
        <v>603365</v>
      </c>
      <c r="B3506" t="s">
        <v>5</v>
      </c>
    </row>
    <row r="3507" spans="1:2" x14ac:dyDescent="0.25">
      <c r="A3507" t="str">
        <f>"603222"</f>
        <v>603222</v>
      </c>
      <c r="B3507" t="s">
        <v>8</v>
      </c>
    </row>
    <row r="3508" spans="1:2" x14ac:dyDescent="0.25">
      <c r="A3508" t="str">
        <f>"000783"</f>
        <v>000783</v>
      </c>
      <c r="B3508" t="s">
        <v>12</v>
      </c>
    </row>
    <row r="3509" spans="1:2" x14ac:dyDescent="0.25">
      <c r="A3509" t="str">
        <f>"002786"</f>
        <v>002786</v>
      </c>
      <c r="B3509" t="s">
        <v>3</v>
      </c>
    </row>
    <row r="3510" spans="1:2" x14ac:dyDescent="0.25">
      <c r="A3510" t="str">
        <f>"002569"</f>
        <v>002569</v>
      </c>
      <c r="B3510" t="s">
        <v>8</v>
      </c>
    </row>
    <row r="3511" spans="1:2" x14ac:dyDescent="0.25">
      <c r="A3511" t="str">
        <f>"000553"</f>
        <v>000553</v>
      </c>
      <c r="B3511" t="s">
        <v>12</v>
      </c>
    </row>
    <row r="3512" spans="1:2" x14ac:dyDescent="0.25">
      <c r="A3512" t="str">
        <f>"600340"</f>
        <v>600340</v>
      </c>
      <c r="B3512" t="s">
        <v>16</v>
      </c>
    </row>
    <row r="3513" spans="1:2" x14ac:dyDescent="0.25">
      <c r="A3513" t="str">
        <f>"002014"</f>
        <v>002014</v>
      </c>
      <c r="B3513" t="s">
        <v>11</v>
      </c>
    </row>
    <row r="3514" spans="1:2" x14ac:dyDescent="0.25">
      <c r="A3514" t="str">
        <f>"603198"</f>
        <v>603198</v>
      </c>
      <c r="B3514" t="s">
        <v>11</v>
      </c>
    </row>
    <row r="3515" spans="1:2" x14ac:dyDescent="0.25">
      <c r="A3515" t="str">
        <f>"300064"</f>
        <v>300064</v>
      </c>
      <c r="B3515" t="s">
        <v>21</v>
      </c>
    </row>
    <row r="3516" spans="1:2" x14ac:dyDescent="0.25">
      <c r="A3516" t="str">
        <f>"002170"</f>
        <v>002170</v>
      </c>
      <c r="B3516" t="s">
        <v>3</v>
      </c>
    </row>
    <row r="3517" spans="1:2" x14ac:dyDescent="0.25">
      <c r="A3517" t="str">
        <f>"002938"</f>
        <v>002938</v>
      </c>
      <c r="B3517" t="s">
        <v>3</v>
      </c>
    </row>
    <row r="3518" spans="1:2" x14ac:dyDescent="0.25">
      <c r="A3518" t="str">
        <f>"000918"</f>
        <v>000918</v>
      </c>
      <c r="B3518" t="s">
        <v>8</v>
      </c>
    </row>
    <row r="3519" spans="1:2" x14ac:dyDescent="0.25">
      <c r="A3519" t="str">
        <f>"300573"</f>
        <v>300573</v>
      </c>
      <c r="B3519" t="s">
        <v>2</v>
      </c>
    </row>
    <row r="3520" spans="1:2" x14ac:dyDescent="0.25">
      <c r="A3520" t="str">
        <f>"600615"</f>
        <v>600615</v>
      </c>
      <c r="B3520" t="s">
        <v>5</v>
      </c>
    </row>
    <row r="3521" spans="1:2" x14ac:dyDescent="0.25">
      <c r="A3521" t="str">
        <f>"600999"</f>
        <v>600999</v>
      </c>
      <c r="B3521" t="s">
        <v>3</v>
      </c>
    </row>
    <row r="3522" spans="1:2" x14ac:dyDescent="0.25">
      <c r="A3522" t="str">
        <f>"002968"</f>
        <v>002968</v>
      </c>
      <c r="B3522" t="s">
        <v>26</v>
      </c>
    </row>
    <row r="3523" spans="1:2" x14ac:dyDescent="0.25">
      <c r="A3523" t="str">
        <f>"600285"</f>
        <v>600285</v>
      </c>
      <c r="B3523" t="s">
        <v>21</v>
      </c>
    </row>
    <row r="3524" spans="1:2" x14ac:dyDescent="0.25">
      <c r="A3524" t="str">
        <f>"300498"</f>
        <v>300498</v>
      </c>
      <c r="B3524" t="s">
        <v>6</v>
      </c>
    </row>
    <row r="3525" spans="1:2" x14ac:dyDescent="0.25">
      <c r="A3525" t="str">
        <f>"603288"</f>
        <v>603288</v>
      </c>
      <c r="B3525" t="s">
        <v>6</v>
      </c>
    </row>
    <row r="3526" spans="1:2" x14ac:dyDescent="0.25">
      <c r="A3526" t="str">
        <f>"600115"</f>
        <v>600115</v>
      </c>
      <c r="B3526" t="s">
        <v>5</v>
      </c>
    </row>
    <row r="3527" spans="1:2" x14ac:dyDescent="0.25">
      <c r="A3527" t="str">
        <f>"600059"</f>
        <v>600059</v>
      </c>
      <c r="B3527" t="s">
        <v>8</v>
      </c>
    </row>
    <row r="3528" spans="1:2" x14ac:dyDescent="0.25">
      <c r="A3528" t="str">
        <f>"300587"</f>
        <v>300587</v>
      </c>
      <c r="B3528" t="s">
        <v>8</v>
      </c>
    </row>
    <row r="3529" spans="1:2" x14ac:dyDescent="0.25">
      <c r="A3529" t="str">
        <f>"603298"</f>
        <v>603298</v>
      </c>
      <c r="B3529" t="s">
        <v>8</v>
      </c>
    </row>
    <row r="3530" spans="1:2" x14ac:dyDescent="0.25">
      <c r="A3530" t="str">
        <f>"600828"</f>
        <v>600828</v>
      </c>
      <c r="B3530" t="s">
        <v>18</v>
      </c>
    </row>
    <row r="3531" spans="1:2" x14ac:dyDescent="0.25">
      <c r="A3531" t="str">
        <f>"600259"</f>
        <v>600259</v>
      </c>
      <c r="B3531" t="s">
        <v>15</v>
      </c>
    </row>
    <row r="3532" spans="1:2" x14ac:dyDescent="0.25">
      <c r="A3532" t="str">
        <f>"603319"</f>
        <v>603319</v>
      </c>
      <c r="B3532" t="s">
        <v>13</v>
      </c>
    </row>
    <row r="3533" spans="1:2" x14ac:dyDescent="0.25">
      <c r="A3533" t="str">
        <f>"603960"</f>
        <v>603960</v>
      </c>
      <c r="B3533" t="s">
        <v>5</v>
      </c>
    </row>
    <row r="3534" spans="1:2" x14ac:dyDescent="0.25">
      <c r="A3534" t="str">
        <f>"002506"</f>
        <v>002506</v>
      </c>
      <c r="B3534" t="s">
        <v>5</v>
      </c>
    </row>
    <row r="3535" spans="1:2" x14ac:dyDescent="0.25">
      <c r="A3535" t="str">
        <f>"002071"</f>
        <v>002071</v>
      </c>
      <c r="B3535" t="s">
        <v>10</v>
      </c>
    </row>
    <row r="3536" spans="1:2" x14ac:dyDescent="0.25">
      <c r="A3536" t="str">
        <f>"002779"</f>
        <v>002779</v>
      </c>
      <c r="B3536" t="s">
        <v>8</v>
      </c>
    </row>
    <row r="3537" spans="1:2" x14ac:dyDescent="0.25">
      <c r="A3537" t="str">
        <f>"002047"</f>
        <v>002047</v>
      </c>
      <c r="B3537" t="s">
        <v>3</v>
      </c>
    </row>
    <row r="3538" spans="1:2" x14ac:dyDescent="0.25">
      <c r="A3538" t="str">
        <f>"002901"</f>
        <v>002901</v>
      </c>
      <c r="B3538" t="s">
        <v>14</v>
      </c>
    </row>
    <row r="3539" spans="1:2" x14ac:dyDescent="0.25">
      <c r="A3539" t="str">
        <f>"000998"</f>
        <v>000998</v>
      </c>
      <c r="B3539" t="s">
        <v>13</v>
      </c>
    </row>
    <row r="3540" spans="1:2" x14ac:dyDescent="0.25">
      <c r="A3540" t="str">
        <f>"002009"</f>
        <v>002009</v>
      </c>
      <c r="B3540" t="s">
        <v>10</v>
      </c>
    </row>
    <row r="3541" spans="1:2" x14ac:dyDescent="0.25">
      <c r="A3541" t="str">
        <f>"000670"</f>
        <v>000670</v>
      </c>
      <c r="B3541" t="s">
        <v>12</v>
      </c>
    </row>
    <row r="3542" spans="1:2" x14ac:dyDescent="0.25">
      <c r="A3542" t="str">
        <f>"300325"</f>
        <v>300325</v>
      </c>
      <c r="B3542" t="s">
        <v>10</v>
      </c>
    </row>
    <row r="3543" spans="1:2" x14ac:dyDescent="0.25">
      <c r="A3543" t="str">
        <f>"002607"</f>
        <v>002607</v>
      </c>
      <c r="B3543" t="s">
        <v>11</v>
      </c>
    </row>
    <row r="3544" spans="1:2" x14ac:dyDescent="0.25">
      <c r="A3544" t="str">
        <f>"002209"</f>
        <v>002209</v>
      </c>
      <c r="B3544" t="s">
        <v>6</v>
      </c>
    </row>
    <row r="3545" spans="1:2" x14ac:dyDescent="0.25">
      <c r="A3545" t="str">
        <f>"300023"</f>
        <v>300023</v>
      </c>
      <c r="B3545" t="s">
        <v>4</v>
      </c>
    </row>
    <row r="3546" spans="1:2" x14ac:dyDescent="0.25">
      <c r="A3546" t="str">
        <f>"600860"</f>
        <v>600860</v>
      </c>
      <c r="B3546" t="s">
        <v>7</v>
      </c>
    </row>
    <row r="3547" spans="1:2" x14ac:dyDescent="0.25">
      <c r="A3547" t="str">
        <f>"002928"</f>
        <v>002928</v>
      </c>
      <c r="B3547" t="s">
        <v>30</v>
      </c>
    </row>
    <row r="3548" spans="1:2" x14ac:dyDescent="0.25">
      <c r="A3548" t="str">
        <f>"600859"</f>
        <v>600859</v>
      </c>
      <c r="B3548" t="s">
        <v>7</v>
      </c>
    </row>
    <row r="3549" spans="1:2" x14ac:dyDescent="0.25">
      <c r="A3549" t="str">
        <f>"603703"</f>
        <v>603703</v>
      </c>
      <c r="B3549" t="s">
        <v>8</v>
      </c>
    </row>
    <row r="3550" spans="1:2" x14ac:dyDescent="0.25">
      <c r="A3550" t="str">
        <f>"601919"</f>
        <v>601919</v>
      </c>
      <c r="B3550" t="s">
        <v>24</v>
      </c>
    </row>
    <row r="3551" spans="1:2" x14ac:dyDescent="0.25">
      <c r="A3551" t="str">
        <f>"600897"</f>
        <v>600897</v>
      </c>
      <c r="B3551" t="s">
        <v>14</v>
      </c>
    </row>
    <row r="3552" spans="1:2" x14ac:dyDescent="0.25">
      <c r="A3552" t="str">
        <f>"002862"</f>
        <v>002862</v>
      </c>
      <c r="B3552" t="s">
        <v>6</v>
      </c>
    </row>
    <row r="3553" spans="1:2" x14ac:dyDescent="0.25">
      <c r="A3553" t="str">
        <f>"000007"</f>
        <v>000007</v>
      </c>
      <c r="B3553" t="s">
        <v>3</v>
      </c>
    </row>
    <row r="3554" spans="1:2" x14ac:dyDescent="0.25">
      <c r="A3554" t="str">
        <f>"600385"</f>
        <v>600385</v>
      </c>
      <c r="B3554" t="s">
        <v>9</v>
      </c>
    </row>
    <row r="3555" spans="1:2" x14ac:dyDescent="0.25">
      <c r="A3555" t="str">
        <f>"002689"</f>
        <v>002689</v>
      </c>
      <c r="B3555" t="s">
        <v>2</v>
      </c>
    </row>
    <row r="3556" spans="1:2" x14ac:dyDescent="0.25">
      <c r="A3556" t="str">
        <f>"600195"</f>
        <v>600195</v>
      </c>
      <c r="B3556" t="s">
        <v>7</v>
      </c>
    </row>
    <row r="3557" spans="1:2" x14ac:dyDescent="0.25">
      <c r="A3557" t="str">
        <f>"000408"</f>
        <v>000408</v>
      </c>
      <c r="B3557" t="s">
        <v>32</v>
      </c>
    </row>
    <row r="3558" spans="1:2" x14ac:dyDescent="0.25">
      <c r="A3558" t="str">
        <f>"002714"</f>
        <v>002714</v>
      </c>
      <c r="B3558" t="s">
        <v>21</v>
      </c>
    </row>
    <row r="3559" spans="1:2" x14ac:dyDescent="0.25">
      <c r="A3559" t="str">
        <f>"600392"</f>
        <v>600392</v>
      </c>
      <c r="B3559" t="s">
        <v>18</v>
      </c>
    </row>
    <row r="3560" spans="1:2" x14ac:dyDescent="0.25">
      <c r="A3560" t="str">
        <f>"300127"</f>
        <v>300127</v>
      </c>
      <c r="B3560" t="s">
        <v>18</v>
      </c>
    </row>
    <row r="3561" spans="1:2" x14ac:dyDescent="0.25">
      <c r="A3561" t="str">
        <f>"603214"</f>
        <v>603214</v>
      </c>
      <c r="B3561" t="s">
        <v>5</v>
      </c>
    </row>
    <row r="3562" spans="1:2" x14ac:dyDescent="0.25">
      <c r="A3562" t="str">
        <f>"600691"</f>
        <v>600691</v>
      </c>
      <c r="B3562" t="s">
        <v>28</v>
      </c>
    </row>
    <row r="3563" spans="1:2" x14ac:dyDescent="0.25">
      <c r="A3563" t="str">
        <f>"000816"</f>
        <v>000816</v>
      </c>
      <c r="B3563" t="s">
        <v>10</v>
      </c>
    </row>
    <row r="3564" spans="1:2" x14ac:dyDescent="0.25">
      <c r="A3564" t="str">
        <f>"601038"</f>
        <v>601038</v>
      </c>
      <c r="B3564" t="s">
        <v>21</v>
      </c>
    </row>
    <row r="3565" spans="1:2" x14ac:dyDescent="0.25">
      <c r="A3565" t="str">
        <f>"600079"</f>
        <v>600079</v>
      </c>
      <c r="B3565" t="s">
        <v>12</v>
      </c>
    </row>
    <row r="3566" spans="1:2" x14ac:dyDescent="0.25">
      <c r="A3566" t="str">
        <f>"002299"</f>
        <v>002299</v>
      </c>
      <c r="B3566" t="s">
        <v>14</v>
      </c>
    </row>
    <row r="3567" spans="1:2" x14ac:dyDescent="0.25">
      <c r="A3567" t="str">
        <f>"002761"</f>
        <v>002761</v>
      </c>
      <c r="B3567" t="s">
        <v>13</v>
      </c>
    </row>
    <row r="3568" spans="1:2" x14ac:dyDescent="0.25">
      <c r="A3568" t="str">
        <f>"601689"</f>
        <v>601689</v>
      </c>
      <c r="B3568" t="s">
        <v>8</v>
      </c>
    </row>
    <row r="3569" spans="1:2" x14ac:dyDescent="0.25">
      <c r="A3569" t="str">
        <f>"603538"</f>
        <v>603538</v>
      </c>
      <c r="B3569" t="s">
        <v>8</v>
      </c>
    </row>
    <row r="3570" spans="1:2" x14ac:dyDescent="0.25">
      <c r="A3570" t="str">
        <f>"600061"</f>
        <v>600061</v>
      </c>
      <c r="B3570" t="s">
        <v>5</v>
      </c>
    </row>
    <row r="3571" spans="1:2" x14ac:dyDescent="0.25">
      <c r="A3571" t="str">
        <f>"300629"</f>
        <v>300629</v>
      </c>
      <c r="B3571" t="s">
        <v>6</v>
      </c>
    </row>
    <row r="3572" spans="1:2" x14ac:dyDescent="0.25">
      <c r="A3572" t="str">
        <f>"601111"</f>
        <v>601111</v>
      </c>
      <c r="B3572" t="s">
        <v>7</v>
      </c>
    </row>
    <row r="3573" spans="1:2" x14ac:dyDescent="0.25">
      <c r="A3573" t="str">
        <f>"600201"</f>
        <v>600201</v>
      </c>
      <c r="B3573" t="s">
        <v>29</v>
      </c>
    </row>
    <row r="3574" spans="1:2" x14ac:dyDescent="0.25">
      <c r="A3574" t="str">
        <f>"000717"</f>
        <v>000717</v>
      </c>
      <c r="B3574" t="s">
        <v>6</v>
      </c>
    </row>
    <row r="3575" spans="1:2" x14ac:dyDescent="0.25">
      <c r="A3575" t="str">
        <f>"600297"</f>
        <v>600297</v>
      </c>
      <c r="B3575" t="s">
        <v>2</v>
      </c>
    </row>
    <row r="3576" spans="1:2" x14ac:dyDescent="0.25">
      <c r="A3576" t="str">
        <f>"002263"</f>
        <v>002263</v>
      </c>
      <c r="B3576" t="s">
        <v>8</v>
      </c>
    </row>
    <row r="3577" spans="1:2" x14ac:dyDescent="0.25">
      <c r="A3577" t="str">
        <f>"600052"</f>
        <v>600052</v>
      </c>
      <c r="B3577" t="s">
        <v>8</v>
      </c>
    </row>
    <row r="3578" spans="1:2" x14ac:dyDescent="0.25">
      <c r="A3578" t="str">
        <f>"300468"</f>
        <v>300468</v>
      </c>
      <c r="B3578" t="s">
        <v>3</v>
      </c>
    </row>
    <row r="3579" spans="1:2" x14ac:dyDescent="0.25">
      <c r="A3579" t="str">
        <f>"603121"</f>
        <v>603121</v>
      </c>
      <c r="B3579" t="s">
        <v>5</v>
      </c>
    </row>
    <row r="3580" spans="1:2" x14ac:dyDescent="0.25">
      <c r="A3580" t="str">
        <f>"002220"</f>
        <v>002220</v>
      </c>
      <c r="B3580" t="s">
        <v>2</v>
      </c>
    </row>
    <row r="3581" spans="1:2" x14ac:dyDescent="0.25">
      <c r="A3581" t="str">
        <f>"000860"</f>
        <v>000860</v>
      </c>
      <c r="B3581" t="s">
        <v>7</v>
      </c>
    </row>
    <row r="3582" spans="1:2" x14ac:dyDescent="0.25">
      <c r="A3582" t="str">
        <f>"300809"</f>
        <v>300809</v>
      </c>
      <c r="B3582" t="s">
        <v>10</v>
      </c>
    </row>
    <row r="3583" spans="1:2" x14ac:dyDescent="0.25">
      <c r="A3583" t="str">
        <f>"300608"</f>
        <v>300608</v>
      </c>
      <c r="B3583" t="s">
        <v>7</v>
      </c>
    </row>
    <row r="3584" spans="1:2" x14ac:dyDescent="0.25">
      <c r="A3584" t="str">
        <f>"600397"</f>
        <v>600397</v>
      </c>
      <c r="B3584" t="s">
        <v>23</v>
      </c>
    </row>
    <row r="3585" spans="1:2" x14ac:dyDescent="0.25">
      <c r="A3585" t="str">
        <f>"300616"</f>
        <v>300616</v>
      </c>
      <c r="B3585" t="s">
        <v>6</v>
      </c>
    </row>
    <row r="3586" spans="1:2" x14ac:dyDescent="0.25">
      <c r="A3586" t="str">
        <f>"600768"</f>
        <v>600768</v>
      </c>
      <c r="B3586" t="s">
        <v>8</v>
      </c>
    </row>
    <row r="3587" spans="1:2" x14ac:dyDescent="0.25">
      <c r="A3587" t="str">
        <f>"300496"</f>
        <v>300496</v>
      </c>
      <c r="B3587" t="s">
        <v>7</v>
      </c>
    </row>
    <row r="3588" spans="1:2" x14ac:dyDescent="0.25">
      <c r="A3588" t="str">
        <f>"603866"</f>
        <v>603866</v>
      </c>
      <c r="B3588" t="s">
        <v>2</v>
      </c>
    </row>
    <row r="3589" spans="1:2" x14ac:dyDescent="0.25">
      <c r="A3589" t="str">
        <f>"002830"</f>
        <v>002830</v>
      </c>
      <c r="B3589" t="s">
        <v>3</v>
      </c>
    </row>
    <row r="3590" spans="1:2" x14ac:dyDescent="0.25">
      <c r="A3590" t="str">
        <f>"603069"</f>
        <v>603069</v>
      </c>
      <c r="B3590" t="s">
        <v>15</v>
      </c>
    </row>
    <row r="3591" spans="1:2" x14ac:dyDescent="0.25">
      <c r="A3591" t="str">
        <f>"600395"</f>
        <v>600395</v>
      </c>
      <c r="B3591" t="s">
        <v>30</v>
      </c>
    </row>
    <row r="3592" spans="1:2" x14ac:dyDescent="0.25">
      <c r="A3592" t="str">
        <f>"600960"</f>
        <v>600960</v>
      </c>
      <c r="B3592" t="s">
        <v>9</v>
      </c>
    </row>
    <row r="3593" spans="1:2" x14ac:dyDescent="0.25">
      <c r="A3593" t="str">
        <f>"300298"</f>
        <v>300298</v>
      </c>
      <c r="B3593" t="s">
        <v>13</v>
      </c>
    </row>
    <row r="3594" spans="1:2" x14ac:dyDescent="0.25">
      <c r="A3594" t="str">
        <f>"600725"</f>
        <v>600725</v>
      </c>
      <c r="B3594" t="s">
        <v>31</v>
      </c>
    </row>
    <row r="3595" spans="1:2" x14ac:dyDescent="0.25">
      <c r="A3595" t="str">
        <f>"000550"</f>
        <v>000550</v>
      </c>
      <c r="B3595" t="s">
        <v>23</v>
      </c>
    </row>
    <row r="3596" spans="1:2" x14ac:dyDescent="0.25">
      <c r="A3596" t="str">
        <f>"002278"</f>
        <v>002278</v>
      </c>
      <c r="B3596" t="s">
        <v>5</v>
      </c>
    </row>
    <row r="3597" spans="1:2" x14ac:dyDescent="0.25">
      <c r="A3597" t="str">
        <f>"002359"</f>
        <v>002359</v>
      </c>
      <c r="B3597" t="s">
        <v>3</v>
      </c>
    </row>
    <row r="3598" spans="1:2" x14ac:dyDescent="0.25">
      <c r="A3598" t="str">
        <f>"000038"</f>
        <v>000038</v>
      </c>
      <c r="B3598" t="s">
        <v>3</v>
      </c>
    </row>
    <row r="3599" spans="1:2" x14ac:dyDescent="0.25">
      <c r="A3599" t="str">
        <f>"601318"</f>
        <v>601318</v>
      </c>
      <c r="B3599" t="s">
        <v>3</v>
      </c>
    </row>
    <row r="3600" spans="1:2" x14ac:dyDescent="0.25">
      <c r="A3600" t="str">
        <f>"601519"</f>
        <v>601519</v>
      </c>
      <c r="B3600" t="s">
        <v>5</v>
      </c>
    </row>
    <row r="3601" spans="1:2" x14ac:dyDescent="0.25">
      <c r="A3601" t="str">
        <f>"300510"</f>
        <v>300510</v>
      </c>
      <c r="B3601" t="s">
        <v>20</v>
      </c>
    </row>
    <row r="3602" spans="1:2" x14ac:dyDescent="0.25">
      <c r="A3602" t="str">
        <f>"000713"</f>
        <v>000713</v>
      </c>
      <c r="B3602" t="s">
        <v>11</v>
      </c>
    </row>
    <row r="3603" spans="1:2" x14ac:dyDescent="0.25">
      <c r="A3603" t="str">
        <f>"600688"</f>
        <v>600688</v>
      </c>
      <c r="B3603" t="s">
        <v>5</v>
      </c>
    </row>
    <row r="3604" spans="1:2" x14ac:dyDescent="0.25">
      <c r="A3604" t="str">
        <f>"603768"</f>
        <v>603768</v>
      </c>
      <c r="B3604" t="s">
        <v>11</v>
      </c>
    </row>
    <row r="3605" spans="1:2" x14ac:dyDescent="0.25">
      <c r="A3605" t="str">
        <f>"000831"</f>
        <v>000831</v>
      </c>
      <c r="B3605" t="s">
        <v>28</v>
      </c>
    </row>
    <row r="3606" spans="1:2" x14ac:dyDescent="0.25">
      <c r="A3606" t="str">
        <f>"300406"</f>
        <v>300406</v>
      </c>
      <c r="B3606" t="s">
        <v>7</v>
      </c>
    </row>
    <row r="3607" spans="1:2" x14ac:dyDescent="0.25">
      <c r="A3607" t="str">
        <f>"002142"</f>
        <v>002142</v>
      </c>
      <c r="B3607" t="s">
        <v>8</v>
      </c>
    </row>
    <row r="3608" spans="1:2" x14ac:dyDescent="0.25">
      <c r="A3608" t="str">
        <f>"002124"</f>
        <v>002124</v>
      </c>
      <c r="B3608" t="s">
        <v>8</v>
      </c>
    </row>
    <row r="3609" spans="1:2" x14ac:dyDescent="0.25">
      <c r="A3609" t="str">
        <f>"603557"</f>
        <v>603557</v>
      </c>
      <c r="B3609" t="s">
        <v>8</v>
      </c>
    </row>
    <row r="3610" spans="1:2" x14ac:dyDescent="0.25">
      <c r="A3610" t="str">
        <f>"300702"</f>
        <v>300702</v>
      </c>
      <c r="B3610" t="s">
        <v>8</v>
      </c>
    </row>
    <row r="3611" spans="1:2" x14ac:dyDescent="0.25">
      <c r="A3611" t="str">
        <f>"000625"</f>
        <v>000625</v>
      </c>
      <c r="B3611" t="s">
        <v>26</v>
      </c>
    </row>
    <row r="3612" spans="1:2" x14ac:dyDescent="0.25">
      <c r="A3612" t="str">
        <f>"300711"</f>
        <v>300711</v>
      </c>
      <c r="B3612" t="s">
        <v>6</v>
      </c>
    </row>
    <row r="3613" spans="1:2" x14ac:dyDescent="0.25">
      <c r="A3613" t="str">
        <f>"603991"</f>
        <v>603991</v>
      </c>
      <c r="B3613" t="s">
        <v>5</v>
      </c>
    </row>
    <row r="3614" spans="1:2" x14ac:dyDescent="0.25">
      <c r="A3614" t="str">
        <f>"600053"</f>
        <v>600053</v>
      </c>
      <c r="B3614" t="s">
        <v>23</v>
      </c>
    </row>
    <row r="3615" spans="1:2" x14ac:dyDescent="0.25">
      <c r="A3615" t="str">
        <f>"002050"</f>
        <v>002050</v>
      </c>
      <c r="B3615" t="s">
        <v>8</v>
      </c>
    </row>
    <row r="3616" spans="1:2" x14ac:dyDescent="0.25">
      <c r="A3616" t="str">
        <f>"600735"</f>
        <v>600735</v>
      </c>
      <c r="B3616" t="s">
        <v>9</v>
      </c>
    </row>
    <row r="3617" spans="1:2" x14ac:dyDescent="0.25">
      <c r="A3617" t="str">
        <f>"300760"</f>
        <v>300760</v>
      </c>
      <c r="B3617" t="s">
        <v>3</v>
      </c>
    </row>
    <row r="3618" spans="1:2" x14ac:dyDescent="0.25">
      <c r="A3618" t="str">
        <f>"600872"</f>
        <v>600872</v>
      </c>
      <c r="B3618" t="s">
        <v>6</v>
      </c>
    </row>
    <row r="3619" spans="1:2" x14ac:dyDescent="0.25">
      <c r="A3619" t="str">
        <f>"600592"</f>
        <v>600592</v>
      </c>
      <c r="B3619" t="s">
        <v>14</v>
      </c>
    </row>
    <row r="3620" spans="1:2" x14ac:dyDescent="0.25">
      <c r="A3620" t="str">
        <f>"600416"</f>
        <v>600416</v>
      </c>
      <c r="B3620" t="s">
        <v>13</v>
      </c>
    </row>
    <row r="3621" spans="1:2" x14ac:dyDescent="0.25">
      <c r="A3621" t="str">
        <f>"000829"</f>
        <v>000829</v>
      </c>
      <c r="B3621" t="s">
        <v>23</v>
      </c>
    </row>
    <row r="3622" spans="1:2" x14ac:dyDescent="0.25">
      <c r="A3622" t="str">
        <f>"002042"</f>
        <v>002042</v>
      </c>
      <c r="B3622" t="s">
        <v>11</v>
      </c>
    </row>
    <row r="3623" spans="1:2" x14ac:dyDescent="0.25">
      <c r="A3623" t="str">
        <f>"603727"</f>
        <v>603727</v>
      </c>
      <c r="B3623" t="s">
        <v>24</v>
      </c>
    </row>
    <row r="3624" spans="1:2" x14ac:dyDescent="0.25">
      <c r="A3624" t="str">
        <f>"600212"</f>
        <v>600212</v>
      </c>
      <c r="B3624" t="s">
        <v>9</v>
      </c>
    </row>
    <row r="3625" spans="1:2" x14ac:dyDescent="0.25">
      <c r="A3625" t="str">
        <f>"601899"</f>
        <v>601899</v>
      </c>
      <c r="B3625" t="s">
        <v>14</v>
      </c>
    </row>
    <row r="3626" spans="1:2" x14ac:dyDescent="0.25">
      <c r="A3626" t="str">
        <f>"002677"</f>
        <v>002677</v>
      </c>
      <c r="B3626" t="s">
        <v>8</v>
      </c>
    </row>
    <row r="3627" spans="1:2" x14ac:dyDescent="0.25">
      <c r="A3627" t="str">
        <f>"603516"</f>
        <v>603516</v>
      </c>
      <c r="B3627" t="s">
        <v>7</v>
      </c>
    </row>
    <row r="3628" spans="1:2" x14ac:dyDescent="0.25">
      <c r="A3628" t="str">
        <f>"002749"</f>
        <v>002749</v>
      </c>
      <c r="B3628" t="s">
        <v>18</v>
      </c>
    </row>
    <row r="3629" spans="1:2" x14ac:dyDescent="0.25">
      <c r="A3629" t="str">
        <f>"600048"</f>
        <v>600048</v>
      </c>
      <c r="B3629" t="s">
        <v>6</v>
      </c>
    </row>
    <row r="3630" spans="1:2" x14ac:dyDescent="0.25">
      <c r="A3630" t="str">
        <f>"600152"</f>
        <v>600152</v>
      </c>
      <c r="B3630" t="s">
        <v>8</v>
      </c>
    </row>
    <row r="3631" spans="1:2" x14ac:dyDescent="0.25">
      <c r="A3631" t="str">
        <f>"300122"</f>
        <v>300122</v>
      </c>
      <c r="B3631" t="s">
        <v>26</v>
      </c>
    </row>
    <row r="3632" spans="1:2" x14ac:dyDescent="0.25">
      <c r="A3632" t="str">
        <f>"000671"</f>
        <v>000671</v>
      </c>
      <c r="B3632" t="s">
        <v>14</v>
      </c>
    </row>
    <row r="3633" spans="1:2" x14ac:dyDescent="0.25">
      <c r="A3633" t="str">
        <f>"300202"</f>
        <v>300202</v>
      </c>
      <c r="B3633" t="s">
        <v>2</v>
      </c>
    </row>
    <row r="3634" spans="1:2" x14ac:dyDescent="0.25">
      <c r="A3634" t="str">
        <f>"603006"</f>
        <v>603006</v>
      </c>
      <c r="B3634" t="s">
        <v>5</v>
      </c>
    </row>
    <row r="3635" spans="1:2" x14ac:dyDescent="0.25">
      <c r="A3635" t="str">
        <f>"600247"</f>
        <v>600247</v>
      </c>
      <c r="B3635" t="s">
        <v>20</v>
      </c>
    </row>
    <row r="3636" spans="1:2" x14ac:dyDescent="0.25">
      <c r="A3636" t="str">
        <f>"600854"</f>
        <v>600854</v>
      </c>
      <c r="B3636" t="s">
        <v>10</v>
      </c>
    </row>
    <row r="3637" spans="1:2" x14ac:dyDescent="0.25">
      <c r="A3637" t="str">
        <f>"002157"</f>
        <v>002157</v>
      </c>
      <c r="B3637" t="s">
        <v>23</v>
      </c>
    </row>
    <row r="3638" spans="1:2" x14ac:dyDescent="0.25">
      <c r="A3638" t="str">
        <f>"300223"</f>
        <v>300223</v>
      </c>
      <c r="B3638" t="s">
        <v>7</v>
      </c>
    </row>
    <row r="3639" spans="1:2" x14ac:dyDescent="0.25">
      <c r="A3639" t="str">
        <f>"300357"</f>
        <v>300357</v>
      </c>
      <c r="B3639" t="s">
        <v>8</v>
      </c>
    </row>
    <row r="3640" spans="1:2" x14ac:dyDescent="0.25">
      <c r="A3640" t="str">
        <f>"002634"</f>
        <v>002634</v>
      </c>
      <c r="B3640" t="s">
        <v>8</v>
      </c>
    </row>
    <row r="3641" spans="1:2" x14ac:dyDescent="0.25">
      <c r="A3641" t="str">
        <f>"000910"</f>
        <v>000910</v>
      </c>
      <c r="B3641" t="s">
        <v>10</v>
      </c>
    </row>
    <row r="3642" spans="1:2" x14ac:dyDescent="0.25">
      <c r="A3642" t="str">
        <f>"002178"</f>
        <v>002178</v>
      </c>
      <c r="B3642" t="s">
        <v>5</v>
      </c>
    </row>
    <row r="3643" spans="1:2" x14ac:dyDescent="0.25">
      <c r="A3643" t="str">
        <f>"603336"</f>
        <v>603336</v>
      </c>
      <c r="B3643" t="s">
        <v>6</v>
      </c>
    </row>
    <row r="3644" spans="1:2" x14ac:dyDescent="0.25">
      <c r="A3644" t="str">
        <f>"600812"</f>
        <v>600812</v>
      </c>
      <c r="B3644" t="s">
        <v>16</v>
      </c>
    </row>
    <row r="3645" spans="1:2" x14ac:dyDescent="0.25">
      <c r="A3645" t="str">
        <f>"603707"</f>
        <v>603707</v>
      </c>
      <c r="B3645" t="s">
        <v>10</v>
      </c>
    </row>
    <row r="3646" spans="1:2" x14ac:dyDescent="0.25">
      <c r="A3646" t="str">
        <f>"600686"</f>
        <v>600686</v>
      </c>
      <c r="B3646" t="s">
        <v>14</v>
      </c>
    </row>
    <row r="3647" spans="1:2" x14ac:dyDescent="0.25">
      <c r="A3647" t="str">
        <f>"300348"</f>
        <v>300348</v>
      </c>
      <c r="B3647" t="s">
        <v>3</v>
      </c>
    </row>
    <row r="3648" spans="1:2" x14ac:dyDescent="0.25">
      <c r="A3648" t="str">
        <f>"603385"</f>
        <v>603385</v>
      </c>
      <c r="B3648" t="s">
        <v>16</v>
      </c>
    </row>
    <row r="3649" spans="1:2" x14ac:dyDescent="0.25">
      <c r="A3649" t="str">
        <f>"603899"</f>
        <v>603899</v>
      </c>
      <c r="B3649" t="s">
        <v>5</v>
      </c>
    </row>
    <row r="3650" spans="1:2" x14ac:dyDescent="0.25">
      <c r="A3650" t="str">
        <f>"600112"</f>
        <v>600112</v>
      </c>
      <c r="B3650" t="s">
        <v>30</v>
      </c>
    </row>
    <row r="3651" spans="1:2" x14ac:dyDescent="0.25">
      <c r="A3651" t="str">
        <f>"300797"</f>
        <v>300797</v>
      </c>
      <c r="B3651" t="s">
        <v>7</v>
      </c>
    </row>
    <row r="3652" spans="1:2" x14ac:dyDescent="0.25">
      <c r="A3652" t="str">
        <f>"000890"</f>
        <v>000890</v>
      </c>
      <c r="B3652" t="s">
        <v>10</v>
      </c>
    </row>
    <row r="3653" spans="1:2" x14ac:dyDescent="0.25">
      <c r="A3653" t="str">
        <f>"002586"</f>
        <v>002586</v>
      </c>
      <c r="B3653" t="s">
        <v>8</v>
      </c>
    </row>
    <row r="3654" spans="1:2" x14ac:dyDescent="0.25">
      <c r="A3654" t="str">
        <f>"002091"</f>
        <v>002091</v>
      </c>
      <c r="B3654" t="s">
        <v>10</v>
      </c>
    </row>
    <row r="3655" spans="1:2" x14ac:dyDescent="0.25">
      <c r="A3655" t="str">
        <f>"600867"</f>
        <v>600867</v>
      </c>
      <c r="B3655" t="s">
        <v>20</v>
      </c>
    </row>
    <row r="3656" spans="1:2" x14ac:dyDescent="0.25">
      <c r="A3656" t="str">
        <f>"603939"</f>
        <v>603939</v>
      </c>
      <c r="B3656" t="s">
        <v>13</v>
      </c>
    </row>
    <row r="3657" spans="1:2" x14ac:dyDescent="0.25">
      <c r="A3657" t="str">
        <f>"000096"</f>
        <v>000096</v>
      </c>
      <c r="B3657" t="s">
        <v>3</v>
      </c>
    </row>
    <row r="3658" spans="1:2" x14ac:dyDescent="0.25">
      <c r="A3658" t="str">
        <f>"603737"</f>
        <v>603737</v>
      </c>
      <c r="B3658" t="s">
        <v>14</v>
      </c>
    </row>
    <row r="3659" spans="1:2" x14ac:dyDescent="0.25">
      <c r="A3659" t="str">
        <f>"300169"</f>
        <v>300169</v>
      </c>
      <c r="B3659" t="s">
        <v>10</v>
      </c>
    </row>
    <row r="3660" spans="1:2" x14ac:dyDescent="0.25">
      <c r="A3660" t="str">
        <f>"000800"</f>
        <v>000800</v>
      </c>
      <c r="B3660" t="s">
        <v>20</v>
      </c>
    </row>
    <row r="3661" spans="1:2" x14ac:dyDescent="0.25">
      <c r="A3661" t="str">
        <f>"300463"</f>
        <v>300463</v>
      </c>
      <c r="B3661" t="s">
        <v>18</v>
      </c>
    </row>
    <row r="3662" spans="1:2" x14ac:dyDescent="0.25">
      <c r="A3662" t="str">
        <f>"300447"</f>
        <v>300447</v>
      </c>
      <c r="B3662" t="s">
        <v>10</v>
      </c>
    </row>
    <row r="3663" spans="1:2" x14ac:dyDescent="0.25">
      <c r="A3663" t="str">
        <f>"600763"</f>
        <v>600763</v>
      </c>
      <c r="B3663" t="s">
        <v>8</v>
      </c>
    </row>
    <row r="3664" spans="1:2" x14ac:dyDescent="0.25">
      <c r="A3664" t="str">
        <f>"000629"</f>
        <v>000629</v>
      </c>
      <c r="B3664" t="s">
        <v>18</v>
      </c>
    </row>
    <row r="3665" spans="1:2" x14ac:dyDescent="0.25">
      <c r="A3665" t="str">
        <f>"002251"</f>
        <v>002251</v>
      </c>
      <c r="B3665" t="s">
        <v>13</v>
      </c>
    </row>
    <row r="3666" spans="1:2" x14ac:dyDescent="0.25">
      <c r="A3666" t="str">
        <f>"002705"</f>
        <v>002705</v>
      </c>
      <c r="B3666" t="s">
        <v>6</v>
      </c>
    </row>
    <row r="3667" spans="1:2" x14ac:dyDescent="0.25">
      <c r="A3667" t="str">
        <f>"603506"</f>
        <v>603506</v>
      </c>
      <c r="B3667" t="s">
        <v>8</v>
      </c>
    </row>
    <row r="3668" spans="1:2" x14ac:dyDescent="0.25">
      <c r="A3668" t="str">
        <f>"300037"</f>
        <v>300037</v>
      </c>
      <c r="B3668" t="s">
        <v>3</v>
      </c>
    </row>
    <row r="3669" spans="1:2" x14ac:dyDescent="0.25">
      <c r="A3669" t="str">
        <f>"002001"</f>
        <v>002001</v>
      </c>
      <c r="B3669" t="s">
        <v>8</v>
      </c>
    </row>
    <row r="3670" spans="1:2" x14ac:dyDescent="0.25">
      <c r="A3670" t="str">
        <f>"000957"</f>
        <v>000957</v>
      </c>
      <c r="B3670" t="s">
        <v>9</v>
      </c>
    </row>
    <row r="3671" spans="1:2" x14ac:dyDescent="0.25">
      <c r="A3671" t="str">
        <f>"600358"</f>
        <v>600358</v>
      </c>
      <c r="B3671" t="s">
        <v>10</v>
      </c>
    </row>
    <row r="3672" spans="1:2" x14ac:dyDescent="0.25">
      <c r="A3672" t="str">
        <f>"600276"</f>
        <v>600276</v>
      </c>
      <c r="B3672" t="s">
        <v>10</v>
      </c>
    </row>
    <row r="3673" spans="1:2" x14ac:dyDescent="0.25">
      <c r="A3673" t="str">
        <f>"300015"</f>
        <v>300015</v>
      </c>
      <c r="B3673" t="s">
        <v>13</v>
      </c>
    </row>
    <row r="3674" spans="1:2" x14ac:dyDescent="0.25">
      <c r="A3674" t="str">
        <f>"600745"</f>
        <v>600745</v>
      </c>
      <c r="B3674" t="s">
        <v>12</v>
      </c>
    </row>
    <row r="3675" spans="1:2" x14ac:dyDescent="0.25">
      <c r="A3675" t="str">
        <f>"300688"</f>
        <v>300688</v>
      </c>
      <c r="B3675" t="s">
        <v>7</v>
      </c>
    </row>
    <row r="3676" spans="1:2" x14ac:dyDescent="0.25">
      <c r="A3676" t="str">
        <f>"002536"</f>
        <v>002536</v>
      </c>
      <c r="B3676" t="s">
        <v>21</v>
      </c>
    </row>
    <row r="3677" spans="1:2" x14ac:dyDescent="0.25">
      <c r="A3677" t="str">
        <f>"000513"</f>
        <v>000513</v>
      </c>
      <c r="B3677" t="s">
        <v>6</v>
      </c>
    </row>
    <row r="3678" spans="1:2" x14ac:dyDescent="0.25">
      <c r="A3678" t="str">
        <f>"603833"</f>
        <v>603833</v>
      </c>
      <c r="B3678" t="s">
        <v>6</v>
      </c>
    </row>
    <row r="3679" spans="1:2" x14ac:dyDescent="0.25">
      <c r="A3679" t="str">
        <f>"000739"</f>
        <v>000739</v>
      </c>
      <c r="B3679" t="s">
        <v>8</v>
      </c>
    </row>
    <row r="3680" spans="1:2" x14ac:dyDescent="0.25">
      <c r="A3680" t="str">
        <f>"300618"</f>
        <v>300618</v>
      </c>
      <c r="B3680" t="s">
        <v>10</v>
      </c>
    </row>
    <row r="3681" spans="1:2" x14ac:dyDescent="0.25">
      <c r="A3681" t="str">
        <f>"000596"</f>
        <v>000596</v>
      </c>
      <c r="B3681" t="s">
        <v>11</v>
      </c>
    </row>
    <row r="3682" spans="1:2" x14ac:dyDescent="0.25">
      <c r="A3682" t="str">
        <f>"300142"</f>
        <v>300142</v>
      </c>
      <c r="B3682" t="s">
        <v>31</v>
      </c>
    </row>
    <row r="3683" spans="1:2" x14ac:dyDescent="0.25">
      <c r="A3683" t="str">
        <f>"002043"</f>
        <v>002043</v>
      </c>
      <c r="B3683" t="s">
        <v>8</v>
      </c>
    </row>
    <row r="3684" spans="1:2" x14ac:dyDescent="0.25">
      <c r="A3684" t="str">
        <f>"002588"</f>
        <v>002588</v>
      </c>
      <c r="B3684" t="s">
        <v>9</v>
      </c>
    </row>
    <row r="3685" spans="1:2" x14ac:dyDescent="0.25">
      <c r="A3685" t="str">
        <f>"600066"</f>
        <v>600066</v>
      </c>
      <c r="B3685" t="s">
        <v>21</v>
      </c>
    </row>
    <row r="3686" spans="1:2" x14ac:dyDescent="0.25">
      <c r="A3686" t="str">
        <f>"300234"</f>
        <v>300234</v>
      </c>
      <c r="B3686" t="s">
        <v>8</v>
      </c>
    </row>
    <row r="3687" spans="1:2" x14ac:dyDescent="0.25">
      <c r="A3687" t="str">
        <f>"002258"</f>
        <v>002258</v>
      </c>
      <c r="B3687" t="s">
        <v>18</v>
      </c>
    </row>
    <row r="3688" spans="1:2" x14ac:dyDescent="0.25">
      <c r="A3688" t="str">
        <f>"600213"</f>
        <v>600213</v>
      </c>
      <c r="B3688" t="s">
        <v>10</v>
      </c>
    </row>
    <row r="3689" spans="1:2" x14ac:dyDescent="0.25">
      <c r="A3689" t="str">
        <f>"603369"</f>
        <v>603369</v>
      </c>
      <c r="B3689" t="s">
        <v>10</v>
      </c>
    </row>
    <row r="3690" spans="1:2" x14ac:dyDescent="0.25">
      <c r="A3690" t="str">
        <f>"002668"</f>
        <v>002668</v>
      </c>
      <c r="B3690" t="s">
        <v>6</v>
      </c>
    </row>
    <row r="3691" spans="1:2" x14ac:dyDescent="0.25">
      <c r="A3691" t="str">
        <f>"600353"</f>
        <v>600353</v>
      </c>
      <c r="B3691" t="s">
        <v>18</v>
      </c>
    </row>
    <row r="3692" spans="1:2" x14ac:dyDescent="0.25">
      <c r="A3692" t="str">
        <f>"002699"</f>
        <v>002699</v>
      </c>
      <c r="B3692" t="s">
        <v>8</v>
      </c>
    </row>
    <row r="3693" spans="1:2" x14ac:dyDescent="0.25">
      <c r="A3693" t="str">
        <f>"300409"</f>
        <v>300409</v>
      </c>
      <c r="B3693" t="s">
        <v>6</v>
      </c>
    </row>
    <row r="3694" spans="1:2" x14ac:dyDescent="0.25">
      <c r="A3694" t="str">
        <f>"002785"</f>
        <v>002785</v>
      </c>
      <c r="B3694" t="s">
        <v>14</v>
      </c>
    </row>
    <row r="3695" spans="1:2" x14ac:dyDescent="0.25">
      <c r="A3695" t="str">
        <f>"002002"</f>
        <v>002002</v>
      </c>
      <c r="B3695" t="s">
        <v>10</v>
      </c>
    </row>
    <row r="3696" spans="1:2" x14ac:dyDescent="0.25">
      <c r="A3696" t="str">
        <f>"000540"</f>
        <v>000540</v>
      </c>
      <c r="B3696" t="s">
        <v>30</v>
      </c>
    </row>
    <row r="3697" spans="1:2" x14ac:dyDescent="0.25">
      <c r="A3697" t="str">
        <f>"002311"</f>
        <v>002311</v>
      </c>
      <c r="B3697" t="s">
        <v>6</v>
      </c>
    </row>
    <row r="3698" spans="1:2" x14ac:dyDescent="0.25">
      <c r="A3698" t="str">
        <f>"600779"</f>
        <v>600779</v>
      </c>
      <c r="B3698" t="s">
        <v>18</v>
      </c>
    </row>
    <row r="3699" spans="1:2" x14ac:dyDescent="0.25">
      <c r="A3699" t="str">
        <f>"000953"</f>
        <v>000953</v>
      </c>
      <c r="B3699" t="s">
        <v>19</v>
      </c>
    </row>
    <row r="3700" spans="1:2" x14ac:dyDescent="0.25">
      <c r="A3700" t="str">
        <f>"300808"</f>
        <v>300808</v>
      </c>
      <c r="B3700" t="s">
        <v>6</v>
      </c>
    </row>
    <row r="3701" spans="1:2" x14ac:dyDescent="0.25">
      <c r="A3701" t="str">
        <f>"002282"</f>
        <v>002282</v>
      </c>
      <c r="B3701" t="s">
        <v>16</v>
      </c>
    </row>
    <row r="3702" spans="1:2" x14ac:dyDescent="0.25">
      <c r="A3702" t="str">
        <f>"002244"</f>
        <v>002244</v>
      </c>
      <c r="B3702" t="s">
        <v>8</v>
      </c>
    </row>
    <row r="3703" spans="1:2" x14ac:dyDescent="0.25">
      <c r="A3703" t="str">
        <f>"002780"</f>
        <v>002780</v>
      </c>
      <c r="B3703" t="s">
        <v>7</v>
      </c>
    </row>
    <row r="3704" spans="1:2" x14ac:dyDescent="0.25">
      <c r="A3704" t="str">
        <f>"300685"</f>
        <v>300685</v>
      </c>
      <c r="B3704" t="s">
        <v>14</v>
      </c>
    </row>
    <row r="3705" spans="1:2" x14ac:dyDescent="0.25">
      <c r="A3705" t="str">
        <f>"601628"</f>
        <v>601628</v>
      </c>
      <c r="B3705" t="s">
        <v>7</v>
      </c>
    </row>
    <row r="3706" spans="1:2" x14ac:dyDescent="0.25">
      <c r="A3706" t="str">
        <f>"603027"</f>
        <v>603027</v>
      </c>
      <c r="B3706" t="s">
        <v>18</v>
      </c>
    </row>
    <row r="3707" spans="1:2" x14ac:dyDescent="0.25">
      <c r="A3707" t="str">
        <f>"603798"</f>
        <v>603798</v>
      </c>
      <c r="B3707" t="s">
        <v>9</v>
      </c>
    </row>
    <row r="3708" spans="1:2" x14ac:dyDescent="0.25">
      <c r="A3708" t="str">
        <f>"000760"</f>
        <v>000760</v>
      </c>
      <c r="B3708" t="s">
        <v>12</v>
      </c>
    </row>
    <row r="3709" spans="1:2" x14ac:dyDescent="0.25">
      <c r="A3709" t="str">
        <f>"002791"</f>
        <v>002791</v>
      </c>
      <c r="B3709" t="s">
        <v>6</v>
      </c>
    </row>
    <row r="3710" spans="1:2" x14ac:dyDescent="0.25">
      <c r="A3710" t="str">
        <f>"600600"</f>
        <v>600600</v>
      </c>
      <c r="B3710" t="s">
        <v>9</v>
      </c>
    </row>
    <row r="3711" spans="1:2" x14ac:dyDescent="0.25">
      <c r="A3711" t="str">
        <f>"603477"</f>
        <v>603477</v>
      </c>
      <c r="B3711" t="s">
        <v>18</v>
      </c>
    </row>
    <row r="3712" spans="1:2" x14ac:dyDescent="0.25">
      <c r="A3712" t="str">
        <f>"300010"</f>
        <v>300010</v>
      </c>
      <c r="B3712" t="s">
        <v>7</v>
      </c>
    </row>
    <row r="3713" spans="1:2" x14ac:dyDescent="0.25">
      <c r="A3713" t="str">
        <f>"688118"</f>
        <v>688118</v>
      </c>
      <c r="B3713" t="s">
        <v>5</v>
      </c>
    </row>
    <row r="3714" spans="1:2" x14ac:dyDescent="0.25">
      <c r="A3714" t="str">
        <f>"603166"</f>
        <v>603166</v>
      </c>
      <c r="B3714" t="s">
        <v>19</v>
      </c>
    </row>
    <row r="3715" spans="1:2" x14ac:dyDescent="0.25">
      <c r="A3715" t="str">
        <f>"002289"</f>
        <v>002289</v>
      </c>
      <c r="B3715" t="s">
        <v>3</v>
      </c>
    </row>
    <row r="3716" spans="1:2" x14ac:dyDescent="0.25">
      <c r="A3716" t="str">
        <f>"300367"</f>
        <v>300367</v>
      </c>
      <c r="B3716" t="s">
        <v>7</v>
      </c>
    </row>
    <row r="3717" spans="1:2" x14ac:dyDescent="0.25">
      <c r="A3717" t="str">
        <f>"002622"</f>
        <v>002622</v>
      </c>
      <c r="B3717" t="s">
        <v>20</v>
      </c>
    </row>
    <row r="3718" spans="1:2" x14ac:dyDescent="0.25">
      <c r="A3718" t="str">
        <f>"603101"</f>
        <v>603101</v>
      </c>
      <c r="B3718" t="s">
        <v>27</v>
      </c>
    </row>
    <row r="3719" spans="1:2" x14ac:dyDescent="0.25">
      <c r="A3719" t="str">
        <f>"300578"</f>
        <v>300578</v>
      </c>
      <c r="B3719" t="s">
        <v>5</v>
      </c>
    </row>
    <row r="3720" spans="1:2" x14ac:dyDescent="0.25">
      <c r="A3720" t="str">
        <f>"600984"</f>
        <v>600984</v>
      </c>
      <c r="B3720" t="s">
        <v>4</v>
      </c>
    </row>
    <row r="3721" spans="1:2" x14ac:dyDescent="0.25">
      <c r="A3721" t="str">
        <f>"002679"</f>
        <v>002679</v>
      </c>
      <c r="B3721" t="s">
        <v>14</v>
      </c>
    </row>
    <row r="3722" spans="1:2" x14ac:dyDescent="0.25">
      <c r="A3722" t="str">
        <f>"002210"</f>
        <v>002210</v>
      </c>
      <c r="B3722" t="s">
        <v>3</v>
      </c>
    </row>
    <row r="3723" spans="1:2" x14ac:dyDescent="0.25">
      <c r="A3723" t="str">
        <f>"002711"</f>
        <v>002711</v>
      </c>
      <c r="B3723" t="s">
        <v>6</v>
      </c>
    </row>
    <row r="3724" spans="1:2" x14ac:dyDescent="0.25">
      <c r="A3724" t="str">
        <f>"603168"</f>
        <v>603168</v>
      </c>
      <c r="B3724" t="s">
        <v>8</v>
      </c>
    </row>
    <row r="3725" spans="1:2" x14ac:dyDescent="0.25">
      <c r="A3725" t="str">
        <f>"300558"</f>
        <v>300558</v>
      </c>
      <c r="B3725" t="s">
        <v>8</v>
      </c>
    </row>
    <row r="3726" spans="1:2" x14ac:dyDescent="0.25">
      <c r="A3726" t="str">
        <f>"601615"</f>
        <v>601615</v>
      </c>
      <c r="B3726" t="s">
        <v>6</v>
      </c>
    </row>
    <row r="3727" spans="1:2" x14ac:dyDescent="0.25">
      <c r="A3727" t="str">
        <f>"000413"</f>
        <v>000413</v>
      </c>
      <c r="B3727" t="s">
        <v>16</v>
      </c>
    </row>
    <row r="3728" spans="1:2" x14ac:dyDescent="0.25">
      <c r="A3728" t="str">
        <f>"300748"</f>
        <v>300748</v>
      </c>
      <c r="B3728" t="s">
        <v>23</v>
      </c>
    </row>
    <row r="3729" spans="1:2" x14ac:dyDescent="0.25">
      <c r="A3729" t="str">
        <f>"601100"</f>
        <v>601100</v>
      </c>
      <c r="B3729" t="s">
        <v>10</v>
      </c>
    </row>
    <row r="3730" spans="1:2" x14ac:dyDescent="0.25">
      <c r="A3730" t="str">
        <f>"603816"</f>
        <v>603816</v>
      </c>
      <c r="B3730" t="s">
        <v>8</v>
      </c>
    </row>
    <row r="3731" spans="1:2" x14ac:dyDescent="0.25">
      <c r="A3731" t="str">
        <f>"601888"</f>
        <v>601888</v>
      </c>
      <c r="B3731" t="s">
        <v>7</v>
      </c>
    </row>
    <row r="3732" spans="1:2" x14ac:dyDescent="0.25">
      <c r="A3732" t="str">
        <f>"300803"</f>
        <v>300803</v>
      </c>
      <c r="B3732" t="s">
        <v>7</v>
      </c>
    </row>
    <row r="3733" spans="1:2" x14ac:dyDescent="0.25">
      <c r="A3733" t="str">
        <f>"603322"</f>
        <v>603322</v>
      </c>
      <c r="B3733" t="s">
        <v>6</v>
      </c>
    </row>
    <row r="3734" spans="1:2" x14ac:dyDescent="0.25">
      <c r="A3734" t="str">
        <f>"300116"</f>
        <v>300116</v>
      </c>
      <c r="B3734" t="s">
        <v>4</v>
      </c>
    </row>
    <row r="3735" spans="1:2" x14ac:dyDescent="0.25">
      <c r="A3735" t="str">
        <f>"600216"</f>
        <v>600216</v>
      </c>
      <c r="B3735" t="s">
        <v>8</v>
      </c>
    </row>
    <row r="3736" spans="1:2" x14ac:dyDescent="0.25">
      <c r="A3736" t="str">
        <f>"300552"</f>
        <v>300552</v>
      </c>
      <c r="B3736" t="s">
        <v>7</v>
      </c>
    </row>
    <row r="3737" spans="1:2" x14ac:dyDescent="0.25">
      <c r="A3737" t="str">
        <f>"600132"</f>
        <v>600132</v>
      </c>
      <c r="B3737" t="s">
        <v>26</v>
      </c>
    </row>
    <row r="3738" spans="1:2" x14ac:dyDescent="0.25">
      <c r="A3738" t="str">
        <f>"001914"</f>
        <v>001914</v>
      </c>
      <c r="B3738" t="s">
        <v>3</v>
      </c>
    </row>
    <row r="3739" spans="1:2" x14ac:dyDescent="0.25">
      <c r="A3739" t="str">
        <f>"000939"</f>
        <v>000939</v>
      </c>
      <c r="B3739" t="s">
        <v>12</v>
      </c>
    </row>
    <row r="3740" spans="1:2" x14ac:dyDescent="0.25">
      <c r="A3740" t="str">
        <f>"688268"</f>
        <v>688268</v>
      </c>
      <c r="B3740" t="s">
        <v>6</v>
      </c>
    </row>
    <row r="3741" spans="1:2" x14ac:dyDescent="0.25">
      <c r="A3741" t="str">
        <f>"688123"</f>
        <v>688123</v>
      </c>
      <c r="B3741" t="s">
        <v>5</v>
      </c>
    </row>
    <row r="3742" spans="1:2" x14ac:dyDescent="0.25">
      <c r="A3742" t="str">
        <f>"688089"</f>
        <v>688089</v>
      </c>
      <c r="B3742" t="s">
        <v>12</v>
      </c>
    </row>
    <row r="3743" spans="1:2" x14ac:dyDescent="0.25">
      <c r="A3743" t="str">
        <f>"688078"</f>
        <v>688078</v>
      </c>
      <c r="B3743" t="s">
        <v>7</v>
      </c>
    </row>
    <row r="3744" spans="1:2" x14ac:dyDescent="0.25">
      <c r="A3744" t="str">
        <f>"603995"</f>
        <v>603995</v>
      </c>
      <c r="B3744" t="s">
        <v>8</v>
      </c>
    </row>
    <row r="3745" spans="1:2" x14ac:dyDescent="0.25">
      <c r="A3745" t="str">
        <f>"603109"</f>
        <v>603109</v>
      </c>
      <c r="B3745" t="s">
        <v>26</v>
      </c>
    </row>
    <row r="3746" spans="1:2" x14ac:dyDescent="0.25">
      <c r="A3746" t="str">
        <f>"603053"</f>
        <v>603053</v>
      </c>
      <c r="B3746" t="s">
        <v>18</v>
      </c>
    </row>
    <row r="3747" spans="1:2" x14ac:dyDescent="0.25">
      <c r="A3747" t="str">
        <f>"601512"</f>
        <v>601512</v>
      </c>
      <c r="B3747" t="s">
        <v>8</v>
      </c>
    </row>
    <row r="3748" spans="1:2" x14ac:dyDescent="0.25">
      <c r="A3748" t="str">
        <f>"600610"</f>
        <v>600610</v>
      </c>
      <c r="B3748" t="s">
        <v>5</v>
      </c>
    </row>
    <row r="3749" spans="1:2" x14ac:dyDescent="0.25">
      <c r="A3749" t="str">
        <f>"600074"</f>
        <v>600074</v>
      </c>
      <c r="B3749" t="s">
        <v>10</v>
      </c>
    </row>
    <row r="3750" spans="1:2" x14ac:dyDescent="0.25">
      <c r="A3750" t="str">
        <f>"300807"</f>
        <v>300807</v>
      </c>
      <c r="B3750" t="s">
        <v>21</v>
      </c>
    </row>
    <row r="3751" spans="1:2" x14ac:dyDescent="0.25">
      <c r="A3751" t="str">
        <f>"300216"</f>
        <v>300216</v>
      </c>
      <c r="B3751" t="s">
        <v>13</v>
      </c>
    </row>
    <row r="3752" spans="1:2" x14ac:dyDescent="0.25">
      <c r="A3752" t="str">
        <f>"300104"</f>
        <v>300104</v>
      </c>
      <c r="B3752" t="s">
        <v>7</v>
      </c>
    </row>
    <row r="3753" spans="1:2" x14ac:dyDescent="0.25">
      <c r="A3753" t="str">
        <f>"300028"</f>
        <v>300028</v>
      </c>
      <c r="B3753" t="s">
        <v>18</v>
      </c>
    </row>
    <row r="3754" spans="1:2" x14ac:dyDescent="0.25">
      <c r="A3754" t="str">
        <f>"002972"</f>
        <v>002972</v>
      </c>
      <c r="B3754" t="s">
        <v>3</v>
      </c>
    </row>
    <row r="3755" spans="1:2" x14ac:dyDescent="0.25">
      <c r="A3755" t="str">
        <f>"002971"</f>
        <v>002971</v>
      </c>
      <c r="B3755" t="s">
        <v>12</v>
      </c>
    </row>
    <row r="3756" spans="1:2" x14ac:dyDescent="0.25">
      <c r="A3756" t="str">
        <f>"002970"</f>
        <v>002970</v>
      </c>
      <c r="B3756" t="s">
        <v>3</v>
      </c>
    </row>
    <row r="3757" spans="1:2" x14ac:dyDescent="0.25">
      <c r="A3757" t="str">
        <f>"002604"</f>
        <v>002604</v>
      </c>
      <c r="B3757" t="s">
        <v>9</v>
      </c>
    </row>
    <row r="3758" spans="1:2" x14ac:dyDescent="0.25">
      <c r="A3758" t="str">
        <f>"002260"</f>
        <v>002260</v>
      </c>
      <c r="B3758" t="s">
        <v>6</v>
      </c>
    </row>
    <row r="3759" spans="1:2" x14ac:dyDescent="0.25">
      <c r="A3759" t="str">
        <f>"000995"</f>
        <v>000995</v>
      </c>
      <c r="B3759" t="s">
        <v>22</v>
      </c>
    </row>
    <row r="3760" spans="1:2" x14ac:dyDescent="0.25">
      <c r="A3760" t="s">
        <v>34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庞子翔</dc:creator>
  <cp:lastModifiedBy>陈HL</cp:lastModifiedBy>
  <dcterms:created xsi:type="dcterms:W3CDTF">2019-12-16T02:43:00Z</dcterms:created>
  <dcterms:modified xsi:type="dcterms:W3CDTF">2020-12-25T13:47:20Z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