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14880" windowHeight="7815" activeTab="2"/>
  </bookViews>
  <sheets>
    <sheet name="线性拟合表--横式" sheetId="1" r:id="rId1"/>
    <sheet name="Sheet2" sheetId="3" r:id="rId2"/>
    <sheet name="线性拟合表--竖式" sheetId="4" r:id="rId3"/>
  </sheets>
  <calcPr calcId="125725"/>
</workbook>
</file>

<file path=xl/calcChain.xml><?xml version="1.0" encoding="utf-8"?>
<calcChain xmlns="http://schemas.openxmlformats.org/spreadsheetml/2006/main">
  <c r="C12" i="3"/>
  <c r="D12"/>
  <c r="E12"/>
  <c r="F12"/>
  <c r="G12"/>
  <c r="H12"/>
  <c r="B12"/>
  <c r="D8" i="4"/>
  <c r="D6"/>
  <c r="F6" s="1"/>
  <c r="D4"/>
  <c r="N2"/>
  <c r="N1"/>
  <c r="I3"/>
  <c r="I4"/>
  <c r="I5"/>
  <c r="I6"/>
  <c r="I7"/>
  <c r="I8"/>
  <c r="I9"/>
  <c r="I2"/>
  <c r="H3"/>
  <c r="H4"/>
  <c r="H5"/>
  <c r="H6"/>
  <c r="H7"/>
  <c r="H8"/>
  <c r="H9"/>
  <c r="H2"/>
  <c r="L2" s="1"/>
  <c r="N3"/>
  <c r="L6"/>
  <c r="D2" s="1"/>
  <c r="F2" s="1"/>
  <c r="K6"/>
  <c r="C2" s="1"/>
  <c r="E2" s="1"/>
  <c r="H9" i="3"/>
  <c r="G9"/>
  <c r="F9"/>
  <c r="E9"/>
  <c r="D9"/>
  <c r="C9"/>
  <c r="B9"/>
  <c r="H8"/>
  <c r="H10" s="1"/>
  <c r="G8"/>
  <c r="G10" s="1"/>
  <c r="F8"/>
  <c r="F10" s="1"/>
  <c r="E8"/>
  <c r="E10" s="1"/>
  <c r="D8"/>
  <c r="D10" s="1"/>
  <c r="C8"/>
  <c r="C10" s="1"/>
  <c r="B8"/>
  <c r="B10" s="1"/>
  <c r="C15" i="1"/>
  <c r="C6"/>
  <c r="D6"/>
  <c r="E6"/>
  <c r="F6"/>
  <c r="G6"/>
  <c r="H6"/>
  <c r="I6"/>
  <c r="J6"/>
  <c r="K6"/>
  <c r="L6"/>
  <c r="M6"/>
  <c r="N6"/>
  <c r="O6"/>
  <c r="P6"/>
  <c r="Q6"/>
  <c r="R6"/>
  <c r="S6"/>
  <c r="T6"/>
  <c r="U6"/>
  <c r="V6"/>
  <c r="W6"/>
  <c r="X6"/>
  <c r="B6"/>
  <c r="C4"/>
  <c r="D4"/>
  <c r="E4"/>
  <c r="F4"/>
  <c r="G4"/>
  <c r="H4"/>
  <c r="I4"/>
  <c r="J4"/>
  <c r="K4"/>
  <c r="L4"/>
  <c r="M4"/>
  <c r="N4"/>
  <c r="O4"/>
  <c r="P4"/>
  <c r="Q4"/>
  <c r="R4"/>
  <c r="S4"/>
  <c r="T4"/>
  <c r="U4"/>
  <c r="V4"/>
  <c r="W4"/>
  <c r="X4"/>
  <c r="B4"/>
  <c r="C7"/>
  <c r="D7"/>
  <c r="E7"/>
  <c r="F7"/>
  <c r="G7"/>
  <c r="H7"/>
  <c r="I7"/>
  <c r="J7"/>
  <c r="K7"/>
  <c r="L7"/>
  <c r="M7"/>
  <c r="N7"/>
  <c r="O7"/>
  <c r="P7"/>
  <c r="Q7"/>
  <c r="R7"/>
  <c r="S7"/>
  <c r="T7"/>
  <c r="U7"/>
  <c r="V7"/>
  <c r="W7"/>
  <c r="X7"/>
  <c r="B7"/>
  <c r="C5"/>
  <c r="D5"/>
  <c r="E5"/>
  <c r="F5"/>
  <c r="G5"/>
  <c r="H5"/>
  <c r="I5"/>
  <c r="J5"/>
  <c r="K5"/>
  <c r="L5"/>
  <c r="M5"/>
  <c r="N5"/>
  <c r="O5"/>
  <c r="P5"/>
  <c r="Q5"/>
  <c r="R5"/>
  <c r="S5"/>
  <c r="T5"/>
  <c r="U5"/>
  <c r="V5"/>
  <c r="W5"/>
  <c r="X5"/>
  <c r="B5"/>
  <c r="D3"/>
  <c r="E3"/>
  <c r="F3"/>
  <c r="G3"/>
  <c r="H3"/>
  <c r="I3"/>
  <c r="J3"/>
  <c r="K3"/>
  <c r="L3"/>
  <c r="M3"/>
  <c r="N3"/>
  <c r="O3"/>
  <c r="P3"/>
  <c r="Q3"/>
  <c r="R3"/>
  <c r="S3"/>
  <c r="T3"/>
  <c r="U3"/>
  <c r="V3"/>
  <c r="W3"/>
  <c r="X3"/>
  <c r="C3"/>
  <c r="B3"/>
  <c r="I12"/>
  <c r="I11"/>
  <c r="C14"/>
  <c r="C12"/>
  <c r="C13"/>
  <c r="C9"/>
  <c r="D9"/>
  <c r="E9"/>
  <c r="F9"/>
  <c r="G9"/>
  <c r="H9"/>
  <c r="I9"/>
  <c r="J9"/>
  <c r="K9"/>
  <c r="L9"/>
  <c r="M9"/>
  <c r="N9"/>
  <c r="O9"/>
  <c r="P9"/>
  <c r="Q9"/>
  <c r="R9"/>
  <c r="S9"/>
  <c r="T9"/>
  <c r="U9"/>
  <c r="V9"/>
  <c r="W9"/>
  <c r="X9"/>
  <c r="B9"/>
  <c r="C8"/>
  <c r="D8"/>
  <c r="E8"/>
  <c r="F8"/>
  <c r="G8"/>
  <c r="H8"/>
  <c r="I8"/>
  <c r="J8"/>
  <c r="K8"/>
  <c r="L8"/>
  <c r="M8"/>
  <c r="N8"/>
  <c r="O8"/>
  <c r="P8"/>
  <c r="Q8"/>
  <c r="R8"/>
  <c r="S8"/>
  <c r="T8"/>
  <c r="U8"/>
  <c r="V8"/>
  <c r="W8"/>
  <c r="X8"/>
  <c r="B8"/>
  <c r="L1" i="4" l="1"/>
  <c r="C3"/>
  <c r="G3" s="1"/>
  <c r="C5"/>
  <c r="C7"/>
  <c r="C9"/>
  <c r="F4"/>
  <c r="D5"/>
  <c r="F5" s="1"/>
  <c r="D7"/>
  <c r="F7" s="1"/>
  <c r="D9"/>
  <c r="F9" s="1"/>
  <c r="C4"/>
  <c r="E4" s="1"/>
  <c r="C6"/>
  <c r="E6" s="1"/>
  <c r="C8"/>
  <c r="E8" s="1"/>
  <c r="D3"/>
  <c r="F3" s="1"/>
  <c r="E3"/>
  <c r="F8"/>
  <c r="G2"/>
  <c r="G6"/>
  <c r="G7" l="1"/>
  <c r="E7"/>
  <c r="G9"/>
  <c r="E9"/>
  <c r="G5"/>
  <c r="E5"/>
  <c r="G4"/>
  <c r="G8"/>
  <c r="L3" l="1"/>
</calcChain>
</file>

<file path=xl/sharedStrings.xml><?xml version="1.0" encoding="utf-8"?>
<sst xmlns="http://schemas.openxmlformats.org/spreadsheetml/2006/main" count="44" uniqueCount="36">
  <si>
    <t>a=</t>
    <phoneticPr fontId="1" type="noConversion"/>
  </si>
  <si>
    <t>b=</t>
    <phoneticPr fontId="1" type="noConversion"/>
  </si>
  <si>
    <t>r=</t>
    <phoneticPr fontId="1" type="noConversion"/>
  </si>
  <si>
    <t>t</t>
    <phoneticPr fontId="1" type="noConversion"/>
  </si>
  <si>
    <t>U</t>
    <phoneticPr fontId="1" type="noConversion"/>
  </si>
  <si>
    <t>U=a+bt</t>
    <phoneticPr fontId="1" type="noConversion"/>
  </si>
  <si>
    <t>(y=a+bx)</t>
    <phoneticPr fontId="1" type="noConversion"/>
  </si>
  <si>
    <t>t^2</t>
    <phoneticPr fontId="1" type="noConversion"/>
  </si>
  <si>
    <t>U*t</t>
    <phoneticPr fontId="1" type="noConversion"/>
  </si>
  <si>
    <t>AVE(x)=</t>
    <phoneticPr fontId="1" type="noConversion"/>
  </si>
  <si>
    <t>AVE(y)=</t>
    <phoneticPr fontId="1" type="noConversion"/>
  </si>
  <si>
    <t>电阻标称值/Ω</t>
    <phoneticPr fontId="1" type="noConversion"/>
  </si>
  <si>
    <t>360k</t>
    <phoneticPr fontId="1" type="noConversion"/>
  </si>
  <si>
    <t>1M</t>
    <phoneticPr fontId="1" type="noConversion"/>
  </si>
  <si>
    <t>比率臂读数C</t>
    <phoneticPr fontId="1" type="noConversion"/>
  </si>
  <si>
    <t>准确度等级指数α</t>
    <phoneticPr fontId="1" type="noConversion"/>
  </si>
  <si>
    <t>平衡时测量盘读数R/Ω</t>
    <phoneticPr fontId="1" type="noConversion"/>
  </si>
  <si>
    <t>平衡后将检流计调偏Δd/分格</t>
    <phoneticPr fontId="1" type="noConversion"/>
  </si>
  <si>
    <t>与   对应的测量盘的示值变化ΔR/Ω</t>
    <phoneticPr fontId="1" type="noConversion"/>
  </si>
  <si>
    <t>测量值</t>
  </si>
  <si>
    <t xml:space="preserve"> </t>
  </si>
  <si>
    <t>R_t</t>
    <phoneticPr fontId="1" type="noConversion"/>
  </si>
  <si>
    <t>AVE(t)</t>
    <phoneticPr fontId="1" type="noConversion"/>
  </si>
  <si>
    <t>AVE(R_t)</t>
    <phoneticPr fontId="1" type="noConversion"/>
  </si>
  <si>
    <t>Δt</t>
    <phoneticPr fontId="1" type="noConversion"/>
  </si>
  <si>
    <t>Δx</t>
    <phoneticPr fontId="1" type="noConversion"/>
  </si>
  <si>
    <t>(Δx)^2</t>
    <phoneticPr fontId="1" type="noConversion"/>
  </si>
  <si>
    <t>Δy</t>
    <phoneticPr fontId="1" type="noConversion"/>
  </si>
  <si>
    <t>(Δy)^2</t>
    <phoneticPr fontId="1" type="noConversion"/>
  </si>
  <si>
    <t>Δx*Δy</t>
    <phoneticPr fontId="1" type="noConversion"/>
  </si>
  <si>
    <t>ΔR_t</t>
    <phoneticPr fontId="1" type="noConversion"/>
  </si>
  <si>
    <t>(Δt)^2</t>
    <phoneticPr fontId="1" type="noConversion"/>
  </si>
  <si>
    <t>x*y</t>
    <phoneticPr fontId="1" type="noConversion"/>
  </si>
  <si>
    <t>x^2</t>
    <phoneticPr fontId="1" type="noConversion"/>
  </si>
  <si>
    <t>(ΔR_t)^2</t>
    <phoneticPr fontId="1" type="noConversion"/>
  </si>
  <si>
    <t>相对误差/%</t>
    <phoneticPr fontId="1" type="noConversion"/>
  </si>
</sst>
</file>

<file path=xl/styles.xml><?xml version="1.0" encoding="utf-8"?>
<styleSheet xmlns="http://schemas.openxmlformats.org/spreadsheetml/2006/main">
  <numFmts count="4">
    <numFmt numFmtId="176" formatCode="0.000000_ "/>
    <numFmt numFmtId="177" formatCode="0.0_ "/>
    <numFmt numFmtId="178" formatCode="0.00_ "/>
    <numFmt numFmtId="179" formatCode="0.000_ "/>
  </numFmts>
  <fonts count="6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10.5"/>
      <color theme="1"/>
      <name val="宋体"/>
      <family val="3"/>
      <charset val="134"/>
      <scheme val="minor"/>
    </font>
    <font>
      <sz val="10.5"/>
      <color theme="1"/>
      <name val="Cambria"/>
      <family val="1"/>
    </font>
    <font>
      <sz val="11"/>
      <color theme="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8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177" fontId="2" fillId="0" borderId="0" xfId="0" applyNumberFormat="1" applyFont="1" applyBorder="1" applyAlignment="1">
      <alignment horizontal="center" vertical="center" wrapText="1"/>
    </xf>
    <xf numFmtId="178" fontId="2" fillId="0" borderId="0" xfId="0" applyNumberFormat="1" applyFont="1" applyBorder="1" applyAlignment="1">
      <alignment horizontal="center" vertical="center" wrapText="1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justify" vertical="center" wrapText="1"/>
    </xf>
    <xf numFmtId="0" fontId="4" fillId="0" borderId="2" xfId="0" applyFont="1" applyBorder="1" applyAlignment="1">
      <alignment horizontal="justify" vertical="center" wrapText="1"/>
    </xf>
    <xf numFmtId="0" fontId="4" fillId="0" borderId="3" xfId="0" applyFont="1" applyBorder="1" applyAlignment="1">
      <alignment horizontal="justify" vertical="center" wrapText="1"/>
    </xf>
    <xf numFmtId="0" fontId="4" fillId="0" borderId="4" xfId="0" applyFont="1" applyBorder="1" applyAlignment="1">
      <alignment horizontal="justify" vertical="center" wrapText="1"/>
    </xf>
    <xf numFmtId="0" fontId="0" fillId="0" borderId="5" xfId="0" applyBorder="1">
      <alignment vertical="center"/>
    </xf>
    <xf numFmtId="177" fontId="0" fillId="0" borderId="5" xfId="0" applyNumberFormat="1" applyBorder="1">
      <alignment vertical="center"/>
    </xf>
    <xf numFmtId="178" fontId="0" fillId="0" borderId="5" xfId="0" applyNumberFormat="1" applyBorder="1">
      <alignment vertical="center"/>
    </xf>
    <xf numFmtId="0" fontId="5" fillId="2" borderId="0" xfId="0" applyFont="1" applyFill="1">
      <alignment vertical="center"/>
    </xf>
    <xf numFmtId="0" fontId="0" fillId="2" borderId="0" xfId="0" applyFill="1">
      <alignment vertical="center"/>
    </xf>
    <xf numFmtId="177" fontId="0" fillId="2" borderId="0" xfId="0" applyNumberFormat="1" applyFill="1">
      <alignment vertical="center"/>
    </xf>
    <xf numFmtId="178" fontId="0" fillId="2" borderId="0" xfId="0" applyNumberFormat="1" applyFill="1">
      <alignment vertical="center"/>
    </xf>
    <xf numFmtId="0" fontId="0" fillId="3" borderId="0" xfId="0" applyFill="1">
      <alignment vertical="center"/>
    </xf>
    <xf numFmtId="177" fontId="0" fillId="3" borderId="0" xfId="0" applyNumberFormat="1" applyFill="1">
      <alignment vertical="center"/>
    </xf>
    <xf numFmtId="178" fontId="0" fillId="3" borderId="0" xfId="0" applyNumberFormat="1" applyFill="1">
      <alignment vertical="center"/>
    </xf>
    <xf numFmtId="0" fontId="0" fillId="4" borderId="0" xfId="0" applyFill="1">
      <alignment vertical="center"/>
    </xf>
    <xf numFmtId="179" fontId="0" fillId="4" borderId="0" xfId="0" applyNumberFormat="1" applyFill="1">
      <alignment vertical="center"/>
    </xf>
    <xf numFmtId="177" fontId="0" fillId="4" borderId="0" xfId="0" applyNumberFormat="1" applyFill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5</xdr:row>
      <xdr:rowOff>7327</xdr:rowOff>
    </xdr:from>
    <xdr:to>
      <xdr:col>0</xdr:col>
      <xdr:colOff>352425</xdr:colOff>
      <xdr:row>5</xdr:row>
      <xdr:rowOff>159727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90500" y="912202"/>
          <a:ext cx="161925" cy="152400"/>
        </a:xfrm>
        <a:prstGeom prst="rect">
          <a:avLst/>
        </a:prstGeom>
        <a:noFill/>
      </xdr:spPr>
    </xdr:pic>
    <xdr:clientData/>
  </xdr:twoCellAnchor>
  <xdr:twoCellAnchor>
    <xdr:from>
      <xdr:col>0</xdr:col>
      <xdr:colOff>439615</xdr:colOff>
      <xdr:row>6</xdr:row>
      <xdr:rowOff>14654</xdr:rowOff>
    </xdr:from>
    <xdr:to>
      <xdr:col>0</xdr:col>
      <xdr:colOff>763465</xdr:colOff>
      <xdr:row>6</xdr:row>
      <xdr:rowOff>167054</xdr:rowOff>
    </xdr:to>
    <xdr:pic>
      <xdr:nvPicPr>
        <xdr:cNvPr id="3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439615" y="1100504"/>
          <a:ext cx="323850" cy="152400"/>
        </a:xfrm>
        <a:prstGeom prst="rect">
          <a:avLst/>
        </a:prstGeom>
        <a:noFill/>
      </xdr:spPr>
    </xdr:pic>
    <xdr:clientData/>
  </xdr:twoCellAnchor>
  <xdr:twoCellAnchor>
    <xdr:from>
      <xdr:col>0</xdr:col>
      <xdr:colOff>276639</xdr:colOff>
      <xdr:row>7</xdr:row>
      <xdr:rowOff>174763</xdr:rowOff>
    </xdr:from>
    <xdr:to>
      <xdr:col>0</xdr:col>
      <xdr:colOff>2076864</xdr:colOff>
      <xdr:row>7</xdr:row>
      <xdr:rowOff>327163</xdr:rowOff>
    </xdr:to>
    <xdr:pic>
      <xdr:nvPicPr>
        <xdr:cNvPr id="4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276639" y="1441588"/>
          <a:ext cx="1800225" cy="152400"/>
        </a:xfrm>
        <a:prstGeom prst="rect">
          <a:avLst/>
        </a:prstGeom>
        <a:noFill/>
      </xdr:spPr>
    </xdr:pic>
    <xdr:clientData/>
  </xdr:twoCellAnchor>
  <xdr:twoCellAnchor>
    <xdr:from>
      <xdr:col>0</xdr:col>
      <xdr:colOff>433594</xdr:colOff>
      <xdr:row>8</xdr:row>
      <xdr:rowOff>139977</xdr:rowOff>
    </xdr:from>
    <xdr:to>
      <xdr:col>0</xdr:col>
      <xdr:colOff>1757569</xdr:colOff>
      <xdr:row>8</xdr:row>
      <xdr:rowOff>292377</xdr:rowOff>
    </xdr:to>
    <xdr:pic>
      <xdr:nvPicPr>
        <xdr:cNvPr id="5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433594" y="1759227"/>
          <a:ext cx="1323975" cy="152400"/>
        </a:xfrm>
        <a:prstGeom prst="rect">
          <a:avLst/>
        </a:prstGeom>
        <a:noFill/>
      </xdr:spPr>
    </xdr:pic>
    <xdr:clientData/>
  </xdr:twoCellAnchor>
  <xdr:twoCellAnchor>
    <xdr:from>
      <xdr:col>0</xdr:col>
      <xdr:colOff>440220</xdr:colOff>
      <xdr:row>9</xdr:row>
      <xdr:rowOff>152400</xdr:rowOff>
    </xdr:from>
    <xdr:to>
      <xdr:col>0</xdr:col>
      <xdr:colOff>1783245</xdr:colOff>
      <xdr:row>10</xdr:row>
      <xdr:rowOff>58393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440220" y="2190750"/>
          <a:ext cx="1343025" cy="382243"/>
        </a:xfrm>
        <a:prstGeom prst="rect">
          <a:avLst/>
        </a:prstGeom>
        <a:noFill/>
      </xdr:spPr>
    </xdr:pic>
    <xdr:clientData/>
  </xdr:twoCellAnchor>
  <xdr:twoCellAnchor>
    <xdr:from>
      <xdr:col>0</xdr:col>
      <xdr:colOff>637761</xdr:colOff>
      <xdr:row>10</xdr:row>
      <xdr:rowOff>182218</xdr:rowOff>
    </xdr:from>
    <xdr:to>
      <xdr:col>0</xdr:col>
      <xdr:colOff>1752186</xdr:colOff>
      <xdr:row>10</xdr:row>
      <xdr:rowOff>353668</xdr:rowOff>
    </xdr:to>
    <xdr:pic>
      <xdr:nvPicPr>
        <xdr:cNvPr id="7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637761" y="2353918"/>
          <a:ext cx="1114425" cy="17145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15"/>
  <sheetViews>
    <sheetView zoomScaleNormal="100" workbookViewId="0">
      <selection activeCell="C28" sqref="C28"/>
    </sheetView>
  </sheetViews>
  <sheetFormatPr defaultRowHeight="13.5"/>
  <cols>
    <col min="2" max="2" width="13.875" bestFit="1" customWidth="1"/>
    <col min="3" max="3" width="11.625" bestFit="1" customWidth="1"/>
  </cols>
  <sheetData>
    <row r="1" spans="1:24" ht="14.25" thickBot="1">
      <c r="A1" t="s">
        <v>3</v>
      </c>
      <c r="B1" s="1">
        <v>53.9</v>
      </c>
      <c r="C1" s="2">
        <v>54.7</v>
      </c>
      <c r="D1" s="2">
        <v>55.3</v>
      </c>
      <c r="E1" s="2">
        <v>56</v>
      </c>
      <c r="F1" s="2">
        <v>56.8</v>
      </c>
      <c r="G1" s="2">
        <v>57.5</v>
      </c>
      <c r="H1" s="2">
        <v>58.1</v>
      </c>
      <c r="I1" s="2">
        <v>59.9</v>
      </c>
      <c r="J1" s="2">
        <v>61</v>
      </c>
      <c r="K1" s="1">
        <v>61.8</v>
      </c>
      <c r="L1" s="2">
        <v>62.7</v>
      </c>
      <c r="M1" s="2">
        <v>64</v>
      </c>
      <c r="N1" s="2">
        <v>65</v>
      </c>
      <c r="O1" s="2">
        <v>66.900000000000006</v>
      </c>
      <c r="P1" s="2">
        <v>67</v>
      </c>
      <c r="Q1" s="2">
        <v>68.2</v>
      </c>
      <c r="R1" s="2">
        <v>69.2</v>
      </c>
      <c r="S1" s="2">
        <v>70.099999999999994</v>
      </c>
      <c r="T1" s="1">
        <v>71.099999999999994</v>
      </c>
      <c r="U1" s="2">
        <v>72.099999999999994</v>
      </c>
      <c r="V1" s="2">
        <v>73.099999999999994</v>
      </c>
      <c r="W1" s="2">
        <v>74</v>
      </c>
      <c r="X1" s="2">
        <v>75.2</v>
      </c>
    </row>
    <row r="2" spans="1:24" ht="14.25" thickBot="1">
      <c r="A2" t="s">
        <v>4</v>
      </c>
      <c r="B2" s="3">
        <v>1.73</v>
      </c>
      <c r="C2" s="4">
        <v>1.76</v>
      </c>
      <c r="D2" s="4">
        <v>1.79</v>
      </c>
      <c r="E2" s="4">
        <v>1.83</v>
      </c>
      <c r="F2" s="4">
        <v>1.89</v>
      </c>
      <c r="G2" s="4">
        <v>1.92</v>
      </c>
      <c r="H2" s="4">
        <v>1.97</v>
      </c>
      <c r="I2" s="4">
        <v>2.0499999999999998</v>
      </c>
      <c r="J2" s="4">
        <v>2.1</v>
      </c>
      <c r="K2" s="3">
        <v>2.15</v>
      </c>
      <c r="L2" s="4">
        <v>2.2000000000000002</v>
      </c>
      <c r="M2" s="4">
        <v>2.25</v>
      </c>
      <c r="N2" s="4">
        <v>2.31</v>
      </c>
      <c r="O2" s="4">
        <v>2.35</v>
      </c>
      <c r="P2" s="4">
        <v>2.4</v>
      </c>
      <c r="Q2" s="4">
        <v>2.48</v>
      </c>
      <c r="R2" s="4">
        <v>2.5299999999999998</v>
      </c>
      <c r="S2" s="4">
        <v>2.58</v>
      </c>
      <c r="T2" s="3">
        <v>2.63</v>
      </c>
      <c r="U2" s="4">
        <v>2.68</v>
      </c>
      <c r="V2" s="4">
        <v>2.73</v>
      </c>
      <c r="W2" s="4">
        <v>2.77</v>
      </c>
      <c r="X2" s="4">
        <v>2.83</v>
      </c>
    </row>
    <row r="3" spans="1:24">
      <c r="A3" t="s">
        <v>25</v>
      </c>
      <c r="B3" s="8">
        <f>B1-$I11</f>
        <v>-10.169565217391288</v>
      </c>
      <c r="C3" s="8">
        <f>C1-$I11</f>
        <v>-9.3695652173912833</v>
      </c>
      <c r="D3" s="8">
        <f t="shared" ref="D3:X3" si="0">D1-$I11</f>
        <v>-8.769565217391289</v>
      </c>
      <c r="E3" s="8">
        <f t="shared" si="0"/>
        <v>-8.0695652173912862</v>
      </c>
      <c r="F3" s="8">
        <f t="shared" si="0"/>
        <v>-7.269565217391289</v>
      </c>
      <c r="G3" s="8">
        <f t="shared" si="0"/>
        <v>-6.5695652173912862</v>
      </c>
      <c r="H3" s="8">
        <f t="shared" si="0"/>
        <v>-5.9695652173912848</v>
      </c>
      <c r="I3" s="8">
        <f t="shared" si="0"/>
        <v>-4.1695652173912876</v>
      </c>
      <c r="J3" s="8">
        <f t="shared" si="0"/>
        <v>-3.0695652173912862</v>
      </c>
      <c r="K3" s="8">
        <f t="shared" si="0"/>
        <v>-2.269565217391289</v>
      </c>
      <c r="L3" s="8">
        <f t="shared" si="0"/>
        <v>-1.3695652173912833</v>
      </c>
      <c r="M3" s="8">
        <f t="shared" si="0"/>
        <v>-6.9565217391286183E-2</v>
      </c>
      <c r="N3" s="8">
        <f t="shared" si="0"/>
        <v>0.93043478260871382</v>
      </c>
      <c r="O3" s="8">
        <f t="shared" si="0"/>
        <v>2.8304347826087195</v>
      </c>
      <c r="P3" s="8">
        <f t="shared" si="0"/>
        <v>2.9304347826087138</v>
      </c>
      <c r="Q3" s="8">
        <f t="shared" si="0"/>
        <v>4.1304347826087167</v>
      </c>
      <c r="R3" s="8">
        <f t="shared" si="0"/>
        <v>5.1304347826087167</v>
      </c>
      <c r="S3" s="8">
        <f t="shared" si="0"/>
        <v>6.0304347826087081</v>
      </c>
      <c r="T3" s="8">
        <f t="shared" si="0"/>
        <v>7.0304347826087081</v>
      </c>
      <c r="U3" s="8">
        <f t="shared" si="0"/>
        <v>8.0304347826087081</v>
      </c>
      <c r="V3" s="8">
        <f t="shared" si="0"/>
        <v>9.0304347826087081</v>
      </c>
      <c r="W3" s="8">
        <f t="shared" si="0"/>
        <v>9.9304347826087138</v>
      </c>
      <c r="X3" s="8">
        <f t="shared" si="0"/>
        <v>11.130434782608717</v>
      </c>
    </row>
    <row r="4" spans="1:24">
      <c r="A4" t="s">
        <v>26</v>
      </c>
      <c r="B4" s="8">
        <f>B3^2</f>
        <v>103.4200567107747</v>
      </c>
      <c r="C4" s="8">
        <f t="shared" ref="C4:X4" si="1">C3^2</f>
        <v>87.788752362948571</v>
      </c>
      <c r="D4" s="8">
        <f t="shared" si="1"/>
        <v>76.905274102079133</v>
      </c>
      <c r="E4" s="8">
        <f t="shared" si="1"/>
        <v>65.117882797731269</v>
      </c>
      <c r="F4" s="8">
        <f t="shared" si="1"/>
        <v>52.846578449905259</v>
      </c>
      <c r="G4" s="8">
        <f t="shared" si="1"/>
        <v>43.159187145557418</v>
      </c>
      <c r="H4" s="8">
        <f t="shared" si="1"/>
        <v>35.635708884687858</v>
      </c>
      <c r="I4" s="8">
        <f t="shared" si="1"/>
        <v>17.385274102079254</v>
      </c>
      <c r="J4" s="8">
        <f t="shared" si="1"/>
        <v>9.4222306238184146</v>
      </c>
      <c r="K4" s="8">
        <f t="shared" si="1"/>
        <v>5.1509262759923686</v>
      </c>
      <c r="L4" s="8">
        <f t="shared" si="1"/>
        <v>1.8757088846880332</v>
      </c>
      <c r="M4" s="8">
        <f t="shared" si="1"/>
        <v>4.8393194706969058E-3</v>
      </c>
      <c r="N4" s="8">
        <f t="shared" si="1"/>
        <v>0.86570888468812457</v>
      </c>
      <c r="O4" s="8">
        <f t="shared" si="1"/>
        <v>8.0113610586012687</v>
      </c>
      <c r="P4" s="8">
        <f t="shared" si="1"/>
        <v>8.5874480151229804</v>
      </c>
      <c r="Q4" s="8">
        <f t="shared" si="1"/>
        <v>17.060491493383918</v>
      </c>
      <c r="R4" s="8">
        <f t="shared" si="1"/>
        <v>26.321361058601351</v>
      </c>
      <c r="S4" s="8">
        <f t="shared" si="1"/>
        <v>36.366143667296939</v>
      </c>
      <c r="T4" s="8">
        <f t="shared" si="1"/>
        <v>49.427013232514355</v>
      </c>
      <c r="U4" s="8">
        <f t="shared" si="1"/>
        <v>64.487882797731771</v>
      </c>
      <c r="V4" s="8">
        <f t="shared" si="1"/>
        <v>81.548752362949187</v>
      </c>
      <c r="W4" s="8">
        <f t="shared" si="1"/>
        <v>98.613534971644967</v>
      </c>
      <c r="X4" s="8">
        <f t="shared" si="1"/>
        <v>123.88657844990595</v>
      </c>
    </row>
    <row r="5" spans="1:24">
      <c r="A5" t="s">
        <v>27</v>
      </c>
      <c r="B5" s="8">
        <f>B2-$I12</f>
        <v>-0.52782608695652167</v>
      </c>
      <c r="C5" s="8">
        <f t="shared" ref="C5:X5" si="2">C2-$I12</f>
        <v>-0.49782608695652164</v>
      </c>
      <c r="D5" s="8">
        <f t="shared" si="2"/>
        <v>-0.46782608695652161</v>
      </c>
      <c r="E5" s="8">
        <f t="shared" si="2"/>
        <v>-0.42782608695652158</v>
      </c>
      <c r="F5" s="8">
        <f t="shared" si="2"/>
        <v>-0.36782608695652175</v>
      </c>
      <c r="G5" s="8">
        <f t="shared" si="2"/>
        <v>-0.33782608695652172</v>
      </c>
      <c r="H5" s="8">
        <f t="shared" si="2"/>
        <v>-0.28782608695652168</v>
      </c>
      <c r="I5" s="8">
        <f t="shared" si="2"/>
        <v>-0.20782608695652183</v>
      </c>
      <c r="J5" s="8">
        <f t="shared" si="2"/>
        <v>-0.15782608695652156</v>
      </c>
      <c r="K5" s="8">
        <f t="shared" si="2"/>
        <v>-0.10782608695652174</v>
      </c>
      <c r="L5" s="8">
        <f t="shared" si="2"/>
        <v>-5.7826086956521472E-2</v>
      </c>
      <c r="M5" s="8">
        <f t="shared" si="2"/>
        <v>-7.8260869565216495E-3</v>
      </c>
      <c r="N5" s="8">
        <f t="shared" si="2"/>
        <v>5.2173913043478404E-2</v>
      </c>
      <c r="O5" s="8">
        <f t="shared" si="2"/>
        <v>9.2173913043478439E-2</v>
      </c>
      <c r="P5" s="8">
        <f t="shared" si="2"/>
        <v>0.14217391304347826</v>
      </c>
      <c r="Q5" s="8">
        <f t="shared" si="2"/>
        <v>0.22217391304347833</v>
      </c>
      <c r="R5" s="8">
        <f t="shared" si="2"/>
        <v>0.27217391304347816</v>
      </c>
      <c r="S5" s="8">
        <f t="shared" si="2"/>
        <v>0.32217391304347842</v>
      </c>
      <c r="T5" s="8">
        <f t="shared" si="2"/>
        <v>0.37217391304347824</v>
      </c>
      <c r="U5" s="8">
        <f t="shared" si="2"/>
        <v>0.42217391304347851</v>
      </c>
      <c r="V5" s="8">
        <f t="shared" si="2"/>
        <v>0.47217391304347833</v>
      </c>
      <c r="W5" s="8">
        <f t="shared" si="2"/>
        <v>0.51217391304347837</v>
      </c>
      <c r="X5" s="8">
        <f t="shared" si="2"/>
        <v>0.57217391304347842</v>
      </c>
    </row>
    <row r="6" spans="1:24">
      <c r="A6" t="s">
        <v>28</v>
      </c>
      <c r="B6" s="9">
        <f>B5^2</f>
        <v>0.27860037807183358</v>
      </c>
      <c r="C6" s="9">
        <f t="shared" ref="C6:X6" si="3">C5^2</f>
        <v>0.24783081285444225</v>
      </c>
      <c r="D6" s="9">
        <f t="shared" si="3"/>
        <v>0.21886124763705092</v>
      </c>
      <c r="E6" s="9">
        <f t="shared" si="3"/>
        <v>0.18303516068052916</v>
      </c>
      <c r="F6" s="9">
        <f t="shared" si="3"/>
        <v>0.13529603024574668</v>
      </c>
      <c r="G6" s="9">
        <f t="shared" si="3"/>
        <v>0.11412646502835537</v>
      </c>
      <c r="H6" s="9">
        <f t="shared" si="3"/>
        <v>8.2843856332703178E-2</v>
      </c>
      <c r="I6" s="9">
        <f t="shared" si="3"/>
        <v>4.3191682419659774E-2</v>
      </c>
      <c r="J6" s="9">
        <f t="shared" si="3"/>
        <v>2.4909073724007504E-2</v>
      </c>
      <c r="K6" s="9">
        <f t="shared" si="3"/>
        <v>1.1626465028355387E-2</v>
      </c>
      <c r="L6" s="9">
        <f t="shared" si="3"/>
        <v>3.3438563327031828E-3</v>
      </c>
      <c r="M6" s="9">
        <f t="shared" si="3"/>
        <v>6.1247637051038296E-5</v>
      </c>
      <c r="N6" s="9">
        <f t="shared" si="3"/>
        <v>2.7221172022684459E-3</v>
      </c>
      <c r="O6" s="9">
        <f t="shared" si="3"/>
        <v>8.496030245746725E-3</v>
      </c>
      <c r="P6" s="9">
        <f t="shared" si="3"/>
        <v>2.0213421550094517E-2</v>
      </c>
      <c r="Q6" s="9">
        <f t="shared" si="3"/>
        <v>4.9361247637051069E-2</v>
      </c>
      <c r="R6" s="9">
        <f t="shared" si="3"/>
        <v>7.4078638941398808E-2</v>
      </c>
      <c r="S6" s="9">
        <f t="shared" si="3"/>
        <v>0.1037960302457468</v>
      </c>
      <c r="T6" s="9">
        <f t="shared" si="3"/>
        <v>0.1385134215500945</v>
      </c>
      <c r="U6" s="9">
        <f t="shared" si="3"/>
        <v>0.17823081285444256</v>
      </c>
      <c r="V6" s="9">
        <f t="shared" si="3"/>
        <v>0.22294820415879024</v>
      </c>
      <c r="W6" s="9">
        <f t="shared" si="3"/>
        <v>0.26232211720226856</v>
      </c>
      <c r="X6" s="9">
        <f t="shared" si="3"/>
        <v>0.32738298676748601</v>
      </c>
    </row>
    <row r="7" spans="1:24">
      <c r="A7" t="s">
        <v>29</v>
      </c>
      <c r="B7" s="8">
        <f>B3*B5</f>
        <v>5.3677618147447923</v>
      </c>
      <c r="C7" s="8">
        <f t="shared" ref="C7:X7" si="4">C3*C5</f>
        <v>4.6644139886578335</v>
      </c>
      <c r="D7" s="8">
        <f t="shared" si="4"/>
        <v>4.102631379962185</v>
      </c>
      <c r="E7" s="8">
        <f t="shared" si="4"/>
        <v>3.4523705103969662</v>
      </c>
      <c r="F7" s="8">
        <f t="shared" si="4"/>
        <v>2.6739357277882743</v>
      </c>
      <c r="G7" s="8">
        <f t="shared" si="4"/>
        <v>2.2193705103969692</v>
      </c>
      <c r="H7" s="8">
        <f t="shared" si="4"/>
        <v>1.7181965973534912</v>
      </c>
      <c r="I7" s="8">
        <f t="shared" si="4"/>
        <v>0.86654442344045057</v>
      </c>
      <c r="J7" s="8">
        <f t="shared" si="4"/>
        <v>0.48445746691871117</v>
      </c>
      <c r="K7" s="8">
        <f t="shared" si="4"/>
        <v>0.24471833648393029</v>
      </c>
      <c r="L7" s="8">
        <f t="shared" si="4"/>
        <v>7.9196597353495587E-2</v>
      </c>
      <c r="M7" s="8">
        <f t="shared" si="4"/>
        <v>5.4442344045353783E-4</v>
      </c>
      <c r="N7" s="8">
        <f t="shared" si="4"/>
        <v>4.8544423440454766E-2</v>
      </c>
      <c r="O7" s="8">
        <f t="shared" si="4"/>
        <v>0.26089224952741291</v>
      </c>
      <c r="P7" s="8">
        <f t="shared" si="4"/>
        <v>0.4166313799621954</v>
      </c>
      <c r="Q7" s="8">
        <f t="shared" si="4"/>
        <v>0.91767485822306738</v>
      </c>
      <c r="R7" s="8">
        <f t="shared" si="4"/>
        <v>1.3963705103969806</v>
      </c>
      <c r="S7" s="8">
        <f t="shared" si="4"/>
        <v>1.9428487712665456</v>
      </c>
      <c r="T7" s="8">
        <f t="shared" si="4"/>
        <v>2.616544423440458</v>
      </c>
      <c r="U7" s="8">
        <f t="shared" si="4"/>
        <v>3.3902400756143738</v>
      </c>
      <c r="V7" s="8">
        <f t="shared" si="4"/>
        <v>4.2639357277882866</v>
      </c>
      <c r="W7" s="8">
        <f t="shared" si="4"/>
        <v>5.0861096408317685</v>
      </c>
      <c r="X7" s="8">
        <f t="shared" si="4"/>
        <v>6.3685444234404676</v>
      </c>
    </row>
    <row r="8" spans="1:24">
      <c r="A8" t="s">
        <v>8</v>
      </c>
      <c r="B8">
        <f>B1*B2</f>
        <v>93.247</v>
      </c>
      <c r="C8">
        <f t="shared" ref="C8:X8" si="5">C1*C2</f>
        <v>96.272000000000006</v>
      </c>
      <c r="D8">
        <f t="shared" si="5"/>
        <v>98.986999999999995</v>
      </c>
      <c r="E8">
        <f t="shared" si="5"/>
        <v>102.48</v>
      </c>
      <c r="F8">
        <f t="shared" si="5"/>
        <v>107.35199999999999</v>
      </c>
      <c r="G8">
        <f t="shared" si="5"/>
        <v>110.39999999999999</v>
      </c>
      <c r="H8">
        <f t="shared" si="5"/>
        <v>114.45700000000001</v>
      </c>
      <c r="I8">
        <f t="shared" si="5"/>
        <v>122.79499999999999</v>
      </c>
      <c r="J8">
        <f t="shared" si="5"/>
        <v>128.1</v>
      </c>
      <c r="K8">
        <f t="shared" si="5"/>
        <v>132.86999999999998</v>
      </c>
      <c r="L8">
        <f t="shared" si="5"/>
        <v>137.94000000000003</v>
      </c>
      <c r="M8">
        <f t="shared" si="5"/>
        <v>144</v>
      </c>
      <c r="N8">
        <f t="shared" si="5"/>
        <v>150.15</v>
      </c>
      <c r="O8">
        <f t="shared" si="5"/>
        <v>157.21500000000003</v>
      </c>
      <c r="P8">
        <f t="shared" si="5"/>
        <v>160.79999999999998</v>
      </c>
      <c r="Q8">
        <f t="shared" si="5"/>
        <v>169.136</v>
      </c>
      <c r="R8">
        <f t="shared" si="5"/>
        <v>175.07599999999999</v>
      </c>
      <c r="S8">
        <f t="shared" si="5"/>
        <v>180.858</v>
      </c>
      <c r="T8">
        <f t="shared" si="5"/>
        <v>186.99299999999997</v>
      </c>
      <c r="U8">
        <f t="shared" si="5"/>
        <v>193.22800000000001</v>
      </c>
      <c r="V8">
        <f t="shared" si="5"/>
        <v>199.56299999999999</v>
      </c>
      <c r="W8">
        <f t="shared" si="5"/>
        <v>204.98</v>
      </c>
      <c r="X8">
        <f t="shared" si="5"/>
        <v>212.816</v>
      </c>
    </row>
    <row r="9" spans="1:24">
      <c r="A9" t="s">
        <v>7</v>
      </c>
      <c r="B9">
        <f>B1^2</f>
        <v>2905.21</v>
      </c>
      <c r="C9">
        <f t="shared" ref="C9:X9" si="6">C1^2</f>
        <v>2992.09</v>
      </c>
      <c r="D9">
        <f t="shared" si="6"/>
        <v>3058.0899999999997</v>
      </c>
      <c r="E9">
        <f t="shared" si="6"/>
        <v>3136</v>
      </c>
      <c r="F9">
        <f t="shared" si="6"/>
        <v>3226.24</v>
      </c>
      <c r="G9">
        <f t="shared" si="6"/>
        <v>3306.25</v>
      </c>
      <c r="H9">
        <f t="shared" si="6"/>
        <v>3375.61</v>
      </c>
      <c r="I9">
        <f t="shared" si="6"/>
        <v>3588.0099999999998</v>
      </c>
      <c r="J9">
        <f t="shared" si="6"/>
        <v>3721</v>
      </c>
      <c r="K9">
        <f t="shared" si="6"/>
        <v>3819.24</v>
      </c>
      <c r="L9">
        <f t="shared" si="6"/>
        <v>3931.2900000000004</v>
      </c>
      <c r="M9">
        <f t="shared" si="6"/>
        <v>4096</v>
      </c>
      <c r="N9">
        <f t="shared" si="6"/>
        <v>4225</v>
      </c>
      <c r="O9">
        <f t="shared" si="6"/>
        <v>4475.6100000000006</v>
      </c>
      <c r="P9">
        <f t="shared" si="6"/>
        <v>4489</v>
      </c>
      <c r="Q9">
        <f t="shared" si="6"/>
        <v>4651.2400000000007</v>
      </c>
      <c r="R9">
        <f t="shared" si="6"/>
        <v>4788.6400000000003</v>
      </c>
      <c r="S9">
        <f t="shared" si="6"/>
        <v>4914.0099999999993</v>
      </c>
      <c r="T9">
        <f t="shared" si="6"/>
        <v>5055.2099999999991</v>
      </c>
      <c r="U9">
        <f t="shared" si="6"/>
        <v>5198.4099999999989</v>
      </c>
      <c r="V9">
        <f t="shared" si="6"/>
        <v>5343.6099999999988</v>
      </c>
      <c r="W9">
        <f t="shared" si="6"/>
        <v>5476</v>
      </c>
      <c r="X9">
        <f t="shared" si="6"/>
        <v>5655.0400000000009</v>
      </c>
    </row>
    <row r="10" spans="1:24">
      <c r="A10" t="s">
        <v>5</v>
      </c>
      <c r="B10" t="s">
        <v>6</v>
      </c>
    </row>
    <row r="11" spans="1:24">
      <c r="H11" t="s">
        <v>9</v>
      </c>
      <c r="I11" s="6">
        <f>AVERAGE(B1:X1)</f>
        <v>64.069565217391286</v>
      </c>
    </row>
    <row r="12" spans="1:24">
      <c r="C12">
        <f>LINEST(B2:X2,B1:X1)</f>
        <v>5.1862180223881879E-2</v>
      </c>
      <c r="H12" t="s">
        <v>10</v>
      </c>
      <c r="I12" s="7">
        <f>AVERAGE(B2:X2)</f>
        <v>2.2578260869565216</v>
      </c>
    </row>
    <row r="13" spans="1:24">
      <c r="B13" t="s">
        <v>1</v>
      </c>
      <c r="C13" s="5">
        <f>(SUM(B1:X1)*SUM(B2:X2)-23*SUM(B8:X8))/((SUM(B1:X1))^2-23*SUM(B9:X9))</f>
        <v>5.1862180223880436E-2</v>
      </c>
    </row>
    <row r="14" spans="1:24">
      <c r="B14" t="s">
        <v>0</v>
      </c>
      <c r="C14" s="5">
        <f>(SUM(B8:X8)*SUM(B1:X1)-SUM(B2:X2)*SUM(B9:X9))/((SUM(B1:X1))^2-23*SUM(B9:X9))</f>
        <v>-1.0649612512134918</v>
      </c>
    </row>
    <row r="15" spans="1:24">
      <c r="B15" t="s">
        <v>2</v>
      </c>
      <c r="C15" s="5">
        <f>SUM(B7:X7)/((SQRT(SUM(B4:X4)))*(SQRT(SUM(B6:X6))))</f>
        <v>0.99913034971090553</v>
      </c>
    </row>
  </sheetData>
  <phoneticPr fontId="1" type="noConversion"/>
  <pageMargins left="0.7" right="0.7" top="0.75" bottom="0.75" header="0.3" footer="0.3"/>
  <pageSetup paperSize="9" orientation="portrait" horizontalDpi="300" verticalDpi="300" copies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2"/>
  <sheetViews>
    <sheetView workbookViewId="0">
      <selection activeCell="E7" sqref="E7"/>
    </sheetView>
  </sheetViews>
  <sheetFormatPr defaultRowHeight="13.5"/>
  <cols>
    <col min="1" max="1" width="32.625" bestFit="1" customWidth="1"/>
  </cols>
  <sheetData>
    <row r="1" spans="1:8" ht="14.25" thickBot="1">
      <c r="A1" s="10" t="s">
        <v>11</v>
      </c>
      <c r="B1" s="11">
        <v>1000</v>
      </c>
      <c r="C1" s="12">
        <v>11000</v>
      </c>
      <c r="D1" s="12" t="s">
        <v>12</v>
      </c>
      <c r="E1" s="12" t="s">
        <v>13</v>
      </c>
      <c r="F1" s="12">
        <v>120</v>
      </c>
      <c r="G1" s="12">
        <v>25</v>
      </c>
      <c r="H1" s="12">
        <v>200</v>
      </c>
    </row>
    <row r="2" spans="1:8" ht="14.25" thickBot="1">
      <c r="A2" s="10" t="s">
        <v>14</v>
      </c>
      <c r="B2" s="13">
        <v>1</v>
      </c>
      <c r="C2" s="14">
        <v>10</v>
      </c>
      <c r="D2" s="14">
        <v>100</v>
      </c>
      <c r="E2" s="14">
        <v>1000</v>
      </c>
      <c r="F2" s="14">
        <v>0.1</v>
      </c>
      <c r="G2" s="14">
        <v>0.01</v>
      </c>
      <c r="H2" s="14">
        <v>0.1</v>
      </c>
    </row>
    <row r="3" spans="1:8" ht="14.25" thickBot="1">
      <c r="A3" s="10" t="s">
        <v>15</v>
      </c>
      <c r="B3" s="13">
        <v>0.2</v>
      </c>
      <c r="C3" s="14">
        <v>0.5</v>
      </c>
      <c r="D3" s="14">
        <v>0.5</v>
      </c>
      <c r="E3" s="14">
        <v>2</v>
      </c>
      <c r="F3" s="14">
        <v>0.2</v>
      </c>
      <c r="G3" s="14">
        <v>0.2</v>
      </c>
      <c r="H3" s="14">
        <v>0.2</v>
      </c>
    </row>
    <row r="4" spans="1:8" ht="14.25" thickBot="1">
      <c r="A4" s="10" t="s">
        <v>16</v>
      </c>
      <c r="B4" s="13">
        <v>1002</v>
      </c>
      <c r="C4" s="14">
        <v>1093</v>
      </c>
      <c r="D4" s="14">
        <v>3530</v>
      </c>
      <c r="E4" s="14">
        <v>1014</v>
      </c>
      <c r="F4" s="14">
        <v>1198</v>
      </c>
      <c r="G4" s="14">
        <v>2401</v>
      </c>
      <c r="H4" s="14">
        <v>1958</v>
      </c>
    </row>
    <row r="5" spans="1:8" ht="14.25" thickBot="1">
      <c r="A5" s="10" t="s">
        <v>17</v>
      </c>
      <c r="B5" s="13">
        <v>5</v>
      </c>
      <c r="C5" s="14">
        <v>2</v>
      </c>
      <c r="D5" s="14">
        <v>1</v>
      </c>
      <c r="E5" s="14">
        <v>3</v>
      </c>
      <c r="F5" s="14">
        <v>5</v>
      </c>
      <c r="G5" s="14">
        <v>3</v>
      </c>
      <c r="H5" s="14">
        <v>5</v>
      </c>
    </row>
    <row r="6" spans="1:8" ht="14.25" thickBot="1">
      <c r="A6" s="10" t="s">
        <v>18</v>
      </c>
      <c r="B6" s="13">
        <v>1</v>
      </c>
      <c r="C6" s="14">
        <v>2</v>
      </c>
      <c r="D6" s="14">
        <v>100</v>
      </c>
      <c r="E6" s="14">
        <v>230</v>
      </c>
      <c r="F6" s="14">
        <v>1</v>
      </c>
      <c r="G6" s="14">
        <v>2</v>
      </c>
      <c r="H6" s="14">
        <v>1</v>
      </c>
    </row>
    <row r="7" spans="1:8" ht="14.25" thickBot="1">
      <c r="A7" s="10" t="s">
        <v>19</v>
      </c>
      <c r="B7" s="13">
        <v>1002</v>
      </c>
      <c r="C7" s="14">
        <v>10930</v>
      </c>
      <c r="D7" s="14">
        <v>353000</v>
      </c>
      <c r="E7" s="14">
        <v>1014000</v>
      </c>
      <c r="F7" s="14">
        <v>119.8</v>
      </c>
      <c r="G7" s="14">
        <v>24.01</v>
      </c>
      <c r="H7" s="14">
        <v>195.8</v>
      </c>
    </row>
    <row r="8" spans="1:8" ht="27.75" customHeight="1">
      <c r="B8">
        <f>(B3/100)*(B2*B4+500*B2)</f>
        <v>3.004</v>
      </c>
      <c r="C8">
        <f t="shared" ref="C8:H8" si="0">(C3/100)*(C2*C4+500*C2)</f>
        <v>79.650000000000006</v>
      </c>
      <c r="D8">
        <f t="shared" si="0"/>
        <v>2015</v>
      </c>
      <c r="E8">
        <f t="shared" si="0"/>
        <v>30280</v>
      </c>
      <c r="F8">
        <f t="shared" si="0"/>
        <v>0.33960000000000001</v>
      </c>
      <c r="G8">
        <f t="shared" si="0"/>
        <v>5.8020000000000002E-2</v>
      </c>
      <c r="H8">
        <f t="shared" si="0"/>
        <v>0.49160000000000004</v>
      </c>
    </row>
    <row r="9" spans="1:8" ht="33" customHeight="1">
      <c r="B9">
        <f>0.2*B2*B6/B5</f>
        <v>0.04</v>
      </c>
      <c r="C9">
        <f t="shared" ref="C9:H9" si="1">0.2*C2*C6/C5</f>
        <v>2</v>
      </c>
      <c r="D9">
        <f t="shared" si="1"/>
        <v>2000</v>
      </c>
      <c r="E9">
        <f t="shared" si="1"/>
        <v>15333.333333333334</v>
      </c>
      <c r="F9">
        <f t="shared" si="1"/>
        <v>4.000000000000001E-3</v>
      </c>
      <c r="G9">
        <f t="shared" si="1"/>
        <v>1.3333333333333333E-3</v>
      </c>
      <c r="H9">
        <f t="shared" si="1"/>
        <v>4.000000000000001E-3</v>
      </c>
    </row>
    <row r="10" spans="1:8" ht="37.5" customHeight="1">
      <c r="A10" s="10" t="s">
        <v>20</v>
      </c>
      <c r="B10">
        <f>SQRT(B8*B8+B9*B9)</f>
        <v>3.0042662997810297</v>
      </c>
      <c r="C10">
        <f t="shared" ref="C10:H10" si="2">SQRT(C8*C8+C9*C9)</f>
        <v>79.675105898894174</v>
      </c>
      <c r="D10">
        <f t="shared" si="2"/>
        <v>2839.0535394740268</v>
      </c>
      <c r="E10">
        <f t="shared" si="2"/>
        <v>33940.970980676306</v>
      </c>
      <c r="F10">
        <f t="shared" si="2"/>
        <v>0.33962355630904051</v>
      </c>
      <c r="G10">
        <f t="shared" si="2"/>
        <v>5.8035318365438279E-2</v>
      </c>
      <c r="H10">
        <f t="shared" si="2"/>
        <v>0.49161627312366302</v>
      </c>
    </row>
    <row r="12" spans="1:8">
      <c r="A12" t="s">
        <v>35</v>
      </c>
      <c r="B12">
        <f>(B10/B7)*100</f>
        <v>0.29982697602605085</v>
      </c>
      <c r="C12">
        <f t="shared" ref="C12:H12" si="3">(C10/C7)*100</f>
        <v>0.72895796796792467</v>
      </c>
      <c r="D12">
        <f t="shared" si="3"/>
        <v>0.8042644587745118</v>
      </c>
      <c r="E12">
        <f t="shared" si="3"/>
        <v>3.3472357969108781</v>
      </c>
      <c r="F12">
        <f t="shared" si="3"/>
        <v>0.28349211711939942</v>
      </c>
      <c r="G12">
        <f t="shared" si="3"/>
        <v>0.24171311272569046</v>
      </c>
      <c r="H12">
        <f t="shared" si="3"/>
        <v>0.25108083407745813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N9"/>
  <sheetViews>
    <sheetView tabSelected="1" workbookViewId="0">
      <selection activeCell="G25" sqref="G25"/>
    </sheetView>
  </sheetViews>
  <sheetFormatPr defaultRowHeight="13.5"/>
  <cols>
    <col min="1" max="1" width="10.5" bestFit="1" customWidth="1"/>
    <col min="3" max="3" width="7.5" bestFit="1" customWidth="1"/>
    <col min="6" max="6" width="10.375" bestFit="1" customWidth="1"/>
    <col min="7" max="7" width="10.5" bestFit="1" customWidth="1"/>
    <col min="8" max="8" width="10.375" bestFit="1" customWidth="1"/>
    <col min="10" max="10" width="9.5" bestFit="1" customWidth="1"/>
    <col min="11" max="12" width="11.625" bestFit="1" customWidth="1"/>
    <col min="14" max="14" width="11.625" bestFit="1" customWidth="1"/>
    <col min="18" max="18" width="11.625" bestFit="1" customWidth="1"/>
  </cols>
  <sheetData>
    <row r="1" spans="1:14">
      <c r="A1" s="15" t="s">
        <v>3</v>
      </c>
      <c r="B1" s="15" t="s">
        <v>21</v>
      </c>
      <c r="C1" s="18" t="s">
        <v>24</v>
      </c>
      <c r="D1" s="19" t="s">
        <v>30</v>
      </c>
      <c r="E1" s="22" t="s">
        <v>31</v>
      </c>
      <c r="F1" s="22" t="s">
        <v>34</v>
      </c>
      <c r="G1" s="25" t="s">
        <v>29</v>
      </c>
      <c r="H1" s="25" t="s">
        <v>32</v>
      </c>
      <c r="I1" s="25" t="s">
        <v>33</v>
      </c>
      <c r="K1" t="s">
        <v>1</v>
      </c>
      <c r="L1" s="5">
        <f>(SUM(A2:A9)*SUM(B2:B9)-8*SUM(H2:H9))/((SUM(A2:A9))^2-8*SUM(I2:I9))</f>
        <v>5.2771420470383835E-2</v>
      </c>
      <c r="M1" t="s">
        <v>1</v>
      </c>
      <c r="N1" s="5" t="e">
        <f>(SUM(#REF!)*SUM(#REF!)-8*SUM(#REF!))/((SUM(#REF!))^2-8*SUM(#REF!))</f>
        <v>#REF!</v>
      </c>
    </row>
    <row r="2" spans="1:14">
      <c r="A2" s="16">
        <v>26</v>
      </c>
      <c r="B2" s="17">
        <v>13.69</v>
      </c>
      <c r="C2" s="20">
        <f>A2-$K6</f>
        <v>-17.5625</v>
      </c>
      <c r="D2" s="21">
        <f>B2-$L6</f>
        <v>-0.91875000000000107</v>
      </c>
      <c r="E2" s="23">
        <f t="shared" ref="E2:F9" si="0">C2^2</f>
        <v>308.44140625</v>
      </c>
      <c r="F2" s="24">
        <f t="shared" si="0"/>
        <v>0.84410156250000201</v>
      </c>
      <c r="G2" s="26">
        <f t="shared" ref="G2:G9" si="1">C2*D2</f>
        <v>16.135546875000017</v>
      </c>
      <c r="H2" s="25">
        <f t="shared" ref="H2:H9" si="2">A2*B2</f>
        <v>355.94</v>
      </c>
      <c r="I2" s="27">
        <f t="shared" ref="I2:I9" si="3">A2^2</f>
        <v>676</v>
      </c>
      <c r="K2" t="s">
        <v>0</v>
      </c>
      <c r="L2" s="5">
        <f>(SUM(H2:H9)*SUM(A2:A9)-SUM(B2:B9)*SUM(I2:I9))/((SUM(A2:A9))^2-8*SUM(I2:I9))</f>
        <v>12.309894995758901</v>
      </c>
      <c r="M2" t="s">
        <v>0</v>
      </c>
      <c r="N2" s="5" t="e">
        <f>(SUM(#REF!)*SUM(#REF!)-SUM(#REF!)*SUM(#REF!))/((SUM(#REF!))^2-8*SUM(#REF!))</f>
        <v>#REF!</v>
      </c>
    </row>
    <row r="3" spans="1:14">
      <c r="A3" s="16">
        <v>31</v>
      </c>
      <c r="B3" s="17">
        <v>13.94</v>
      </c>
      <c r="C3" s="20">
        <f>A3-$K6</f>
        <v>-12.5625</v>
      </c>
      <c r="D3" s="21">
        <f>B3-$L6</f>
        <v>-0.66875000000000107</v>
      </c>
      <c r="E3" s="23">
        <f t="shared" si="0"/>
        <v>157.81640625</v>
      </c>
      <c r="F3" s="24">
        <f t="shared" si="0"/>
        <v>0.44722656250000142</v>
      </c>
      <c r="G3" s="26">
        <f t="shared" si="1"/>
        <v>8.4011718750000135</v>
      </c>
      <c r="H3" s="25">
        <f t="shared" si="2"/>
        <v>432.14</v>
      </c>
      <c r="I3" s="27">
        <f t="shared" si="3"/>
        <v>961</v>
      </c>
      <c r="K3" t="s">
        <v>2</v>
      </c>
      <c r="L3" s="5">
        <f>SUM(G2:G9)/((SQRT(SUM(E2:E9)))*(SQRT(SUM(F2:F9))))</f>
        <v>0.99989747783060923</v>
      </c>
      <c r="M3" t="s">
        <v>2</v>
      </c>
      <c r="N3" s="5" t="e">
        <f>SUM(#REF!)/((SQRT(SUM(#REF!)))*(SQRT(SUM(#REF!))))</f>
        <v>#REF!</v>
      </c>
    </row>
    <row r="4" spans="1:14">
      <c r="A4" s="16">
        <v>36</v>
      </c>
      <c r="B4" s="17">
        <v>14.21</v>
      </c>
      <c r="C4" s="20">
        <f>A4-$K6</f>
        <v>-7.5625</v>
      </c>
      <c r="D4" s="21">
        <f>B4-$L6</f>
        <v>-0.39874999999999972</v>
      </c>
      <c r="E4" s="23">
        <f t="shared" si="0"/>
        <v>57.19140625</v>
      </c>
      <c r="F4" s="24">
        <f t="shared" si="0"/>
        <v>0.15900156249999978</v>
      </c>
      <c r="G4" s="26">
        <f t="shared" si="1"/>
        <v>3.0155468749999979</v>
      </c>
      <c r="H4" s="25">
        <f t="shared" si="2"/>
        <v>511.56000000000006</v>
      </c>
      <c r="I4" s="27">
        <f t="shared" si="3"/>
        <v>1296</v>
      </c>
    </row>
    <row r="5" spans="1:14">
      <c r="A5" s="16">
        <v>41.6</v>
      </c>
      <c r="B5" s="17">
        <v>14.49</v>
      </c>
      <c r="C5" s="20">
        <f>A5-$K6</f>
        <v>-1.9624999999999986</v>
      </c>
      <c r="D5" s="21">
        <f>B5-$L6</f>
        <v>-0.11875000000000036</v>
      </c>
      <c r="E5" s="23">
        <f t="shared" si="0"/>
        <v>3.8514062499999944</v>
      </c>
      <c r="F5" s="24">
        <f t="shared" si="0"/>
        <v>1.4101562500000085E-2</v>
      </c>
      <c r="G5" s="26">
        <f t="shared" si="1"/>
        <v>0.23304687500000054</v>
      </c>
      <c r="H5" s="25">
        <f t="shared" si="2"/>
        <v>602.78399999999999</v>
      </c>
      <c r="I5" s="27">
        <f t="shared" si="3"/>
        <v>1730.5600000000002</v>
      </c>
      <c r="K5" t="s">
        <v>22</v>
      </c>
      <c r="L5" t="s">
        <v>23</v>
      </c>
    </row>
    <row r="6" spans="1:14">
      <c r="A6" s="16">
        <v>46</v>
      </c>
      <c r="B6" s="17">
        <v>14.74</v>
      </c>
      <c r="C6" s="20">
        <f>A6-$K6</f>
        <v>2.4375</v>
      </c>
      <c r="D6" s="21">
        <f>B6-$L6</f>
        <v>0.13124999999999964</v>
      </c>
      <c r="E6" s="23">
        <f t="shared" si="0"/>
        <v>5.94140625</v>
      </c>
      <c r="F6" s="24">
        <f t="shared" si="0"/>
        <v>1.7226562499999907E-2</v>
      </c>
      <c r="G6" s="26">
        <f t="shared" si="1"/>
        <v>0.31992187499999913</v>
      </c>
      <c r="H6" s="25">
        <f t="shared" si="2"/>
        <v>678.04</v>
      </c>
      <c r="I6" s="27">
        <f t="shared" si="3"/>
        <v>2116</v>
      </c>
      <c r="K6" s="6">
        <f>AVERAGE(A2:A9)</f>
        <v>43.5625</v>
      </c>
      <c r="L6" s="7">
        <f>AVERAGE(B2:B9)</f>
        <v>14.608750000000001</v>
      </c>
    </row>
    <row r="7" spans="1:14">
      <c r="A7" s="16">
        <v>51</v>
      </c>
      <c r="B7" s="17">
        <v>15.01</v>
      </c>
      <c r="C7" s="20">
        <f>A7-$K6</f>
        <v>7.4375</v>
      </c>
      <c r="D7" s="21">
        <f>B7-$L6</f>
        <v>0.40124999999999922</v>
      </c>
      <c r="E7" s="23">
        <f t="shared" si="0"/>
        <v>55.31640625</v>
      </c>
      <c r="F7" s="24">
        <f t="shared" si="0"/>
        <v>0.16100156249999936</v>
      </c>
      <c r="G7" s="26">
        <f t="shared" si="1"/>
        <v>2.9842968749999943</v>
      </c>
      <c r="H7" s="25">
        <f t="shared" si="2"/>
        <v>765.51</v>
      </c>
      <c r="I7" s="27">
        <f t="shared" si="3"/>
        <v>2601</v>
      </c>
    </row>
    <row r="8" spans="1:14">
      <c r="A8" s="16">
        <v>55.9</v>
      </c>
      <c r="B8" s="17">
        <v>15.27</v>
      </c>
      <c r="C8" s="20">
        <f>A8-$K6</f>
        <v>12.337499999999999</v>
      </c>
      <c r="D8" s="21">
        <f>B8-$L6</f>
        <v>0.66124999999999901</v>
      </c>
      <c r="E8" s="23">
        <f t="shared" si="0"/>
        <v>152.21390624999995</v>
      </c>
      <c r="F8" s="24">
        <f t="shared" si="0"/>
        <v>0.43725156249999869</v>
      </c>
      <c r="G8" s="26">
        <f t="shared" si="1"/>
        <v>8.1581718749999865</v>
      </c>
      <c r="H8" s="25">
        <f t="shared" si="2"/>
        <v>853.59299999999996</v>
      </c>
      <c r="I8" s="27">
        <f t="shared" si="3"/>
        <v>3124.81</v>
      </c>
    </row>
    <row r="9" spans="1:14">
      <c r="A9" s="16">
        <v>61</v>
      </c>
      <c r="B9" s="17">
        <v>15.52</v>
      </c>
      <c r="C9" s="20">
        <f>A9-$K6</f>
        <v>17.4375</v>
      </c>
      <c r="D9" s="21">
        <f>B9-$L6</f>
        <v>0.91124999999999901</v>
      </c>
      <c r="E9" s="23">
        <f t="shared" si="0"/>
        <v>304.06640625</v>
      </c>
      <c r="F9" s="24">
        <f t="shared" si="0"/>
        <v>0.83037656249999814</v>
      </c>
      <c r="G9" s="26">
        <f t="shared" si="1"/>
        <v>15.889921874999983</v>
      </c>
      <c r="H9" s="25">
        <f t="shared" si="2"/>
        <v>946.72</v>
      </c>
      <c r="I9" s="27">
        <f t="shared" si="3"/>
        <v>3721</v>
      </c>
    </row>
  </sheetData>
  <phoneticPr fontId="1" type="noConversion"/>
  <pageMargins left="0.7" right="0.7" top="0.75" bottom="0.75" header="0.3" footer="0.3"/>
  <pageSetup paperSize="9" orientation="portrait" horizontalDpi="300" verticalDpi="30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线性拟合表--横式</vt:lpstr>
      <vt:lpstr>Sheet2</vt:lpstr>
      <vt:lpstr>线性拟合表--竖式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Julius Shi</dc:creator>
  <cp:lastModifiedBy>Julius Shi</cp:lastModifiedBy>
  <dcterms:created xsi:type="dcterms:W3CDTF">2008-11-19T14:37:20Z</dcterms:created>
  <dcterms:modified xsi:type="dcterms:W3CDTF">2008-11-23T08:55:56Z</dcterms:modified>
</cp:coreProperties>
</file>