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600" windowHeight="10310" tabRatio="573" firstSheet="1" activeTab="3"/>
  </bookViews>
  <sheets>
    <sheet name="模型说明" sheetId="29" r:id="rId1"/>
    <sheet name="综合评估表" sheetId="26" r:id="rId2"/>
    <sheet name="现金流明细表（集客填报）" sheetId="27" r:id="rId3"/>
    <sheet name="财务列账明细表（财务填报）" sheetId="31" r:id="rId4"/>
  </sheets>
  <definedNames>
    <definedName name="_xlnm.Print_Area" localSheetId="3">'财务列账明细表（财务填报）'!$A$1:$DP$109</definedName>
    <definedName name="_xlnm.Print_Area" localSheetId="2">'现金流明细表（集客填报）'!$A$1:$DP$118</definedName>
    <definedName name="_xlnm.Print_Area" localSheetId="1">综合评估表!$A$1:$J$15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<sst xmlns="http://schemas.openxmlformats.org/spreadsheetml/2006/main" count="403" uniqueCount="261">
  <si>
    <t>模型说明</t>
  </si>
  <si>
    <t>一、模型构成</t>
  </si>
  <si>
    <t>（一）ICT项目效益评估模型由“综合评估表”“财务价值计算表”“数据明细表”构成。</t>
  </si>
  <si>
    <t>（二）“综合评估表”是ICT项目综合效益的最终评估结果展示表，包括“财务价值评估”与“业务价值评估”两部分。其中，“财务价值评估”的指标值从“财务价值计算表”中直接运算提取，“业务价值评估”的指标值需要手工填写。</t>
  </si>
  <si>
    <t>（三）“财务价值计算表”是项目财务效益计算的中间过程表，根据“数据明细表”中的原始数据，计算每年的净现金流，从而运算得到各评价指标的结果。</t>
  </si>
  <si>
    <t>（四）“数据明细表”是需要填报的原始数据表，将项目的基本信息以及每年的CAPEX、OPEX、项目收入等数据准确填入该表，支撑后续运算。</t>
  </si>
  <si>
    <t>二、适用范围</t>
  </si>
  <si>
    <t>（一）本模型既适用于“售前阶段”的项目价值前评估，也可用于“售后阶段”的项目效益后评估。</t>
  </si>
  <si>
    <t>三、填表说明</t>
  </si>
  <si>
    <t>（一）在“数据明细表”的黄色底纹“手工输入区”据实填写项目信息与原始测算数据，“综合评估表”与“财务价值计算表”将自动计算产出财务价值评价指标的结果。</t>
  </si>
  <si>
    <t>（二）在“综合评估表”的“业务价值评估”中填写业务价值评估指标的达成情况描述，产出完整的综合效益评估结果。</t>
  </si>
  <si>
    <t>（三）在“数据明细表”中，项目数据以含税数据进行填列，不含税数据自动计算。各公司可根据业务实质对部分预设税率进行调整。</t>
  </si>
  <si>
    <t>（四）本模型财务指标值在极特殊场景下可能无法计算，如有特殊情况，需结合项目实际情况进行手工调整。</t>
  </si>
  <si>
    <t>填表说明：本工作表中各单元格图例：</t>
  </si>
  <si>
    <t>手工输入区</t>
  </si>
  <si>
    <t>自动计算区</t>
  </si>
  <si>
    <t>选择区</t>
  </si>
  <si>
    <t>项目信息</t>
  </si>
  <si>
    <t>项目名称</t>
  </si>
  <si>
    <t>中国南方稀土集团有限公司三级网络架构组网项目</t>
  </si>
  <si>
    <t>建设周期（月）</t>
  </si>
  <si>
    <t>建设期间</t>
  </si>
  <si>
    <t>项目客户单位</t>
  </si>
  <si>
    <t>中国南方稀土集团有限公司</t>
  </si>
  <si>
    <t>项目经理</t>
  </si>
  <si>
    <t>曾昭鑫</t>
  </si>
  <si>
    <t>合作/维护周期（月）</t>
  </si>
  <si>
    <t>合作/维护期间</t>
  </si>
  <si>
    <t>2024年9月-2025-9月</t>
  </si>
  <si>
    <t>项目合作单位</t>
  </si>
  <si>
    <t>唐人通信技术服务股份有限公司</t>
  </si>
  <si>
    <t>联系电话</t>
  </si>
  <si>
    <t>IT资产权属</t>
  </si>
  <si>
    <t>业主</t>
  </si>
  <si>
    <t>合作模式</t>
  </si>
  <si>
    <t>受托代销</t>
  </si>
  <si>
    <t>经济价值评估-现金流</t>
  </si>
  <si>
    <t>经济价值评估-收支列账</t>
  </si>
  <si>
    <t>评价指标</t>
  </si>
  <si>
    <t>指标值</t>
  </si>
  <si>
    <t>参考值</t>
  </si>
  <si>
    <t>指标说明</t>
  </si>
  <si>
    <t>净现值率（%）
—决策指标</t>
  </si>
  <si>
    <t>大于5.5%</t>
  </si>
  <si>
    <t>项目净现值与原始支出现值的比率，等于累计净现值/项目总支出现值*100%，净现值率越高，表明项目的单位效率越高。</t>
  </si>
  <si>
    <t>税前毛利率-项目周期（%）
—展示指标</t>
  </si>
  <si>
    <t>大于0</t>
  </si>
  <si>
    <r>
      <rPr>
        <sz val="11"/>
        <color indexed="8"/>
        <rFont val="微软雅黑"/>
        <charset val="134"/>
      </rPr>
      <t xml:space="preserve"> 指所得税前利润率，等于项目税前利润/项目收入，</t>
    </r>
    <r>
      <rPr>
        <u/>
        <sz val="9"/>
        <color rgb="FF000000"/>
        <rFont val="微软雅黑"/>
        <charset val="134"/>
      </rPr>
      <t xml:space="preserve">毛利率越高，表明收入的单位效率越高。 </t>
    </r>
  </si>
  <si>
    <r>
      <rPr>
        <sz val="14"/>
        <color theme="1"/>
        <rFont val="微软雅黑"/>
        <charset val="134"/>
      </rPr>
      <t>净现值（万元）</t>
    </r>
    <r>
      <rPr>
        <sz val="11"/>
        <color theme="1"/>
        <rFont val="微软雅黑"/>
        <charset val="134"/>
      </rPr>
      <t xml:space="preserve">
—参考指标</t>
    </r>
  </si>
  <si>
    <t>指建设期及生产期各年净现金流量现值合计值，如果净现值为正，该项目可以增加企业价值，反之则可能降低企业价值。</t>
  </si>
  <si>
    <t>税前毛利率-年化（%）
—展示指标</t>
  </si>
  <si>
    <r>
      <rPr>
        <sz val="11"/>
        <color indexed="8"/>
        <rFont val="微软雅黑"/>
        <charset val="134"/>
      </rPr>
      <t xml:space="preserve"> 指所得税前利润率，等于项目税前利润/项目收入*（365/项目周期），</t>
    </r>
    <r>
      <rPr>
        <u/>
        <sz val="9"/>
        <color rgb="FF000000"/>
        <rFont val="微软雅黑"/>
        <charset val="134"/>
      </rPr>
      <t xml:space="preserve">毛利率越高，表明收入的单位效率越高。 </t>
    </r>
  </si>
  <si>
    <r>
      <rPr>
        <sz val="14"/>
        <color theme="1"/>
        <rFont val="微软雅黑"/>
        <charset val="134"/>
      </rPr>
      <t>内部收益率（%）</t>
    </r>
    <r>
      <rPr>
        <sz val="11"/>
        <color theme="1"/>
        <rFont val="微软雅黑"/>
        <charset val="134"/>
      </rPr>
      <t xml:space="preserve">
—参考指标</t>
    </r>
  </si>
  <si>
    <t>-</t>
  </si>
  <si>
    <t>税前项目毛利（万元） 
—展示指标</t>
  </si>
  <si>
    <r>
      <rPr>
        <sz val="11"/>
        <color indexed="8"/>
        <rFont val="微软雅黑"/>
        <charset val="134"/>
      </rPr>
      <t xml:space="preserve"> 指所得税前毛润，等于项目收入-项目支出，</t>
    </r>
    <r>
      <rPr>
        <u/>
        <sz val="9"/>
        <color rgb="FF000000"/>
        <rFont val="微软雅黑"/>
        <charset val="134"/>
      </rPr>
      <t xml:space="preserve">毛利越高，表明项目经济效益越大。 </t>
    </r>
  </si>
  <si>
    <r>
      <rPr>
        <sz val="14"/>
        <color theme="1"/>
        <rFont val="微软雅黑"/>
        <charset val="134"/>
      </rPr>
      <t>动态回收期（年）</t>
    </r>
    <r>
      <rPr>
        <sz val="11"/>
        <color theme="1"/>
        <rFont val="微软雅黑"/>
        <charset val="134"/>
      </rPr>
      <t xml:space="preserve">
—参考指标</t>
    </r>
  </si>
  <si>
    <t>不高于5年（一般3年，且不超过项目合同期限）</t>
  </si>
  <si>
    <t>指考虑资金的时间价值时收回初始投资所需的时间，回收年限越短，对项目而言越有利。</t>
  </si>
  <si>
    <t>税前IT部分毛利率-年化（%）
 —展示指标</t>
  </si>
  <si>
    <r>
      <rPr>
        <sz val="11"/>
        <color indexed="8"/>
        <rFont val="微软雅黑"/>
        <charset val="134"/>
      </rPr>
      <t xml:space="preserve"> 指IT部分所得税前毛利率，等于IT部分税前利润/IT部分收入*（365/项目周期），</t>
    </r>
    <r>
      <rPr>
        <u/>
        <sz val="9"/>
        <color rgb="FF000000"/>
        <rFont val="微软雅黑"/>
        <charset val="134"/>
      </rPr>
      <t xml:space="preserve">毛利率越高，表明IT部分收入的单位效率越高。 </t>
    </r>
  </si>
  <si>
    <r>
      <rPr>
        <sz val="14"/>
        <color theme="1"/>
        <rFont val="微软雅黑"/>
        <charset val="134"/>
      </rPr>
      <t>静态回收期（年）</t>
    </r>
    <r>
      <rPr>
        <sz val="11"/>
        <color theme="1"/>
        <rFont val="微软雅黑"/>
        <charset val="134"/>
      </rPr>
      <t xml:space="preserve">
—参考指标</t>
    </r>
  </si>
  <si>
    <t>指不考虑资金的时间价值时收回初始投资所需的时间，回收年限越短，对项目而言越有利。</t>
  </si>
  <si>
    <t>税前IT部分毛利（万元） 
—展示指标</t>
  </si>
  <si>
    <r>
      <rPr>
        <sz val="11"/>
        <color indexed="8"/>
        <rFont val="微软雅黑"/>
        <charset val="134"/>
      </rPr>
      <t xml:space="preserve"> 指IT部分的所得税前毛润，等于IT部分收入-IT部分支出，</t>
    </r>
    <r>
      <rPr>
        <u/>
        <sz val="9"/>
        <color rgb="FF000000"/>
        <rFont val="微软雅黑"/>
        <charset val="134"/>
      </rPr>
      <t xml:space="preserve">毛利越高，表明IT部分经济效益越大。 </t>
    </r>
  </si>
  <si>
    <t>填表说明：</t>
  </si>
  <si>
    <t>注释1</t>
  </si>
  <si>
    <t>本工作表中各单元格图例：</t>
  </si>
  <si>
    <t>注释2</t>
  </si>
  <si>
    <t>本模型建议由集客部根据合同约定的收付款情况进行填写</t>
  </si>
  <si>
    <t>注释3</t>
  </si>
  <si>
    <t>项目数据以含税现金流数据进行填列。</t>
  </si>
  <si>
    <t>参数</t>
  </si>
  <si>
    <t>折现率(月度)</t>
  </si>
  <si>
    <t>资金收益率（月度）</t>
  </si>
  <si>
    <t>ICT项目现金流数据</t>
  </si>
  <si>
    <t>值</t>
  </si>
  <si>
    <t>增值税率</t>
  </si>
  <si>
    <t>金额（元，含税）</t>
  </si>
  <si>
    <t>项目现金流入</t>
  </si>
  <si>
    <t>现金流入</t>
  </si>
  <si>
    <t>IT现金流入</t>
  </si>
  <si>
    <t>1、 集成-信息服务</t>
  </si>
  <si>
    <t>根据客户的需求，将硬件、网络、数据库及相应的应用软件进行优化整合，提供全面系统解决方案而向客户收取的系统集成费，主要包括项目集成方案的咨询、设计、软硬件安装、通信工程服务、调测开通等项目实施服务费，为一次性费用。</t>
  </si>
  <si>
    <t>请选择</t>
  </si>
  <si>
    <t>其中：ICT-云</t>
  </si>
  <si>
    <t>其中：ICT-5G专网</t>
  </si>
  <si>
    <t>其中：ICT-IOT</t>
  </si>
  <si>
    <t>其中：ICT-大数据</t>
  </si>
  <si>
    <t>其中：ICT-9one平台</t>
  </si>
  <si>
    <t>其中：ICT-其他集成</t>
  </si>
  <si>
    <t>其中：智慧中台能力</t>
  </si>
  <si>
    <t>其中：ICT自有能力</t>
  </si>
  <si>
    <t>其中：VR自有能力</t>
  </si>
  <si>
    <t>其中：5G安装服务</t>
  </si>
  <si>
    <t>其中：ICT自主集成（自有人员）</t>
  </si>
  <si>
    <t>其中：ICT自主集成（专业公司协同集成）</t>
  </si>
  <si>
    <t>2、 维保-信息服务</t>
  </si>
  <si>
    <t>公司在ICT项目建成后，因提供后续维护保障服务而向客户收取的IT支撑服务、软硬件及系统支撑等支撑和维保费。</t>
  </si>
  <si>
    <t>其中：ICT维保-其他</t>
  </si>
  <si>
    <t>其中：ICT自主运维（自有人员）</t>
  </si>
  <si>
    <t>其中：ICT自主运维（专业公司协同运维）</t>
  </si>
  <si>
    <t>3、施工收入</t>
  </si>
  <si>
    <t>根据客户的需求，对项目硬件等进行安装，向客户收取的安装费，为一次性费用。</t>
  </si>
  <si>
    <t>4、ICT设备/终端/软件销售、租赁、转租</t>
  </si>
  <si>
    <t>销售ICT设备/终端/软件、出租ICT设备/终端、转租ICT设备/终端。</t>
  </si>
  <si>
    <t>其中：软件销售</t>
  </si>
  <si>
    <t>其中：设备销售</t>
  </si>
  <si>
    <t>其中：ICT终端销售</t>
  </si>
  <si>
    <t>其中：非ICT终端销售</t>
  </si>
  <si>
    <t>其中：设备租赁</t>
  </si>
  <si>
    <t>其中：终端租赁</t>
  </si>
  <si>
    <t>5、受托代销手续费</t>
  </si>
  <si>
    <t>CT现金流入</t>
  </si>
  <si>
    <t>6、通信业务（基础电信服务）</t>
  </si>
  <si>
    <t>项目建成后客户使用语音、数据专线等基础电信业务</t>
  </si>
  <si>
    <t>其中：传输专线</t>
  </si>
  <si>
    <t>其中：其他基础电信服务</t>
  </si>
  <si>
    <t>7、通信业务（增值电信服务）</t>
  </si>
  <si>
    <t>项目建成后客户使用短彩信、互联网专线、云存储等增值电信业务。</t>
  </si>
  <si>
    <t>其中：互联网专线</t>
  </si>
  <si>
    <t>其中：物联网卡</t>
  </si>
  <si>
    <t>其中：公有云I+P</t>
  </si>
  <si>
    <t>其中：视联网产品</t>
  </si>
  <si>
    <t>其中：其他增值电信服务</t>
  </si>
  <si>
    <t>其中：自主集成服务(CT)</t>
  </si>
  <si>
    <t>其中：自主运维服务(CT)</t>
  </si>
  <si>
    <t>8、定制化云融省产品</t>
  </si>
  <si>
    <t>9、其他信息化产品</t>
  </si>
  <si>
    <t>项目建成后客户使用云视讯、物联网等政企信息化产品。</t>
  </si>
  <si>
    <t>往来款现金流入</t>
  </si>
  <si>
    <t>10、ICT设备/终端/软件受托代销</t>
  </si>
  <si>
    <t>其中：设备代销</t>
  </si>
  <si>
    <t>其中：ICT终端代销</t>
  </si>
  <si>
    <t>其中：软件代销</t>
  </si>
  <si>
    <r>
      <rPr>
        <sz val="12"/>
        <color rgb="FF1D41D5"/>
        <rFont val="微软雅黑"/>
        <charset val="134"/>
      </rPr>
      <t>11、</t>
    </r>
    <r>
      <rPr>
        <sz val="12"/>
        <color rgb="FFFF0000"/>
        <rFont val="微软雅黑"/>
        <charset val="134"/>
      </rPr>
      <t>净额计收模式-</t>
    </r>
    <r>
      <rPr>
        <sz val="12"/>
        <color rgb="FF1D41D5"/>
        <rFont val="微软雅黑"/>
        <charset val="134"/>
      </rPr>
      <t>代收费用</t>
    </r>
  </si>
  <si>
    <t>其中：6%税率</t>
  </si>
  <si>
    <t>其中：9%税率</t>
  </si>
  <si>
    <t>其中：13%税率</t>
  </si>
  <si>
    <r>
      <rPr>
        <sz val="12"/>
        <color rgb="FFFF0000"/>
        <rFont val="微软雅黑"/>
        <charset val="134"/>
      </rPr>
      <t>12、非出账模式</t>
    </r>
    <r>
      <rPr>
        <sz val="12"/>
        <color rgb="FF1D41D5"/>
        <rFont val="微软雅黑"/>
        <charset val="134"/>
      </rPr>
      <t>--代收费用</t>
    </r>
  </si>
  <si>
    <t>项目现金流出</t>
  </si>
  <si>
    <t>投资现金流出
（Capex）</t>
  </si>
  <si>
    <t>平台类流出</t>
  </si>
  <si>
    <t>1、硬件设备类</t>
  </si>
  <si>
    <t>指项目建设完成后资产归属于我公司的平台设备采购投资。</t>
  </si>
  <si>
    <t>2、定制软件类</t>
  </si>
  <si>
    <t>指项目建设完成后资产归属于我公司的平台定制软件采购投资。</t>
  </si>
  <si>
    <t>3、集成服务费-信息服务</t>
  </si>
  <si>
    <t>指资产归属于我公司的平台软硬件设备集成费用。</t>
  </si>
  <si>
    <t>4、工程配套费</t>
  </si>
  <si>
    <t>指资产归属我公司的平台软硬件设备设所需的线缆、走线架等配套费用。</t>
  </si>
  <si>
    <t>5、 建安费用</t>
  </si>
  <si>
    <t>指资产归属我公司的平台软硬件设备建设安装工程费。</t>
  </si>
  <si>
    <t>6、设计监理费</t>
  </si>
  <si>
    <t>指项目建设完成后资产归属于我公司投资项目相关的设计、可研及监理费用。</t>
  </si>
  <si>
    <t xml:space="preserve"> 传输网络配套流出</t>
  </si>
  <si>
    <t>7、 管道类、光缆类、设备类</t>
  </si>
  <si>
    <t>指项目建设末端接入需要的管道、杆路等主材、配套和工程服务投资、项目建设末端接入需要的光缆等主材、配套和工程服务投资、项目建设末端接入需要的SDH/PTN/OTN/GPON/微波以及MSAP，小型化PTN、光收发、协转、OLP、IMS接入设备等主设备、配套和工程服务投资。</t>
  </si>
  <si>
    <t>成本现金流出
（Opex）</t>
  </si>
  <si>
    <t>IT现金流出</t>
  </si>
  <si>
    <t>1、集成费-信息服务</t>
  </si>
  <si>
    <t>根据客户的需求，将硬件、网络、数据库及相应的应用软件进行优化整合，提供全面系统解决方案而产生的各项成本。主要包括项目集成方案的咨询、设计、软硬件安装等项目实施的服务成本。</t>
  </si>
  <si>
    <t>2、集成费-5G安装服务</t>
  </si>
  <si>
    <t>3、维保费-信息服务</t>
  </si>
  <si>
    <t>公司在ICT项目建成后，因提供后续维护保障服务而产生的各项成本，主要包括IT支撑服务、软硬件及系统支撑等支撑和维保费。</t>
  </si>
  <si>
    <t>4、施工成本</t>
  </si>
  <si>
    <t>根据客户的需求，对硬件等进行安装产生的成本。</t>
  </si>
  <si>
    <t>5、设备/终端成本
（销售、租赁、转租成本）</t>
  </si>
  <si>
    <t>销售ICT设备/终端/软件产生的成本、出租ICT设备/终端产生的成本、转租ICT设备/终端产生的租赁成本</t>
  </si>
  <si>
    <t>间接现金流出</t>
  </si>
  <si>
    <t>6、定制化云融省产品业务支撑费</t>
  </si>
  <si>
    <t>ICT项目直接相关的研发费用，包括通过外包、合作研发等方式，委托其他单位、个人或者与之合作进行研发而支付的费用，以及其他与研发相关的测试、流量费、技术图书资料费、资料翻译费等费用。</t>
  </si>
  <si>
    <t>7、 研发费用</t>
  </si>
  <si>
    <t>8、支撑/维护费用
（业务平台支撑费/维护费等）</t>
  </si>
  <si>
    <t>ICT项目直接相关的营销宣传支出，如项目广告宣传费、展览费、社会渠道酬金、客户服务费、促销费、营销咨询费等。</t>
  </si>
  <si>
    <t>9、招投标服务费、标书制作费等</t>
  </si>
  <si>
    <t>项目直接相关的维修费、管理咨询费、人工成本、会议费、差旅费、招待费、招投标服务费、标书制作费、工本费等。</t>
  </si>
  <si>
    <t>往来款现金流出</t>
  </si>
  <si>
    <r>
      <rPr>
        <sz val="12"/>
        <color rgb="FF1D41D5"/>
        <rFont val="微软雅黑"/>
        <charset val="134"/>
      </rPr>
      <t>11、</t>
    </r>
    <r>
      <rPr>
        <sz val="12"/>
        <color rgb="FFFF0000"/>
        <rFont val="微软雅黑"/>
        <charset val="134"/>
      </rPr>
      <t>净额计收模式--</t>
    </r>
    <r>
      <rPr>
        <sz val="12"/>
        <color rgb="FF1D41D5"/>
        <rFont val="微软雅黑"/>
        <charset val="134"/>
      </rPr>
      <t>代付费用</t>
    </r>
  </si>
  <si>
    <r>
      <rPr>
        <sz val="12"/>
        <color rgb="FFFF0000"/>
        <rFont val="微软雅黑"/>
        <charset val="134"/>
      </rPr>
      <t>12、非出账模式--</t>
    </r>
    <r>
      <rPr>
        <sz val="12"/>
        <color rgb="FF1D41D5"/>
        <rFont val="微软雅黑"/>
        <charset val="134"/>
      </rPr>
      <t>代付费用</t>
    </r>
  </si>
  <si>
    <t>计算指标</t>
  </si>
  <si>
    <t>净现金流（NCF）</t>
  </si>
  <si>
    <t>累计净现金流</t>
  </si>
  <si>
    <t>净现金流现值</t>
  </si>
  <si>
    <t>累计现金净流量现值</t>
  </si>
  <si>
    <t>累计现金流入</t>
  </si>
  <si>
    <t>现金流入现值</t>
  </si>
  <si>
    <t>累计现金流入现值</t>
  </si>
  <si>
    <t>投资现金流出</t>
  </si>
  <si>
    <t>累计投资现金流出</t>
  </si>
  <si>
    <t>投资现金流出现值</t>
  </si>
  <si>
    <t>累计投资现金流出现值</t>
  </si>
  <si>
    <t>成本现金流出</t>
  </si>
  <si>
    <t>累计成本现金流出</t>
  </si>
  <si>
    <t>成本现金流出现值</t>
  </si>
  <si>
    <t>累计成本现金流出现值</t>
  </si>
  <si>
    <t>动态</t>
  </si>
  <si>
    <t>净现值倒置</t>
  </si>
  <si>
    <t>累计净现值为正的月份</t>
  </si>
  <si>
    <t>静态</t>
  </si>
  <si>
    <t>净现金流倒置</t>
  </si>
  <si>
    <t>累计净现金流为正的月份</t>
  </si>
  <si>
    <t>剔除所得税后现金流入</t>
  </si>
  <si>
    <t>本模型建议由财务部根据会计制度规定的权责发生制列账原则进行填写</t>
  </si>
  <si>
    <t>项目数据以不含税收支数据进行填列。</t>
  </si>
  <si>
    <t>所得税率</t>
  </si>
  <si>
    <t>ICT项目收入、成本数据</t>
  </si>
  <si>
    <t>金额（元、不含税）</t>
  </si>
  <si>
    <t>项目收入</t>
  </si>
  <si>
    <t>收入</t>
  </si>
  <si>
    <t>IT收入</t>
  </si>
  <si>
    <t>主营业务收入</t>
  </si>
  <si>
    <t>1、 集成收入-信息服务</t>
  </si>
  <si>
    <t>2、 维保收入-信息服务</t>
  </si>
  <si>
    <t>其他业务收入</t>
  </si>
  <si>
    <t>4、ICT设备/终端/软件销售、租赁、转租收入</t>
  </si>
  <si>
    <t>销售ICT设备/终端/软件、出租ICT设备/终端、转租ICT设备/终端产生的收入。</t>
  </si>
  <si>
    <t>CT收入</t>
  </si>
  <si>
    <t>项目建成后客户使用语音、数据专线等基础电信业务产生的收入。</t>
  </si>
  <si>
    <t>项目建成后客户使用短彩信、互联网专线、云存储等增值电信业务等产生的收入。</t>
  </si>
  <si>
    <t>项目建成后客户使用云视讯、物联网等政企信息化产品等产生的收入。</t>
  </si>
  <si>
    <t>往来款</t>
  </si>
  <si>
    <t>代销往来款</t>
  </si>
  <si>
    <t>代销商品款</t>
  </si>
  <si>
    <t>代收费用</t>
  </si>
  <si>
    <r>
      <rPr>
        <sz val="12"/>
        <color rgb="FF1D41D5"/>
        <rFont val="微软雅黑"/>
        <charset val="134"/>
      </rPr>
      <t>11、</t>
    </r>
    <r>
      <rPr>
        <sz val="12"/>
        <color rgb="FFFF0000"/>
        <rFont val="微软雅黑"/>
        <charset val="134"/>
      </rPr>
      <t>净额计收模式--</t>
    </r>
    <r>
      <rPr>
        <sz val="12"/>
        <color rgb="FF1D41D5"/>
        <rFont val="微软雅黑"/>
        <charset val="134"/>
      </rPr>
      <t>代收费用</t>
    </r>
  </si>
  <si>
    <t>项目支出</t>
  </si>
  <si>
    <t>投资
（Capex）</t>
  </si>
  <si>
    <t>平台类投资</t>
  </si>
  <si>
    <t>1、硬件设备类投资</t>
  </si>
  <si>
    <t>2、定制软件类投资</t>
  </si>
  <si>
    <t>指资产归属我公司的平台软硬件设备设所需的线缆、走线架等配套费用</t>
  </si>
  <si>
    <t xml:space="preserve"> 传输网络配套投资</t>
  </si>
  <si>
    <t>7、 管道类、光缆类、设备类投资</t>
  </si>
  <si>
    <t>成本
（Opex）</t>
  </si>
  <si>
    <t>IT成本</t>
  </si>
  <si>
    <t>主营业务成本</t>
  </si>
  <si>
    <t>其他业务成本</t>
  </si>
  <si>
    <t>间接成本</t>
  </si>
  <si>
    <t>机会成本</t>
  </si>
  <si>
    <t>10、垫资成本</t>
  </si>
  <si>
    <t>预付资金或资金收付不一致产生的垫资成本（机会成本）。可考虑采用贷款利率进行测算，各公司可根据项目实际情况和省内管理要求，与业务部门协商测算。机会成本不实际产生税金，不需要配置税率，含税金额与不含税金额一致。</t>
  </si>
  <si>
    <t>10-1 垫资金额</t>
  </si>
  <si>
    <t>11、ICT设备/终端/软件受托代销</t>
  </si>
  <si>
    <t>代付费用</t>
  </si>
  <si>
    <r>
      <rPr>
        <sz val="12"/>
        <color rgb="FF1D41D5"/>
        <rFont val="微软雅黑"/>
        <charset val="134"/>
      </rPr>
      <t>12、</t>
    </r>
    <r>
      <rPr>
        <sz val="12"/>
        <color rgb="FFFF0000"/>
        <rFont val="微软雅黑"/>
        <charset val="134"/>
      </rPr>
      <t>净额计收模式</t>
    </r>
    <r>
      <rPr>
        <sz val="12"/>
        <color rgb="FF1D41D5"/>
        <rFont val="微软雅黑"/>
        <charset val="134"/>
      </rPr>
      <t>--代付费用</t>
    </r>
  </si>
  <si>
    <r>
      <rPr>
        <sz val="12"/>
        <color rgb="FFFF0000"/>
        <rFont val="微软雅黑"/>
        <charset val="134"/>
      </rPr>
      <t>13、非出账模式--</t>
    </r>
    <r>
      <rPr>
        <sz val="12"/>
        <color rgb="FF1D41D5"/>
        <rFont val="微软雅黑"/>
        <charset val="134"/>
      </rPr>
      <t>代付费用</t>
    </r>
  </si>
  <si>
    <t>项目支出（投资+成本）</t>
  </si>
  <si>
    <t>项目税前毛利润（收入-成本）</t>
  </si>
  <si>
    <t>弥补以前年度亏损</t>
  </si>
  <si>
    <t>应纳税所得额</t>
  </si>
  <si>
    <t>所得税</t>
  </si>
  <si>
    <t>项目税后利润（税前毛利润-所得税）</t>
  </si>
  <si>
    <t>IT部分项目收入</t>
  </si>
  <si>
    <t>IT部分项目支出</t>
  </si>
  <si>
    <t>IT部分项目税前毛利润（收入-成本）</t>
  </si>
  <si>
    <t>当月欠费</t>
  </si>
  <si>
    <t>累计欠费</t>
  </si>
  <si>
    <t>IT收入合计</t>
  </si>
  <si>
    <t>IT支出合计（投资+成本）</t>
  </si>
  <si>
    <t>IT税前毛利润（收入-成本）</t>
  </si>
</sst>
</file>

<file path=xl/styles.xml><?xml version="1.0" encoding="utf-8"?>
<styleSheet xmlns="http://schemas.openxmlformats.org/spreadsheetml/2006/main" xmlns:mc="http://schemas.openxmlformats.org/markup-compatibility/2006" xmlns:xr9="http://schemas.microsoft.com/office/spreadsheetml/2016/revision9" mc:Ignorable="xr9">
  <numFmts count="1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 numFmtId="177" formatCode="yyyy&quot;年&quot;m&quot;月&quot;;@"/>
    <numFmt numFmtId="178" formatCode="0.00_ "/>
    <numFmt numFmtId="179" formatCode="#,##0.00_ "/>
    <numFmt numFmtId="180" formatCode="#,##0_ "/>
    <numFmt numFmtId="181" formatCode="0.0"/>
    <numFmt numFmtId="182" formatCode="_ * #,##0_ ;_ * \-#,##0_ ;_ * &quot;-&quot;??_ ;_ @_ "/>
    <numFmt numFmtId="183" formatCode="_ * #,##0.0_ ;_ * \-#,##0.0_ ;_ * &quot;-&quot;??_ ;_ @_ "/>
    <numFmt numFmtId="184" formatCode="\¥#,##0.00;[Red]\¥\-#,##0.00"/>
    <numFmt numFmtId="185" formatCode="#,##0.0_ "/>
  </numFmts>
  <fonts count="60">
    <font>
      <sz val="11"/>
      <color theme="1"/>
      <name val="宋体"/>
      <charset val="134"/>
      <scheme val="minor"/>
    </font>
    <font>
      <b/>
      <sz val="11"/>
      <color theme="1"/>
      <name val="微软雅黑"/>
      <charset val="134"/>
    </font>
    <font>
      <sz val="11"/>
      <color theme="1"/>
      <name val="微软雅黑"/>
      <charset val="134"/>
    </font>
    <font>
      <sz val="11"/>
      <color rgb="FFFF0000"/>
      <name val="微软雅黑"/>
      <charset val="134"/>
    </font>
    <font>
      <sz val="11"/>
      <name val="微软雅黑"/>
      <charset val="134"/>
    </font>
    <font>
      <sz val="11"/>
      <color indexed="8"/>
      <name val="微软雅黑"/>
      <charset val="134"/>
    </font>
    <font>
      <sz val="12"/>
      <color theme="1"/>
      <name val="微软雅黑"/>
      <charset val="134"/>
    </font>
    <font>
      <sz val="10"/>
      <name val="微软雅黑"/>
      <charset val="134"/>
    </font>
    <font>
      <b/>
      <sz val="10"/>
      <color indexed="8"/>
      <name val="微软雅黑"/>
      <charset val="134"/>
    </font>
    <font>
      <b/>
      <sz val="12"/>
      <color theme="1"/>
      <name val="微软雅黑"/>
      <charset val="134"/>
    </font>
    <font>
      <b/>
      <sz val="10"/>
      <name val="微软雅黑"/>
      <charset val="134"/>
    </font>
    <font>
      <b/>
      <sz val="12"/>
      <color indexed="8"/>
      <name val="微软雅黑"/>
      <charset val="134"/>
    </font>
    <font>
      <sz val="12"/>
      <name val="微软雅黑"/>
      <charset val="134"/>
    </font>
    <font>
      <sz val="12"/>
      <color rgb="FFFF0000"/>
      <name val="微软雅黑"/>
      <charset val="134"/>
    </font>
    <font>
      <sz val="12"/>
      <color rgb="FF1D41D5"/>
      <name val="微软雅黑"/>
      <charset val="134"/>
    </font>
    <font>
      <sz val="11"/>
      <color theme="0"/>
      <name val="微软雅黑"/>
      <charset val="134"/>
    </font>
    <font>
      <b/>
      <sz val="10"/>
      <color theme="1"/>
      <name val="微软雅黑"/>
      <charset val="134"/>
    </font>
    <font>
      <sz val="10"/>
      <color theme="1"/>
      <name val="微软雅黑"/>
      <charset val="134"/>
    </font>
    <font>
      <sz val="11"/>
      <color rgb="FF1D41D5"/>
      <name val="微软雅黑"/>
      <charset val="134"/>
    </font>
    <font>
      <b/>
      <sz val="12"/>
      <color rgb="FF1D41D5"/>
      <name val="微软雅黑"/>
      <charset val="134"/>
    </font>
    <font>
      <sz val="10"/>
      <color rgb="FF1D41D5"/>
      <name val="微软雅黑"/>
      <charset val="134"/>
    </font>
    <font>
      <sz val="10"/>
      <color rgb="FFFF0000"/>
      <name val="微软雅黑"/>
      <charset val="134"/>
    </font>
    <font>
      <b/>
      <sz val="20"/>
      <name val="微软雅黑"/>
      <charset val="134"/>
    </font>
    <font>
      <b/>
      <sz val="11"/>
      <name val="微软雅黑"/>
      <charset val="134"/>
    </font>
    <font>
      <b/>
      <sz val="14"/>
      <name val="微软雅黑"/>
      <charset val="134"/>
    </font>
    <font>
      <sz val="14"/>
      <name val="微软雅黑"/>
      <charset val="134"/>
    </font>
    <font>
      <sz val="14"/>
      <color theme="1"/>
      <name val="微软雅黑"/>
      <charset val="134"/>
    </font>
    <font>
      <b/>
      <sz val="16"/>
      <color indexed="8"/>
      <name val="微软雅黑"/>
      <charset val="134"/>
    </font>
    <font>
      <sz val="16"/>
      <color theme="1"/>
      <name val="微软雅黑"/>
      <charset val="134"/>
    </font>
    <font>
      <b/>
      <sz val="16"/>
      <color theme="1"/>
      <name val="微软雅黑"/>
      <charset val="134"/>
    </font>
    <font>
      <b/>
      <sz val="16"/>
      <name val="微软雅黑"/>
      <charset val="134"/>
    </font>
    <font>
      <sz val="16"/>
      <color theme="1"/>
      <name val="黑体"/>
      <charset val="134"/>
    </font>
    <font>
      <b/>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Times New Roman"/>
      <charset val="134"/>
    </font>
    <font>
      <sz val="12"/>
      <name val="宋体"/>
      <charset val="134"/>
    </font>
    <font>
      <sz val="10"/>
      <name val="Arial"/>
      <charset val="134"/>
    </font>
    <font>
      <sz val="10"/>
      <color theme="1"/>
      <name val="Arial"/>
      <charset val="134"/>
    </font>
    <font>
      <u/>
      <sz val="9"/>
      <color indexed="12"/>
      <name val="Arial"/>
      <charset val="134"/>
    </font>
    <font>
      <u/>
      <sz val="10"/>
      <color indexed="12"/>
      <name val="Arial"/>
      <charset val="134"/>
    </font>
    <font>
      <sz val="12"/>
      <color theme="1"/>
      <name val="宋体"/>
      <charset val="134"/>
      <scheme val="minor"/>
    </font>
    <font>
      <u/>
      <sz val="9"/>
      <color rgb="FF000000"/>
      <name val="微软雅黑"/>
      <charset val="134"/>
    </font>
  </fonts>
  <fills count="45">
    <fill>
      <patternFill patternType="none"/>
    </fill>
    <fill>
      <patternFill patternType="gray125"/>
    </fill>
    <fill>
      <patternFill patternType="solid">
        <fgColor rgb="FF00B050"/>
        <bgColor indexed="64"/>
      </patternFill>
    </fill>
    <fill>
      <patternFill patternType="solid">
        <fgColor theme="5" tint="0.8"/>
        <bgColor indexed="64"/>
      </patternFill>
    </fill>
    <fill>
      <patternFill patternType="solid">
        <fgColor rgb="FFFFFF99"/>
        <bgColor indexed="64"/>
      </patternFill>
    </fill>
    <fill>
      <patternFill patternType="solid">
        <fgColor theme="3" tint="0.799798577837458"/>
        <bgColor indexed="64"/>
      </patternFill>
    </fill>
    <fill>
      <patternFill patternType="solid">
        <fgColor theme="0" tint="-0.0499893185216834"/>
        <bgColor indexed="64"/>
      </patternFill>
    </fill>
    <fill>
      <patternFill patternType="solid">
        <fgColor theme="0"/>
        <bgColor indexed="64"/>
      </patternFill>
    </fill>
    <fill>
      <patternFill patternType="solid">
        <fgColor theme="6" tint="0.399792474135563"/>
        <bgColor indexed="64"/>
      </patternFill>
    </fill>
    <fill>
      <patternFill patternType="solid">
        <fgColor theme="3" tint="0.8"/>
        <bgColor indexed="64"/>
      </patternFill>
    </fill>
    <fill>
      <patternFill patternType="solid">
        <fgColor theme="0" tint="-0.349986266670736"/>
        <bgColor indexed="64"/>
      </patternFill>
    </fill>
    <fill>
      <patternFill patternType="solid">
        <fgColor theme="0"/>
        <bgColor rgb="FF000000"/>
      </patternFill>
    </fill>
    <fill>
      <patternFill patternType="solid">
        <fgColor theme="7" tint="0.399792474135563"/>
        <bgColor indexed="64"/>
      </patternFill>
    </fill>
    <fill>
      <patternFill patternType="solid">
        <fgColor theme="7" tint="0.399853511154515"/>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0" fillId="15" borderId="16"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17" applyNumberFormat="0" applyFill="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0" fillId="0" borderId="0" applyNumberFormat="0" applyFill="0" applyBorder="0" applyAlignment="0" applyProtection="0">
      <alignment vertical="center"/>
    </xf>
    <xf numFmtId="0" fontId="41" fillId="16" borderId="19" applyNumberFormat="0" applyAlignment="0" applyProtection="0">
      <alignment vertical="center"/>
    </xf>
    <xf numFmtId="0" fontId="42" fillId="17" borderId="20" applyNumberFormat="0" applyAlignment="0" applyProtection="0">
      <alignment vertical="center"/>
    </xf>
    <xf numFmtId="0" fontId="43" fillId="17" borderId="19" applyNumberFormat="0" applyAlignment="0" applyProtection="0">
      <alignment vertical="center"/>
    </xf>
    <xf numFmtId="0" fontId="44" fillId="18" borderId="21" applyNumberFormat="0" applyAlignment="0" applyProtection="0">
      <alignment vertical="center"/>
    </xf>
    <xf numFmtId="0" fontId="45" fillId="0" borderId="22" applyNumberFormat="0" applyFill="0" applyAlignment="0" applyProtection="0">
      <alignment vertical="center"/>
    </xf>
    <xf numFmtId="0" fontId="46" fillId="0" borderId="23" applyNumberFormat="0" applyFill="0" applyAlignment="0" applyProtection="0">
      <alignment vertical="center"/>
    </xf>
    <xf numFmtId="0" fontId="47" fillId="19" borderId="0" applyNumberFormat="0" applyBorder="0" applyAlignment="0" applyProtection="0">
      <alignment vertical="center"/>
    </xf>
    <xf numFmtId="0" fontId="48" fillId="20" borderId="0" applyNumberFormat="0" applyBorder="0" applyAlignment="0" applyProtection="0">
      <alignment vertical="center"/>
    </xf>
    <xf numFmtId="0" fontId="49" fillId="21" borderId="0" applyNumberFormat="0" applyBorder="0" applyAlignment="0" applyProtection="0">
      <alignment vertical="center"/>
    </xf>
    <xf numFmtId="0" fontId="50" fillId="22" borderId="0" applyNumberFormat="0" applyBorder="0" applyAlignment="0" applyProtection="0">
      <alignment vertical="center"/>
    </xf>
    <xf numFmtId="0" fontId="51" fillId="23" borderId="0" applyNumberFormat="0" applyBorder="0" applyAlignment="0" applyProtection="0">
      <alignment vertical="center"/>
    </xf>
    <xf numFmtId="0" fontId="51" fillId="24" borderId="0" applyNumberFormat="0" applyBorder="0" applyAlignment="0" applyProtection="0">
      <alignment vertical="center"/>
    </xf>
    <xf numFmtId="0" fontId="50" fillId="25" borderId="0" applyNumberFormat="0" applyBorder="0" applyAlignment="0" applyProtection="0">
      <alignment vertical="center"/>
    </xf>
    <xf numFmtId="0" fontId="50" fillId="26" borderId="0" applyNumberFormat="0" applyBorder="0" applyAlignment="0" applyProtection="0">
      <alignment vertical="center"/>
    </xf>
    <xf numFmtId="0" fontId="51" fillId="27" borderId="0" applyNumberFormat="0" applyBorder="0" applyAlignment="0" applyProtection="0">
      <alignment vertical="center"/>
    </xf>
    <xf numFmtId="0" fontId="51" fillId="28" borderId="0" applyNumberFormat="0" applyBorder="0" applyAlignment="0" applyProtection="0">
      <alignment vertical="center"/>
    </xf>
    <xf numFmtId="0" fontId="50" fillId="29" borderId="0" applyNumberFormat="0" applyBorder="0" applyAlignment="0" applyProtection="0">
      <alignment vertical="center"/>
    </xf>
    <xf numFmtId="0" fontId="50" fillId="30" borderId="0" applyNumberFormat="0" applyBorder="0" applyAlignment="0" applyProtection="0">
      <alignment vertical="center"/>
    </xf>
    <xf numFmtId="0" fontId="51" fillId="31" borderId="0" applyNumberFormat="0" applyBorder="0" applyAlignment="0" applyProtection="0">
      <alignment vertical="center"/>
    </xf>
    <xf numFmtId="0" fontId="51" fillId="14" borderId="0" applyNumberFormat="0" applyBorder="0" applyAlignment="0" applyProtection="0">
      <alignment vertical="center"/>
    </xf>
    <xf numFmtId="0" fontId="50" fillId="32" borderId="0" applyNumberFormat="0" applyBorder="0" applyAlignment="0" applyProtection="0">
      <alignment vertical="center"/>
    </xf>
    <xf numFmtId="0" fontId="50" fillId="33" borderId="0" applyNumberFormat="0" applyBorder="0" applyAlignment="0" applyProtection="0">
      <alignment vertical="center"/>
    </xf>
    <xf numFmtId="0" fontId="51" fillId="34" borderId="0" applyNumberFormat="0" applyBorder="0" applyAlignment="0" applyProtection="0">
      <alignment vertical="center"/>
    </xf>
    <xf numFmtId="0" fontId="51" fillId="35" borderId="0" applyNumberFormat="0" applyBorder="0" applyAlignment="0" applyProtection="0">
      <alignment vertical="center"/>
    </xf>
    <xf numFmtId="0" fontId="50" fillId="36" borderId="0" applyNumberFormat="0" applyBorder="0" applyAlignment="0" applyProtection="0">
      <alignment vertical="center"/>
    </xf>
    <xf numFmtId="0" fontId="50" fillId="37" borderId="0" applyNumberFormat="0" applyBorder="0" applyAlignment="0" applyProtection="0">
      <alignment vertical="center"/>
    </xf>
    <xf numFmtId="0" fontId="51" fillId="38" borderId="0" applyNumberFormat="0" applyBorder="0" applyAlignment="0" applyProtection="0">
      <alignment vertical="center"/>
    </xf>
    <xf numFmtId="0" fontId="51" fillId="39" borderId="0" applyNumberFormat="0" applyBorder="0" applyAlignment="0" applyProtection="0">
      <alignment vertical="center"/>
    </xf>
    <xf numFmtId="0" fontId="50" fillId="40" borderId="0" applyNumberFormat="0" applyBorder="0" applyAlignment="0" applyProtection="0">
      <alignment vertical="center"/>
    </xf>
    <xf numFmtId="0" fontId="50" fillId="41" borderId="0" applyNumberFormat="0" applyBorder="0" applyAlignment="0" applyProtection="0">
      <alignment vertical="center"/>
    </xf>
    <xf numFmtId="0" fontId="51" fillId="42" borderId="0" applyNumberFormat="0" applyBorder="0" applyAlignment="0" applyProtection="0">
      <alignment vertical="center"/>
    </xf>
    <xf numFmtId="0" fontId="51" fillId="43" borderId="0" applyNumberFormat="0" applyBorder="0" applyAlignment="0" applyProtection="0">
      <alignment vertical="center"/>
    </xf>
    <xf numFmtId="0" fontId="50" fillId="44" borderId="0" applyNumberFormat="0" applyBorder="0" applyAlignment="0" applyProtection="0">
      <alignment vertical="center"/>
    </xf>
    <xf numFmtId="0" fontId="52" fillId="0" borderId="0"/>
    <xf numFmtId="43" fontId="53" fillId="0" borderId="0" applyFont="0" applyFill="0" applyBorder="0" applyAlignment="0" applyProtection="0">
      <alignment vertical="center"/>
    </xf>
    <xf numFmtId="0" fontId="54" fillId="0" borderId="0"/>
    <xf numFmtId="0" fontId="0" fillId="0" borderId="0">
      <alignment vertical="center"/>
    </xf>
    <xf numFmtId="0" fontId="0" fillId="0" borderId="0">
      <alignment vertical="center"/>
    </xf>
    <xf numFmtId="0" fontId="55" fillId="0" borderId="0"/>
    <xf numFmtId="0" fontId="56" fillId="0" borderId="0" applyNumberFormat="0" applyFill="0" applyBorder="0" applyAlignment="0" applyProtection="0">
      <alignment vertical="top"/>
      <protection locked="0"/>
    </xf>
    <xf numFmtId="0" fontId="54" fillId="0" borderId="0"/>
    <xf numFmtId="0" fontId="57" fillId="0" borderId="0" applyNumberFormat="0" applyFill="0" applyBorder="0" applyAlignment="0" applyProtection="0">
      <alignment vertical="top"/>
      <protection locked="0"/>
    </xf>
    <xf numFmtId="0" fontId="0" fillId="0" borderId="0">
      <alignment vertical="center"/>
    </xf>
    <xf numFmtId="0" fontId="0" fillId="0" borderId="0">
      <alignment vertical="center"/>
    </xf>
    <xf numFmtId="0" fontId="0" fillId="0" borderId="0">
      <alignment vertical="center"/>
    </xf>
    <xf numFmtId="0" fontId="53" fillId="0" borderId="0"/>
    <xf numFmtId="0" fontId="53" fillId="0" borderId="0"/>
    <xf numFmtId="0" fontId="53" fillId="0" borderId="0">
      <alignment vertical="center"/>
    </xf>
    <xf numFmtId="0" fontId="58" fillId="0" borderId="0">
      <alignment vertical="center"/>
    </xf>
    <xf numFmtId="0" fontId="55" fillId="0" borderId="0"/>
  </cellStyleXfs>
  <cellXfs count="237">
    <xf numFmtId="0" fontId="0" fillId="0" borderId="0" xfId="0">
      <alignment vertical="center"/>
    </xf>
    <xf numFmtId="0" fontId="1" fillId="0" borderId="0" xfId="0" applyFont="1" applyAlignment="1" applyProtection="1">
      <alignment horizontal="center" vertical="center"/>
      <protection locked="0"/>
    </xf>
    <xf numFmtId="0" fontId="0" fillId="2" borderId="0" xfId="0" applyFill="1">
      <alignment vertical="center"/>
    </xf>
    <xf numFmtId="0" fontId="2" fillId="2" borderId="0" xfId="0" applyFont="1" applyFill="1" applyProtection="1">
      <alignment vertical="center"/>
      <protection locked="0"/>
    </xf>
    <xf numFmtId="0" fontId="3" fillId="2" borderId="0" xfId="0" applyFont="1" applyFill="1" applyProtection="1">
      <alignment vertical="center"/>
      <protection locked="0"/>
    </xf>
    <xf numFmtId="0" fontId="3" fillId="0" borderId="0" xfId="0" applyFont="1" applyProtection="1">
      <alignment vertical="center"/>
      <protection locked="0"/>
    </xf>
    <xf numFmtId="0" fontId="2" fillId="3" borderId="0" xfId="0" applyFont="1" applyFill="1" applyProtection="1">
      <alignment vertical="center"/>
      <protection locked="0"/>
    </xf>
    <xf numFmtId="0" fontId="2" fillId="0" borderId="0" xfId="0" applyFont="1" applyProtection="1">
      <alignment vertical="center"/>
      <protection locked="0"/>
    </xf>
    <xf numFmtId="0" fontId="4" fillId="0" borderId="0" xfId="0" applyFont="1" applyProtection="1">
      <alignment vertical="center"/>
      <protection locked="0"/>
    </xf>
    <xf numFmtId="0" fontId="2" fillId="0" borderId="0" xfId="0" applyFont="1" applyAlignment="1" applyProtection="1">
      <alignment horizontal="left" vertical="center" wrapText="1"/>
      <protection locked="0"/>
    </xf>
    <xf numFmtId="0" fontId="1" fillId="0" borderId="0" xfId="0" applyFont="1" applyProtection="1">
      <alignment vertical="center"/>
      <protection locked="0"/>
    </xf>
    <xf numFmtId="0" fontId="5" fillId="0" borderId="0" xfId="63" applyFont="1" applyAlignment="1" applyProtection="1">
      <alignment horizontal="center" vertical="center"/>
      <protection locked="0"/>
    </xf>
    <xf numFmtId="0" fontId="2" fillId="0" borderId="0" xfId="0" applyFont="1" applyAlignment="1" applyProtection="1">
      <alignment horizontal="right" vertical="center"/>
      <protection locked="0"/>
    </xf>
    <xf numFmtId="0" fontId="2" fillId="0" borderId="0" xfId="0" applyFont="1" applyAlignment="1" applyProtection="1">
      <alignment horizontal="left" vertical="center"/>
      <protection locked="0"/>
    </xf>
    <xf numFmtId="0" fontId="6" fillId="4" borderId="1" xfId="0" applyFont="1" applyFill="1" applyBorder="1" applyAlignment="1" applyProtection="1">
      <alignment horizontal="center" vertical="center"/>
      <protection locked="0"/>
    </xf>
    <xf numFmtId="176" fontId="7" fillId="5" borderId="1" xfId="3" applyNumberFormat="1" applyFont="1" applyFill="1" applyBorder="1" applyAlignment="1" applyProtection="1">
      <alignment horizontal="center" vertical="center" wrapText="1"/>
      <protection locked="0"/>
    </xf>
    <xf numFmtId="176" fontId="8" fillId="6" borderId="2" xfId="0" applyNumberFormat="1" applyFont="1" applyFill="1" applyBorder="1" applyAlignment="1" applyProtection="1">
      <alignment horizontal="center" vertical="center" wrapText="1"/>
      <protection locked="0"/>
    </xf>
    <xf numFmtId="176" fontId="8" fillId="6" borderId="3" xfId="0" applyNumberFormat="1" applyFont="1" applyFill="1" applyBorder="1" applyAlignment="1" applyProtection="1">
      <alignment horizontal="center" vertical="center" wrapText="1"/>
      <protection locked="0"/>
    </xf>
    <xf numFmtId="176" fontId="8" fillId="6" borderId="1" xfId="0" applyNumberFormat="1" applyFont="1" applyFill="1" applyBorder="1" applyAlignment="1" applyProtection="1">
      <alignment horizontal="center" vertical="center" wrapText="1"/>
      <protection locked="0"/>
    </xf>
    <xf numFmtId="0" fontId="9" fillId="0" borderId="1" xfId="0" applyFont="1" applyBorder="1" applyAlignment="1" applyProtection="1">
      <alignment horizontal="center" vertical="center"/>
      <protection locked="0"/>
    </xf>
    <xf numFmtId="176" fontId="10" fillId="6" borderId="1" xfId="3" applyNumberFormat="1" applyFont="1" applyFill="1" applyBorder="1" applyAlignment="1" applyProtection="1">
      <alignment horizontal="center" vertical="center" wrapText="1"/>
      <protection locked="0"/>
    </xf>
    <xf numFmtId="0" fontId="11" fillId="7" borderId="2" xfId="0" applyFont="1" applyFill="1" applyBorder="1" applyAlignment="1" applyProtection="1">
      <alignment horizontal="center" vertical="center" wrapText="1"/>
      <protection locked="0"/>
    </xf>
    <xf numFmtId="177" fontId="9" fillId="4" borderId="1" xfId="0" applyNumberFormat="1" applyFont="1" applyFill="1" applyBorder="1" applyAlignment="1" applyProtection="1">
      <alignment horizontal="center" vertical="center"/>
      <protection locked="0"/>
    </xf>
    <xf numFmtId="0" fontId="9" fillId="8" borderId="2" xfId="0" applyFont="1" applyFill="1" applyBorder="1" applyAlignment="1" applyProtection="1">
      <alignment horizontal="center" vertical="center"/>
      <protection locked="0"/>
    </xf>
    <xf numFmtId="0" fontId="9" fillId="8" borderId="4" xfId="0" applyFont="1" applyFill="1" applyBorder="1" applyAlignment="1" applyProtection="1">
      <alignment horizontal="center" vertical="center"/>
      <protection locked="0"/>
    </xf>
    <xf numFmtId="0" fontId="9" fillId="0" borderId="1" xfId="0" applyFont="1" applyBorder="1" applyAlignment="1" applyProtection="1">
      <alignment horizontal="center" vertical="center" wrapText="1"/>
      <protection locked="0"/>
    </xf>
    <xf numFmtId="0" fontId="9" fillId="0" borderId="5" xfId="0" applyFont="1" applyBorder="1" applyAlignment="1" applyProtection="1">
      <alignment horizontal="center" vertical="center" textRotation="255" readingOrder="2"/>
      <protection locked="0"/>
    </xf>
    <xf numFmtId="0" fontId="6" fillId="0" borderId="1" xfId="0" applyFont="1" applyBorder="1" applyAlignment="1" applyProtection="1">
      <alignment horizontal="center" vertical="center" textRotation="255" readingOrder="2"/>
      <protection locked="0"/>
    </xf>
    <xf numFmtId="0" fontId="12" fillId="0" borderId="6" xfId="0" applyFont="1" applyBorder="1" applyAlignment="1" applyProtection="1">
      <alignment horizontal="left" vertical="center"/>
      <protection locked="0"/>
    </xf>
    <xf numFmtId="9" fontId="12" fillId="0" borderId="6" xfId="0" applyNumberFormat="1" applyFont="1" applyBorder="1" applyAlignment="1" applyProtection="1">
      <alignment horizontal="center" vertical="center"/>
      <protection locked="0"/>
    </xf>
    <xf numFmtId="178" fontId="12" fillId="5" borderId="6" xfId="0" applyNumberFormat="1" applyFont="1" applyFill="1" applyBorder="1" applyAlignment="1" applyProtection="1">
      <alignment horizontal="center" vertical="center"/>
      <protection locked="0"/>
    </xf>
    <xf numFmtId="179" fontId="12" fillId="5" borderId="6" xfId="0" applyNumberFormat="1" applyFont="1" applyFill="1" applyBorder="1" applyAlignment="1" applyProtection="1">
      <alignment horizontal="center" vertical="center"/>
      <protection locked="0"/>
    </xf>
    <xf numFmtId="0" fontId="9" fillId="0" borderId="7" xfId="0" applyFont="1" applyBorder="1" applyAlignment="1" applyProtection="1">
      <alignment horizontal="center" vertical="center" textRotation="255" readingOrder="2"/>
      <protection locked="0"/>
    </xf>
    <xf numFmtId="178" fontId="6" fillId="4" borderId="1" xfId="0" applyNumberFormat="1" applyFont="1" applyFill="1" applyBorder="1" applyAlignment="1" applyProtection="1">
      <alignment horizontal="center" vertical="center"/>
      <protection locked="0"/>
    </xf>
    <xf numFmtId="178" fontId="13" fillId="4" borderId="1" xfId="0" applyNumberFormat="1" applyFont="1" applyFill="1" applyBorder="1" applyAlignment="1" applyProtection="1">
      <alignment horizontal="center" vertical="center"/>
      <protection locked="0"/>
    </xf>
    <xf numFmtId="0" fontId="13" fillId="0" borderId="1" xfId="0" applyFont="1" applyBorder="1" applyAlignment="1" applyProtection="1">
      <alignment horizontal="left" vertical="center"/>
      <protection locked="0"/>
    </xf>
    <xf numFmtId="0" fontId="13" fillId="0" borderId="6" xfId="0" applyFont="1" applyBorder="1" applyAlignment="1" applyProtection="1">
      <alignment horizontal="left" vertical="center"/>
      <protection locked="0"/>
    </xf>
    <xf numFmtId="0" fontId="9" fillId="2" borderId="1" xfId="0" applyFont="1" applyFill="1" applyBorder="1" applyAlignment="1" applyProtection="1">
      <alignment horizontal="center" vertical="center" wrapText="1"/>
      <protection locked="0"/>
    </xf>
    <xf numFmtId="0" fontId="9" fillId="2" borderId="7" xfId="0" applyFont="1" applyFill="1" applyBorder="1" applyAlignment="1" applyProtection="1">
      <alignment horizontal="center" vertical="center" textRotation="255" readingOrder="2"/>
      <protection locked="0"/>
    </xf>
    <xf numFmtId="0" fontId="6" fillId="2" borderId="1" xfId="0" applyFont="1" applyFill="1" applyBorder="1" applyAlignment="1" applyProtection="1">
      <alignment horizontal="center" vertical="center" textRotation="255" readingOrder="2"/>
      <protection locked="0"/>
    </xf>
    <xf numFmtId="0" fontId="6" fillId="0" borderId="1" xfId="0" applyFont="1" applyFill="1" applyBorder="1" applyAlignment="1" applyProtection="1">
      <alignment horizontal="center" vertical="center" textRotation="255" readingOrder="2"/>
      <protection locked="0"/>
    </xf>
    <xf numFmtId="0" fontId="12" fillId="0" borderId="7" xfId="0" applyFont="1" applyBorder="1" applyAlignment="1" applyProtection="1">
      <alignment horizontal="center" vertical="center" wrapText="1"/>
      <protection locked="0"/>
    </xf>
    <xf numFmtId="0" fontId="6" fillId="7" borderId="2" xfId="0" applyFont="1" applyFill="1" applyBorder="1" applyAlignment="1" applyProtection="1">
      <alignment horizontal="left" vertical="center"/>
      <protection locked="0"/>
    </xf>
    <xf numFmtId="9" fontId="6" fillId="7" borderId="2" xfId="0" applyNumberFormat="1" applyFont="1" applyFill="1" applyBorder="1" applyAlignment="1" applyProtection="1">
      <alignment horizontal="center" vertical="center"/>
      <protection locked="0"/>
    </xf>
    <xf numFmtId="0" fontId="12" fillId="7" borderId="2" xfId="0" applyFont="1" applyFill="1" applyBorder="1" applyAlignment="1" applyProtection="1">
      <alignment horizontal="left" vertical="center"/>
      <protection locked="0"/>
    </xf>
    <xf numFmtId="0" fontId="9" fillId="3" borderId="1" xfId="0" applyFont="1" applyFill="1" applyBorder="1" applyAlignment="1" applyProtection="1">
      <alignment horizontal="center" vertical="center" wrapText="1"/>
      <protection locked="0"/>
    </xf>
    <xf numFmtId="0" fontId="9" fillId="3" borderId="8" xfId="0" applyFont="1" applyFill="1" applyBorder="1" applyAlignment="1" applyProtection="1">
      <alignment horizontal="center" vertical="center" textRotation="255" readingOrder="2"/>
      <protection locked="0"/>
    </xf>
    <xf numFmtId="0" fontId="12" fillId="3" borderId="8" xfId="0" applyFont="1" applyFill="1" applyBorder="1" applyAlignment="1" applyProtection="1">
      <alignment horizontal="center" vertical="center" wrapText="1"/>
      <protection locked="0"/>
    </xf>
    <xf numFmtId="0" fontId="14" fillId="7" borderId="2" xfId="0" applyFont="1" applyFill="1" applyBorder="1" applyAlignment="1" applyProtection="1">
      <alignment horizontal="left" vertical="center"/>
      <protection locked="0"/>
    </xf>
    <xf numFmtId="9" fontId="14" fillId="7" borderId="2" xfId="0" applyNumberFormat="1" applyFont="1" applyFill="1" applyBorder="1" applyAlignment="1" applyProtection="1">
      <alignment horizontal="center" vertical="center"/>
      <protection locked="0"/>
    </xf>
    <xf numFmtId="178" fontId="14" fillId="5" borderId="6" xfId="0" applyNumberFormat="1" applyFont="1" applyFill="1" applyBorder="1" applyAlignment="1" applyProtection="1">
      <alignment horizontal="center" vertical="center"/>
      <protection locked="0"/>
    </xf>
    <xf numFmtId="0" fontId="9" fillId="0" borderId="7" xfId="0" applyFont="1" applyBorder="1" applyAlignment="1" applyProtection="1">
      <alignment horizontal="center" vertical="center" textRotation="255"/>
      <protection locked="0"/>
    </xf>
    <xf numFmtId="0" fontId="6" fillId="0" borderId="7" xfId="0" applyFont="1" applyBorder="1" applyAlignment="1" applyProtection="1">
      <alignment horizontal="center" vertical="center" textRotation="255"/>
      <protection locked="0"/>
    </xf>
    <xf numFmtId="0" fontId="6" fillId="0" borderId="1" xfId="0" applyFont="1" applyFill="1" applyBorder="1" applyAlignment="1" applyProtection="1">
      <alignment horizontal="left" vertical="center" wrapText="1"/>
      <protection locked="0"/>
    </xf>
    <xf numFmtId="0" fontId="13" fillId="0" borderId="1" xfId="0" applyFont="1" applyFill="1" applyBorder="1" applyAlignment="1" applyProtection="1">
      <alignment horizontal="left" vertical="center" wrapText="1"/>
      <protection locked="0"/>
    </xf>
    <xf numFmtId="0" fontId="9" fillId="2" borderId="7" xfId="0" applyFont="1" applyFill="1" applyBorder="1" applyAlignment="1" applyProtection="1">
      <alignment horizontal="center" vertical="center" textRotation="255"/>
      <protection locked="0"/>
    </xf>
    <xf numFmtId="0" fontId="6" fillId="2" borderId="7" xfId="0" applyFont="1" applyFill="1" applyBorder="1" applyAlignment="1" applyProtection="1">
      <alignment horizontal="center" vertical="center" textRotation="255"/>
      <protection locked="0"/>
    </xf>
    <xf numFmtId="0" fontId="12" fillId="0" borderId="1" xfId="0" applyFont="1" applyFill="1" applyBorder="1" applyAlignment="1" applyProtection="1">
      <alignment horizontal="left" vertical="center" wrapText="1"/>
      <protection locked="0"/>
    </xf>
    <xf numFmtId="9" fontId="6" fillId="7" borderId="1" xfId="0" applyNumberFormat="1" applyFont="1" applyFill="1" applyBorder="1" applyAlignment="1" applyProtection="1">
      <alignment horizontal="center" vertical="center"/>
      <protection locked="0"/>
    </xf>
    <xf numFmtId="0" fontId="9" fillId="0" borderId="7" xfId="0" applyFont="1" applyBorder="1" applyAlignment="1" applyProtection="1">
      <alignment horizontal="center" vertical="center" wrapText="1"/>
      <protection locked="0"/>
    </xf>
    <xf numFmtId="0" fontId="14" fillId="0" borderId="5" xfId="0" applyFont="1" applyBorder="1" applyAlignment="1" applyProtection="1">
      <alignment horizontal="center" vertical="center" wrapText="1"/>
      <protection locked="0"/>
    </xf>
    <xf numFmtId="0" fontId="14" fillId="7" borderId="1" xfId="0" applyFont="1" applyFill="1" applyBorder="1" applyAlignment="1" applyProtection="1">
      <alignment horizontal="left" vertical="center"/>
      <protection locked="0"/>
    </xf>
    <xf numFmtId="0" fontId="14" fillId="0" borderId="7" xfId="0" applyFont="1" applyBorder="1" applyAlignment="1" applyProtection="1">
      <alignment horizontal="center" vertical="center" wrapText="1"/>
      <protection locked="0"/>
    </xf>
    <xf numFmtId="0" fontId="9" fillId="0" borderId="8" xfId="0" applyFont="1" applyBorder="1" applyAlignment="1" applyProtection="1">
      <alignment horizontal="center" vertical="center" textRotation="255" readingOrder="2"/>
      <protection locked="0"/>
    </xf>
    <xf numFmtId="0" fontId="14" fillId="0" borderId="8" xfId="0" applyFont="1" applyBorder="1" applyAlignment="1" applyProtection="1">
      <alignment horizontal="center" vertical="center" wrapText="1"/>
      <protection locked="0"/>
    </xf>
    <xf numFmtId="178" fontId="6" fillId="9" borderId="1" xfId="0" applyNumberFormat="1" applyFont="1" applyFill="1" applyBorder="1" applyAlignment="1" applyProtection="1">
      <alignment horizontal="center" vertical="center"/>
      <protection locked="0"/>
    </xf>
    <xf numFmtId="0" fontId="13" fillId="7" borderId="1" xfId="0" applyFont="1" applyFill="1" applyBorder="1" applyAlignment="1" applyProtection="1">
      <alignment horizontal="left" vertical="center"/>
      <protection locked="0"/>
    </xf>
    <xf numFmtId="0" fontId="6" fillId="0" borderId="1" xfId="0" applyFont="1" applyBorder="1" applyAlignment="1" applyProtection="1">
      <alignment horizontal="left" vertical="center"/>
      <protection locked="0"/>
    </xf>
    <xf numFmtId="9" fontId="6" fillId="0" borderId="6" xfId="0" applyNumberFormat="1" applyFont="1" applyBorder="1" applyAlignment="1" applyProtection="1">
      <alignment horizontal="center" vertical="center"/>
      <protection locked="0"/>
    </xf>
    <xf numFmtId="178" fontId="6" fillId="4" borderId="6" xfId="0" applyNumberFormat="1" applyFont="1" applyFill="1" applyBorder="1" applyAlignment="1" applyProtection="1">
      <alignment horizontal="center" vertical="center"/>
      <protection locked="0"/>
    </xf>
    <xf numFmtId="0" fontId="9" fillId="0" borderId="6" xfId="0" applyFont="1" applyBorder="1" applyAlignment="1" applyProtection="1">
      <alignment horizontal="center" vertical="center" wrapText="1"/>
      <protection locked="0"/>
    </xf>
    <xf numFmtId="0" fontId="9" fillId="0" borderId="9" xfId="0" applyFont="1" applyBorder="1" applyAlignment="1" applyProtection="1">
      <alignment horizontal="center" vertical="center" wrapText="1"/>
      <protection locked="0"/>
    </xf>
    <xf numFmtId="57" fontId="11" fillId="5" borderId="2" xfId="0" applyNumberFormat="1" applyFont="1" applyFill="1" applyBorder="1" applyAlignment="1" applyProtection="1">
      <alignment horizontal="center" vertical="center" wrapText="1"/>
      <protection locked="0"/>
    </xf>
    <xf numFmtId="0" fontId="11" fillId="7" borderId="1" xfId="0" applyFont="1" applyFill="1" applyBorder="1" applyAlignment="1" applyProtection="1">
      <alignment horizontal="center" vertical="center" wrapText="1"/>
      <protection locked="0"/>
    </xf>
    <xf numFmtId="0" fontId="2" fillId="0" borderId="1" xfId="0" applyFont="1" applyBorder="1" applyAlignment="1" applyProtection="1">
      <alignment horizontal="left" vertical="center"/>
      <protection locked="0"/>
    </xf>
    <xf numFmtId="0" fontId="12" fillId="0" borderId="5" xfId="0" applyFont="1" applyBorder="1" applyAlignment="1" applyProtection="1">
      <alignment horizontal="left" vertical="center" wrapText="1"/>
      <protection locked="0"/>
    </xf>
    <xf numFmtId="0" fontId="12" fillId="0" borderId="1" xfId="0" applyFont="1" applyBorder="1" applyAlignment="1" applyProtection="1">
      <alignment horizontal="left" vertical="center" wrapText="1"/>
      <protection locked="0"/>
    </xf>
    <xf numFmtId="0" fontId="12" fillId="0" borderId="5" xfId="0" applyFont="1" applyBorder="1" applyAlignment="1" applyProtection="1">
      <alignment vertical="center" wrapText="1"/>
      <protection locked="0"/>
    </xf>
    <xf numFmtId="0" fontId="4" fillId="0" borderId="1" xfId="0" applyFont="1" applyBorder="1" applyAlignment="1" applyProtection="1">
      <alignment horizontal="left" vertical="center"/>
      <protection locked="0"/>
    </xf>
    <xf numFmtId="176" fontId="2" fillId="0" borderId="0" xfId="0" applyNumberFormat="1" applyFont="1" applyProtection="1">
      <alignment vertical="center"/>
      <protection locked="0"/>
    </xf>
    <xf numFmtId="0" fontId="15" fillId="0" borderId="0" xfId="0" applyFont="1" applyAlignment="1" applyProtection="1">
      <alignment horizontal="right" vertical="center"/>
      <protection locked="0"/>
    </xf>
    <xf numFmtId="0" fontId="15" fillId="2" borderId="0" xfId="0" applyFont="1" applyFill="1" applyAlignment="1" applyProtection="1">
      <alignment horizontal="right" vertical="center"/>
      <protection locked="0"/>
    </xf>
    <xf numFmtId="176" fontId="2" fillId="2" borderId="0" xfId="0" applyNumberFormat="1" applyFont="1" applyFill="1" applyProtection="1">
      <alignment vertical="center"/>
      <protection locked="0"/>
    </xf>
    <xf numFmtId="0" fontId="3" fillId="2" borderId="0" xfId="0" applyFont="1" applyFill="1" applyAlignment="1" applyProtection="1">
      <alignment horizontal="right" vertical="center"/>
      <protection locked="0"/>
    </xf>
    <xf numFmtId="0" fontId="3" fillId="0" borderId="0" xfId="0" applyFont="1" applyAlignment="1" applyProtection="1">
      <alignment horizontal="right" vertical="center"/>
      <protection locked="0"/>
    </xf>
    <xf numFmtId="9" fontId="15" fillId="0" borderId="0" xfId="0" applyNumberFormat="1" applyFont="1" applyAlignment="1" applyProtection="1">
      <alignment horizontal="right" vertical="center"/>
      <protection locked="0"/>
    </xf>
    <xf numFmtId="9" fontId="15" fillId="3" borderId="0" xfId="0" applyNumberFormat="1" applyFont="1" applyFill="1" applyAlignment="1" applyProtection="1">
      <alignment horizontal="right" vertical="center"/>
      <protection locked="0"/>
    </xf>
    <xf numFmtId="9" fontId="15" fillId="0" borderId="0" xfId="0" applyNumberFormat="1" applyFont="1" applyProtection="1">
      <alignment vertical="center"/>
      <protection locked="0"/>
    </xf>
    <xf numFmtId="9" fontId="15" fillId="2" borderId="0" xfId="0" applyNumberFormat="1" applyFont="1" applyFill="1" applyProtection="1">
      <alignment vertical="center"/>
      <protection locked="0"/>
    </xf>
    <xf numFmtId="0" fontId="9" fillId="0" borderId="5" xfId="0" applyFont="1" applyBorder="1" applyAlignment="1" applyProtection="1">
      <alignment horizontal="center" vertical="center" wrapText="1"/>
      <protection locked="0"/>
    </xf>
    <xf numFmtId="0" fontId="9" fillId="0" borderId="1" xfId="0" applyFont="1" applyBorder="1" applyAlignment="1" applyProtection="1">
      <alignment horizontal="center" vertical="center" textRotation="255"/>
      <protection locked="0"/>
    </xf>
    <xf numFmtId="0" fontId="6" fillId="0" borderId="5" xfId="0" applyFont="1" applyBorder="1" applyAlignment="1" applyProtection="1">
      <alignment horizontal="center" vertical="center" textRotation="255"/>
      <protection locked="0"/>
    </xf>
    <xf numFmtId="0" fontId="6" fillId="0" borderId="1" xfId="0" applyFont="1" applyBorder="1" applyProtection="1">
      <alignment vertical="center"/>
      <protection locked="0"/>
    </xf>
    <xf numFmtId="9" fontId="12" fillId="0" borderId="1" xfId="0" applyNumberFormat="1" applyFont="1" applyBorder="1" applyAlignment="1" applyProtection="1">
      <alignment horizontal="center" vertical="center"/>
      <protection locked="0"/>
    </xf>
    <xf numFmtId="178" fontId="12" fillId="4" borderId="1" xfId="0" applyNumberFormat="1" applyFont="1" applyFill="1" applyBorder="1" applyAlignment="1" applyProtection="1">
      <alignment horizontal="center" vertical="center"/>
      <protection locked="0"/>
    </xf>
    <xf numFmtId="0" fontId="6" fillId="0" borderId="1" xfId="0" applyFont="1" applyBorder="1" applyAlignment="1" applyProtection="1">
      <alignment horizontal="center" vertical="center" wrapText="1"/>
      <protection locked="0"/>
    </xf>
    <xf numFmtId="0" fontId="12" fillId="0" borderId="1" xfId="0" applyFont="1" applyBorder="1" applyProtection="1">
      <alignment vertical="center"/>
      <protection locked="0"/>
    </xf>
    <xf numFmtId="0" fontId="6" fillId="7" borderId="1" xfId="0" applyFont="1" applyFill="1" applyBorder="1" applyAlignment="1" applyProtection="1">
      <alignment horizontal="left" vertical="center" wrapText="1"/>
      <protection locked="0"/>
    </xf>
    <xf numFmtId="0" fontId="9" fillId="0" borderId="1" xfId="0" applyFont="1" applyBorder="1" applyAlignment="1" applyProtection="1">
      <alignment horizontal="center" vertical="center" textRotation="255" readingOrder="2"/>
      <protection locked="0"/>
    </xf>
    <xf numFmtId="0" fontId="12" fillId="0" borderId="2" xfId="0" applyFont="1" applyFill="1" applyBorder="1" applyAlignment="1" applyProtection="1">
      <alignment horizontal="left" vertical="center"/>
      <protection locked="0"/>
    </xf>
    <xf numFmtId="0" fontId="9" fillId="0" borderId="5" xfId="0" applyFont="1" applyBorder="1" applyAlignment="1" applyProtection="1">
      <alignment horizontal="center" vertical="center" textRotation="255"/>
      <protection locked="0"/>
    </xf>
    <xf numFmtId="0" fontId="6" fillId="0" borderId="1" xfId="0" applyFont="1" applyBorder="1" applyAlignment="1" applyProtection="1">
      <alignment horizontal="center" vertical="center" textRotation="255"/>
      <protection locked="0"/>
    </xf>
    <xf numFmtId="9" fontId="12" fillId="7" borderId="1" xfId="0" applyNumberFormat="1" applyFont="1" applyFill="1" applyBorder="1" applyAlignment="1" applyProtection="1">
      <alignment horizontal="center" vertical="center" wrapText="1"/>
      <protection locked="0"/>
    </xf>
    <xf numFmtId="178" fontId="12" fillId="4" borderId="1" xfId="0" applyNumberFormat="1" applyFont="1" applyFill="1" applyBorder="1" applyAlignment="1" applyProtection="1">
      <alignment horizontal="center" vertical="center" wrapText="1"/>
      <protection locked="0"/>
    </xf>
    <xf numFmtId="0" fontId="12" fillId="0" borderId="1" xfId="0" applyFont="1" applyBorder="1" applyAlignment="1" applyProtection="1">
      <alignment vertical="center" wrapText="1"/>
      <protection locked="0"/>
    </xf>
    <xf numFmtId="9" fontId="6" fillId="0" borderId="1" xfId="0" applyNumberFormat="1" applyFont="1" applyBorder="1" applyAlignment="1" applyProtection="1">
      <alignment horizontal="center" vertical="center"/>
      <protection locked="0"/>
    </xf>
    <xf numFmtId="0" fontId="9" fillId="0" borderId="8" xfId="0" applyFont="1" applyBorder="1" applyAlignment="1" applyProtection="1">
      <alignment horizontal="center" vertical="center" textRotation="255"/>
      <protection locked="0"/>
    </xf>
    <xf numFmtId="0" fontId="12" fillId="0" borderId="1" xfId="0" applyFont="1" applyBorder="1" applyAlignment="1" applyProtection="1">
      <alignment vertical="center" textRotation="255"/>
      <protection locked="0"/>
    </xf>
    <xf numFmtId="0" fontId="13" fillId="0" borderId="1" xfId="0" applyFont="1" applyBorder="1" applyProtection="1">
      <alignment vertical="center"/>
      <protection locked="0"/>
    </xf>
    <xf numFmtId="9" fontId="13" fillId="7" borderId="1" xfId="0" applyNumberFormat="1" applyFont="1" applyFill="1" applyBorder="1" applyAlignment="1" applyProtection="1">
      <alignment horizontal="center" vertical="center"/>
      <protection locked="0"/>
    </xf>
    <xf numFmtId="178" fontId="13" fillId="5" borderId="6" xfId="0" applyNumberFormat="1" applyFont="1" applyFill="1" applyBorder="1" applyAlignment="1" applyProtection="1">
      <alignment horizontal="center" vertical="center"/>
      <protection locked="0"/>
    </xf>
    <xf numFmtId="180" fontId="6" fillId="5" borderId="1" xfId="0" applyNumberFormat="1" applyFont="1" applyFill="1" applyBorder="1" applyAlignment="1" applyProtection="1">
      <alignment horizontal="center" vertical="center"/>
      <protection locked="0"/>
    </xf>
    <xf numFmtId="0" fontId="9" fillId="0" borderId="8" xfId="0" applyFont="1" applyBorder="1" applyAlignment="1" applyProtection="1">
      <alignment horizontal="center" vertical="center" wrapText="1"/>
      <protection locked="0"/>
    </xf>
    <xf numFmtId="0" fontId="14" fillId="0" borderId="1" xfId="0" applyFont="1" applyBorder="1" applyAlignment="1" applyProtection="1">
      <alignment horizontal="center" vertical="center" wrapText="1"/>
      <protection locked="0"/>
    </xf>
    <xf numFmtId="0" fontId="8" fillId="6" borderId="1" xfId="0" applyFont="1" applyFill="1" applyBorder="1" applyAlignment="1">
      <alignment horizontal="center" vertical="center"/>
    </xf>
    <xf numFmtId="0" fontId="8" fillId="6" borderId="6" xfId="0" applyFont="1" applyFill="1" applyBorder="1" applyAlignment="1">
      <alignment horizontal="center" vertical="center" wrapText="1"/>
    </xf>
    <xf numFmtId="0" fontId="16" fillId="0" borderId="1" xfId="0" applyFont="1" applyBorder="1" applyAlignment="1">
      <alignment horizontal="center" vertical="center"/>
    </xf>
    <xf numFmtId="180" fontId="7" fillId="5" borderId="1" xfId="1" applyNumberFormat="1" applyFont="1" applyFill="1" applyBorder="1" applyAlignment="1" applyProtection="1">
      <alignment horizontal="center" vertical="center"/>
    </xf>
    <xf numFmtId="0" fontId="17" fillId="0" borderId="1" xfId="0" applyFont="1" applyBorder="1" applyAlignment="1">
      <alignment horizontal="center" vertical="center"/>
    </xf>
    <xf numFmtId="180" fontId="7" fillId="5" borderId="3" xfId="1" applyNumberFormat="1" applyFont="1" applyFill="1" applyBorder="1" applyAlignment="1" applyProtection="1">
      <alignment horizontal="center" vertical="center"/>
    </xf>
    <xf numFmtId="180" fontId="2" fillId="0" borderId="0" xfId="0" applyNumberFormat="1" applyFont="1" applyAlignment="1" applyProtection="1">
      <alignment horizontal="center" vertical="center"/>
      <protection locked="0"/>
    </xf>
    <xf numFmtId="0" fontId="2"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180" fontId="2" fillId="0" borderId="1" xfId="0" applyNumberFormat="1" applyFont="1" applyBorder="1" applyAlignment="1" applyProtection="1">
      <alignment horizontal="center" vertical="center"/>
      <protection locked="0"/>
    </xf>
    <xf numFmtId="181" fontId="2" fillId="0" borderId="1" xfId="0" applyNumberFormat="1" applyFont="1" applyBorder="1" applyAlignment="1" applyProtection="1">
      <alignment horizontal="center" vertical="center"/>
      <protection locked="0"/>
    </xf>
    <xf numFmtId="181" fontId="2" fillId="0" borderId="0" xfId="0" applyNumberFormat="1" applyFont="1" applyAlignment="1" applyProtection="1">
      <alignment horizontal="center" vertical="center"/>
      <protection locked="0"/>
    </xf>
    <xf numFmtId="0" fontId="8" fillId="6" borderId="10" xfId="0" applyFont="1" applyFill="1" applyBorder="1" applyAlignment="1">
      <alignment horizontal="center" vertical="center" wrapText="1"/>
    </xf>
    <xf numFmtId="180" fontId="4" fillId="0" borderId="0" xfId="0" applyNumberFormat="1" applyFont="1" applyAlignment="1" applyProtection="1">
      <alignment horizontal="center" vertical="center"/>
      <protection locked="0"/>
    </xf>
    <xf numFmtId="180" fontId="2" fillId="0" borderId="0" xfId="0" applyNumberFormat="1" applyFont="1" applyAlignment="1" applyProtection="1">
      <alignment horizontal="center" vertical="center" wrapText="1"/>
      <protection locked="0"/>
    </xf>
    <xf numFmtId="0" fontId="12" fillId="7" borderId="1" xfId="0" applyFont="1" applyFill="1" applyBorder="1" applyAlignment="1" applyProtection="1">
      <alignment horizontal="left" vertical="center" wrapText="1"/>
      <protection locked="0"/>
    </xf>
    <xf numFmtId="0" fontId="6" fillId="0" borderId="1" xfId="0" applyFont="1" applyBorder="1" applyAlignment="1" applyProtection="1">
      <alignment vertical="center" wrapText="1"/>
      <protection locked="0"/>
    </xf>
    <xf numFmtId="0" fontId="6" fillId="0" borderId="1" xfId="0" applyFont="1" applyBorder="1" applyAlignment="1" applyProtection="1">
      <alignment horizontal="left" vertical="center" wrapText="1"/>
      <protection locked="0"/>
    </xf>
    <xf numFmtId="0" fontId="2" fillId="0" borderId="1" xfId="0" applyFont="1" applyBorder="1" applyProtection="1">
      <alignment vertical="center"/>
      <protection locked="0"/>
    </xf>
    <xf numFmtId="0" fontId="18" fillId="0" borderId="0" xfId="0" applyFont="1" applyProtection="1">
      <alignment vertical="center"/>
      <protection locked="0"/>
    </xf>
    <xf numFmtId="0" fontId="18" fillId="2" borderId="0" xfId="0" applyFont="1" applyFill="1" applyProtection="1">
      <alignment vertical="center"/>
      <protection locked="0"/>
    </xf>
    <xf numFmtId="0" fontId="12" fillId="0" borderId="1" xfId="0" applyFont="1" applyBorder="1" applyAlignment="1" applyProtection="1">
      <alignment horizontal="left" vertical="center"/>
      <protection locked="0"/>
    </xf>
    <xf numFmtId="180" fontId="12" fillId="5" borderId="6" xfId="0" applyNumberFormat="1" applyFont="1" applyFill="1" applyBorder="1" applyAlignment="1" applyProtection="1">
      <alignment horizontal="center" vertical="center"/>
      <protection locked="0"/>
    </xf>
    <xf numFmtId="180" fontId="6" fillId="4" borderId="1" xfId="0" applyNumberFormat="1" applyFont="1" applyFill="1" applyBorder="1" applyAlignment="1" applyProtection="1">
      <alignment horizontal="center" vertical="center"/>
      <protection locked="0"/>
    </xf>
    <xf numFmtId="0" fontId="19" fillId="0" borderId="1" xfId="0" applyFont="1" applyBorder="1" applyAlignment="1" applyProtection="1">
      <alignment horizontal="center" vertical="center" wrapText="1"/>
      <protection locked="0"/>
    </xf>
    <xf numFmtId="0" fontId="19" fillId="0" borderId="1" xfId="0" applyFont="1" applyBorder="1" applyAlignment="1" applyProtection="1">
      <alignment horizontal="center" vertical="center" textRotation="255" readingOrder="2"/>
      <protection locked="0"/>
    </xf>
    <xf numFmtId="180" fontId="14" fillId="4" borderId="1" xfId="0" applyNumberFormat="1" applyFont="1" applyFill="1" applyBorder="1" applyAlignment="1" applyProtection="1">
      <alignment horizontal="center" vertical="center"/>
      <protection locked="0"/>
    </xf>
    <xf numFmtId="0" fontId="18" fillId="0" borderId="0" xfId="0" applyFont="1" applyFill="1" applyProtection="1">
      <alignment vertical="center"/>
      <protection locked="0"/>
    </xf>
    <xf numFmtId="0" fontId="19" fillId="2" borderId="1" xfId="0" applyFont="1" applyFill="1" applyBorder="1" applyAlignment="1" applyProtection="1">
      <alignment horizontal="center" vertical="center" wrapText="1"/>
      <protection locked="0"/>
    </xf>
    <xf numFmtId="0" fontId="19" fillId="2" borderId="1" xfId="0" applyFont="1" applyFill="1" applyBorder="1" applyAlignment="1" applyProtection="1">
      <alignment horizontal="center" vertical="center" textRotation="255" readingOrder="2"/>
      <protection locked="0"/>
    </xf>
    <xf numFmtId="0" fontId="0" fillId="0" borderId="0" xfId="0" applyFill="1">
      <alignment vertical="center"/>
    </xf>
    <xf numFmtId="0" fontId="9" fillId="2" borderId="1" xfId="0" applyFont="1" applyFill="1" applyBorder="1" applyAlignment="1" applyProtection="1">
      <alignment horizontal="center" vertical="center" textRotation="255" readingOrder="2"/>
      <protection locked="0"/>
    </xf>
    <xf numFmtId="0" fontId="3" fillId="0" borderId="0" xfId="0" applyFont="1" applyFill="1" applyProtection="1">
      <alignment vertical="center"/>
      <protection locked="0"/>
    </xf>
    <xf numFmtId="180" fontId="13" fillId="4" borderId="1" xfId="0" applyNumberFormat="1" applyFont="1" applyFill="1" applyBorder="1" applyAlignment="1" applyProtection="1">
      <alignment horizontal="center" vertical="center"/>
      <protection locked="0"/>
    </xf>
    <xf numFmtId="0" fontId="6" fillId="7" borderId="1" xfId="0" applyFont="1" applyFill="1" applyBorder="1" applyAlignment="1" applyProtection="1">
      <alignment horizontal="left" vertical="center"/>
      <protection locked="0"/>
    </xf>
    <xf numFmtId="0" fontId="12" fillId="0" borderId="1" xfId="0" applyFont="1" applyBorder="1" applyAlignment="1" applyProtection="1">
      <alignment horizontal="center" vertical="center" wrapText="1"/>
      <protection locked="0"/>
    </xf>
    <xf numFmtId="179" fontId="6" fillId="4" borderId="1" xfId="0" applyNumberFormat="1" applyFont="1" applyFill="1" applyBorder="1" applyAlignment="1" applyProtection="1">
      <alignment horizontal="center" vertical="center"/>
      <protection locked="0"/>
    </xf>
    <xf numFmtId="180" fontId="14" fillId="5" borderId="6" xfId="0" applyNumberFormat="1" applyFont="1" applyFill="1" applyBorder="1" applyAlignment="1" applyProtection="1">
      <alignment horizontal="center" vertical="center"/>
      <protection locked="0"/>
    </xf>
    <xf numFmtId="0" fontId="9" fillId="0" borderId="1" xfId="0" applyFont="1" applyFill="1" applyBorder="1" applyAlignment="1" applyProtection="1">
      <alignment horizontal="center" vertical="center" textRotation="255"/>
      <protection locked="0"/>
    </xf>
    <xf numFmtId="0" fontId="9" fillId="2" borderId="1" xfId="0" applyFont="1" applyFill="1" applyBorder="1" applyAlignment="1" applyProtection="1">
      <alignment horizontal="center" vertical="center" textRotation="255"/>
      <protection locked="0"/>
    </xf>
    <xf numFmtId="180" fontId="12" fillId="5" borderId="1" xfId="0" applyNumberFormat="1" applyFont="1" applyFill="1" applyBorder="1" applyAlignment="1" applyProtection="1">
      <alignment horizontal="center" vertical="center"/>
      <protection locked="0"/>
    </xf>
    <xf numFmtId="180" fontId="6" fillId="9" borderId="1" xfId="0" applyNumberFormat="1" applyFont="1" applyFill="1" applyBorder="1" applyAlignment="1" applyProtection="1">
      <alignment horizontal="center" vertical="center"/>
      <protection locked="0"/>
    </xf>
    <xf numFmtId="180" fontId="6" fillId="4" borderId="6" xfId="0" applyNumberFormat="1" applyFont="1" applyFill="1" applyBorder="1" applyAlignment="1" applyProtection="1">
      <alignment horizontal="center" vertical="center"/>
      <protection locked="0"/>
    </xf>
    <xf numFmtId="179" fontId="14" fillId="4" borderId="1" xfId="0" applyNumberFormat="1" applyFont="1" applyFill="1" applyBorder="1" applyAlignment="1" applyProtection="1">
      <alignment horizontal="center" vertical="center"/>
      <protection locked="0"/>
    </xf>
    <xf numFmtId="179" fontId="13" fillId="4" borderId="1" xfId="0" applyNumberFormat="1" applyFont="1" applyFill="1" applyBorder="1" applyAlignment="1" applyProtection="1">
      <alignment horizontal="center" vertical="center"/>
      <protection locked="0"/>
    </xf>
    <xf numFmtId="0" fontId="6" fillId="0" borderId="5" xfId="0" applyFont="1" applyBorder="1" applyAlignment="1" applyProtection="1">
      <alignment horizontal="left" vertical="center" wrapText="1"/>
      <protection locked="0"/>
    </xf>
    <xf numFmtId="0" fontId="14" fillId="0" borderId="5" xfId="0" applyFont="1" applyBorder="1" applyAlignment="1" applyProtection="1">
      <alignment horizontal="left" vertical="center" wrapText="1"/>
      <protection locked="0"/>
    </xf>
    <xf numFmtId="0" fontId="18" fillId="0" borderId="0" xfId="0" applyFont="1" applyAlignment="1" applyProtection="1">
      <alignment horizontal="right" vertical="center"/>
      <protection locked="0"/>
    </xf>
    <xf numFmtId="176" fontId="18" fillId="0" borderId="0" xfId="0" applyNumberFormat="1" applyFont="1" applyProtection="1">
      <alignment vertical="center"/>
      <protection locked="0"/>
    </xf>
    <xf numFmtId="0" fontId="18" fillId="2" borderId="0" xfId="0" applyFont="1" applyFill="1" applyAlignment="1" applyProtection="1">
      <alignment horizontal="right" vertical="center"/>
      <protection locked="0"/>
    </xf>
    <xf numFmtId="176" fontId="18" fillId="2" borderId="0" xfId="0" applyNumberFormat="1" applyFont="1" applyFill="1" applyProtection="1">
      <alignment vertical="center"/>
      <protection locked="0"/>
    </xf>
    <xf numFmtId="9" fontId="18" fillId="0" borderId="0" xfId="0" applyNumberFormat="1" applyFont="1" applyAlignment="1" applyProtection="1">
      <alignment horizontal="right" vertical="center"/>
      <protection locked="0"/>
    </xf>
    <xf numFmtId="0" fontId="9" fillId="0" borderId="11" xfId="0" applyFont="1" applyBorder="1" applyAlignment="1" applyProtection="1">
      <alignment horizontal="center" vertical="center" textRotation="255"/>
      <protection locked="0"/>
    </xf>
    <xf numFmtId="0" fontId="9" fillId="0" borderId="12" xfId="0" applyFont="1" applyBorder="1" applyAlignment="1" applyProtection="1">
      <alignment horizontal="center" vertical="center" textRotation="255"/>
      <protection locked="0"/>
    </xf>
    <xf numFmtId="180" fontId="12" fillId="4" borderId="1" xfId="0" applyNumberFormat="1" applyFont="1" applyFill="1" applyBorder="1" applyAlignment="1" applyProtection="1">
      <alignment horizontal="center" vertical="center"/>
      <protection locked="0"/>
    </xf>
    <xf numFmtId="0" fontId="9" fillId="0" borderId="13" xfId="0" applyFont="1" applyBorder="1" applyAlignment="1" applyProtection="1">
      <alignment horizontal="center" vertical="center" textRotation="255"/>
      <protection locked="0"/>
    </xf>
    <xf numFmtId="0" fontId="9" fillId="0" borderId="14" xfId="0" applyFont="1" applyBorder="1" applyAlignment="1" applyProtection="1">
      <alignment horizontal="center" vertical="center" textRotation="255"/>
      <protection locked="0"/>
    </xf>
    <xf numFmtId="180" fontId="12" fillId="4" borderId="1" xfId="0" applyNumberFormat="1" applyFont="1" applyFill="1" applyBorder="1" applyAlignment="1" applyProtection="1">
      <alignment horizontal="center" vertical="center" wrapText="1"/>
      <protection locked="0"/>
    </xf>
    <xf numFmtId="0" fontId="8" fillId="6" borderId="2" xfId="0" applyFont="1" applyFill="1" applyBorder="1" applyAlignment="1">
      <alignment horizontal="center" vertical="center" wrapText="1"/>
    </xf>
    <xf numFmtId="182" fontId="7" fillId="10" borderId="1" xfId="1" applyNumberFormat="1" applyFont="1" applyFill="1" applyBorder="1" applyAlignment="1" applyProtection="1">
      <alignment horizontal="center" vertical="center"/>
    </xf>
    <xf numFmtId="180" fontId="7" fillId="10" borderId="1" xfId="1" applyNumberFormat="1" applyFont="1" applyFill="1" applyBorder="1" applyAlignment="1" applyProtection="1">
      <alignment horizontal="center" vertical="center"/>
    </xf>
    <xf numFmtId="0" fontId="20" fillId="0" borderId="1" xfId="0" applyFont="1" applyBorder="1" applyAlignment="1">
      <alignment horizontal="center" vertical="center"/>
    </xf>
    <xf numFmtId="180" fontId="20" fillId="5" borderId="1" xfId="1" applyNumberFormat="1" applyFont="1" applyFill="1" applyBorder="1" applyAlignment="1" applyProtection="1">
      <alignment horizontal="center" vertical="center"/>
    </xf>
    <xf numFmtId="0" fontId="20" fillId="7" borderId="1" xfId="0" applyFont="1" applyFill="1" applyBorder="1" applyAlignment="1">
      <alignment horizontal="center" vertical="center"/>
    </xf>
    <xf numFmtId="0" fontId="17" fillId="7" borderId="1" xfId="0" applyFont="1" applyFill="1" applyBorder="1" applyAlignment="1">
      <alignment horizontal="center" vertical="center"/>
    </xf>
    <xf numFmtId="180" fontId="7" fillId="10" borderId="1" xfId="1" applyNumberFormat="1" applyFont="1" applyFill="1" applyBorder="1" applyAlignment="1" applyProtection="1">
      <alignment horizontal="right" vertical="center"/>
    </xf>
    <xf numFmtId="182" fontId="7" fillId="0" borderId="15" xfId="1" applyNumberFormat="1" applyFont="1" applyFill="1" applyBorder="1" applyAlignment="1" applyProtection="1">
      <alignment horizontal="center" vertical="center"/>
    </xf>
    <xf numFmtId="180" fontId="7" fillId="0" borderId="0" xfId="1" applyNumberFormat="1" applyFont="1" applyFill="1" applyBorder="1" applyAlignment="1" applyProtection="1">
      <alignment horizontal="right" vertical="center"/>
    </xf>
    <xf numFmtId="0" fontId="4" fillId="0" borderId="2" xfId="0" applyFont="1" applyBorder="1" applyAlignment="1" applyProtection="1">
      <alignment horizontal="center" vertical="center"/>
      <protection locked="0"/>
    </xf>
    <xf numFmtId="0" fontId="4" fillId="0" borderId="4" xfId="0" applyFont="1" applyBorder="1" applyAlignment="1" applyProtection="1">
      <alignment horizontal="center" vertical="center"/>
      <protection locked="0"/>
    </xf>
    <xf numFmtId="0" fontId="4" fillId="0" borderId="3" xfId="0" applyFont="1" applyBorder="1" applyAlignment="1" applyProtection="1">
      <alignment horizontal="center" vertical="center"/>
      <protection locked="0"/>
    </xf>
    <xf numFmtId="0" fontId="7" fillId="0" borderId="1" xfId="0" applyFont="1" applyBorder="1" applyAlignment="1">
      <alignment horizontal="center" vertical="center"/>
    </xf>
    <xf numFmtId="0" fontId="7" fillId="0" borderId="0" xfId="0" applyFont="1">
      <alignment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7" fillId="0" borderId="3" xfId="0" applyFont="1" applyBorder="1" applyAlignment="1">
      <alignment horizontal="center" vertical="center"/>
    </xf>
    <xf numFmtId="180" fontId="4" fillId="0" borderId="1" xfId="0" applyNumberFormat="1" applyFont="1" applyBorder="1" applyAlignment="1" applyProtection="1">
      <alignment horizontal="center" vertical="center"/>
      <protection locked="0"/>
    </xf>
    <xf numFmtId="183" fontId="7" fillId="0" borderId="1" xfId="0" applyNumberFormat="1" applyFont="1" applyBorder="1" applyAlignment="1">
      <alignment horizontal="center" vertical="center"/>
    </xf>
    <xf numFmtId="0" fontId="8" fillId="6" borderId="4" xfId="0" applyFont="1" applyFill="1" applyBorder="1" applyAlignment="1">
      <alignment horizontal="center" vertical="center" wrapText="1"/>
    </xf>
    <xf numFmtId="180" fontId="7" fillId="5" borderId="2" xfId="1" applyNumberFormat="1" applyFont="1" applyFill="1" applyBorder="1" applyAlignment="1" applyProtection="1">
      <alignment horizontal="center" vertical="center"/>
    </xf>
    <xf numFmtId="180" fontId="7" fillId="10" borderId="2" xfId="1" applyNumberFormat="1" applyFont="1" applyFill="1" applyBorder="1" applyAlignment="1" applyProtection="1">
      <alignment horizontal="center" vertical="center"/>
    </xf>
    <xf numFmtId="180" fontId="7" fillId="10" borderId="2" xfId="1" applyNumberFormat="1" applyFont="1" applyFill="1" applyBorder="1" applyAlignment="1" applyProtection="1">
      <alignment horizontal="right" vertical="center"/>
    </xf>
    <xf numFmtId="180" fontId="7" fillId="10" borderId="0" xfId="1" applyNumberFormat="1" applyFont="1" applyFill="1" applyBorder="1" applyAlignment="1" applyProtection="1">
      <alignment horizontal="center" vertical="center"/>
    </xf>
    <xf numFmtId="180" fontId="21" fillId="5" borderId="1" xfId="1" applyNumberFormat="1" applyFont="1" applyFill="1" applyBorder="1" applyAlignment="1" applyProtection="1">
      <alignment horizontal="center" vertical="center"/>
    </xf>
    <xf numFmtId="180" fontId="21" fillId="5" borderId="2" xfId="1" applyNumberFormat="1" applyFont="1" applyFill="1" applyBorder="1" applyAlignment="1" applyProtection="1">
      <alignment horizontal="center" vertical="center"/>
    </xf>
    <xf numFmtId="0" fontId="6" fillId="0" borderId="0" xfId="0" applyFont="1" applyAlignment="1" applyProtection="1">
      <alignment vertical="center" wrapText="1"/>
      <protection locked="0"/>
    </xf>
    <xf numFmtId="0" fontId="4" fillId="11" borderId="0" xfId="56" applyFont="1" applyFill="1" applyAlignment="1" applyProtection="1">
      <alignment horizontal="left" vertical="center"/>
      <protection locked="0"/>
    </xf>
    <xf numFmtId="176" fontId="7" fillId="12" borderId="1" xfId="3" applyNumberFormat="1" applyFont="1" applyFill="1" applyBorder="1" applyAlignment="1" applyProtection="1">
      <alignment horizontal="center" vertical="center" wrapText="1"/>
      <protection locked="0"/>
    </xf>
    <xf numFmtId="176" fontId="7" fillId="0" borderId="0" xfId="3" applyNumberFormat="1" applyFont="1" applyFill="1" applyBorder="1" applyAlignment="1" applyProtection="1">
      <alignment horizontal="center" vertical="center" wrapText="1"/>
      <protection locked="0"/>
    </xf>
    <xf numFmtId="0" fontId="6" fillId="0" borderId="0" xfId="0" applyFont="1" applyAlignment="1" applyProtection="1">
      <alignment horizontal="center" vertical="center"/>
      <protection locked="0"/>
    </xf>
    <xf numFmtId="0" fontId="22" fillId="6" borderId="1" xfId="56" applyFont="1" applyFill="1" applyBorder="1" applyAlignment="1" applyProtection="1">
      <alignment horizontal="center" vertical="center" wrapText="1"/>
      <protection locked="0"/>
    </xf>
    <xf numFmtId="0" fontId="22" fillId="6" borderId="5" xfId="56" applyFont="1" applyFill="1" applyBorder="1" applyAlignment="1" applyProtection="1">
      <alignment horizontal="center" vertical="center" wrapText="1"/>
      <protection locked="0"/>
    </xf>
    <xf numFmtId="0" fontId="23" fillId="7" borderId="0" xfId="51" applyFont="1" applyFill="1" applyAlignment="1" applyProtection="1">
      <alignment horizontal="left" vertical="center"/>
      <protection locked="0"/>
    </xf>
    <xf numFmtId="0" fontId="24" fillId="0" borderId="1" xfId="56" applyFont="1" applyBorder="1" applyAlignment="1" applyProtection="1">
      <alignment vertical="center" wrapText="1"/>
      <protection locked="0"/>
    </xf>
    <xf numFmtId="0" fontId="4" fillId="4" borderId="1" xfId="56" applyFont="1" applyFill="1" applyBorder="1" applyAlignment="1" applyProtection="1">
      <alignment horizontal="center" vertical="center" wrapText="1"/>
      <protection locked="0"/>
    </xf>
    <xf numFmtId="0" fontId="25" fillId="0" borderId="0" xfId="56" applyFont="1" applyAlignment="1" applyProtection="1">
      <alignment vertical="center" wrapText="1"/>
      <protection locked="0"/>
    </xf>
    <xf numFmtId="0" fontId="24" fillId="7" borderId="1" xfId="56" applyFont="1" applyFill="1" applyBorder="1" applyAlignment="1" applyProtection="1">
      <alignment vertical="center" wrapText="1"/>
      <protection locked="0"/>
    </xf>
    <xf numFmtId="0" fontId="26" fillId="4" borderId="1" xfId="0" applyFont="1" applyFill="1" applyBorder="1" applyAlignment="1" applyProtection="1">
      <alignment horizontal="center" vertical="center"/>
      <protection locked="0"/>
    </xf>
    <xf numFmtId="0" fontId="25" fillId="4" borderId="1" xfId="56" applyFont="1" applyFill="1" applyBorder="1" applyAlignment="1" applyProtection="1">
      <alignment vertical="center" wrapText="1"/>
      <protection locked="0"/>
    </xf>
    <xf numFmtId="176" fontId="4" fillId="13" borderId="1" xfId="3" applyNumberFormat="1" applyFont="1" applyFill="1" applyBorder="1" applyAlignment="1" applyProtection="1">
      <alignment horizontal="center" vertical="center" wrapText="1"/>
      <protection locked="0"/>
    </xf>
    <xf numFmtId="0" fontId="27" fillId="14" borderId="1" xfId="0" applyFont="1" applyFill="1" applyBorder="1" applyAlignment="1" applyProtection="1">
      <alignment horizontal="center" vertical="center"/>
      <protection locked="0"/>
    </xf>
    <xf numFmtId="0" fontId="28" fillId="0" borderId="0" xfId="0" applyFont="1" applyProtection="1">
      <alignment vertical="center"/>
      <protection locked="0"/>
    </xf>
    <xf numFmtId="184" fontId="23" fillId="7" borderId="1" xfId="1" applyNumberFormat="1" applyFont="1" applyFill="1" applyBorder="1" applyAlignment="1" applyProtection="1">
      <alignment horizontal="center" vertical="center"/>
      <protection locked="0"/>
    </xf>
    <xf numFmtId="184" fontId="23" fillId="7" borderId="0" xfId="1" applyNumberFormat="1" applyFont="1" applyFill="1" applyBorder="1" applyAlignment="1" applyProtection="1">
      <alignment horizontal="center" vertical="center"/>
      <protection locked="0"/>
    </xf>
    <xf numFmtId="0" fontId="29" fillId="0" borderId="1" xfId="0" applyFont="1" applyBorder="1" applyAlignment="1" applyProtection="1">
      <alignment horizontal="center" vertical="center" wrapText="1"/>
      <protection locked="0"/>
    </xf>
    <xf numFmtId="176" fontId="30" fillId="5" borderId="1" xfId="1" applyNumberFormat="1" applyFont="1" applyFill="1" applyBorder="1" applyAlignment="1" applyProtection="1">
      <alignment horizontal="center" vertical="center"/>
    </xf>
    <xf numFmtId="0" fontId="30" fillId="7" borderId="1" xfId="1" applyNumberFormat="1" applyFont="1" applyFill="1" applyBorder="1" applyAlignment="1" applyProtection="1">
      <alignment horizontal="left" vertical="center" wrapText="1"/>
      <protection locked="0"/>
    </xf>
    <xf numFmtId="182" fontId="5" fillId="0" borderId="1" xfId="0" applyNumberFormat="1" applyFont="1" applyBorder="1" applyAlignment="1" applyProtection="1">
      <alignment horizontal="left" vertical="center" wrapText="1"/>
      <protection locked="0"/>
    </xf>
    <xf numFmtId="182" fontId="5" fillId="0" borderId="0" xfId="0" applyNumberFormat="1" applyFont="1" applyAlignment="1" applyProtection="1">
      <alignment horizontal="left" vertical="center" wrapText="1"/>
      <protection locked="0"/>
    </xf>
    <xf numFmtId="0" fontId="2" fillId="0" borderId="1" xfId="0" applyFont="1" applyBorder="1" applyAlignment="1" applyProtection="1">
      <alignment horizontal="center" vertical="center" wrapText="1"/>
      <protection locked="0"/>
    </xf>
    <xf numFmtId="176" fontId="25" fillId="5" borderId="1" xfId="3" applyNumberFormat="1" applyFont="1" applyFill="1" applyBorder="1" applyAlignment="1" applyProtection="1">
      <alignment horizontal="center" vertical="center"/>
    </xf>
    <xf numFmtId="185" fontId="25" fillId="5" borderId="1" xfId="1" applyNumberFormat="1" applyFont="1" applyFill="1" applyBorder="1" applyAlignment="1" applyProtection="1">
      <alignment horizontal="center" vertical="center"/>
    </xf>
    <xf numFmtId="0" fontId="4" fillId="7" borderId="1" xfId="1" applyNumberFormat="1" applyFont="1" applyFill="1" applyBorder="1" applyAlignment="1" applyProtection="1">
      <alignment horizontal="left" vertical="center" wrapText="1"/>
      <protection locked="0"/>
    </xf>
    <xf numFmtId="176" fontId="25" fillId="5" borderId="1" xfId="1" applyNumberFormat="1" applyFont="1" applyFill="1" applyBorder="1" applyAlignment="1" applyProtection="1">
      <alignment horizontal="center" vertical="center" wrapText="1"/>
    </xf>
    <xf numFmtId="0" fontId="4" fillId="7" borderId="1" xfId="1" applyNumberFormat="1" applyFont="1" applyFill="1" applyBorder="1" applyAlignment="1" applyProtection="1">
      <alignment horizontal="center" vertical="center" wrapText="1"/>
      <protection locked="0"/>
    </xf>
    <xf numFmtId="182" fontId="5" fillId="0" borderId="1" xfId="0" applyNumberFormat="1" applyFont="1" applyBorder="1" applyAlignment="1" applyProtection="1">
      <alignment horizontal="center" vertical="center" wrapText="1"/>
      <protection locked="0"/>
    </xf>
    <xf numFmtId="0" fontId="2" fillId="7" borderId="1" xfId="0" applyFont="1" applyFill="1" applyBorder="1" applyAlignment="1" applyProtection="1">
      <alignment horizontal="center" vertical="center" wrapText="1"/>
      <protection locked="0"/>
    </xf>
    <xf numFmtId="185" fontId="25" fillId="5" borderId="1" xfId="1" applyNumberFormat="1" applyFont="1" applyFill="1" applyBorder="1" applyAlignment="1" applyProtection="1">
      <alignment horizontal="center" vertical="center" wrapText="1"/>
    </xf>
    <xf numFmtId="176" fontId="25" fillId="5" borderId="1" xfId="1" applyNumberFormat="1" applyFont="1" applyFill="1" applyBorder="1" applyAlignment="1" applyProtection="1">
      <alignment horizontal="center" vertical="center"/>
    </xf>
    <xf numFmtId="177" fontId="26" fillId="4" borderId="1" xfId="0" applyNumberFormat="1" applyFont="1" applyFill="1" applyBorder="1" applyAlignment="1" applyProtection="1">
      <alignment horizontal="center" vertical="center"/>
      <protection locked="0"/>
    </xf>
    <xf numFmtId="0" fontId="31" fillId="0" borderId="0" xfId="0" applyFont="1" applyAlignment="1">
      <alignment horizontal="center" vertical="center"/>
    </xf>
    <xf numFmtId="0" fontId="32" fillId="0" borderId="0" xfId="0" applyFont="1" applyAlignment="1">
      <alignment horizontal="justify" vertical="center"/>
    </xf>
    <xf numFmtId="0" fontId="0" fillId="0" borderId="0" xfId="0" applyAlignment="1">
      <alignment vertical="center" wrapText="1"/>
    </xf>
  </cellXfs>
  <cellStyles count="66">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_5.5_Allocation_CE-Process" xfId="49"/>
    <cellStyle name="Comma 2" xfId="50"/>
    <cellStyle name="Normal 2 2" xfId="51"/>
    <cellStyle name="常规 18 2 2" xfId="52"/>
    <cellStyle name="Normal 3 2" xfId="53"/>
    <cellStyle name="Normal 3 3" xfId="54"/>
    <cellStyle name="Hyperlink 3" xfId="55"/>
    <cellStyle name="Normal 2" xfId="56"/>
    <cellStyle name="Hyperlink 4" xfId="57"/>
    <cellStyle name="常规 2 2" xfId="58"/>
    <cellStyle name="Normal 3" xfId="59"/>
    <cellStyle name="常规 2 3" xfId="60"/>
    <cellStyle name="Normal 2 2 2" xfId="61"/>
    <cellStyle name="Normal 2 3" xfId="62"/>
    <cellStyle name="常规 2" xfId="63"/>
    <cellStyle name="常规 2 4" xfId="64"/>
    <cellStyle name="常规 3" xfId="65"/>
  </cellStyles>
  <tableStyles count="0" defaultTableStyle="TableStyleMedium9" defaultPivotStyle="PivotStyleLight16"/>
  <colors>
    <mruColors>
      <color rgb="00FFFF99"/>
      <color rgb="0099CCFF"/>
      <color rgb="00FFFF66"/>
      <color rgb="00D7E4BC"/>
      <color rgb="00CCFFCC"/>
      <color rgb="0093CFDD"/>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15"/>
  <sheetViews>
    <sheetView workbookViewId="0">
      <selection activeCell="A15" sqref="A15"/>
    </sheetView>
  </sheetViews>
  <sheetFormatPr defaultColWidth="9" defaultRowHeight="14"/>
  <cols>
    <col min="1" max="1" width="156.272727272727" customWidth="1"/>
  </cols>
  <sheetData>
    <row r="1" ht="21" spans="1:1">
      <c r="A1" s="234" t="s">
        <v>0</v>
      </c>
    </row>
    <row r="2" ht="18.5" customHeight="1" spans="1:1">
      <c r="A2" s="235" t="s">
        <v>1</v>
      </c>
    </row>
    <row r="3" ht="18.5" customHeight="1" spans="1:1">
      <c r="A3" s="236" t="s">
        <v>2</v>
      </c>
    </row>
    <row r="4" ht="33" customHeight="1" spans="1:1">
      <c r="A4" s="236" t="s">
        <v>3</v>
      </c>
    </row>
    <row r="5" ht="18.5" customHeight="1" spans="1:1">
      <c r="A5" t="s">
        <v>4</v>
      </c>
    </row>
    <row r="6" ht="18.5" customHeight="1" spans="1:1">
      <c r="A6" t="s">
        <v>5</v>
      </c>
    </row>
    <row r="7" ht="18.5" customHeight="1" spans="1:1">
      <c r="A7" s="236"/>
    </row>
    <row r="8" ht="18.5" customHeight="1" spans="1:1">
      <c r="A8" s="235" t="s">
        <v>6</v>
      </c>
    </row>
    <row r="9" ht="18.5" customHeight="1" spans="1:1">
      <c r="A9" s="236" t="s">
        <v>7</v>
      </c>
    </row>
    <row r="10" ht="18.5" customHeight="1" spans="1:1">
      <c r="A10" s="236"/>
    </row>
    <row r="11" ht="18.5" customHeight="1" spans="1:1">
      <c r="A11" s="235" t="s">
        <v>8</v>
      </c>
    </row>
    <row r="12" ht="18.5" customHeight="1" spans="1:1">
      <c r="A12" s="236" t="s">
        <v>9</v>
      </c>
    </row>
    <row r="13" ht="18.5" customHeight="1" spans="1:1">
      <c r="A13" s="236" t="s">
        <v>10</v>
      </c>
    </row>
    <row r="14" ht="18.5" customHeight="1" spans="1:1">
      <c r="A14" s="236" t="s">
        <v>11</v>
      </c>
    </row>
    <row r="15" ht="18.5" customHeight="1" spans="1:1">
      <c r="A15" s="236"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outlinePr summaryBelow="0"/>
    <pageSetUpPr fitToPage="1"/>
  </sheetPr>
  <dimension ref="A1:J15"/>
  <sheetViews>
    <sheetView showGridLines="0" view="pageBreakPreview" zoomScale="70" zoomScaleNormal="100" topLeftCell="B1" workbookViewId="0">
      <selection activeCell="B4" sqref="B4:J4"/>
    </sheetView>
  </sheetViews>
  <sheetFormatPr defaultColWidth="9" defaultRowHeight="16.5"/>
  <cols>
    <col min="1" max="1" width="6.53636363636364" style="7" customWidth="1"/>
    <col min="2" max="2" width="25" style="7" customWidth="1"/>
    <col min="3" max="3" width="34.2727272727273" style="7" customWidth="1"/>
    <col min="4" max="4" width="29.4545454545455" style="7" customWidth="1"/>
    <col min="5" max="5" width="46.9090909090909" style="7" customWidth="1"/>
    <col min="6" max="6" width="2.18181818181818" style="7" customWidth="1"/>
    <col min="7" max="7" width="32.1818181818182" style="7" customWidth="1"/>
    <col min="8" max="8" width="30.1818181818182" style="7" customWidth="1"/>
    <col min="9" max="9" width="19.2727272727273" style="7" customWidth="1"/>
    <col min="10" max="10" width="51.2727272727273" style="7" customWidth="1"/>
    <col min="11" max="16384" width="9" style="7"/>
  </cols>
  <sheetData>
    <row r="1" ht="23.5" customHeight="1" spans="2:6">
      <c r="B1" s="10" t="s">
        <v>13</v>
      </c>
      <c r="F1" s="11"/>
    </row>
    <row r="2" ht="21" customHeight="1" spans="2:5">
      <c r="B2" s="14" t="s">
        <v>14</v>
      </c>
      <c r="C2" s="15" t="s">
        <v>15</v>
      </c>
      <c r="D2" s="201" t="s">
        <v>16</v>
      </c>
      <c r="E2" s="202"/>
    </row>
    <row r="3" ht="15" customHeight="1" spans="2:6">
      <c r="B3" s="12"/>
      <c r="C3" s="13"/>
      <c r="E3" s="203"/>
      <c r="F3" s="202"/>
    </row>
    <row r="4" ht="32" customHeight="1" spans="2:10">
      <c r="B4" s="204" t="s">
        <v>17</v>
      </c>
      <c r="C4" s="204"/>
      <c r="D4" s="204"/>
      <c r="E4" s="204"/>
      <c r="F4" s="205"/>
      <c r="G4" s="204"/>
      <c r="H4" s="204"/>
      <c r="I4" s="204"/>
      <c r="J4" s="204"/>
    </row>
    <row r="5" s="200" customFormat="1" ht="32" customHeight="1" spans="1:10">
      <c r="A5" s="206"/>
      <c r="B5" s="207" t="s">
        <v>18</v>
      </c>
      <c r="C5" s="208" t="s">
        <v>19</v>
      </c>
      <c r="D5" s="208"/>
      <c r="E5" s="208"/>
      <c r="F5" s="209"/>
      <c r="G5" s="210" t="s">
        <v>20</v>
      </c>
      <c r="H5" s="211">
        <v>1</v>
      </c>
      <c r="I5" s="210" t="s">
        <v>21</v>
      </c>
      <c r="J5" s="233">
        <v>45536</v>
      </c>
    </row>
    <row r="6" s="200" customFormat="1" ht="32" customHeight="1" spans="1:10">
      <c r="A6" s="206"/>
      <c r="B6" s="207" t="s">
        <v>22</v>
      </c>
      <c r="C6" s="208" t="s">
        <v>23</v>
      </c>
      <c r="D6" s="207" t="s">
        <v>24</v>
      </c>
      <c r="E6" s="211" t="s">
        <v>25</v>
      </c>
      <c r="F6" s="209"/>
      <c r="G6" s="210" t="s">
        <v>26</v>
      </c>
      <c r="H6" s="211">
        <v>12</v>
      </c>
      <c r="I6" s="210" t="s">
        <v>27</v>
      </c>
      <c r="J6" s="233" t="s">
        <v>28</v>
      </c>
    </row>
    <row r="7" s="200" customFormat="1" ht="32" customHeight="1" spans="1:10">
      <c r="A7" s="206"/>
      <c r="B7" s="207" t="s">
        <v>29</v>
      </c>
      <c r="C7" s="212" t="s">
        <v>30</v>
      </c>
      <c r="D7" s="207" t="s">
        <v>31</v>
      </c>
      <c r="E7" s="211">
        <v>18370776482</v>
      </c>
      <c r="F7" s="209"/>
      <c r="G7" s="207" t="s">
        <v>32</v>
      </c>
      <c r="H7" s="213" t="s">
        <v>33</v>
      </c>
      <c r="I7" s="210" t="s">
        <v>34</v>
      </c>
      <c r="J7" s="213" t="s">
        <v>35</v>
      </c>
    </row>
    <row r="8" s="200" customFormat="1" ht="14.5" customHeight="1" spans="1:2">
      <c r="A8" s="206"/>
      <c r="B8" s="206"/>
    </row>
    <row r="9" ht="29" customHeight="1" spans="2:10">
      <c r="B9" s="214" t="s">
        <v>36</v>
      </c>
      <c r="C9" s="214"/>
      <c r="D9" s="214"/>
      <c r="E9" s="214"/>
      <c r="F9" s="215"/>
      <c r="G9" s="214" t="s">
        <v>37</v>
      </c>
      <c r="H9" s="214"/>
      <c r="I9" s="214"/>
      <c r="J9" s="214"/>
    </row>
    <row r="10" s="10" customFormat="1" ht="22" customHeight="1" spans="2:10">
      <c r="B10" s="122" t="s">
        <v>38</v>
      </c>
      <c r="C10" s="216" t="s">
        <v>39</v>
      </c>
      <c r="D10" s="216" t="s">
        <v>40</v>
      </c>
      <c r="E10" s="216" t="s">
        <v>41</v>
      </c>
      <c r="F10" s="217"/>
      <c r="G10" s="122" t="s">
        <v>38</v>
      </c>
      <c r="H10" s="216" t="s">
        <v>39</v>
      </c>
      <c r="I10" s="216" t="s">
        <v>40</v>
      </c>
      <c r="J10" s="216" t="s">
        <v>41</v>
      </c>
    </row>
    <row r="11" ht="64.5" customHeight="1" spans="2:10">
      <c r="B11" s="218" t="s">
        <v>42</v>
      </c>
      <c r="C11" s="219">
        <f>C12*10000/(NPV('现金流明细表（集客填报）'!C7,'现金流明细表（集客填报）'!H102:DO102)+NPV('现金流明细表（集客填报）'!C7,'现金流明细表（集客填报）'!H107:DO107))</f>
        <v>0.0699996189460046</v>
      </c>
      <c r="D11" s="220" t="s">
        <v>43</v>
      </c>
      <c r="E11" s="221" t="s">
        <v>44</v>
      </c>
      <c r="F11" s="222"/>
      <c r="G11" s="223" t="s">
        <v>45</v>
      </c>
      <c r="H11" s="224">
        <f>SUM('财务列账明细表（财务填报）'!H96:DO96)/SUM('财务列账明细表（财务填报）'!H94:DO94)</f>
        <v>-2239.57</v>
      </c>
      <c r="I11" s="226" t="s">
        <v>46</v>
      </c>
      <c r="J11" s="221" t="s">
        <v>47</v>
      </c>
    </row>
    <row r="12" ht="64.5" customHeight="1" spans="2:10">
      <c r="B12" s="223" t="s">
        <v>48</v>
      </c>
      <c r="C12" s="225">
        <f>NPV('现金流明细表（集客填报）'!C7,'现金流明细表（集客填报）'!H92:DO92)/10000</f>
        <v>0.177912874134084</v>
      </c>
      <c r="D12" s="226" t="s">
        <v>46</v>
      </c>
      <c r="E12" s="221" t="s">
        <v>49</v>
      </c>
      <c r="F12" s="222"/>
      <c r="G12" s="223" t="s">
        <v>50</v>
      </c>
      <c r="H12" s="224">
        <f>(SUM('财务列账明细表（财务填报）'!H96:DO96)/SUM('财务列账明细表（财务填报）'!H94:DO94))/((H5+H6)/12)</f>
        <v>-2067.29538461539</v>
      </c>
      <c r="I12" s="226" t="s">
        <v>46</v>
      </c>
      <c r="J12" s="221" t="s">
        <v>51</v>
      </c>
    </row>
    <row r="13" ht="64.5" customHeight="1" spans="2:10">
      <c r="B13" s="223" t="s">
        <v>52</v>
      </c>
      <c r="C13" s="227" t="s">
        <v>53</v>
      </c>
      <c r="D13" s="228" t="s">
        <v>53</v>
      </c>
      <c r="E13" s="229" t="s">
        <v>53</v>
      </c>
      <c r="F13" s="222"/>
      <c r="G13" s="223" t="s">
        <v>54</v>
      </c>
      <c r="H13" s="225">
        <f>SUM('财务列账明细表（财务填报）'!H96:DO96)/10000</f>
        <v>-0.223957</v>
      </c>
      <c r="I13" s="226" t="s">
        <v>46</v>
      </c>
      <c r="J13" s="221" t="s">
        <v>55</v>
      </c>
    </row>
    <row r="14" ht="84" customHeight="1" spans="2:10">
      <c r="B14" s="230" t="s">
        <v>56</v>
      </c>
      <c r="C14" s="231" t="str">
        <f ca="1">IF(ISERROR(('现金流明细表（集客填报）'!G114-OFFSET('现金流明细表（集客填报）'!H95,0,'现金流明细表（集客填报）'!G114-1)/OFFSET('现金流明细表（集客填报）'!H94,0,'现金流明细表（集客填报）'!G114))/12)&lt;&gt;TRUE,('现金流明细表（集客填报）'!G114-OFFSET('现金流明细表（集客填报）'!H95,0,'现金流明细表（集客填报）'!G114-1)/OFFSET('现金流明细表（集客填报）'!H94,0,'现金流明细表（集客填报）'!G114))/12,"现金流始终为正，此指标不适用，无需考虑")</f>
        <v>现金流始终为正，此指标不适用，无需考虑</v>
      </c>
      <c r="D14" s="226" t="s">
        <v>57</v>
      </c>
      <c r="E14" s="221" t="s">
        <v>58</v>
      </c>
      <c r="F14" s="222"/>
      <c r="G14" s="223" t="s">
        <v>59</v>
      </c>
      <c r="H14" s="232">
        <f>SUM('财务列账明细表（财务填报）'!H103:DO103)/SUM('财务列账明细表（财务填报）'!H101:DO101)/((H5+H6)/12)</f>
        <v>-2067.29538461539</v>
      </c>
      <c r="I14" s="226" t="s">
        <v>46</v>
      </c>
      <c r="J14" s="221" t="s">
        <v>60</v>
      </c>
    </row>
    <row r="15" ht="88.5" customHeight="1" spans="2:10">
      <c r="B15" s="230" t="s">
        <v>61</v>
      </c>
      <c r="C15" s="231" t="str">
        <f ca="1">IF(ISERROR(('现金流明细表（集客填报）'!G116-OFFSET('现金流明细表（集客填报）'!H93,0,'现金流明细表（集客填报）'!G116-1)/OFFSET('现金流明细表（集客填报）'!H92,0,'现金流明细表（集客填报）'!G116))/12)&lt;&gt;TRUE,('现金流明细表（集客填报）'!G116-OFFSET('现金流明细表（集客填报）'!H93,0,'现金流明细表（集客填报）'!G116-1)/OFFSET('现金流明细表（集客填报）'!H92,0,'现金流明细表（集客填报）'!G116))/12,"现金流始终为正，此指标不适用，无需考虑")</f>
        <v>现金流始终为正，此指标不适用，无需考虑</v>
      </c>
      <c r="D15" s="226" t="s">
        <v>57</v>
      </c>
      <c r="E15" s="221" t="s">
        <v>62</v>
      </c>
      <c r="F15" s="222"/>
      <c r="G15" s="230" t="s">
        <v>63</v>
      </c>
      <c r="H15" s="225">
        <f>SUM('财务列账明细表（财务填报）'!H103:DO103)/10000</f>
        <v>-0.223957</v>
      </c>
      <c r="I15" s="226" t="s">
        <v>46</v>
      </c>
      <c r="J15" s="221" t="s">
        <v>64</v>
      </c>
    </row>
  </sheetData>
  <mergeCells count="4">
    <mergeCell ref="B4:J4"/>
    <mergeCell ref="C5:E5"/>
    <mergeCell ref="B9:E9"/>
    <mergeCell ref="G9:J9"/>
  </mergeCells>
  <dataValidations count="2">
    <dataValidation type="list" allowBlank="1" showInputMessage="1" showErrorMessage="1" sqref="H7">
      <formula1>"业主,合作伙伴,我公司"</formula1>
    </dataValidation>
    <dataValidation type="list" allowBlank="1" showInputMessage="1" showErrorMessage="1" sqref="J7">
      <formula1>"合作服务,受托代销,投资建设"</formula1>
    </dataValidation>
  </dataValidations>
  <pageMargins left="0.708661417322835" right="0.708661417322835" top="0.748031496062992" bottom="0.748031496062992" header="0.31496062992126" footer="0.31496062992126"/>
  <pageSetup paperSize="9" scale="48" orientation="landscape"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tabColor theme="3" tint="0.599993896298105"/>
    <outlinePr summaryBelow="0"/>
    <pageSetUpPr fitToPage="1"/>
  </sheetPr>
  <dimension ref="A1:DV123"/>
  <sheetViews>
    <sheetView showGridLines="0" view="pageBreakPreview" zoomScale="50" zoomScaleNormal="100" workbookViewId="0">
      <pane ySplit="7" topLeftCell="A62" activePane="bottomLeft" state="frozen"/>
      <selection/>
      <selection pane="bottomLeft" activeCell="N65" sqref="N65"/>
    </sheetView>
  </sheetViews>
  <sheetFormatPr defaultColWidth="9" defaultRowHeight="16.5"/>
  <cols>
    <col min="1" max="1" width="6.45454545454545" style="7" customWidth="1"/>
    <col min="2" max="2" width="14.6272727272727" style="7" customWidth="1"/>
    <col min="3" max="4" width="7.53636363636364" style="7" customWidth="1"/>
    <col min="5" max="5" width="53.7181818181818" style="7" customWidth="1"/>
    <col min="6" max="6" width="12.3727272727273" style="7" customWidth="1"/>
    <col min="7" max="7" width="20.9090909090909" style="7" customWidth="1"/>
    <col min="8" max="8" width="16.5545454545455" style="7" customWidth="1"/>
    <col min="9" max="10" width="19.1818181818182" style="7" customWidth="1"/>
    <col min="11" max="12" width="13.6272727272727" style="7" customWidth="1"/>
    <col min="13" max="13" width="13.6272727272727" style="8" customWidth="1"/>
    <col min="14" max="15" width="13.6272727272727" style="7" customWidth="1"/>
    <col min="16" max="16" width="13.6272727272727" style="9" customWidth="1"/>
    <col min="17" max="119" width="13.6272727272727" style="7" customWidth="1"/>
    <col min="120" max="120" width="122.090909090909" style="7" customWidth="1"/>
    <col min="121" max="123" width="9" style="7"/>
    <col min="124" max="124" width="9.81818181818182" style="7" customWidth="1"/>
    <col min="125" max="16384" width="9" style="7"/>
  </cols>
  <sheetData>
    <row r="1" spans="2:121">
      <c r="B1" s="10"/>
      <c r="C1" s="10" t="s">
        <v>65</v>
      </c>
      <c r="G1" s="11"/>
      <c r="M1" s="7"/>
      <c r="DQ1" s="8"/>
    </row>
    <row r="2" spans="2:121">
      <c r="B2" s="12"/>
      <c r="D2" s="12" t="s">
        <v>66</v>
      </c>
      <c r="E2" s="13" t="s">
        <v>67</v>
      </c>
      <c r="F2" s="14" t="s">
        <v>14</v>
      </c>
      <c r="G2" s="15" t="s">
        <v>15</v>
      </c>
      <c r="K2" s="11"/>
      <c r="L2" s="11"/>
      <c r="DQ2" s="8"/>
    </row>
    <row r="3" spans="2:121">
      <c r="B3" s="12"/>
      <c r="D3" s="12" t="s">
        <v>68</v>
      </c>
      <c r="E3" s="7" t="s">
        <v>69</v>
      </c>
      <c r="M3" s="7"/>
      <c r="DQ3" s="8"/>
    </row>
    <row r="4" spans="2:121">
      <c r="B4" s="12"/>
      <c r="D4" s="12" t="s">
        <v>70</v>
      </c>
      <c r="E4" s="7" t="s">
        <v>71</v>
      </c>
      <c r="M4" s="7"/>
      <c r="DQ4" s="8"/>
    </row>
    <row r="5" ht="10" customHeight="1"/>
    <row r="6" s="1" customFormat="1" ht="35.5" customHeight="1" spans="2:120">
      <c r="B6" s="16" t="s">
        <v>72</v>
      </c>
      <c r="C6" s="16" t="s">
        <v>73</v>
      </c>
      <c r="D6" s="17"/>
      <c r="E6" s="18" t="s">
        <v>74</v>
      </c>
      <c r="F6" s="19" t="s">
        <v>75</v>
      </c>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row>
    <row r="7" ht="70.5" customHeight="1" spans="2:126">
      <c r="B7" s="16" t="s">
        <v>76</v>
      </c>
      <c r="C7" s="16">
        <f>5.5%/12</f>
        <v>0.00458333333333333</v>
      </c>
      <c r="D7" s="17"/>
      <c r="E7" s="20">
        <f>2.235%/12</f>
        <v>0.0018625</v>
      </c>
      <c r="F7" s="21" t="s">
        <v>77</v>
      </c>
      <c r="G7" s="21" t="s">
        <v>78</v>
      </c>
      <c r="H7" s="22">
        <v>45352</v>
      </c>
      <c r="I7" s="72">
        <f>DATE(YEAR(H7),MONTH(H7)+1,DAY(H7))</f>
        <v>45383</v>
      </c>
      <c r="J7" s="72">
        <f t="shared" ref="J7:BU7" si="0">DATE(YEAR(I7),MONTH(I7)+1,DAY(I7))</f>
        <v>45413</v>
      </c>
      <c r="K7" s="72">
        <f t="shared" si="0"/>
        <v>45444</v>
      </c>
      <c r="L7" s="72">
        <f t="shared" si="0"/>
        <v>45474</v>
      </c>
      <c r="M7" s="72">
        <f t="shared" si="0"/>
        <v>45505</v>
      </c>
      <c r="N7" s="72">
        <f t="shared" si="0"/>
        <v>45536</v>
      </c>
      <c r="O7" s="72">
        <f t="shared" si="0"/>
        <v>45566</v>
      </c>
      <c r="P7" s="72">
        <f t="shared" si="0"/>
        <v>45597</v>
      </c>
      <c r="Q7" s="72">
        <f t="shared" si="0"/>
        <v>45627</v>
      </c>
      <c r="R7" s="72">
        <f t="shared" si="0"/>
        <v>45658</v>
      </c>
      <c r="S7" s="72">
        <f t="shared" si="0"/>
        <v>45689</v>
      </c>
      <c r="T7" s="72">
        <f t="shared" si="0"/>
        <v>45717</v>
      </c>
      <c r="U7" s="72">
        <f t="shared" si="0"/>
        <v>45748</v>
      </c>
      <c r="V7" s="72">
        <f t="shared" si="0"/>
        <v>45778</v>
      </c>
      <c r="W7" s="72">
        <f t="shared" si="0"/>
        <v>45809</v>
      </c>
      <c r="X7" s="72">
        <f t="shared" si="0"/>
        <v>45839</v>
      </c>
      <c r="Y7" s="72">
        <f t="shared" si="0"/>
        <v>45870</v>
      </c>
      <c r="Z7" s="72">
        <f t="shared" si="0"/>
        <v>45901</v>
      </c>
      <c r="AA7" s="72">
        <f t="shared" si="0"/>
        <v>45931</v>
      </c>
      <c r="AB7" s="72">
        <f t="shared" si="0"/>
        <v>45962</v>
      </c>
      <c r="AC7" s="72">
        <f t="shared" si="0"/>
        <v>45992</v>
      </c>
      <c r="AD7" s="72">
        <f t="shared" si="0"/>
        <v>46023</v>
      </c>
      <c r="AE7" s="72">
        <f t="shared" si="0"/>
        <v>46054</v>
      </c>
      <c r="AF7" s="72">
        <f t="shared" si="0"/>
        <v>46082</v>
      </c>
      <c r="AG7" s="72">
        <f t="shared" si="0"/>
        <v>46113</v>
      </c>
      <c r="AH7" s="72">
        <f t="shared" si="0"/>
        <v>46143</v>
      </c>
      <c r="AI7" s="72">
        <f t="shared" si="0"/>
        <v>46174</v>
      </c>
      <c r="AJ7" s="72">
        <f t="shared" si="0"/>
        <v>46204</v>
      </c>
      <c r="AK7" s="72">
        <f t="shared" si="0"/>
        <v>46235</v>
      </c>
      <c r="AL7" s="72">
        <f t="shared" si="0"/>
        <v>46266</v>
      </c>
      <c r="AM7" s="72">
        <f t="shared" si="0"/>
        <v>46296</v>
      </c>
      <c r="AN7" s="72">
        <f t="shared" si="0"/>
        <v>46327</v>
      </c>
      <c r="AO7" s="72">
        <f t="shared" si="0"/>
        <v>46357</v>
      </c>
      <c r="AP7" s="72">
        <f t="shared" si="0"/>
        <v>46388</v>
      </c>
      <c r="AQ7" s="72">
        <f t="shared" si="0"/>
        <v>46419</v>
      </c>
      <c r="AR7" s="72">
        <f t="shared" si="0"/>
        <v>46447</v>
      </c>
      <c r="AS7" s="72">
        <f t="shared" si="0"/>
        <v>46478</v>
      </c>
      <c r="AT7" s="72">
        <f t="shared" si="0"/>
        <v>46508</v>
      </c>
      <c r="AU7" s="72">
        <f t="shared" si="0"/>
        <v>46539</v>
      </c>
      <c r="AV7" s="72">
        <f t="shared" si="0"/>
        <v>46569</v>
      </c>
      <c r="AW7" s="72">
        <f t="shared" si="0"/>
        <v>46600</v>
      </c>
      <c r="AX7" s="72">
        <f t="shared" si="0"/>
        <v>46631</v>
      </c>
      <c r="AY7" s="72">
        <f t="shared" si="0"/>
        <v>46661</v>
      </c>
      <c r="AZ7" s="72">
        <f t="shared" si="0"/>
        <v>46692</v>
      </c>
      <c r="BA7" s="72">
        <f t="shared" si="0"/>
        <v>46722</v>
      </c>
      <c r="BB7" s="72">
        <f t="shared" si="0"/>
        <v>46753</v>
      </c>
      <c r="BC7" s="72">
        <f t="shared" si="0"/>
        <v>46784</v>
      </c>
      <c r="BD7" s="72">
        <f t="shared" si="0"/>
        <v>46813</v>
      </c>
      <c r="BE7" s="72">
        <f t="shared" si="0"/>
        <v>46844</v>
      </c>
      <c r="BF7" s="72">
        <f t="shared" si="0"/>
        <v>46874</v>
      </c>
      <c r="BG7" s="72">
        <f t="shared" si="0"/>
        <v>46905</v>
      </c>
      <c r="BH7" s="72">
        <f t="shared" si="0"/>
        <v>46935</v>
      </c>
      <c r="BI7" s="72">
        <f t="shared" si="0"/>
        <v>46966</v>
      </c>
      <c r="BJ7" s="72">
        <f t="shared" si="0"/>
        <v>46997</v>
      </c>
      <c r="BK7" s="72">
        <f t="shared" si="0"/>
        <v>47027</v>
      </c>
      <c r="BL7" s="72">
        <f t="shared" si="0"/>
        <v>47058</v>
      </c>
      <c r="BM7" s="72">
        <f t="shared" si="0"/>
        <v>47088</v>
      </c>
      <c r="BN7" s="72">
        <f t="shared" si="0"/>
        <v>47119</v>
      </c>
      <c r="BO7" s="72">
        <f t="shared" si="0"/>
        <v>47150</v>
      </c>
      <c r="BP7" s="72">
        <f t="shared" si="0"/>
        <v>47178</v>
      </c>
      <c r="BQ7" s="72">
        <f t="shared" si="0"/>
        <v>47209</v>
      </c>
      <c r="BR7" s="72">
        <f t="shared" si="0"/>
        <v>47239</v>
      </c>
      <c r="BS7" s="72">
        <f t="shared" si="0"/>
        <v>47270</v>
      </c>
      <c r="BT7" s="72">
        <f t="shared" si="0"/>
        <v>47300</v>
      </c>
      <c r="BU7" s="72">
        <f t="shared" si="0"/>
        <v>47331</v>
      </c>
      <c r="BV7" s="72">
        <f t="shared" ref="BV7:DO7" si="1">DATE(YEAR(BU7),MONTH(BU7)+1,DAY(BU7))</f>
        <v>47362</v>
      </c>
      <c r="BW7" s="72">
        <f t="shared" si="1"/>
        <v>47392</v>
      </c>
      <c r="BX7" s="72">
        <f t="shared" si="1"/>
        <v>47423</v>
      </c>
      <c r="BY7" s="72">
        <f t="shared" si="1"/>
        <v>47453</v>
      </c>
      <c r="BZ7" s="72">
        <f t="shared" si="1"/>
        <v>47484</v>
      </c>
      <c r="CA7" s="72">
        <f t="shared" si="1"/>
        <v>47515</v>
      </c>
      <c r="CB7" s="72">
        <f t="shared" si="1"/>
        <v>47543</v>
      </c>
      <c r="CC7" s="72">
        <f t="shared" si="1"/>
        <v>47574</v>
      </c>
      <c r="CD7" s="72">
        <f t="shared" si="1"/>
        <v>47604</v>
      </c>
      <c r="CE7" s="72">
        <f t="shared" si="1"/>
        <v>47635</v>
      </c>
      <c r="CF7" s="72">
        <f t="shared" si="1"/>
        <v>47665</v>
      </c>
      <c r="CG7" s="72">
        <f t="shared" si="1"/>
        <v>47696</v>
      </c>
      <c r="CH7" s="72">
        <f t="shared" si="1"/>
        <v>47727</v>
      </c>
      <c r="CI7" s="72">
        <f t="shared" si="1"/>
        <v>47757</v>
      </c>
      <c r="CJ7" s="72">
        <f t="shared" si="1"/>
        <v>47788</v>
      </c>
      <c r="CK7" s="72">
        <f t="shared" si="1"/>
        <v>47818</v>
      </c>
      <c r="CL7" s="72">
        <f t="shared" si="1"/>
        <v>47849</v>
      </c>
      <c r="CM7" s="72">
        <f t="shared" si="1"/>
        <v>47880</v>
      </c>
      <c r="CN7" s="72">
        <f t="shared" si="1"/>
        <v>47908</v>
      </c>
      <c r="CO7" s="72">
        <f t="shared" si="1"/>
        <v>47939</v>
      </c>
      <c r="CP7" s="72">
        <f t="shared" si="1"/>
        <v>47969</v>
      </c>
      <c r="CQ7" s="72">
        <f t="shared" si="1"/>
        <v>48000</v>
      </c>
      <c r="CR7" s="72">
        <f t="shared" si="1"/>
        <v>48030</v>
      </c>
      <c r="CS7" s="72">
        <f t="shared" si="1"/>
        <v>48061</v>
      </c>
      <c r="CT7" s="72">
        <f t="shared" si="1"/>
        <v>48092</v>
      </c>
      <c r="CU7" s="72">
        <f t="shared" si="1"/>
        <v>48122</v>
      </c>
      <c r="CV7" s="72">
        <f t="shared" si="1"/>
        <v>48153</v>
      </c>
      <c r="CW7" s="72">
        <f t="shared" si="1"/>
        <v>48183</v>
      </c>
      <c r="CX7" s="72">
        <f t="shared" si="1"/>
        <v>48214</v>
      </c>
      <c r="CY7" s="72">
        <f t="shared" si="1"/>
        <v>48245</v>
      </c>
      <c r="CZ7" s="72">
        <f t="shared" si="1"/>
        <v>48274</v>
      </c>
      <c r="DA7" s="72">
        <f t="shared" si="1"/>
        <v>48305</v>
      </c>
      <c r="DB7" s="72">
        <f t="shared" si="1"/>
        <v>48335</v>
      </c>
      <c r="DC7" s="72">
        <f t="shared" si="1"/>
        <v>48366</v>
      </c>
      <c r="DD7" s="72">
        <f t="shared" si="1"/>
        <v>48396</v>
      </c>
      <c r="DE7" s="72">
        <f t="shared" si="1"/>
        <v>48427</v>
      </c>
      <c r="DF7" s="72">
        <f t="shared" si="1"/>
        <v>48458</v>
      </c>
      <c r="DG7" s="72">
        <f t="shared" si="1"/>
        <v>48488</v>
      </c>
      <c r="DH7" s="72">
        <f t="shared" si="1"/>
        <v>48519</v>
      </c>
      <c r="DI7" s="72">
        <f t="shared" si="1"/>
        <v>48549</v>
      </c>
      <c r="DJ7" s="72">
        <f t="shared" si="1"/>
        <v>48580</v>
      </c>
      <c r="DK7" s="72">
        <f t="shared" si="1"/>
        <v>48611</v>
      </c>
      <c r="DL7" s="72">
        <f t="shared" si="1"/>
        <v>48639</v>
      </c>
      <c r="DM7" s="72">
        <f t="shared" si="1"/>
        <v>48670</v>
      </c>
      <c r="DN7" s="72">
        <f t="shared" si="1"/>
        <v>48700</v>
      </c>
      <c r="DO7" s="72">
        <f t="shared" si="1"/>
        <v>48731</v>
      </c>
      <c r="DP7" s="73" t="s">
        <v>41</v>
      </c>
      <c r="DV7" s="79"/>
    </row>
    <row r="8" ht="47" customHeight="1" spans="2:124">
      <c r="B8" s="23" t="s">
        <v>79</v>
      </c>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74"/>
      <c r="DT8" s="79"/>
    </row>
    <row r="9" ht="47" customHeight="1" spans="2:126">
      <c r="B9" s="25" t="s">
        <v>80</v>
      </c>
      <c r="C9" s="98" t="s">
        <v>81</v>
      </c>
      <c r="D9" s="98"/>
      <c r="E9" s="135" t="s">
        <v>82</v>
      </c>
      <c r="F9" s="29">
        <v>0.06</v>
      </c>
      <c r="G9" s="136">
        <f>SUM(H9:DO9)</f>
        <v>4212</v>
      </c>
      <c r="H9" s="136">
        <f t="shared" ref="H9:BS9" si="2">SUM(H10:H21)</f>
        <v>0</v>
      </c>
      <c r="I9" s="136">
        <f t="shared" si="2"/>
        <v>0</v>
      </c>
      <c r="J9" s="136">
        <f t="shared" si="2"/>
        <v>0</v>
      </c>
      <c r="K9" s="136">
        <f t="shared" si="2"/>
        <v>0</v>
      </c>
      <c r="L9" s="136">
        <f t="shared" si="2"/>
        <v>0</v>
      </c>
      <c r="M9" s="136">
        <f t="shared" si="2"/>
        <v>0</v>
      </c>
      <c r="N9" s="136">
        <f t="shared" si="2"/>
        <v>4212</v>
      </c>
      <c r="O9" s="136">
        <f t="shared" si="2"/>
        <v>0</v>
      </c>
      <c r="P9" s="136">
        <f t="shared" si="2"/>
        <v>0</v>
      </c>
      <c r="Q9" s="136">
        <f t="shared" si="2"/>
        <v>0</v>
      </c>
      <c r="R9" s="136">
        <f t="shared" si="2"/>
        <v>0</v>
      </c>
      <c r="S9" s="136">
        <f t="shared" si="2"/>
        <v>0</v>
      </c>
      <c r="T9" s="136">
        <f t="shared" si="2"/>
        <v>0</v>
      </c>
      <c r="U9" s="136">
        <f t="shared" si="2"/>
        <v>0</v>
      </c>
      <c r="V9" s="136">
        <f t="shared" si="2"/>
        <v>0</v>
      </c>
      <c r="W9" s="136">
        <f t="shared" si="2"/>
        <v>0</v>
      </c>
      <c r="X9" s="136">
        <f t="shared" si="2"/>
        <v>0</v>
      </c>
      <c r="Y9" s="136">
        <f t="shared" si="2"/>
        <v>0</v>
      </c>
      <c r="Z9" s="136">
        <f t="shared" si="2"/>
        <v>0</v>
      </c>
      <c r="AA9" s="136">
        <f t="shared" si="2"/>
        <v>0</v>
      </c>
      <c r="AB9" s="136">
        <f t="shared" si="2"/>
        <v>0</v>
      </c>
      <c r="AC9" s="136">
        <f t="shared" si="2"/>
        <v>0</v>
      </c>
      <c r="AD9" s="136">
        <f t="shared" si="2"/>
        <v>0</v>
      </c>
      <c r="AE9" s="136">
        <f t="shared" si="2"/>
        <v>0</v>
      </c>
      <c r="AF9" s="136">
        <f t="shared" si="2"/>
        <v>0</v>
      </c>
      <c r="AG9" s="136">
        <f t="shared" si="2"/>
        <v>0</v>
      </c>
      <c r="AH9" s="136">
        <f t="shared" si="2"/>
        <v>0</v>
      </c>
      <c r="AI9" s="136">
        <f t="shared" si="2"/>
        <v>0</v>
      </c>
      <c r="AJ9" s="136">
        <f t="shared" si="2"/>
        <v>0</v>
      </c>
      <c r="AK9" s="136">
        <f t="shared" si="2"/>
        <v>0</v>
      </c>
      <c r="AL9" s="136">
        <f t="shared" si="2"/>
        <v>0</v>
      </c>
      <c r="AM9" s="136">
        <f t="shared" si="2"/>
        <v>0</v>
      </c>
      <c r="AN9" s="136">
        <f t="shared" si="2"/>
        <v>0</v>
      </c>
      <c r="AO9" s="136">
        <f t="shared" si="2"/>
        <v>0</v>
      </c>
      <c r="AP9" s="136">
        <f t="shared" si="2"/>
        <v>0</v>
      </c>
      <c r="AQ9" s="136">
        <f t="shared" si="2"/>
        <v>0</v>
      </c>
      <c r="AR9" s="136">
        <f t="shared" si="2"/>
        <v>0</v>
      </c>
      <c r="AS9" s="136">
        <f t="shared" si="2"/>
        <v>0</v>
      </c>
      <c r="AT9" s="136">
        <f t="shared" si="2"/>
        <v>0</v>
      </c>
      <c r="AU9" s="136">
        <f t="shared" si="2"/>
        <v>0</v>
      </c>
      <c r="AV9" s="136">
        <f t="shared" si="2"/>
        <v>0</v>
      </c>
      <c r="AW9" s="136">
        <f t="shared" si="2"/>
        <v>0</v>
      </c>
      <c r="AX9" s="136">
        <f t="shared" si="2"/>
        <v>0</v>
      </c>
      <c r="AY9" s="136">
        <f t="shared" si="2"/>
        <v>0</v>
      </c>
      <c r="AZ9" s="136">
        <f t="shared" si="2"/>
        <v>0</v>
      </c>
      <c r="BA9" s="136">
        <f t="shared" si="2"/>
        <v>0</v>
      </c>
      <c r="BB9" s="136">
        <f t="shared" si="2"/>
        <v>0</v>
      </c>
      <c r="BC9" s="136">
        <f t="shared" si="2"/>
        <v>0</v>
      </c>
      <c r="BD9" s="136">
        <f t="shared" si="2"/>
        <v>0</v>
      </c>
      <c r="BE9" s="136">
        <f t="shared" si="2"/>
        <v>0</v>
      </c>
      <c r="BF9" s="136">
        <f t="shared" si="2"/>
        <v>0</v>
      </c>
      <c r="BG9" s="136">
        <f t="shared" si="2"/>
        <v>0</v>
      </c>
      <c r="BH9" s="136">
        <f t="shared" si="2"/>
        <v>0</v>
      </c>
      <c r="BI9" s="136">
        <f t="shared" si="2"/>
        <v>0</v>
      </c>
      <c r="BJ9" s="136">
        <f t="shared" si="2"/>
        <v>0</v>
      </c>
      <c r="BK9" s="136">
        <f t="shared" si="2"/>
        <v>0</v>
      </c>
      <c r="BL9" s="136">
        <f t="shared" si="2"/>
        <v>0</v>
      </c>
      <c r="BM9" s="136">
        <f t="shared" si="2"/>
        <v>0</v>
      </c>
      <c r="BN9" s="136">
        <f t="shared" si="2"/>
        <v>0</v>
      </c>
      <c r="BO9" s="136">
        <f t="shared" si="2"/>
        <v>0</v>
      </c>
      <c r="BP9" s="136">
        <f t="shared" si="2"/>
        <v>0</v>
      </c>
      <c r="BQ9" s="136">
        <f t="shared" si="2"/>
        <v>0</v>
      </c>
      <c r="BR9" s="136">
        <f t="shared" si="2"/>
        <v>0</v>
      </c>
      <c r="BS9" s="136">
        <f t="shared" si="2"/>
        <v>0</v>
      </c>
      <c r="BT9" s="136">
        <f t="shared" ref="BT9:DO9" si="3">SUM(BT10:BT21)</f>
        <v>0</v>
      </c>
      <c r="BU9" s="136">
        <f t="shared" si="3"/>
        <v>0</v>
      </c>
      <c r="BV9" s="136">
        <f t="shared" si="3"/>
        <v>0</v>
      </c>
      <c r="BW9" s="136">
        <f t="shared" si="3"/>
        <v>0</v>
      </c>
      <c r="BX9" s="136">
        <f t="shared" si="3"/>
        <v>0</v>
      </c>
      <c r="BY9" s="136">
        <f t="shared" si="3"/>
        <v>0</v>
      </c>
      <c r="BZ9" s="136">
        <f t="shared" si="3"/>
        <v>0</v>
      </c>
      <c r="CA9" s="136">
        <f t="shared" si="3"/>
        <v>0</v>
      </c>
      <c r="CB9" s="136">
        <f t="shared" si="3"/>
        <v>0</v>
      </c>
      <c r="CC9" s="136">
        <f t="shared" si="3"/>
        <v>0</v>
      </c>
      <c r="CD9" s="136">
        <f t="shared" si="3"/>
        <v>0</v>
      </c>
      <c r="CE9" s="136">
        <f t="shared" si="3"/>
        <v>0</v>
      </c>
      <c r="CF9" s="136">
        <f t="shared" si="3"/>
        <v>0</v>
      </c>
      <c r="CG9" s="136">
        <f t="shared" si="3"/>
        <v>0</v>
      </c>
      <c r="CH9" s="136">
        <f t="shared" si="3"/>
        <v>0</v>
      </c>
      <c r="CI9" s="136">
        <f t="shared" si="3"/>
        <v>0</v>
      </c>
      <c r="CJ9" s="136">
        <f t="shared" si="3"/>
        <v>0</v>
      </c>
      <c r="CK9" s="136">
        <f t="shared" si="3"/>
        <v>0</v>
      </c>
      <c r="CL9" s="136">
        <f t="shared" si="3"/>
        <v>0</v>
      </c>
      <c r="CM9" s="136">
        <f t="shared" si="3"/>
        <v>0</v>
      </c>
      <c r="CN9" s="136">
        <f t="shared" si="3"/>
        <v>0</v>
      </c>
      <c r="CO9" s="136">
        <f t="shared" si="3"/>
        <v>0</v>
      </c>
      <c r="CP9" s="136">
        <f t="shared" si="3"/>
        <v>0</v>
      </c>
      <c r="CQ9" s="136">
        <f t="shared" si="3"/>
        <v>0</v>
      </c>
      <c r="CR9" s="136">
        <f t="shared" si="3"/>
        <v>0</v>
      </c>
      <c r="CS9" s="136">
        <f t="shared" si="3"/>
        <v>0</v>
      </c>
      <c r="CT9" s="136">
        <f t="shared" si="3"/>
        <v>0</v>
      </c>
      <c r="CU9" s="136">
        <f t="shared" si="3"/>
        <v>0</v>
      </c>
      <c r="CV9" s="136">
        <f t="shared" si="3"/>
        <v>0</v>
      </c>
      <c r="CW9" s="136">
        <f t="shared" si="3"/>
        <v>0</v>
      </c>
      <c r="CX9" s="136">
        <f t="shared" si="3"/>
        <v>0</v>
      </c>
      <c r="CY9" s="136">
        <f t="shared" si="3"/>
        <v>0</v>
      </c>
      <c r="CZ9" s="136">
        <f t="shared" si="3"/>
        <v>0</v>
      </c>
      <c r="DA9" s="136">
        <f t="shared" si="3"/>
        <v>0</v>
      </c>
      <c r="DB9" s="136">
        <f t="shared" si="3"/>
        <v>0</v>
      </c>
      <c r="DC9" s="136">
        <f t="shared" si="3"/>
        <v>0</v>
      </c>
      <c r="DD9" s="136">
        <f t="shared" si="3"/>
        <v>0</v>
      </c>
      <c r="DE9" s="136">
        <f t="shared" si="3"/>
        <v>0</v>
      </c>
      <c r="DF9" s="136">
        <f t="shared" si="3"/>
        <v>0</v>
      </c>
      <c r="DG9" s="136">
        <f t="shared" si="3"/>
        <v>0</v>
      </c>
      <c r="DH9" s="136">
        <f t="shared" si="3"/>
        <v>0</v>
      </c>
      <c r="DI9" s="136">
        <f t="shared" si="3"/>
        <v>0</v>
      </c>
      <c r="DJ9" s="136">
        <f t="shared" si="3"/>
        <v>0</v>
      </c>
      <c r="DK9" s="136">
        <f t="shared" si="3"/>
        <v>0</v>
      </c>
      <c r="DL9" s="136">
        <f t="shared" si="3"/>
        <v>0</v>
      </c>
      <c r="DM9" s="136">
        <f t="shared" si="3"/>
        <v>0</v>
      </c>
      <c r="DN9" s="136">
        <f t="shared" si="3"/>
        <v>0</v>
      </c>
      <c r="DO9" s="136">
        <f t="shared" si="3"/>
        <v>0</v>
      </c>
      <c r="DP9" s="159" t="s">
        <v>83</v>
      </c>
      <c r="DQ9" s="80" t="s">
        <v>84</v>
      </c>
      <c r="DV9" s="79"/>
    </row>
    <row r="10" ht="47" customHeight="1" spans="2:126">
      <c r="B10" s="25"/>
      <c r="C10" s="98"/>
      <c r="D10" s="98"/>
      <c r="E10" s="135" t="s">
        <v>85</v>
      </c>
      <c r="F10" s="29">
        <v>0.06</v>
      </c>
      <c r="G10" s="136">
        <f t="shared" ref="G9:G28" si="4">SUM(H10:DO10)</f>
        <v>0</v>
      </c>
      <c r="H10" s="137"/>
      <c r="I10" s="137"/>
      <c r="J10" s="137"/>
      <c r="K10" s="137"/>
      <c r="L10" s="137"/>
      <c r="M10" s="137"/>
      <c r="N10" s="137"/>
      <c r="O10" s="137"/>
      <c r="P10" s="150"/>
      <c r="Q10" s="150"/>
      <c r="R10" s="150"/>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7"/>
      <c r="BG10" s="137"/>
      <c r="BH10" s="137"/>
      <c r="BI10" s="137"/>
      <c r="BJ10" s="137"/>
      <c r="BK10" s="137"/>
      <c r="BL10" s="137"/>
      <c r="BM10" s="137"/>
      <c r="BN10" s="137"/>
      <c r="BO10" s="137"/>
      <c r="BP10" s="137"/>
      <c r="BQ10" s="137"/>
      <c r="BR10" s="137"/>
      <c r="BS10" s="137"/>
      <c r="BT10" s="137"/>
      <c r="BU10" s="137"/>
      <c r="BV10" s="137"/>
      <c r="BW10" s="137"/>
      <c r="BX10" s="137"/>
      <c r="BY10" s="137"/>
      <c r="BZ10" s="137"/>
      <c r="CA10" s="137"/>
      <c r="CB10" s="137"/>
      <c r="CC10" s="137"/>
      <c r="CD10" s="137"/>
      <c r="CE10" s="137"/>
      <c r="CF10" s="137"/>
      <c r="CG10" s="137"/>
      <c r="CH10" s="137"/>
      <c r="CI10" s="137"/>
      <c r="CJ10" s="137"/>
      <c r="CK10" s="137"/>
      <c r="CL10" s="137"/>
      <c r="CM10" s="137"/>
      <c r="CN10" s="137"/>
      <c r="CO10" s="137"/>
      <c r="CP10" s="137"/>
      <c r="CQ10" s="137"/>
      <c r="CR10" s="137"/>
      <c r="CS10" s="137"/>
      <c r="CT10" s="137"/>
      <c r="CU10" s="137"/>
      <c r="CV10" s="137"/>
      <c r="CW10" s="137"/>
      <c r="CX10" s="137"/>
      <c r="CY10" s="137"/>
      <c r="CZ10" s="137"/>
      <c r="DA10" s="137"/>
      <c r="DB10" s="137"/>
      <c r="DC10" s="137"/>
      <c r="DD10" s="137"/>
      <c r="DE10" s="137"/>
      <c r="DF10" s="137"/>
      <c r="DG10" s="137"/>
      <c r="DH10" s="137"/>
      <c r="DI10" s="137"/>
      <c r="DJ10" s="137"/>
      <c r="DK10" s="137"/>
      <c r="DL10" s="137"/>
      <c r="DM10" s="137"/>
      <c r="DN10" s="137"/>
      <c r="DO10" s="137"/>
      <c r="DP10" s="159"/>
      <c r="DQ10" s="80"/>
      <c r="DV10" s="79"/>
    </row>
    <row r="11" ht="47" customHeight="1" spans="2:126">
      <c r="B11" s="25"/>
      <c r="C11" s="98"/>
      <c r="D11" s="98"/>
      <c r="E11" s="135" t="s">
        <v>86</v>
      </c>
      <c r="F11" s="29">
        <v>0.06</v>
      </c>
      <c r="G11" s="136">
        <f t="shared" si="4"/>
        <v>0</v>
      </c>
      <c r="H11" s="137"/>
      <c r="I11" s="150"/>
      <c r="J11" s="150"/>
      <c r="K11" s="150"/>
      <c r="L11" s="150"/>
      <c r="M11" s="150"/>
      <c r="N11" s="150"/>
      <c r="O11" s="150"/>
      <c r="P11" s="150"/>
      <c r="Q11" s="150"/>
      <c r="R11" s="150"/>
      <c r="S11" s="137"/>
      <c r="T11" s="137"/>
      <c r="U11" s="137"/>
      <c r="V11" s="137"/>
      <c r="W11" s="137"/>
      <c r="X11" s="137"/>
      <c r="Y11" s="137"/>
      <c r="Z11" s="137"/>
      <c r="AA11" s="137"/>
      <c r="AB11" s="137"/>
      <c r="AC11" s="137"/>
      <c r="AD11" s="137"/>
      <c r="AE11" s="137"/>
      <c r="AF11" s="137"/>
      <c r="AG11" s="137"/>
      <c r="AH11" s="137"/>
      <c r="AI11" s="137"/>
      <c r="AJ11" s="137"/>
      <c r="AK11" s="137"/>
      <c r="AL11" s="137"/>
      <c r="AM11" s="137"/>
      <c r="AN11" s="137"/>
      <c r="AO11" s="137"/>
      <c r="AP11" s="137"/>
      <c r="AQ11" s="137"/>
      <c r="AR11" s="137"/>
      <c r="AS11" s="137"/>
      <c r="AT11" s="137"/>
      <c r="AU11" s="137"/>
      <c r="AV11" s="137"/>
      <c r="AW11" s="137"/>
      <c r="AX11" s="137"/>
      <c r="AY11" s="137"/>
      <c r="AZ11" s="137"/>
      <c r="BA11" s="137"/>
      <c r="BB11" s="137"/>
      <c r="BC11" s="137"/>
      <c r="BD11" s="137"/>
      <c r="BE11" s="137"/>
      <c r="BF11" s="137"/>
      <c r="BG11" s="137"/>
      <c r="BH11" s="137"/>
      <c r="BI11" s="137"/>
      <c r="BJ11" s="137"/>
      <c r="BK11" s="137"/>
      <c r="BL11" s="137"/>
      <c r="BM11" s="137"/>
      <c r="BN11" s="137"/>
      <c r="BO11" s="137"/>
      <c r="BP11" s="137"/>
      <c r="BQ11" s="137"/>
      <c r="BR11" s="137"/>
      <c r="BS11" s="137"/>
      <c r="BT11" s="137"/>
      <c r="BU11" s="137"/>
      <c r="BV11" s="137"/>
      <c r="BW11" s="137"/>
      <c r="BX11" s="137"/>
      <c r="BY11" s="137"/>
      <c r="BZ11" s="137"/>
      <c r="CA11" s="137"/>
      <c r="CB11" s="137"/>
      <c r="CC11" s="137"/>
      <c r="CD11" s="137"/>
      <c r="CE11" s="137"/>
      <c r="CF11" s="137"/>
      <c r="CG11" s="137"/>
      <c r="CH11" s="137"/>
      <c r="CI11" s="137"/>
      <c r="CJ11" s="137"/>
      <c r="CK11" s="137"/>
      <c r="CL11" s="137"/>
      <c r="CM11" s="137"/>
      <c r="CN11" s="137"/>
      <c r="CO11" s="137"/>
      <c r="CP11" s="137"/>
      <c r="CQ11" s="137"/>
      <c r="CR11" s="137"/>
      <c r="CS11" s="137"/>
      <c r="CT11" s="137"/>
      <c r="CU11" s="137"/>
      <c r="CV11" s="137"/>
      <c r="CW11" s="137"/>
      <c r="CX11" s="137"/>
      <c r="CY11" s="137"/>
      <c r="CZ11" s="137"/>
      <c r="DA11" s="137"/>
      <c r="DB11" s="137"/>
      <c r="DC11" s="137"/>
      <c r="DD11" s="137"/>
      <c r="DE11" s="137"/>
      <c r="DF11" s="137"/>
      <c r="DG11" s="137"/>
      <c r="DH11" s="137"/>
      <c r="DI11" s="137"/>
      <c r="DJ11" s="137"/>
      <c r="DK11" s="137"/>
      <c r="DL11" s="137"/>
      <c r="DM11" s="137"/>
      <c r="DN11" s="137"/>
      <c r="DO11" s="137"/>
      <c r="DP11" s="159"/>
      <c r="DQ11" s="80"/>
      <c r="DV11" s="79"/>
    </row>
    <row r="12" ht="47" customHeight="1" spans="2:126">
      <c r="B12" s="25"/>
      <c r="C12" s="98"/>
      <c r="D12" s="98"/>
      <c r="E12" s="135" t="s">
        <v>87</v>
      </c>
      <c r="F12" s="29">
        <v>0.06</v>
      </c>
      <c r="G12" s="136">
        <f t="shared" si="4"/>
        <v>0</v>
      </c>
      <c r="H12" s="137"/>
      <c r="I12" s="150"/>
      <c r="J12" s="150"/>
      <c r="K12" s="150"/>
      <c r="L12" s="150"/>
      <c r="M12" s="150"/>
      <c r="N12" s="150"/>
      <c r="O12" s="150"/>
      <c r="P12" s="150"/>
      <c r="Q12" s="150"/>
      <c r="R12" s="150"/>
      <c r="S12" s="137"/>
      <c r="T12" s="137"/>
      <c r="U12" s="137"/>
      <c r="V12" s="137"/>
      <c r="W12" s="137"/>
      <c r="X12" s="137"/>
      <c r="Y12" s="137"/>
      <c r="Z12" s="137"/>
      <c r="AA12" s="137"/>
      <c r="AB12" s="137"/>
      <c r="AC12" s="137"/>
      <c r="AD12" s="137"/>
      <c r="AE12" s="137"/>
      <c r="AF12" s="137"/>
      <c r="AG12" s="137"/>
      <c r="AH12" s="137"/>
      <c r="AI12" s="137"/>
      <c r="AJ12" s="137"/>
      <c r="AK12" s="137"/>
      <c r="AL12" s="137"/>
      <c r="AM12" s="137"/>
      <c r="AN12" s="137"/>
      <c r="AO12" s="137"/>
      <c r="AP12" s="137"/>
      <c r="AQ12" s="137"/>
      <c r="AR12" s="137"/>
      <c r="AS12" s="137"/>
      <c r="AT12" s="137"/>
      <c r="AU12" s="137"/>
      <c r="AV12" s="137"/>
      <c r="AW12" s="137"/>
      <c r="AX12" s="137"/>
      <c r="AY12" s="137"/>
      <c r="AZ12" s="137"/>
      <c r="BA12" s="137"/>
      <c r="BB12" s="137"/>
      <c r="BC12" s="137"/>
      <c r="BD12" s="137"/>
      <c r="BE12" s="137"/>
      <c r="BF12" s="137"/>
      <c r="BG12" s="137"/>
      <c r="BH12" s="137"/>
      <c r="BI12" s="137"/>
      <c r="BJ12" s="137"/>
      <c r="BK12" s="137"/>
      <c r="BL12" s="137"/>
      <c r="BM12" s="137"/>
      <c r="BN12" s="137"/>
      <c r="BO12" s="137"/>
      <c r="BP12" s="137"/>
      <c r="BQ12" s="137"/>
      <c r="BR12" s="137"/>
      <c r="BS12" s="137"/>
      <c r="BT12" s="137"/>
      <c r="BU12" s="137"/>
      <c r="BV12" s="137"/>
      <c r="BW12" s="137"/>
      <c r="BX12" s="137"/>
      <c r="BY12" s="137"/>
      <c r="BZ12" s="137"/>
      <c r="CA12" s="137"/>
      <c r="CB12" s="137"/>
      <c r="CC12" s="137"/>
      <c r="CD12" s="137"/>
      <c r="CE12" s="137"/>
      <c r="CF12" s="137"/>
      <c r="CG12" s="137"/>
      <c r="CH12" s="137"/>
      <c r="CI12" s="137"/>
      <c r="CJ12" s="137"/>
      <c r="CK12" s="137"/>
      <c r="CL12" s="137"/>
      <c r="CM12" s="137"/>
      <c r="CN12" s="137"/>
      <c r="CO12" s="137"/>
      <c r="CP12" s="137"/>
      <c r="CQ12" s="137"/>
      <c r="CR12" s="137"/>
      <c r="CS12" s="137"/>
      <c r="CT12" s="137"/>
      <c r="CU12" s="137"/>
      <c r="CV12" s="137"/>
      <c r="CW12" s="137"/>
      <c r="CX12" s="137"/>
      <c r="CY12" s="137"/>
      <c r="CZ12" s="137"/>
      <c r="DA12" s="137"/>
      <c r="DB12" s="137"/>
      <c r="DC12" s="137"/>
      <c r="DD12" s="137"/>
      <c r="DE12" s="137"/>
      <c r="DF12" s="137"/>
      <c r="DG12" s="137"/>
      <c r="DH12" s="137"/>
      <c r="DI12" s="137"/>
      <c r="DJ12" s="137"/>
      <c r="DK12" s="137"/>
      <c r="DL12" s="137"/>
      <c r="DM12" s="137"/>
      <c r="DN12" s="137"/>
      <c r="DO12" s="137"/>
      <c r="DP12" s="159"/>
      <c r="DQ12" s="80"/>
      <c r="DV12" s="79"/>
    </row>
    <row r="13" ht="47" customHeight="1" spans="2:126">
      <c r="B13" s="25"/>
      <c r="C13" s="98"/>
      <c r="D13" s="98"/>
      <c r="E13" s="135" t="s">
        <v>88</v>
      </c>
      <c r="F13" s="29">
        <v>0.06</v>
      </c>
      <c r="G13" s="136">
        <f t="shared" si="4"/>
        <v>0</v>
      </c>
      <c r="H13" s="137"/>
      <c r="I13" s="150"/>
      <c r="J13" s="150"/>
      <c r="K13" s="150"/>
      <c r="L13" s="150"/>
      <c r="M13" s="150"/>
      <c r="N13" s="150"/>
      <c r="O13" s="150"/>
      <c r="P13" s="150"/>
      <c r="Q13" s="150"/>
      <c r="R13" s="150"/>
      <c r="S13" s="137"/>
      <c r="T13" s="137"/>
      <c r="U13" s="137"/>
      <c r="V13" s="137"/>
      <c r="W13" s="137"/>
      <c r="X13" s="137"/>
      <c r="Y13" s="137"/>
      <c r="Z13" s="137"/>
      <c r="AA13" s="137"/>
      <c r="AB13" s="137"/>
      <c r="AC13" s="137"/>
      <c r="AD13" s="137"/>
      <c r="AE13" s="137"/>
      <c r="AF13" s="137"/>
      <c r="AG13" s="137"/>
      <c r="AH13" s="137"/>
      <c r="AI13" s="137"/>
      <c r="AJ13" s="137"/>
      <c r="AK13" s="137"/>
      <c r="AL13" s="137"/>
      <c r="AM13" s="137"/>
      <c r="AN13" s="137"/>
      <c r="AO13" s="137"/>
      <c r="AP13" s="137"/>
      <c r="AQ13" s="137"/>
      <c r="AR13" s="137"/>
      <c r="AS13" s="137"/>
      <c r="AT13" s="137"/>
      <c r="AU13" s="137"/>
      <c r="AV13" s="137"/>
      <c r="AW13" s="137"/>
      <c r="AX13" s="137"/>
      <c r="AY13" s="137"/>
      <c r="AZ13" s="137"/>
      <c r="BA13" s="137"/>
      <c r="BB13" s="137"/>
      <c r="BC13" s="137"/>
      <c r="BD13" s="137"/>
      <c r="BE13" s="137"/>
      <c r="BF13" s="137"/>
      <c r="BG13" s="137"/>
      <c r="BH13" s="137"/>
      <c r="BI13" s="137"/>
      <c r="BJ13" s="137"/>
      <c r="BK13" s="137"/>
      <c r="BL13" s="137"/>
      <c r="BM13" s="137"/>
      <c r="BN13" s="137"/>
      <c r="BO13" s="137"/>
      <c r="BP13" s="137"/>
      <c r="BQ13" s="137"/>
      <c r="BR13" s="137"/>
      <c r="BS13" s="137"/>
      <c r="BT13" s="137"/>
      <c r="BU13" s="137"/>
      <c r="BV13" s="137"/>
      <c r="BW13" s="137"/>
      <c r="BX13" s="137"/>
      <c r="BY13" s="137"/>
      <c r="BZ13" s="137"/>
      <c r="CA13" s="137"/>
      <c r="CB13" s="137"/>
      <c r="CC13" s="137"/>
      <c r="CD13" s="137"/>
      <c r="CE13" s="137"/>
      <c r="CF13" s="137"/>
      <c r="CG13" s="137"/>
      <c r="CH13" s="137"/>
      <c r="CI13" s="137"/>
      <c r="CJ13" s="137"/>
      <c r="CK13" s="137"/>
      <c r="CL13" s="137"/>
      <c r="CM13" s="137"/>
      <c r="CN13" s="137"/>
      <c r="CO13" s="137"/>
      <c r="CP13" s="137"/>
      <c r="CQ13" s="137"/>
      <c r="CR13" s="137"/>
      <c r="CS13" s="137"/>
      <c r="CT13" s="137"/>
      <c r="CU13" s="137"/>
      <c r="CV13" s="137"/>
      <c r="CW13" s="137"/>
      <c r="CX13" s="137"/>
      <c r="CY13" s="137"/>
      <c r="CZ13" s="137"/>
      <c r="DA13" s="137"/>
      <c r="DB13" s="137"/>
      <c r="DC13" s="137"/>
      <c r="DD13" s="137"/>
      <c r="DE13" s="137"/>
      <c r="DF13" s="137"/>
      <c r="DG13" s="137"/>
      <c r="DH13" s="137"/>
      <c r="DI13" s="137"/>
      <c r="DJ13" s="137"/>
      <c r="DK13" s="137"/>
      <c r="DL13" s="137"/>
      <c r="DM13" s="137"/>
      <c r="DN13" s="137"/>
      <c r="DO13" s="137"/>
      <c r="DP13" s="159"/>
      <c r="DQ13" s="80"/>
      <c r="DV13" s="79"/>
    </row>
    <row r="14" ht="47" customHeight="1" spans="2:126">
      <c r="B14" s="25"/>
      <c r="C14" s="98"/>
      <c r="D14" s="98"/>
      <c r="E14" s="135" t="s">
        <v>89</v>
      </c>
      <c r="F14" s="29">
        <v>0.06</v>
      </c>
      <c r="G14" s="136">
        <f t="shared" si="4"/>
        <v>0</v>
      </c>
      <c r="H14" s="137"/>
      <c r="I14" s="150"/>
      <c r="J14" s="150"/>
      <c r="K14" s="150"/>
      <c r="L14" s="150"/>
      <c r="M14" s="150"/>
      <c r="N14" s="150"/>
      <c r="O14" s="150"/>
      <c r="P14" s="150"/>
      <c r="Q14" s="150"/>
      <c r="R14" s="150"/>
      <c r="S14" s="137"/>
      <c r="T14" s="137"/>
      <c r="U14" s="137"/>
      <c r="V14" s="137"/>
      <c r="W14" s="137"/>
      <c r="X14" s="137"/>
      <c r="Y14" s="137"/>
      <c r="Z14" s="137"/>
      <c r="AA14" s="137"/>
      <c r="AB14" s="137"/>
      <c r="AC14" s="137"/>
      <c r="AD14" s="137"/>
      <c r="AE14" s="137"/>
      <c r="AF14" s="137"/>
      <c r="AG14" s="137"/>
      <c r="AH14" s="137"/>
      <c r="AI14" s="137"/>
      <c r="AJ14" s="137"/>
      <c r="AK14" s="137"/>
      <c r="AL14" s="137"/>
      <c r="AM14" s="137"/>
      <c r="AN14" s="137"/>
      <c r="AO14" s="137"/>
      <c r="AP14" s="137"/>
      <c r="AQ14" s="137"/>
      <c r="AR14" s="137"/>
      <c r="AS14" s="137"/>
      <c r="AT14" s="137"/>
      <c r="AU14" s="137"/>
      <c r="AV14" s="137"/>
      <c r="AW14" s="137"/>
      <c r="AX14" s="137"/>
      <c r="AY14" s="137"/>
      <c r="AZ14" s="137"/>
      <c r="BA14" s="137"/>
      <c r="BB14" s="137"/>
      <c r="BC14" s="137"/>
      <c r="BD14" s="137"/>
      <c r="BE14" s="137"/>
      <c r="BF14" s="137"/>
      <c r="BG14" s="137"/>
      <c r="BH14" s="137"/>
      <c r="BI14" s="137"/>
      <c r="BJ14" s="137"/>
      <c r="BK14" s="137"/>
      <c r="BL14" s="137"/>
      <c r="BM14" s="137"/>
      <c r="BN14" s="137"/>
      <c r="BO14" s="137"/>
      <c r="BP14" s="137"/>
      <c r="BQ14" s="137"/>
      <c r="BR14" s="137"/>
      <c r="BS14" s="137"/>
      <c r="BT14" s="137"/>
      <c r="BU14" s="137"/>
      <c r="BV14" s="137"/>
      <c r="BW14" s="137"/>
      <c r="BX14" s="137"/>
      <c r="BY14" s="137"/>
      <c r="BZ14" s="137"/>
      <c r="CA14" s="137"/>
      <c r="CB14" s="137"/>
      <c r="CC14" s="137"/>
      <c r="CD14" s="137"/>
      <c r="CE14" s="137"/>
      <c r="CF14" s="137"/>
      <c r="CG14" s="137"/>
      <c r="CH14" s="137"/>
      <c r="CI14" s="137"/>
      <c r="CJ14" s="137"/>
      <c r="CK14" s="137"/>
      <c r="CL14" s="137"/>
      <c r="CM14" s="137"/>
      <c r="CN14" s="137"/>
      <c r="CO14" s="137"/>
      <c r="CP14" s="137"/>
      <c r="CQ14" s="137"/>
      <c r="CR14" s="137"/>
      <c r="CS14" s="137"/>
      <c r="CT14" s="137"/>
      <c r="CU14" s="137"/>
      <c r="CV14" s="137"/>
      <c r="CW14" s="137"/>
      <c r="CX14" s="137"/>
      <c r="CY14" s="137"/>
      <c r="CZ14" s="137"/>
      <c r="DA14" s="137"/>
      <c r="DB14" s="137"/>
      <c r="DC14" s="137"/>
      <c r="DD14" s="137"/>
      <c r="DE14" s="137"/>
      <c r="DF14" s="137"/>
      <c r="DG14" s="137"/>
      <c r="DH14" s="137"/>
      <c r="DI14" s="137"/>
      <c r="DJ14" s="137"/>
      <c r="DK14" s="137"/>
      <c r="DL14" s="137"/>
      <c r="DM14" s="137"/>
      <c r="DN14" s="137"/>
      <c r="DO14" s="137"/>
      <c r="DP14" s="159"/>
      <c r="DQ14" s="80"/>
      <c r="DV14" s="79"/>
    </row>
    <row r="15" ht="47" customHeight="1" spans="2:126">
      <c r="B15" s="25"/>
      <c r="C15" s="98"/>
      <c r="D15" s="98"/>
      <c r="E15" s="135" t="s">
        <v>90</v>
      </c>
      <c r="F15" s="29">
        <v>0.06</v>
      </c>
      <c r="G15" s="136">
        <f t="shared" si="4"/>
        <v>4212</v>
      </c>
      <c r="H15" s="137"/>
      <c r="I15" s="150"/>
      <c r="J15" s="150"/>
      <c r="K15" s="150"/>
      <c r="L15" s="150"/>
      <c r="M15" s="150"/>
      <c r="N15" s="150">
        <v>4212</v>
      </c>
      <c r="O15" s="150"/>
      <c r="P15" s="150"/>
      <c r="Q15" s="150"/>
      <c r="R15" s="150"/>
      <c r="S15" s="137"/>
      <c r="T15" s="137"/>
      <c r="U15" s="137"/>
      <c r="V15" s="137"/>
      <c r="W15" s="137"/>
      <c r="X15" s="137"/>
      <c r="Y15" s="137"/>
      <c r="Z15" s="137"/>
      <c r="AA15" s="137"/>
      <c r="AB15" s="137"/>
      <c r="AC15" s="137"/>
      <c r="AD15" s="137"/>
      <c r="AE15" s="137"/>
      <c r="AF15" s="137"/>
      <c r="AG15" s="137"/>
      <c r="AH15" s="137"/>
      <c r="AI15" s="137"/>
      <c r="AJ15" s="137"/>
      <c r="AK15" s="137"/>
      <c r="AL15" s="137"/>
      <c r="AM15" s="137"/>
      <c r="AN15" s="137"/>
      <c r="AO15" s="137"/>
      <c r="AP15" s="137"/>
      <c r="AQ15" s="137"/>
      <c r="AR15" s="137"/>
      <c r="AS15" s="137"/>
      <c r="AT15" s="137"/>
      <c r="AU15" s="137"/>
      <c r="AV15" s="137"/>
      <c r="AW15" s="137"/>
      <c r="AX15" s="137"/>
      <c r="AY15" s="137"/>
      <c r="AZ15" s="137"/>
      <c r="BA15" s="137"/>
      <c r="BB15" s="137"/>
      <c r="BC15" s="137"/>
      <c r="BD15" s="137"/>
      <c r="BE15" s="137"/>
      <c r="BF15" s="137"/>
      <c r="BG15" s="137"/>
      <c r="BH15" s="137"/>
      <c r="BI15" s="137"/>
      <c r="BJ15" s="137"/>
      <c r="BK15" s="137"/>
      <c r="BL15" s="137"/>
      <c r="BM15" s="137"/>
      <c r="BN15" s="137"/>
      <c r="BO15" s="137"/>
      <c r="BP15" s="137"/>
      <c r="BQ15" s="137"/>
      <c r="BR15" s="137"/>
      <c r="BS15" s="137"/>
      <c r="BT15" s="137"/>
      <c r="BU15" s="137"/>
      <c r="BV15" s="137"/>
      <c r="BW15" s="137"/>
      <c r="BX15" s="137"/>
      <c r="BY15" s="137"/>
      <c r="BZ15" s="137"/>
      <c r="CA15" s="137"/>
      <c r="CB15" s="137"/>
      <c r="CC15" s="137"/>
      <c r="CD15" s="137"/>
      <c r="CE15" s="137"/>
      <c r="CF15" s="137"/>
      <c r="CG15" s="137"/>
      <c r="CH15" s="137"/>
      <c r="CI15" s="137"/>
      <c r="CJ15" s="137"/>
      <c r="CK15" s="137"/>
      <c r="CL15" s="137"/>
      <c r="CM15" s="137"/>
      <c r="CN15" s="137"/>
      <c r="CO15" s="137"/>
      <c r="CP15" s="137"/>
      <c r="CQ15" s="137"/>
      <c r="CR15" s="137"/>
      <c r="CS15" s="137"/>
      <c r="CT15" s="137"/>
      <c r="CU15" s="137"/>
      <c r="CV15" s="137"/>
      <c r="CW15" s="137"/>
      <c r="CX15" s="137"/>
      <c r="CY15" s="137"/>
      <c r="CZ15" s="137"/>
      <c r="DA15" s="137"/>
      <c r="DB15" s="137"/>
      <c r="DC15" s="137"/>
      <c r="DD15" s="137"/>
      <c r="DE15" s="137"/>
      <c r="DF15" s="137"/>
      <c r="DG15" s="137"/>
      <c r="DH15" s="137"/>
      <c r="DI15" s="137"/>
      <c r="DJ15" s="137"/>
      <c r="DK15" s="137"/>
      <c r="DL15" s="137"/>
      <c r="DM15" s="137"/>
      <c r="DN15" s="137"/>
      <c r="DO15" s="137"/>
      <c r="DP15" s="159"/>
      <c r="DQ15" s="80"/>
      <c r="DV15" s="79"/>
    </row>
    <row r="16" s="133" customFormat="1" ht="47" customHeight="1" spans="2:126">
      <c r="B16" s="138"/>
      <c r="C16" s="139"/>
      <c r="D16" s="139"/>
      <c r="E16" s="35" t="s">
        <v>91</v>
      </c>
      <c r="F16" s="29">
        <v>0.06</v>
      </c>
      <c r="G16" s="136">
        <f t="shared" si="4"/>
        <v>0</v>
      </c>
      <c r="H16" s="140"/>
      <c r="I16" s="157"/>
      <c r="J16" s="157"/>
      <c r="K16" s="157"/>
      <c r="L16" s="157"/>
      <c r="M16" s="157"/>
      <c r="N16" s="157"/>
      <c r="O16" s="157"/>
      <c r="P16" s="157"/>
      <c r="Q16" s="157"/>
      <c r="R16" s="157"/>
      <c r="S16" s="140"/>
      <c r="T16" s="140"/>
      <c r="U16" s="140"/>
      <c r="V16" s="140"/>
      <c r="W16" s="140"/>
      <c r="X16" s="140"/>
      <c r="Y16" s="140"/>
      <c r="Z16" s="140"/>
      <c r="AA16" s="140"/>
      <c r="AB16" s="140"/>
      <c r="AC16" s="140"/>
      <c r="AD16" s="140"/>
      <c r="AE16" s="140"/>
      <c r="AF16" s="140"/>
      <c r="AG16" s="140"/>
      <c r="AH16" s="140"/>
      <c r="AI16" s="140"/>
      <c r="AJ16" s="140"/>
      <c r="AK16" s="140"/>
      <c r="AL16" s="140"/>
      <c r="AM16" s="140"/>
      <c r="AN16" s="140"/>
      <c r="AO16" s="140"/>
      <c r="AP16" s="140"/>
      <c r="AQ16" s="140"/>
      <c r="AR16" s="140"/>
      <c r="AS16" s="140"/>
      <c r="AT16" s="140"/>
      <c r="AU16" s="140"/>
      <c r="AV16" s="140"/>
      <c r="AW16" s="140"/>
      <c r="AX16" s="140"/>
      <c r="AY16" s="140"/>
      <c r="AZ16" s="140"/>
      <c r="BA16" s="140"/>
      <c r="BB16" s="140"/>
      <c r="BC16" s="140"/>
      <c r="BD16" s="140"/>
      <c r="BE16" s="140"/>
      <c r="BF16" s="140"/>
      <c r="BG16" s="140"/>
      <c r="BH16" s="140"/>
      <c r="BI16" s="140"/>
      <c r="BJ16" s="140"/>
      <c r="BK16" s="140"/>
      <c r="BL16" s="140"/>
      <c r="BM16" s="140"/>
      <c r="BN16" s="140"/>
      <c r="BO16" s="140"/>
      <c r="BP16" s="140"/>
      <c r="BQ16" s="140"/>
      <c r="BR16" s="140"/>
      <c r="BS16" s="140"/>
      <c r="BT16" s="140"/>
      <c r="BU16" s="140"/>
      <c r="BV16" s="140"/>
      <c r="BW16" s="140"/>
      <c r="BX16" s="140"/>
      <c r="BY16" s="140"/>
      <c r="BZ16" s="140"/>
      <c r="CA16" s="140"/>
      <c r="CB16" s="140"/>
      <c r="CC16" s="140"/>
      <c r="CD16" s="140"/>
      <c r="CE16" s="140"/>
      <c r="CF16" s="140"/>
      <c r="CG16" s="140"/>
      <c r="CH16" s="140"/>
      <c r="CI16" s="140"/>
      <c r="CJ16" s="140"/>
      <c r="CK16" s="140"/>
      <c r="CL16" s="140"/>
      <c r="CM16" s="140"/>
      <c r="CN16" s="140"/>
      <c r="CO16" s="140"/>
      <c r="CP16" s="140"/>
      <c r="CQ16" s="140"/>
      <c r="CR16" s="140"/>
      <c r="CS16" s="140"/>
      <c r="CT16" s="140"/>
      <c r="CU16" s="140"/>
      <c r="CV16" s="140"/>
      <c r="CW16" s="140"/>
      <c r="CX16" s="140"/>
      <c r="CY16" s="140"/>
      <c r="CZ16" s="140"/>
      <c r="DA16" s="140"/>
      <c r="DB16" s="140"/>
      <c r="DC16" s="140"/>
      <c r="DD16" s="140"/>
      <c r="DE16" s="140"/>
      <c r="DF16" s="140"/>
      <c r="DG16" s="140"/>
      <c r="DH16" s="140"/>
      <c r="DI16" s="140"/>
      <c r="DJ16" s="140"/>
      <c r="DK16" s="140"/>
      <c r="DL16" s="140"/>
      <c r="DM16" s="140"/>
      <c r="DN16" s="140"/>
      <c r="DO16" s="140"/>
      <c r="DP16" s="160"/>
      <c r="DQ16" s="161"/>
      <c r="DV16" s="162"/>
    </row>
    <row r="17" s="133" customFormat="1" ht="47" customHeight="1" spans="2:126">
      <c r="B17" s="138"/>
      <c r="C17" s="139"/>
      <c r="D17" s="139"/>
      <c r="E17" s="35" t="s">
        <v>92</v>
      </c>
      <c r="F17" s="29">
        <v>0.06</v>
      </c>
      <c r="G17" s="136">
        <f t="shared" si="4"/>
        <v>0</v>
      </c>
      <c r="H17" s="140"/>
      <c r="I17" s="157"/>
      <c r="J17" s="157"/>
      <c r="K17" s="157"/>
      <c r="L17" s="157"/>
      <c r="M17" s="157"/>
      <c r="N17" s="157"/>
      <c r="O17" s="157"/>
      <c r="P17" s="157"/>
      <c r="Q17" s="157"/>
      <c r="R17" s="157"/>
      <c r="S17" s="140"/>
      <c r="T17" s="140"/>
      <c r="U17" s="140"/>
      <c r="V17" s="140"/>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40"/>
      <c r="AS17" s="140"/>
      <c r="AT17" s="140"/>
      <c r="AU17" s="140"/>
      <c r="AV17" s="140"/>
      <c r="AW17" s="140"/>
      <c r="AX17" s="140"/>
      <c r="AY17" s="140"/>
      <c r="AZ17" s="140"/>
      <c r="BA17" s="140"/>
      <c r="BB17" s="140"/>
      <c r="BC17" s="140"/>
      <c r="BD17" s="140"/>
      <c r="BE17" s="140"/>
      <c r="BF17" s="140"/>
      <c r="BG17" s="140"/>
      <c r="BH17" s="140"/>
      <c r="BI17" s="140"/>
      <c r="BJ17" s="140"/>
      <c r="BK17" s="140"/>
      <c r="BL17" s="140"/>
      <c r="BM17" s="140"/>
      <c r="BN17" s="140"/>
      <c r="BO17" s="140"/>
      <c r="BP17" s="140"/>
      <c r="BQ17" s="140"/>
      <c r="BR17" s="140"/>
      <c r="BS17" s="140"/>
      <c r="BT17" s="140"/>
      <c r="BU17" s="140"/>
      <c r="BV17" s="140"/>
      <c r="BW17" s="140"/>
      <c r="BX17" s="140"/>
      <c r="BY17" s="140"/>
      <c r="BZ17" s="140"/>
      <c r="CA17" s="140"/>
      <c r="CB17" s="140"/>
      <c r="CC17" s="140"/>
      <c r="CD17" s="140"/>
      <c r="CE17" s="140"/>
      <c r="CF17" s="140"/>
      <c r="CG17" s="140"/>
      <c r="CH17" s="140"/>
      <c r="CI17" s="140"/>
      <c r="CJ17" s="140"/>
      <c r="CK17" s="140"/>
      <c r="CL17" s="140"/>
      <c r="CM17" s="140"/>
      <c r="CN17" s="140"/>
      <c r="CO17" s="140"/>
      <c r="CP17" s="140"/>
      <c r="CQ17" s="140"/>
      <c r="CR17" s="140"/>
      <c r="CS17" s="140"/>
      <c r="CT17" s="140"/>
      <c r="CU17" s="140"/>
      <c r="CV17" s="140"/>
      <c r="CW17" s="140"/>
      <c r="CX17" s="140"/>
      <c r="CY17" s="140"/>
      <c r="CZ17" s="140"/>
      <c r="DA17" s="140"/>
      <c r="DB17" s="140"/>
      <c r="DC17" s="140"/>
      <c r="DD17" s="140"/>
      <c r="DE17" s="140"/>
      <c r="DF17" s="140"/>
      <c r="DG17" s="140"/>
      <c r="DH17" s="140"/>
      <c r="DI17" s="140"/>
      <c r="DJ17" s="140"/>
      <c r="DK17" s="140"/>
      <c r="DL17" s="140"/>
      <c r="DM17" s="140"/>
      <c r="DN17" s="140"/>
      <c r="DO17" s="140"/>
      <c r="DP17" s="160"/>
      <c r="DQ17" s="161"/>
      <c r="DV17" s="162"/>
    </row>
    <row r="18" s="133" customFormat="1" ht="47" customHeight="1" spans="2:126">
      <c r="B18" s="138"/>
      <c r="C18" s="139"/>
      <c r="D18" s="139"/>
      <c r="E18" s="36" t="s">
        <v>93</v>
      </c>
      <c r="F18" s="29">
        <v>0.06</v>
      </c>
      <c r="G18" s="136">
        <f t="shared" si="4"/>
        <v>0</v>
      </c>
      <c r="H18" s="140"/>
      <c r="I18" s="157"/>
      <c r="J18" s="157"/>
      <c r="K18" s="157"/>
      <c r="L18" s="157"/>
      <c r="M18" s="157"/>
      <c r="N18" s="157"/>
      <c r="O18" s="157"/>
      <c r="P18" s="157"/>
      <c r="Q18" s="157"/>
      <c r="R18" s="157"/>
      <c r="S18" s="140"/>
      <c r="T18" s="140"/>
      <c r="U18" s="140"/>
      <c r="V18" s="140"/>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40"/>
      <c r="AS18" s="140"/>
      <c r="AT18" s="140"/>
      <c r="AU18" s="140"/>
      <c r="AV18" s="140"/>
      <c r="AW18" s="140"/>
      <c r="AX18" s="140"/>
      <c r="AY18" s="140"/>
      <c r="AZ18" s="140"/>
      <c r="BA18" s="140"/>
      <c r="BB18" s="140"/>
      <c r="BC18" s="140"/>
      <c r="BD18" s="140"/>
      <c r="BE18" s="140"/>
      <c r="BF18" s="140"/>
      <c r="BG18" s="140"/>
      <c r="BH18" s="140"/>
      <c r="BI18" s="140"/>
      <c r="BJ18" s="140"/>
      <c r="BK18" s="140"/>
      <c r="BL18" s="140"/>
      <c r="BM18" s="140"/>
      <c r="BN18" s="140"/>
      <c r="BO18" s="140"/>
      <c r="BP18" s="140"/>
      <c r="BQ18" s="140"/>
      <c r="BR18" s="140"/>
      <c r="BS18" s="140"/>
      <c r="BT18" s="140"/>
      <c r="BU18" s="140"/>
      <c r="BV18" s="140"/>
      <c r="BW18" s="140"/>
      <c r="BX18" s="140"/>
      <c r="BY18" s="140"/>
      <c r="BZ18" s="140"/>
      <c r="CA18" s="140"/>
      <c r="CB18" s="140"/>
      <c r="CC18" s="140"/>
      <c r="CD18" s="140"/>
      <c r="CE18" s="140"/>
      <c r="CF18" s="140"/>
      <c r="CG18" s="140"/>
      <c r="CH18" s="140"/>
      <c r="CI18" s="140"/>
      <c r="CJ18" s="140"/>
      <c r="CK18" s="140"/>
      <c r="CL18" s="140"/>
      <c r="CM18" s="140"/>
      <c r="CN18" s="140"/>
      <c r="CO18" s="140"/>
      <c r="CP18" s="140"/>
      <c r="CQ18" s="140"/>
      <c r="CR18" s="140"/>
      <c r="CS18" s="140"/>
      <c r="CT18" s="140"/>
      <c r="CU18" s="140"/>
      <c r="CV18" s="140"/>
      <c r="CW18" s="140"/>
      <c r="CX18" s="140"/>
      <c r="CY18" s="140"/>
      <c r="CZ18" s="140"/>
      <c r="DA18" s="140"/>
      <c r="DB18" s="140"/>
      <c r="DC18" s="140"/>
      <c r="DD18" s="140"/>
      <c r="DE18" s="140"/>
      <c r="DF18" s="140"/>
      <c r="DG18" s="140"/>
      <c r="DH18" s="140"/>
      <c r="DI18" s="140"/>
      <c r="DJ18" s="140"/>
      <c r="DK18" s="140"/>
      <c r="DL18" s="140"/>
      <c r="DM18" s="140"/>
      <c r="DN18" s="140"/>
      <c r="DO18" s="140"/>
      <c r="DP18" s="160"/>
      <c r="DQ18" s="161"/>
      <c r="DV18" s="162"/>
    </row>
    <row r="19" s="133" customFormat="1" ht="47" customHeight="1" spans="2:126">
      <c r="B19" s="138"/>
      <c r="C19" s="139"/>
      <c r="D19" s="139"/>
      <c r="E19" s="36" t="s">
        <v>94</v>
      </c>
      <c r="F19" s="29">
        <v>0.09</v>
      </c>
      <c r="G19" s="136">
        <f t="shared" si="4"/>
        <v>0</v>
      </c>
      <c r="H19" s="140"/>
      <c r="I19" s="157"/>
      <c r="J19" s="157"/>
      <c r="K19" s="157"/>
      <c r="L19" s="157"/>
      <c r="M19" s="157"/>
      <c r="N19" s="157"/>
      <c r="O19" s="157"/>
      <c r="P19" s="157"/>
      <c r="Q19" s="157"/>
      <c r="R19" s="157"/>
      <c r="S19" s="140"/>
      <c r="T19" s="140"/>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c r="BD19" s="140"/>
      <c r="BE19" s="140"/>
      <c r="BF19" s="140"/>
      <c r="BG19" s="140"/>
      <c r="BH19" s="140"/>
      <c r="BI19" s="140"/>
      <c r="BJ19" s="140"/>
      <c r="BK19" s="140"/>
      <c r="BL19" s="140"/>
      <c r="BM19" s="140"/>
      <c r="BN19" s="140"/>
      <c r="BO19" s="140"/>
      <c r="BP19" s="140"/>
      <c r="BQ19" s="140"/>
      <c r="BR19" s="140"/>
      <c r="BS19" s="140"/>
      <c r="BT19" s="140"/>
      <c r="BU19" s="140"/>
      <c r="BV19" s="140"/>
      <c r="BW19" s="140"/>
      <c r="BX19" s="140"/>
      <c r="BY19" s="140"/>
      <c r="BZ19" s="140"/>
      <c r="CA19" s="140"/>
      <c r="CB19" s="140"/>
      <c r="CC19" s="140"/>
      <c r="CD19" s="140"/>
      <c r="CE19" s="140"/>
      <c r="CF19" s="140"/>
      <c r="CG19" s="140"/>
      <c r="CH19" s="140"/>
      <c r="CI19" s="140"/>
      <c r="CJ19" s="140"/>
      <c r="CK19" s="140"/>
      <c r="CL19" s="140"/>
      <c r="CM19" s="140"/>
      <c r="CN19" s="140"/>
      <c r="CO19" s="140"/>
      <c r="CP19" s="140"/>
      <c r="CQ19" s="140"/>
      <c r="CR19" s="140"/>
      <c r="CS19" s="140"/>
      <c r="CT19" s="140"/>
      <c r="CU19" s="140"/>
      <c r="CV19" s="140"/>
      <c r="CW19" s="140"/>
      <c r="CX19" s="140"/>
      <c r="CY19" s="140"/>
      <c r="CZ19" s="140"/>
      <c r="DA19" s="140"/>
      <c r="DB19" s="140"/>
      <c r="DC19" s="140"/>
      <c r="DD19" s="140"/>
      <c r="DE19" s="140"/>
      <c r="DF19" s="140"/>
      <c r="DG19" s="140"/>
      <c r="DH19" s="140"/>
      <c r="DI19" s="140"/>
      <c r="DJ19" s="140"/>
      <c r="DK19" s="140"/>
      <c r="DL19" s="140"/>
      <c r="DM19" s="140"/>
      <c r="DN19" s="140"/>
      <c r="DO19" s="140"/>
      <c r="DP19" s="160"/>
      <c r="DQ19" s="161"/>
      <c r="DV19" s="162"/>
    </row>
    <row r="20" s="134" customFormat="1" ht="47" customHeight="1" spans="1:126">
      <c r="A20" s="141"/>
      <c r="B20" s="142"/>
      <c r="C20" s="143"/>
      <c r="D20" s="143"/>
      <c r="E20" s="36" t="s">
        <v>95</v>
      </c>
      <c r="F20" s="43">
        <v>0.06</v>
      </c>
      <c r="G20" s="136">
        <f t="shared" si="4"/>
        <v>0</v>
      </c>
      <c r="H20" s="140"/>
      <c r="I20" s="140"/>
      <c r="J20" s="140"/>
      <c r="K20" s="140"/>
      <c r="L20" s="140"/>
      <c r="M20" s="140"/>
      <c r="N20" s="140"/>
      <c r="O20" s="140"/>
      <c r="P20" s="140"/>
      <c r="Q20" s="140"/>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0"/>
      <c r="BL20" s="140"/>
      <c r="BM20" s="140"/>
      <c r="BN20" s="140"/>
      <c r="BO20" s="140"/>
      <c r="BP20" s="140"/>
      <c r="BQ20" s="140"/>
      <c r="BR20" s="140"/>
      <c r="BS20" s="140"/>
      <c r="BT20" s="140"/>
      <c r="BU20" s="140"/>
      <c r="BV20" s="140"/>
      <c r="BW20" s="140"/>
      <c r="BX20" s="140"/>
      <c r="BY20" s="140"/>
      <c r="BZ20" s="140"/>
      <c r="CA20" s="140"/>
      <c r="CB20" s="140"/>
      <c r="CC20" s="140"/>
      <c r="CD20" s="140"/>
      <c r="CE20" s="140"/>
      <c r="CF20" s="140"/>
      <c r="CG20" s="140"/>
      <c r="CH20" s="140"/>
      <c r="CI20" s="140"/>
      <c r="CJ20" s="140"/>
      <c r="CK20" s="140"/>
      <c r="CL20" s="140"/>
      <c r="CM20" s="140"/>
      <c r="CN20" s="140"/>
      <c r="CO20" s="140"/>
      <c r="CP20" s="140"/>
      <c r="CQ20" s="140"/>
      <c r="CR20" s="140"/>
      <c r="CS20" s="140"/>
      <c r="CT20" s="140"/>
      <c r="CU20" s="140"/>
      <c r="CV20" s="140"/>
      <c r="CW20" s="140"/>
      <c r="CX20" s="140"/>
      <c r="CY20" s="140"/>
      <c r="CZ20" s="140"/>
      <c r="DA20" s="140"/>
      <c r="DB20" s="140"/>
      <c r="DC20" s="140"/>
      <c r="DD20" s="140"/>
      <c r="DE20" s="140"/>
      <c r="DF20" s="140"/>
      <c r="DG20" s="140"/>
      <c r="DH20" s="140"/>
      <c r="DI20" s="140"/>
      <c r="DJ20" s="140"/>
      <c r="DK20" s="140"/>
      <c r="DL20" s="140"/>
      <c r="DM20" s="140"/>
      <c r="DN20" s="140"/>
      <c r="DO20" s="140"/>
      <c r="DP20" s="75"/>
      <c r="DQ20" s="163"/>
      <c r="DV20" s="164"/>
    </row>
    <row r="21" s="134" customFormat="1" ht="47" customHeight="1" spans="1:126">
      <c r="A21" s="141"/>
      <c r="B21" s="142"/>
      <c r="C21" s="143"/>
      <c r="D21" s="143"/>
      <c r="E21" s="36" t="s">
        <v>96</v>
      </c>
      <c r="F21" s="43">
        <v>0.06</v>
      </c>
      <c r="G21" s="136">
        <f t="shared" si="4"/>
        <v>0</v>
      </c>
      <c r="H21" s="140"/>
      <c r="I21" s="140"/>
      <c r="J21" s="140"/>
      <c r="K21" s="140"/>
      <c r="L21" s="140"/>
      <c r="M21" s="140"/>
      <c r="N21" s="140"/>
      <c r="O21" s="140"/>
      <c r="P21" s="140"/>
      <c r="Q21" s="140"/>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c r="BO21" s="140"/>
      <c r="BP21" s="140"/>
      <c r="BQ21" s="140"/>
      <c r="BR21" s="140"/>
      <c r="BS21" s="140"/>
      <c r="BT21" s="140"/>
      <c r="BU21" s="140"/>
      <c r="BV21" s="140"/>
      <c r="BW21" s="140"/>
      <c r="BX21" s="140"/>
      <c r="BY21" s="140"/>
      <c r="BZ21" s="140"/>
      <c r="CA21" s="140"/>
      <c r="CB21" s="140"/>
      <c r="CC21" s="140"/>
      <c r="CD21" s="140"/>
      <c r="CE21" s="140"/>
      <c r="CF21" s="140"/>
      <c r="CG21" s="140"/>
      <c r="CH21" s="140"/>
      <c r="CI21" s="140"/>
      <c r="CJ21" s="140"/>
      <c r="CK21" s="140"/>
      <c r="CL21" s="140"/>
      <c r="CM21" s="140"/>
      <c r="CN21" s="140"/>
      <c r="CO21" s="140"/>
      <c r="CP21" s="140"/>
      <c r="CQ21" s="140"/>
      <c r="CR21" s="140"/>
      <c r="CS21" s="140"/>
      <c r="CT21" s="140"/>
      <c r="CU21" s="140"/>
      <c r="CV21" s="140"/>
      <c r="CW21" s="140"/>
      <c r="CX21" s="140"/>
      <c r="CY21" s="140"/>
      <c r="CZ21" s="140"/>
      <c r="DA21" s="140"/>
      <c r="DB21" s="140"/>
      <c r="DC21" s="140"/>
      <c r="DD21" s="140"/>
      <c r="DE21" s="140"/>
      <c r="DF21" s="140"/>
      <c r="DG21" s="140"/>
      <c r="DH21" s="140"/>
      <c r="DI21" s="140"/>
      <c r="DJ21" s="140"/>
      <c r="DK21" s="140"/>
      <c r="DL21" s="140"/>
      <c r="DM21" s="140"/>
      <c r="DN21" s="140"/>
      <c r="DO21" s="140"/>
      <c r="DP21" s="75"/>
      <c r="DQ21" s="163"/>
      <c r="DV21" s="164"/>
    </row>
    <row r="22" ht="47" customHeight="1" spans="2:121">
      <c r="B22" s="25"/>
      <c r="C22" s="98"/>
      <c r="D22" s="98"/>
      <c r="E22" s="135" t="s">
        <v>97</v>
      </c>
      <c r="F22" s="29">
        <v>0.06</v>
      </c>
      <c r="G22" s="136">
        <f t="shared" si="4"/>
        <v>0</v>
      </c>
      <c r="H22" s="136">
        <f>SUM(H23:H25)</f>
        <v>0</v>
      </c>
      <c r="I22" s="136">
        <f t="shared" ref="H22:BS22" si="5">SUM(I23:I25)</f>
        <v>0</v>
      </c>
      <c r="J22" s="136">
        <f t="shared" si="5"/>
        <v>0</v>
      </c>
      <c r="K22" s="136">
        <f t="shared" si="5"/>
        <v>0</v>
      </c>
      <c r="L22" s="136">
        <f t="shared" si="5"/>
        <v>0</v>
      </c>
      <c r="M22" s="136">
        <f t="shared" si="5"/>
        <v>0</v>
      </c>
      <c r="N22" s="136">
        <f t="shared" si="5"/>
        <v>0</v>
      </c>
      <c r="O22" s="136">
        <f t="shared" si="5"/>
        <v>0</v>
      </c>
      <c r="P22" s="136">
        <f t="shared" si="5"/>
        <v>0</v>
      </c>
      <c r="Q22" s="136">
        <f t="shared" si="5"/>
        <v>0</v>
      </c>
      <c r="R22" s="136">
        <f t="shared" si="5"/>
        <v>0</v>
      </c>
      <c r="S22" s="136">
        <f t="shared" si="5"/>
        <v>0</v>
      </c>
      <c r="T22" s="136">
        <f t="shared" si="5"/>
        <v>0</v>
      </c>
      <c r="U22" s="136">
        <f t="shared" si="5"/>
        <v>0</v>
      </c>
      <c r="V22" s="136">
        <f t="shared" si="5"/>
        <v>0</v>
      </c>
      <c r="W22" s="136">
        <f t="shared" si="5"/>
        <v>0</v>
      </c>
      <c r="X22" s="136">
        <f t="shared" si="5"/>
        <v>0</v>
      </c>
      <c r="Y22" s="136">
        <f t="shared" si="5"/>
        <v>0</v>
      </c>
      <c r="Z22" s="136">
        <f t="shared" si="5"/>
        <v>0</v>
      </c>
      <c r="AA22" s="136">
        <f t="shared" si="5"/>
        <v>0</v>
      </c>
      <c r="AB22" s="136">
        <f t="shared" si="5"/>
        <v>0</v>
      </c>
      <c r="AC22" s="136">
        <f t="shared" si="5"/>
        <v>0</v>
      </c>
      <c r="AD22" s="136">
        <f t="shared" si="5"/>
        <v>0</v>
      </c>
      <c r="AE22" s="136">
        <f t="shared" si="5"/>
        <v>0</v>
      </c>
      <c r="AF22" s="136">
        <f t="shared" si="5"/>
        <v>0</v>
      </c>
      <c r="AG22" s="136">
        <f t="shared" si="5"/>
        <v>0</v>
      </c>
      <c r="AH22" s="136">
        <f t="shared" si="5"/>
        <v>0</v>
      </c>
      <c r="AI22" s="136">
        <f t="shared" si="5"/>
        <v>0</v>
      </c>
      <c r="AJ22" s="136">
        <f t="shared" si="5"/>
        <v>0</v>
      </c>
      <c r="AK22" s="136">
        <f t="shared" si="5"/>
        <v>0</v>
      </c>
      <c r="AL22" s="136">
        <f t="shared" si="5"/>
        <v>0</v>
      </c>
      <c r="AM22" s="136">
        <f t="shared" si="5"/>
        <v>0</v>
      </c>
      <c r="AN22" s="136">
        <f t="shared" si="5"/>
        <v>0</v>
      </c>
      <c r="AO22" s="136">
        <f t="shared" si="5"/>
        <v>0</v>
      </c>
      <c r="AP22" s="136">
        <f t="shared" si="5"/>
        <v>0</v>
      </c>
      <c r="AQ22" s="136">
        <f t="shared" si="5"/>
        <v>0</v>
      </c>
      <c r="AR22" s="136">
        <f t="shared" si="5"/>
        <v>0</v>
      </c>
      <c r="AS22" s="136">
        <f t="shared" si="5"/>
        <v>0</v>
      </c>
      <c r="AT22" s="136">
        <f t="shared" si="5"/>
        <v>0</v>
      </c>
      <c r="AU22" s="136">
        <f t="shared" si="5"/>
        <v>0</v>
      </c>
      <c r="AV22" s="136">
        <f t="shared" si="5"/>
        <v>0</v>
      </c>
      <c r="AW22" s="136">
        <f t="shared" si="5"/>
        <v>0</v>
      </c>
      <c r="AX22" s="136">
        <f t="shared" si="5"/>
        <v>0</v>
      </c>
      <c r="AY22" s="136">
        <f t="shared" si="5"/>
        <v>0</v>
      </c>
      <c r="AZ22" s="136">
        <f t="shared" si="5"/>
        <v>0</v>
      </c>
      <c r="BA22" s="136">
        <f t="shared" si="5"/>
        <v>0</v>
      </c>
      <c r="BB22" s="136">
        <f t="shared" si="5"/>
        <v>0</v>
      </c>
      <c r="BC22" s="136">
        <f t="shared" si="5"/>
        <v>0</v>
      </c>
      <c r="BD22" s="136">
        <f t="shared" si="5"/>
        <v>0</v>
      </c>
      <c r="BE22" s="136">
        <f t="shared" si="5"/>
        <v>0</v>
      </c>
      <c r="BF22" s="136">
        <f t="shared" si="5"/>
        <v>0</v>
      </c>
      <c r="BG22" s="136">
        <f t="shared" si="5"/>
        <v>0</v>
      </c>
      <c r="BH22" s="136">
        <f t="shared" si="5"/>
        <v>0</v>
      </c>
      <c r="BI22" s="136">
        <f t="shared" si="5"/>
        <v>0</v>
      </c>
      <c r="BJ22" s="136">
        <f t="shared" si="5"/>
        <v>0</v>
      </c>
      <c r="BK22" s="136">
        <f t="shared" si="5"/>
        <v>0</v>
      </c>
      <c r="BL22" s="136">
        <f t="shared" si="5"/>
        <v>0</v>
      </c>
      <c r="BM22" s="136">
        <f t="shared" si="5"/>
        <v>0</v>
      </c>
      <c r="BN22" s="136">
        <f t="shared" si="5"/>
        <v>0</v>
      </c>
      <c r="BO22" s="136">
        <f t="shared" si="5"/>
        <v>0</v>
      </c>
      <c r="BP22" s="136">
        <f t="shared" si="5"/>
        <v>0</v>
      </c>
      <c r="BQ22" s="136">
        <f t="shared" si="5"/>
        <v>0</v>
      </c>
      <c r="BR22" s="136">
        <f t="shared" si="5"/>
        <v>0</v>
      </c>
      <c r="BS22" s="136">
        <f t="shared" si="5"/>
        <v>0</v>
      </c>
      <c r="BT22" s="136">
        <f t="shared" ref="BT22:DO22" si="6">SUM(BT23:BT25)</f>
        <v>0</v>
      </c>
      <c r="BU22" s="136">
        <f t="shared" si="6"/>
        <v>0</v>
      </c>
      <c r="BV22" s="136">
        <f t="shared" si="6"/>
        <v>0</v>
      </c>
      <c r="BW22" s="136">
        <f t="shared" si="6"/>
        <v>0</v>
      </c>
      <c r="BX22" s="136">
        <f t="shared" si="6"/>
        <v>0</v>
      </c>
      <c r="BY22" s="136">
        <f t="shared" si="6"/>
        <v>0</v>
      </c>
      <c r="BZ22" s="136">
        <f t="shared" si="6"/>
        <v>0</v>
      </c>
      <c r="CA22" s="136">
        <f t="shared" si="6"/>
        <v>0</v>
      </c>
      <c r="CB22" s="136">
        <f t="shared" si="6"/>
        <v>0</v>
      </c>
      <c r="CC22" s="136">
        <f t="shared" si="6"/>
        <v>0</v>
      </c>
      <c r="CD22" s="136">
        <f t="shared" si="6"/>
        <v>0</v>
      </c>
      <c r="CE22" s="136">
        <f t="shared" si="6"/>
        <v>0</v>
      </c>
      <c r="CF22" s="136">
        <f t="shared" si="6"/>
        <v>0</v>
      </c>
      <c r="CG22" s="136">
        <f t="shared" si="6"/>
        <v>0</v>
      </c>
      <c r="CH22" s="136">
        <f t="shared" si="6"/>
        <v>0</v>
      </c>
      <c r="CI22" s="136">
        <f t="shared" si="6"/>
        <v>0</v>
      </c>
      <c r="CJ22" s="136">
        <f t="shared" si="6"/>
        <v>0</v>
      </c>
      <c r="CK22" s="136">
        <f t="shared" si="6"/>
        <v>0</v>
      </c>
      <c r="CL22" s="136">
        <f t="shared" si="6"/>
        <v>0</v>
      </c>
      <c r="CM22" s="136">
        <f t="shared" si="6"/>
        <v>0</v>
      </c>
      <c r="CN22" s="136">
        <f t="shared" si="6"/>
        <v>0</v>
      </c>
      <c r="CO22" s="136">
        <f t="shared" si="6"/>
        <v>0</v>
      </c>
      <c r="CP22" s="136">
        <f t="shared" si="6"/>
        <v>0</v>
      </c>
      <c r="CQ22" s="136">
        <f t="shared" si="6"/>
        <v>0</v>
      </c>
      <c r="CR22" s="136">
        <f t="shared" si="6"/>
        <v>0</v>
      </c>
      <c r="CS22" s="136">
        <f t="shared" si="6"/>
        <v>0</v>
      </c>
      <c r="CT22" s="136">
        <f t="shared" si="6"/>
        <v>0</v>
      </c>
      <c r="CU22" s="136">
        <f t="shared" si="6"/>
        <v>0</v>
      </c>
      <c r="CV22" s="136">
        <f t="shared" si="6"/>
        <v>0</v>
      </c>
      <c r="CW22" s="136">
        <f t="shared" si="6"/>
        <v>0</v>
      </c>
      <c r="CX22" s="136">
        <f t="shared" si="6"/>
        <v>0</v>
      </c>
      <c r="CY22" s="136">
        <f t="shared" si="6"/>
        <v>0</v>
      </c>
      <c r="CZ22" s="136">
        <f t="shared" si="6"/>
        <v>0</v>
      </c>
      <c r="DA22" s="136">
        <f t="shared" si="6"/>
        <v>0</v>
      </c>
      <c r="DB22" s="136">
        <f t="shared" si="6"/>
        <v>0</v>
      </c>
      <c r="DC22" s="136">
        <f t="shared" si="6"/>
        <v>0</v>
      </c>
      <c r="DD22" s="136">
        <f t="shared" si="6"/>
        <v>0</v>
      </c>
      <c r="DE22" s="136">
        <f t="shared" si="6"/>
        <v>0</v>
      </c>
      <c r="DF22" s="136">
        <f t="shared" si="6"/>
        <v>0</v>
      </c>
      <c r="DG22" s="136">
        <f t="shared" si="6"/>
        <v>0</v>
      </c>
      <c r="DH22" s="136">
        <f t="shared" si="6"/>
        <v>0</v>
      </c>
      <c r="DI22" s="136">
        <f t="shared" si="6"/>
        <v>0</v>
      </c>
      <c r="DJ22" s="136">
        <f t="shared" si="6"/>
        <v>0</v>
      </c>
      <c r="DK22" s="136">
        <f t="shared" si="6"/>
        <v>0</v>
      </c>
      <c r="DL22" s="136">
        <f t="shared" si="6"/>
        <v>0</v>
      </c>
      <c r="DM22" s="136">
        <f t="shared" si="6"/>
        <v>0</v>
      </c>
      <c r="DN22" s="136">
        <f t="shared" si="6"/>
        <v>0</v>
      </c>
      <c r="DO22" s="136">
        <f t="shared" si="6"/>
        <v>0</v>
      </c>
      <c r="DP22" s="159" t="s">
        <v>98</v>
      </c>
      <c r="DQ22" s="80"/>
    </row>
    <row r="23" s="2" customFormat="1" ht="47" customHeight="1" spans="1:121">
      <c r="A23" s="144"/>
      <c r="B23" s="37"/>
      <c r="C23" s="145"/>
      <c r="D23" s="145"/>
      <c r="E23" s="36" t="s">
        <v>99</v>
      </c>
      <c r="F23" s="43">
        <v>0.06</v>
      </c>
      <c r="G23" s="136">
        <f t="shared" ref="G21:G30" si="7">SUM(H23:DO23)</f>
        <v>0</v>
      </c>
      <c r="H23" s="140"/>
      <c r="I23" s="140"/>
      <c r="J23" s="140"/>
      <c r="K23" s="140"/>
      <c r="L23" s="140"/>
      <c r="M23" s="140"/>
      <c r="N23" s="140"/>
      <c r="O23" s="140"/>
      <c r="P23" s="140"/>
      <c r="Q23" s="140"/>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c r="BA23" s="140"/>
      <c r="BB23" s="140"/>
      <c r="BC23" s="140"/>
      <c r="BD23" s="140"/>
      <c r="BE23" s="140"/>
      <c r="BF23" s="140"/>
      <c r="BG23" s="140"/>
      <c r="BH23" s="140"/>
      <c r="BI23" s="140"/>
      <c r="BJ23" s="140"/>
      <c r="BK23" s="140"/>
      <c r="BL23" s="140"/>
      <c r="BM23" s="140"/>
      <c r="BN23" s="140"/>
      <c r="BO23" s="140"/>
      <c r="BP23" s="140"/>
      <c r="BQ23" s="140"/>
      <c r="BR23" s="140"/>
      <c r="BS23" s="140"/>
      <c r="BT23" s="140"/>
      <c r="BU23" s="140"/>
      <c r="BV23" s="140"/>
      <c r="BW23" s="140"/>
      <c r="BX23" s="140"/>
      <c r="BY23" s="140"/>
      <c r="BZ23" s="140"/>
      <c r="CA23" s="140"/>
      <c r="CB23" s="140"/>
      <c r="CC23" s="140"/>
      <c r="CD23" s="140"/>
      <c r="CE23" s="140"/>
      <c r="CF23" s="140"/>
      <c r="CG23" s="140"/>
      <c r="CH23" s="140"/>
      <c r="CI23" s="140"/>
      <c r="CJ23" s="140"/>
      <c r="CK23" s="140"/>
      <c r="CL23" s="140"/>
      <c r="CM23" s="140"/>
      <c r="CN23" s="140"/>
      <c r="CO23" s="140"/>
      <c r="CP23" s="140"/>
      <c r="CQ23" s="140"/>
      <c r="CR23" s="140"/>
      <c r="CS23" s="140"/>
      <c r="CT23" s="140"/>
      <c r="CU23" s="140"/>
      <c r="CV23" s="140"/>
      <c r="CW23" s="140"/>
      <c r="CX23" s="140"/>
      <c r="CY23" s="140"/>
      <c r="CZ23" s="140"/>
      <c r="DA23" s="140"/>
      <c r="DB23" s="140"/>
      <c r="DC23" s="140"/>
      <c r="DD23" s="140"/>
      <c r="DE23" s="140"/>
      <c r="DF23" s="140"/>
      <c r="DG23" s="140"/>
      <c r="DH23" s="140"/>
      <c r="DI23" s="140"/>
      <c r="DJ23" s="140"/>
      <c r="DK23" s="140"/>
      <c r="DL23" s="140"/>
      <c r="DM23" s="140"/>
      <c r="DN23" s="140"/>
      <c r="DO23" s="140"/>
      <c r="DP23" s="75"/>
      <c r="DQ23" s="81"/>
    </row>
    <row r="24" s="2" customFormat="1" ht="47" customHeight="1" spans="1:121">
      <c r="A24" s="144"/>
      <c r="B24" s="37"/>
      <c r="C24" s="145"/>
      <c r="D24" s="145"/>
      <c r="E24" s="36" t="s">
        <v>100</v>
      </c>
      <c r="F24" s="43">
        <v>0.06</v>
      </c>
      <c r="G24" s="136">
        <f t="shared" si="7"/>
        <v>0</v>
      </c>
      <c r="H24" s="140"/>
      <c r="I24" s="140"/>
      <c r="J24" s="140"/>
      <c r="K24" s="140"/>
      <c r="L24" s="140"/>
      <c r="M24" s="140"/>
      <c r="N24" s="140"/>
      <c r="O24" s="140"/>
      <c r="P24" s="140"/>
      <c r="Q24" s="140"/>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c r="AQ24" s="140"/>
      <c r="AR24" s="140"/>
      <c r="AS24" s="140"/>
      <c r="AT24" s="140"/>
      <c r="AU24" s="140"/>
      <c r="AV24" s="140"/>
      <c r="AW24" s="140"/>
      <c r="AX24" s="140"/>
      <c r="AY24" s="140"/>
      <c r="AZ24" s="140"/>
      <c r="BA24" s="140"/>
      <c r="BB24" s="140"/>
      <c r="BC24" s="140"/>
      <c r="BD24" s="140"/>
      <c r="BE24" s="140"/>
      <c r="BF24" s="140"/>
      <c r="BG24" s="140"/>
      <c r="BH24" s="140"/>
      <c r="BI24" s="140"/>
      <c r="BJ24" s="140"/>
      <c r="BK24" s="140"/>
      <c r="BL24" s="140"/>
      <c r="BM24" s="140"/>
      <c r="BN24" s="140"/>
      <c r="BO24" s="140"/>
      <c r="BP24" s="140"/>
      <c r="BQ24" s="140"/>
      <c r="BR24" s="140"/>
      <c r="BS24" s="140"/>
      <c r="BT24" s="140"/>
      <c r="BU24" s="140"/>
      <c r="BV24" s="140"/>
      <c r="BW24" s="140"/>
      <c r="BX24" s="140"/>
      <c r="BY24" s="140"/>
      <c r="BZ24" s="140"/>
      <c r="CA24" s="140"/>
      <c r="CB24" s="140"/>
      <c r="CC24" s="140"/>
      <c r="CD24" s="140"/>
      <c r="CE24" s="140"/>
      <c r="CF24" s="140"/>
      <c r="CG24" s="140"/>
      <c r="CH24" s="140"/>
      <c r="CI24" s="140"/>
      <c r="CJ24" s="140"/>
      <c r="CK24" s="140"/>
      <c r="CL24" s="140"/>
      <c r="CM24" s="140"/>
      <c r="CN24" s="140"/>
      <c r="CO24" s="140"/>
      <c r="CP24" s="140"/>
      <c r="CQ24" s="140"/>
      <c r="CR24" s="140"/>
      <c r="CS24" s="140"/>
      <c r="CT24" s="140"/>
      <c r="CU24" s="140"/>
      <c r="CV24" s="140"/>
      <c r="CW24" s="140"/>
      <c r="CX24" s="140"/>
      <c r="CY24" s="140"/>
      <c r="CZ24" s="140"/>
      <c r="DA24" s="140"/>
      <c r="DB24" s="140"/>
      <c r="DC24" s="140"/>
      <c r="DD24" s="140"/>
      <c r="DE24" s="140"/>
      <c r="DF24" s="140"/>
      <c r="DG24" s="140"/>
      <c r="DH24" s="140"/>
      <c r="DI24" s="140"/>
      <c r="DJ24" s="140"/>
      <c r="DK24" s="140"/>
      <c r="DL24" s="140"/>
      <c r="DM24" s="140"/>
      <c r="DN24" s="140"/>
      <c r="DO24" s="140"/>
      <c r="DP24" s="75"/>
      <c r="DQ24" s="81"/>
    </row>
    <row r="25" s="4" customFormat="1" ht="47" customHeight="1" spans="1:121">
      <c r="A25" s="146"/>
      <c r="B25" s="37"/>
      <c r="C25" s="145"/>
      <c r="D25" s="145"/>
      <c r="E25" s="36" t="s">
        <v>101</v>
      </c>
      <c r="F25" s="43">
        <v>0.06</v>
      </c>
      <c r="G25" s="136">
        <f t="shared" si="7"/>
        <v>0</v>
      </c>
      <c r="H25" s="140"/>
      <c r="I25" s="140"/>
      <c r="J25" s="140"/>
      <c r="K25" s="140"/>
      <c r="L25" s="140"/>
      <c r="M25" s="140"/>
      <c r="N25" s="140"/>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c r="BO25" s="140"/>
      <c r="BP25" s="140"/>
      <c r="BQ25" s="140"/>
      <c r="BR25" s="140"/>
      <c r="BS25" s="140"/>
      <c r="BT25" s="140"/>
      <c r="BU25" s="140"/>
      <c r="BV25" s="140"/>
      <c r="BW25" s="140"/>
      <c r="BX25" s="140"/>
      <c r="BY25" s="140"/>
      <c r="BZ25" s="140"/>
      <c r="CA25" s="140"/>
      <c r="CB25" s="140"/>
      <c r="CC25" s="140"/>
      <c r="CD25" s="140"/>
      <c r="CE25" s="140"/>
      <c r="CF25" s="140"/>
      <c r="CG25" s="140"/>
      <c r="CH25" s="140"/>
      <c r="CI25" s="140"/>
      <c r="CJ25" s="140"/>
      <c r="CK25" s="140"/>
      <c r="CL25" s="140"/>
      <c r="CM25" s="140"/>
      <c r="CN25" s="140"/>
      <c r="CO25" s="140"/>
      <c r="CP25" s="140"/>
      <c r="CQ25" s="140"/>
      <c r="CR25" s="140"/>
      <c r="CS25" s="140"/>
      <c r="CT25" s="140"/>
      <c r="CU25" s="140"/>
      <c r="CV25" s="140"/>
      <c r="CW25" s="140"/>
      <c r="CX25" s="140"/>
      <c r="CY25" s="140"/>
      <c r="CZ25" s="140"/>
      <c r="DA25" s="140"/>
      <c r="DB25" s="140"/>
      <c r="DC25" s="140"/>
      <c r="DD25" s="140"/>
      <c r="DE25" s="140"/>
      <c r="DF25" s="140"/>
      <c r="DG25" s="140"/>
      <c r="DH25" s="140"/>
      <c r="DI25" s="140"/>
      <c r="DJ25" s="140"/>
      <c r="DK25" s="140"/>
      <c r="DL25" s="140"/>
      <c r="DM25" s="140"/>
      <c r="DN25" s="140"/>
      <c r="DO25" s="140"/>
      <c r="DP25" s="75"/>
      <c r="DQ25" s="83"/>
    </row>
    <row r="26" s="5" customFormat="1" ht="47" customHeight="1" spans="2:121">
      <c r="B26" s="25"/>
      <c r="C26" s="98"/>
      <c r="D26" s="98"/>
      <c r="E26" s="135" t="s">
        <v>102</v>
      </c>
      <c r="F26" s="29">
        <v>0.09</v>
      </c>
      <c r="G26" s="136">
        <f t="shared" si="7"/>
        <v>0</v>
      </c>
      <c r="H26" s="147"/>
      <c r="I26" s="158"/>
      <c r="J26" s="158"/>
      <c r="K26" s="158"/>
      <c r="L26" s="158"/>
      <c r="M26" s="158"/>
      <c r="N26" s="158"/>
      <c r="O26" s="158"/>
      <c r="P26" s="158"/>
      <c r="Q26" s="158"/>
      <c r="R26" s="158"/>
      <c r="S26" s="147"/>
      <c r="T26" s="147"/>
      <c r="U26" s="147"/>
      <c r="V26" s="147"/>
      <c r="W26" s="147"/>
      <c r="X26" s="147"/>
      <c r="Y26" s="147"/>
      <c r="Z26" s="147"/>
      <c r="AA26" s="147"/>
      <c r="AB26" s="147"/>
      <c r="AC26" s="147"/>
      <c r="AD26" s="147"/>
      <c r="AE26" s="147"/>
      <c r="AF26" s="147"/>
      <c r="AG26" s="147"/>
      <c r="AH26" s="147"/>
      <c r="AI26" s="147"/>
      <c r="AJ26" s="147"/>
      <c r="AK26" s="147"/>
      <c r="AL26" s="147"/>
      <c r="AM26" s="147"/>
      <c r="AN26" s="147"/>
      <c r="AO26" s="147"/>
      <c r="AP26" s="147"/>
      <c r="AQ26" s="147"/>
      <c r="AR26" s="147"/>
      <c r="AS26" s="147"/>
      <c r="AT26" s="147"/>
      <c r="AU26" s="147"/>
      <c r="AV26" s="147"/>
      <c r="AW26" s="147"/>
      <c r="AX26" s="147"/>
      <c r="AY26" s="147"/>
      <c r="AZ26" s="147"/>
      <c r="BA26" s="147"/>
      <c r="BB26" s="147"/>
      <c r="BC26" s="147"/>
      <c r="BD26" s="147"/>
      <c r="BE26" s="147"/>
      <c r="BF26" s="147"/>
      <c r="BG26" s="147"/>
      <c r="BH26" s="147"/>
      <c r="BI26" s="147"/>
      <c r="BJ26" s="147"/>
      <c r="BK26" s="147"/>
      <c r="BL26" s="147"/>
      <c r="BM26" s="147"/>
      <c r="BN26" s="147"/>
      <c r="BO26" s="147"/>
      <c r="BP26" s="147"/>
      <c r="BQ26" s="147"/>
      <c r="BR26" s="147"/>
      <c r="BS26" s="147"/>
      <c r="BT26" s="147"/>
      <c r="BU26" s="147"/>
      <c r="BV26" s="147"/>
      <c r="BW26" s="147"/>
      <c r="BX26" s="147"/>
      <c r="BY26" s="147"/>
      <c r="BZ26" s="147"/>
      <c r="CA26" s="147"/>
      <c r="CB26" s="147"/>
      <c r="CC26" s="147"/>
      <c r="CD26" s="147"/>
      <c r="CE26" s="147"/>
      <c r="CF26" s="147"/>
      <c r="CG26" s="147"/>
      <c r="CH26" s="147"/>
      <c r="CI26" s="147"/>
      <c r="CJ26" s="147"/>
      <c r="CK26" s="147"/>
      <c r="CL26" s="147"/>
      <c r="CM26" s="147"/>
      <c r="CN26" s="147"/>
      <c r="CO26" s="147"/>
      <c r="CP26" s="147"/>
      <c r="CQ26" s="147"/>
      <c r="CR26" s="147"/>
      <c r="CS26" s="147"/>
      <c r="CT26" s="147"/>
      <c r="CU26" s="147"/>
      <c r="CV26" s="147"/>
      <c r="CW26" s="147"/>
      <c r="CX26" s="147"/>
      <c r="CY26" s="147"/>
      <c r="CZ26" s="147"/>
      <c r="DA26" s="147"/>
      <c r="DB26" s="147"/>
      <c r="DC26" s="147"/>
      <c r="DD26" s="147"/>
      <c r="DE26" s="147"/>
      <c r="DF26" s="147"/>
      <c r="DG26" s="147"/>
      <c r="DH26" s="147"/>
      <c r="DI26" s="147"/>
      <c r="DJ26" s="147"/>
      <c r="DK26" s="147"/>
      <c r="DL26" s="147"/>
      <c r="DM26" s="147"/>
      <c r="DN26" s="147"/>
      <c r="DO26" s="147"/>
      <c r="DP26" s="75" t="s">
        <v>103</v>
      </c>
      <c r="DQ26" s="84"/>
    </row>
    <row r="27" ht="47" customHeight="1" spans="2:121">
      <c r="B27" s="25"/>
      <c r="C27" s="98"/>
      <c r="D27" s="98"/>
      <c r="E27" s="148" t="s">
        <v>104</v>
      </c>
      <c r="F27" s="43">
        <v>0.13</v>
      </c>
      <c r="G27" s="136">
        <f t="shared" si="7"/>
        <v>0</v>
      </c>
      <c r="H27" s="136">
        <f>SUM(H28:H33)</f>
        <v>0</v>
      </c>
      <c r="I27" s="136">
        <f t="shared" ref="I27:AN27" si="8">SUM(I28:I33)</f>
        <v>0</v>
      </c>
      <c r="J27" s="136">
        <f t="shared" si="8"/>
        <v>0</v>
      </c>
      <c r="K27" s="136">
        <f t="shared" si="8"/>
        <v>0</v>
      </c>
      <c r="L27" s="136">
        <f t="shared" si="8"/>
        <v>0</v>
      </c>
      <c r="M27" s="136">
        <f t="shared" si="8"/>
        <v>0</v>
      </c>
      <c r="N27" s="136">
        <f t="shared" si="8"/>
        <v>0</v>
      </c>
      <c r="O27" s="136">
        <f t="shared" si="8"/>
        <v>0</v>
      </c>
      <c r="P27" s="136">
        <f t="shared" si="8"/>
        <v>0</v>
      </c>
      <c r="Q27" s="136">
        <f t="shared" si="8"/>
        <v>0</v>
      </c>
      <c r="R27" s="136">
        <f t="shared" si="8"/>
        <v>0</v>
      </c>
      <c r="S27" s="136">
        <f t="shared" si="8"/>
        <v>0</v>
      </c>
      <c r="T27" s="136">
        <f t="shared" si="8"/>
        <v>0</v>
      </c>
      <c r="U27" s="136">
        <f t="shared" si="8"/>
        <v>0</v>
      </c>
      <c r="V27" s="136">
        <f t="shared" si="8"/>
        <v>0</v>
      </c>
      <c r="W27" s="136">
        <f t="shared" si="8"/>
        <v>0</v>
      </c>
      <c r="X27" s="136">
        <f t="shared" si="8"/>
        <v>0</v>
      </c>
      <c r="Y27" s="136">
        <f t="shared" si="8"/>
        <v>0</v>
      </c>
      <c r="Z27" s="136">
        <f t="shared" si="8"/>
        <v>0</v>
      </c>
      <c r="AA27" s="136">
        <f t="shared" si="8"/>
        <v>0</v>
      </c>
      <c r="AB27" s="136">
        <f t="shared" si="8"/>
        <v>0</v>
      </c>
      <c r="AC27" s="136">
        <f t="shared" si="8"/>
        <v>0</v>
      </c>
      <c r="AD27" s="136">
        <f t="shared" si="8"/>
        <v>0</v>
      </c>
      <c r="AE27" s="136">
        <f t="shared" si="8"/>
        <v>0</v>
      </c>
      <c r="AF27" s="136">
        <f t="shared" si="8"/>
        <v>0</v>
      </c>
      <c r="AG27" s="136">
        <f t="shared" si="8"/>
        <v>0</v>
      </c>
      <c r="AH27" s="136">
        <f t="shared" si="8"/>
        <v>0</v>
      </c>
      <c r="AI27" s="136">
        <f t="shared" si="8"/>
        <v>0</v>
      </c>
      <c r="AJ27" s="136">
        <f t="shared" si="8"/>
        <v>0</v>
      </c>
      <c r="AK27" s="136">
        <f t="shared" si="8"/>
        <v>0</v>
      </c>
      <c r="AL27" s="136">
        <f t="shared" si="8"/>
        <v>0</v>
      </c>
      <c r="AM27" s="136">
        <f t="shared" si="8"/>
        <v>0</v>
      </c>
      <c r="AN27" s="136">
        <f t="shared" si="8"/>
        <v>0</v>
      </c>
      <c r="AO27" s="136">
        <f t="shared" ref="AO27:BT27" si="9">SUM(AO28:AO33)</f>
        <v>0</v>
      </c>
      <c r="AP27" s="136">
        <f t="shared" si="9"/>
        <v>0</v>
      </c>
      <c r="AQ27" s="136">
        <f t="shared" si="9"/>
        <v>0</v>
      </c>
      <c r="AR27" s="136">
        <f t="shared" si="9"/>
        <v>0</v>
      </c>
      <c r="AS27" s="136">
        <f t="shared" si="9"/>
        <v>0</v>
      </c>
      <c r="AT27" s="136">
        <f t="shared" si="9"/>
        <v>0</v>
      </c>
      <c r="AU27" s="136">
        <f t="shared" si="9"/>
        <v>0</v>
      </c>
      <c r="AV27" s="136">
        <f t="shared" si="9"/>
        <v>0</v>
      </c>
      <c r="AW27" s="136">
        <f t="shared" si="9"/>
        <v>0</v>
      </c>
      <c r="AX27" s="136">
        <f t="shared" si="9"/>
        <v>0</v>
      </c>
      <c r="AY27" s="136">
        <f t="shared" si="9"/>
        <v>0</v>
      </c>
      <c r="AZ27" s="136">
        <f t="shared" si="9"/>
        <v>0</v>
      </c>
      <c r="BA27" s="136">
        <f t="shared" si="9"/>
        <v>0</v>
      </c>
      <c r="BB27" s="136">
        <f t="shared" si="9"/>
        <v>0</v>
      </c>
      <c r="BC27" s="136">
        <f t="shared" si="9"/>
        <v>0</v>
      </c>
      <c r="BD27" s="136">
        <f t="shared" si="9"/>
        <v>0</v>
      </c>
      <c r="BE27" s="136">
        <f t="shared" si="9"/>
        <v>0</v>
      </c>
      <c r="BF27" s="136">
        <f t="shared" si="9"/>
        <v>0</v>
      </c>
      <c r="BG27" s="136">
        <f t="shared" si="9"/>
        <v>0</v>
      </c>
      <c r="BH27" s="136">
        <f t="shared" si="9"/>
        <v>0</v>
      </c>
      <c r="BI27" s="136">
        <f t="shared" si="9"/>
        <v>0</v>
      </c>
      <c r="BJ27" s="136">
        <f t="shared" si="9"/>
        <v>0</v>
      </c>
      <c r="BK27" s="136">
        <f t="shared" si="9"/>
        <v>0</v>
      </c>
      <c r="BL27" s="136">
        <f t="shared" si="9"/>
        <v>0</v>
      </c>
      <c r="BM27" s="136">
        <f t="shared" si="9"/>
        <v>0</v>
      </c>
      <c r="BN27" s="136">
        <f t="shared" si="9"/>
        <v>0</v>
      </c>
      <c r="BO27" s="136">
        <f t="shared" si="9"/>
        <v>0</v>
      </c>
      <c r="BP27" s="136">
        <f t="shared" si="9"/>
        <v>0</v>
      </c>
      <c r="BQ27" s="136">
        <f t="shared" si="9"/>
        <v>0</v>
      </c>
      <c r="BR27" s="136">
        <f t="shared" si="9"/>
        <v>0</v>
      </c>
      <c r="BS27" s="136">
        <f t="shared" si="9"/>
        <v>0</v>
      </c>
      <c r="BT27" s="136">
        <f t="shared" si="9"/>
        <v>0</v>
      </c>
      <c r="BU27" s="136">
        <f t="shared" ref="BU27:DO27" si="10">SUM(BU28:BU33)</f>
        <v>0</v>
      </c>
      <c r="BV27" s="136">
        <f t="shared" si="10"/>
        <v>0</v>
      </c>
      <c r="BW27" s="136">
        <f t="shared" si="10"/>
        <v>0</v>
      </c>
      <c r="BX27" s="136">
        <f t="shared" si="10"/>
        <v>0</v>
      </c>
      <c r="BY27" s="136">
        <f t="shared" si="10"/>
        <v>0</v>
      </c>
      <c r="BZ27" s="136">
        <f t="shared" si="10"/>
        <v>0</v>
      </c>
      <c r="CA27" s="136">
        <f t="shared" si="10"/>
        <v>0</v>
      </c>
      <c r="CB27" s="136">
        <f t="shared" si="10"/>
        <v>0</v>
      </c>
      <c r="CC27" s="136">
        <f t="shared" si="10"/>
        <v>0</v>
      </c>
      <c r="CD27" s="136">
        <f t="shared" si="10"/>
        <v>0</v>
      </c>
      <c r="CE27" s="136">
        <f t="shared" si="10"/>
        <v>0</v>
      </c>
      <c r="CF27" s="136">
        <f t="shared" si="10"/>
        <v>0</v>
      </c>
      <c r="CG27" s="136">
        <f t="shared" si="10"/>
        <v>0</v>
      </c>
      <c r="CH27" s="136">
        <f t="shared" si="10"/>
        <v>0</v>
      </c>
      <c r="CI27" s="136">
        <f t="shared" si="10"/>
        <v>0</v>
      </c>
      <c r="CJ27" s="136">
        <f t="shared" si="10"/>
        <v>0</v>
      </c>
      <c r="CK27" s="136">
        <f t="shared" si="10"/>
        <v>0</v>
      </c>
      <c r="CL27" s="136">
        <f t="shared" si="10"/>
        <v>0</v>
      </c>
      <c r="CM27" s="136">
        <f t="shared" si="10"/>
        <v>0</v>
      </c>
      <c r="CN27" s="136">
        <f t="shared" si="10"/>
        <v>0</v>
      </c>
      <c r="CO27" s="136">
        <f t="shared" si="10"/>
        <v>0</v>
      </c>
      <c r="CP27" s="136">
        <f t="shared" si="10"/>
        <v>0</v>
      </c>
      <c r="CQ27" s="136">
        <f t="shared" si="10"/>
        <v>0</v>
      </c>
      <c r="CR27" s="136">
        <f t="shared" si="10"/>
        <v>0</v>
      </c>
      <c r="CS27" s="136">
        <f t="shared" si="10"/>
        <v>0</v>
      </c>
      <c r="CT27" s="136">
        <f t="shared" si="10"/>
        <v>0</v>
      </c>
      <c r="CU27" s="136">
        <f t="shared" si="10"/>
        <v>0</v>
      </c>
      <c r="CV27" s="136">
        <f t="shared" si="10"/>
        <v>0</v>
      </c>
      <c r="CW27" s="136">
        <f t="shared" si="10"/>
        <v>0</v>
      </c>
      <c r="CX27" s="136">
        <f t="shared" si="10"/>
        <v>0</v>
      </c>
      <c r="CY27" s="136">
        <f t="shared" si="10"/>
        <v>0</v>
      </c>
      <c r="CZ27" s="136">
        <f t="shared" si="10"/>
        <v>0</v>
      </c>
      <c r="DA27" s="136">
        <f t="shared" si="10"/>
        <v>0</v>
      </c>
      <c r="DB27" s="136">
        <f t="shared" si="10"/>
        <v>0</v>
      </c>
      <c r="DC27" s="136">
        <f t="shared" si="10"/>
        <v>0</v>
      </c>
      <c r="DD27" s="136">
        <f t="shared" si="10"/>
        <v>0</v>
      </c>
      <c r="DE27" s="136">
        <f t="shared" si="10"/>
        <v>0</v>
      </c>
      <c r="DF27" s="136">
        <f t="shared" si="10"/>
        <v>0</v>
      </c>
      <c r="DG27" s="136">
        <f t="shared" si="10"/>
        <v>0</v>
      </c>
      <c r="DH27" s="136">
        <f t="shared" si="10"/>
        <v>0</v>
      </c>
      <c r="DI27" s="136">
        <f t="shared" si="10"/>
        <v>0</v>
      </c>
      <c r="DJ27" s="136">
        <f t="shared" si="10"/>
        <v>0</v>
      </c>
      <c r="DK27" s="136">
        <f t="shared" si="10"/>
        <v>0</v>
      </c>
      <c r="DL27" s="136">
        <f t="shared" si="10"/>
        <v>0</v>
      </c>
      <c r="DM27" s="136">
        <f t="shared" si="10"/>
        <v>0</v>
      </c>
      <c r="DN27" s="136">
        <f t="shared" si="10"/>
        <v>0</v>
      </c>
      <c r="DO27" s="136">
        <f t="shared" si="10"/>
        <v>0</v>
      </c>
      <c r="DP27" s="76" t="s">
        <v>105</v>
      </c>
      <c r="DQ27" s="85">
        <v>0.11</v>
      </c>
    </row>
    <row r="28" ht="47" customHeight="1" spans="2:121">
      <c r="B28" s="25"/>
      <c r="C28" s="98"/>
      <c r="D28" s="98"/>
      <c r="E28" s="148" t="s">
        <v>106</v>
      </c>
      <c r="F28" s="43">
        <v>0.13</v>
      </c>
      <c r="G28" s="136">
        <f t="shared" si="7"/>
        <v>0</v>
      </c>
      <c r="H28" s="137"/>
      <c r="I28" s="137"/>
      <c r="J28" s="137"/>
      <c r="K28" s="137"/>
      <c r="L28" s="137"/>
      <c r="M28" s="137"/>
      <c r="N28" s="137"/>
      <c r="O28" s="137"/>
      <c r="P28" s="137"/>
      <c r="Q28" s="137"/>
      <c r="R28" s="137"/>
      <c r="S28" s="137"/>
      <c r="T28" s="137"/>
      <c r="U28" s="137"/>
      <c r="V28" s="137"/>
      <c r="W28" s="137"/>
      <c r="X28" s="137"/>
      <c r="Y28" s="137"/>
      <c r="Z28" s="137"/>
      <c r="AA28" s="137"/>
      <c r="AB28" s="137"/>
      <c r="AC28" s="137"/>
      <c r="AD28" s="137"/>
      <c r="AE28" s="137"/>
      <c r="AF28" s="137"/>
      <c r="AG28" s="137"/>
      <c r="AH28" s="137"/>
      <c r="AI28" s="137"/>
      <c r="AJ28" s="137"/>
      <c r="AK28" s="137"/>
      <c r="AL28" s="137"/>
      <c r="AM28" s="137"/>
      <c r="AN28" s="137"/>
      <c r="AO28" s="137"/>
      <c r="AP28" s="137"/>
      <c r="AQ28" s="137"/>
      <c r="AR28" s="137"/>
      <c r="AS28" s="137"/>
      <c r="AT28" s="137"/>
      <c r="AU28" s="137"/>
      <c r="AV28" s="137"/>
      <c r="AW28" s="137"/>
      <c r="AX28" s="137"/>
      <c r="AY28" s="137"/>
      <c r="AZ28" s="137"/>
      <c r="BA28" s="137"/>
      <c r="BB28" s="137"/>
      <c r="BC28" s="137"/>
      <c r="BD28" s="137"/>
      <c r="BE28" s="137"/>
      <c r="BF28" s="137"/>
      <c r="BG28" s="137"/>
      <c r="BH28" s="137"/>
      <c r="BI28" s="137"/>
      <c r="BJ28" s="137"/>
      <c r="BK28" s="137"/>
      <c r="BL28" s="137"/>
      <c r="BM28" s="137"/>
      <c r="BN28" s="137"/>
      <c r="BO28" s="137"/>
      <c r="BP28" s="137"/>
      <c r="BQ28" s="137"/>
      <c r="BR28" s="137"/>
      <c r="BS28" s="137"/>
      <c r="BT28" s="137"/>
      <c r="BU28" s="137"/>
      <c r="BV28" s="137"/>
      <c r="BW28" s="137"/>
      <c r="BX28" s="137"/>
      <c r="BY28" s="137"/>
      <c r="BZ28" s="137"/>
      <c r="CA28" s="137"/>
      <c r="CB28" s="137"/>
      <c r="CC28" s="137"/>
      <c r="CD28" s="137"/>
      <c r="CE28" s="137"/>
      <c r="CF28" s="137"/>
      <c r="CG28" s="137"/>
      <c r="CH28" s="137"/>
      <c r="CI28" s="137"/>
      <c r="CJ28" s="137"/>
      <c r="CK28" s="137"/>
      <c r="CL28" s="137"/>
      <c r="CM28" s="137"/>
      <c r="CN28" s="137"/>
      <c r="CO28" s="137"/>
      <c r="CP28" s="137"/>
      <c r="CQ28" s="137"/>
      <c r="CR28" s="137"/>
      <c r="CS28" s="137"/>
      <c r="CT28" s="137"/>
      <c r="CU28" s="137"/>
      <c r="CV28" s="137"/>
      <c r="CW28" s="137"/>
      <c r="CX28" s="137"/>
      <c r="CY28" s="137"/>
      <c r="CZ28" s="137"/>
      <c r="DA28" s="137"/>
      <c r="DB28" s="137"/>
      <c r="DC28" s="137"/>
      <c r="DD28" s="137"/>
      <c r="DE28" s="137"/>
      <c r="DF28" s="137"/>
      <c r="DG28" s="137"/>
      <c r="DH28" s="137"/>
      <c r="DI28" s="137"/>
      <c r="DJ28" s="137"/>
      <c r="DK28" s="137"/>
      <c r="DL28" s="137"/>
      <c r="DM28" s="137"/>
      <c r="DN28" s="137"/>
      <c r="DO28" s="137"/>
      <c r="DP28" s="75"/>
      <c r="DQ28" s="85"/>
    </row>
    <row r="29" ht="47" customHeight="1" spans="2:121">
      <c r="B29" s="25"/>
      <c r="C29" s="98"/>
      <c r="D29" s="98"/>
      <c r="E29" s="148" t="s">
        <v>107</v>
      </c>
      <c r="F29" s="43">
        <v>0.13</v>
      </c>
      <c r="G29" s="136">
        <f t="shared" si="7"/>
        <v>0</v>
      </c>
      <c r="H29" s="137"/>
      <c r="I29" s="137"/>
      <c r="J29" s="137"/>
      <c r="K29" s="137"/>
      <c r="L29" s="137"/>
      <c r="M29" s="137"/>
      <c r="N29" s="137"/>
      <c r="O29" s="137"/>
      <c r="P29" s="137"/>
      <c r="Q29" s="137"/>
      <c r="R29" s="137"/>
      <c r="S29" s="137"/>
      <c r="T29" s="137"/>
      <c r="U29" s="137"/>
      <c r="V29" s="137"/>
      <c r="W29" s="137"/>
      <c r="X29" s="137"/>
      <c r="Y29" s="137"/>
      <c r="Z29" s="137"/>
      <c r="AA29" s="137"/>
      <c r="AB29" s="137"/>
      <c r="AC29" s="137"/>
      <c r="AD29" s="137"/>
      <c r="AE29" s="137"/>
      <c r="AF29" s="137"/>
      <c r="AG29" s="137"/>
      <c r="AH29" s="137"/>
      <c r="AI29" s="137"/>
      <c r="AJ29" s="137"/>
      <c r="AK29" s="137"/>
      <c r="AL29" s="137"/>
      <c r="AM29" s="137"/>
      <c r="AN29" s="137"/>
      <c r="AO29" s="137"/>
      <c r="AP29" s="137"/>
      <c r="AQ29" s="137"/>
      <c r="AR29" s="137"/>
      <c r="AS29" s="137"/>
      <c r="AT29" s="137"/>
      <c r="AU29" s="137"/>
      <c r="AV29" s="137"/>
      <c r="AW29" s="137"/>
      <c r="AX29" s="137"/>
      <c r="AY29" s="137"/>
      <c r="AZ29" s="137"/>
      <c r="BA29" s="137"/>
      <c r="BB29" s="137"/>
      <c r="BC29" s="137"/>
      <c r="BD29" s="137"/>
      <c r="BE29" s="137"/>
      <c r="BF29" s="137"/>
      <c r="BG29" s="137"/>
      <c r="BH29" s="137"/>
      <c r="BI29" s="137"/>
      <c r="BJ29" s="137"/>
      <c r="BK29" s="137"/>
      <c r="BL29" s="137"/>
      <c r="BM29" s="137"/>
      <c r="BN29" s="137"/>
      <c r="BO29" s="137"/>
      <c r="BP29" s="137"/>
      <c r="BQ29" s="137"/>
      <c r="BR29" s="137"/>
      <c r="BS29" s="137"/>
      <c r="BT29" s="137"/>
      <c r="BU29" s="137"/>
      <c r="BV29" s="137"/>
      <c r="BW29" s="137"/>
      <c r="BX29" s="137"/>
      <c r="BY29" s="137"/>
      <c r="BZ29" s="137"/>
      <c r="CA29" s="137"/>
      <c r="CB29" s="137"/>
      <c r="CC29" s="137"/>
      <c r="CD29" s="137"/>
      <c r="CE29" s="137"/>
      <c r="CF29" s="137"/>
      <c r="CG29" s="137"/>
      <c r="CH29" s="137"/>
      <c r="CI29" s="137"/>
      <c r="CJ29" s="137"/>
      <c r="CK29" s="137"/>
      <c r="CL29" s="137"/>
      <c r="CM29" s="137"/>
      <c r="CN29" s="137"/>
      <c r="CO29" s="137"/>
      <c r="CP29" s="137"/>
      <c r="CQ29" s="137"/>
      <c r="CR29" s="137"/>
      <c r="CS29" s="137"/>
      <c r="CT29" s="137"/>
      <c r="CU29" s="137"/>
      <c r="CV29" s="137"/>
      <c r="CW29" s="137"/>
      <c r="CX29" s="137"/>
      <c r="CY29" s="137"/>
      <c r="CZ29" s="137"/>
      <c r="DA29" s="137"/>
      <c r="DB29" s="137"/>
      <c r="DC29" s="137"/>
      <c r="DD29" s="137"/>
      <c r="DE29" s="137"/>
      <c r="DF29" s="137"/>
      <c r="DG29" s="137"/>
      <c r="DH29" s="137"/>
      <c r="DI29" s="137"/>
      <c r="DJ29" s="137"/>
      <c r="DK29" s="137"/>
      <c r="DL29" s="137"/>
      <c r="DM29" s="137"/>
      <c r="DN29" s="137"/>
      <c r="DO29" s="137"/>
      <c r="DP29" s="75"/>
      <c r="DQ29" s="85"/>
    </row>
    <row r="30" ht="47" customHeight="1" spans="2:121">
      <c r="B30" s="25"/>
      <c r="C30" s="98"/>
      <c r="D30" s="98"/>
      <c r="E30" s="148" t="s">
        <v>108</v>
      </c>
      <c r="F30" s="43">
        <v>0.13</v>
      </c>
      <c r="G30" s="136">
        <f t="shared" si="7"/>
        <v>0</v>
      </c>
      <c r="H30" s="137"/>
      <c r="I30" s="137"/>
      <c r="J30" s="137"/>
      <c r="K30" s="137"/>
      <c r="L30" s="137"/>
      <c r="M30" s="137"/>
      <c r="N30" s="137"/>
      <c r="O30" s="137"/>
      <c r="P30" s="137"/>
      <c r="Q30" s="137"/>
      <c r="R30" s="137"/>
      <c r="S30" s="137"/>
      <c r="T30" s="137"/>
      <c r="U30" s="137"/>
      <c r="V30" s="137"/>
      <c r="W30" s="137"/>
      <c r="X30" s="137"/>
      <c r="Y30" s="137"/>
      <c r="Z30" s="137"/>
      <c r="AA30" s="137"/>
      <c r="AB30" s="137"/>
      <c r="AC30" s="137"/>
      <c r="AD30" s="137"/>
      <c r="AE30" s="137"/>
      <c r="AF30" s="137"/>
      <c r="AG30" s="137"/>
      <c r="AH30" s="137"/>
      <c r="AI30" s="137"/>
      <c r="AJ30" s="137"/>
      <c r="AK30" s="137"/>
      <c r="AL30" s="137"/>
      <c r="AM30" s="137"/>
      <c r="AN30" s="137"/>
      <c r="AO30" s="137"/>
      <c r="AP30" s="137"/>
      <c r="AQ30" s="137"/>
      <c r="AR30" s="137"/>
      <c r="AS30" s="137"/>
      <c r="AT30" s="137"/>
      <c r="AU30" s="137"/>
      <c r="AV30" s="137"/>
      <c r="AW30" s="137"/>
      <c r="AX30" s="137"/>
      <c r="AY30" s="137"/>
      <c r="AZ30" s="137"/>
      <c r="BA30" s="137"/>
      <c r="BB30" s="137"/>
      <c r="BC30" s="137"/>
      <c r="BD30" s="137"/>
      <c r="BE30" s="137"/>
      <c r="BF30" s="137"/>
      <c r="BG30" s="137"/>
      <c r="BH30" s="137"/>
      <c r="BI30" s="137"/>
      <c r="BJ30" s="137"/>
      <c r="BK30" s="137"/>
      <c r="BL30" s="137"/>
      <c r="BM30" s="137"/>
      <c r="BN30" s="137"/>
      <c r="BO30" s="137"/>
      <c r="BP30" s="137"/>
      <c r="BQ30" s="137"/>
      <c r="BR30" s="137"/>
      <c r="BS30" s="137"/>
      <c r="BT30" s="137"/>
      <c r="BU30" s="137"/>
      <c r="BV30" s="137"/>
      <c r="BW30" s="137"/>
      <c r="BX30" s="137"/>
      <c r="BY30" s="137"/>
      <c r="BZ30" s="137"/>
      <c r="CA30" s="137"/>
      <c r="CB30" s="137"/>
      <c r="CC30" s="137"/>
      <c r="CD30" s="137"/>
      <c r="CE30" s="137"/>
      <c r="CF30" s="137"/>
      <c r="CG30" s="137"/>
      <c r="CH30" s="137"/>
      <c r="CI30" s="137"/>
      <c r="CJ30" s="137"/>
      <c r="CK30" s="137"/>
      <c r="CL30" s="137"/>
      <c r="CM30" s="137"/>
      <c r="CN30" s="137"/>
      <c r="CO30" s="137"/>
      <c r="CP30" s="137"/>
      <c r="CQ30" s="137"/>
      <c r="CR30" s="137"/>
      <c r="CS30" s="137"/>
      <c r="CT30" s="137"/>
      <c r="CU30" s="137"/>
      <c r="CV30" s="137"/>
      <c r="CW30" s="137"/>
      <c r="CX30" s="137"/>
      <c r="CY30" s="137"/>
      <c r="CZ30" s="137"/>
      <c r="DA30" s="137"/>
      <c r="DB30" s="137"/>
      <c r="DC30" s="137"/>
      <c r="DD30" s="137"/>
      <c r="DE30" s="137"/>
      <c r="DF30" s="137"/>
      <c r="DG30" s="137"/>
      <c r="DH30" s="137"/>
      <c r="DI30" s="137"/>
      <c r="DJ30" s="137"/>
      <c r="DK30" s="137"/>
      <c r="DL30" s="137"/>
      <c r="DM30" s="137"/>
      <c r="DN30" s="137"/>
      <c r="DO30" s="137"/>
      <c r="DP30" s="75"/>
      <c r="DQ30" s="85"/>
    </row>
    <row r="31" ht="47" customHeight="1" spans="2:121">
      <c r="B31" s="25"/>
      <c r="C31" s="98"/>
      <c r="D31" s="149"/>
      <c r="E31" s="148" t="s">
        <v>109</v>
      </c>
      <c r="F31" s="43">
        <v>0.13</v>
      </c>
      <c r="G31" s="136">
        <f t="shared" ref="G31:G49" si="11">SUM(H31:DO31)</f>
        <v>0</v>
      </c>
      <c r="H31" s="150"/>
      <c r="I31" s="150"/>
      <c r="J31" s="150"/>
      <c r="K31" s="150"/>
      <c r="L31" s="150"/>
      <c r="M31" s="150"/>
      <c r="N31" s="150"/>
      <c r="O31" s="150"/>
      <c r="P31" s="150"/>
      <c r="Q31" s="150"/>
      <c r="R31" s="150"/>
      <c r="S31" s="150"/>
      <c r="T31" s="150"/>
      <c r="U31" s="150"/>
      <c r="V31" s="150"/>
      <c r="W31" s="150"/>
      <c r="X31" s="150"/>
      <c r="Y31" s="150"/>
      <c r="Z31" s="150"/>
      <c r="AA31" s="150"/>
      <c r="AB31" s="150"/>
      <c r="AC31" s="150"/>
      <c r="AD31" s="150"/>
      <c r="AE31" s="150"/>
      <c r="AF31" s="150"/>
      <c r="AG31" s="150"/>
      <c r="AH31" s="150"/>
      <c r="AI31" s="150"/>
      <c r="AJ31" s="150"/>
      <c r="AK31" s="150"/>
      <c r="AL31" s="150"/>
      <c r="AM31" s="150"/>
      <c r="AN31" s="150"/>
      <c r="AO31" s="150"/>
      <c r="AP31" s="150"/>
      <c r="AQ31" s="150"/>
      <c r="AR31" s="150"/>
      <c r="AS31" s="150"/>
      <c r="AT31" s="150"/>
      <c r="AU31" s="150"/>
      <c r="AV31" s="150"/>
      <c r="AW31" s="150"/>
      <c r="AX31" s="150"/>
      <c r="AY31" s="150"/>
      <c r="AZ31" s="150"/>
      <c r="BA31" s="150"/>
      <c r="BB31" s="150"/>
      <c r="BC31" s="150"/>
      <c r="BD31" s="150"/>
      <c r="BE31" s="150"/>
      <c r="BF31" s="150"/>
      <c r="BG31" s="150"/>
      <c r="BH31" s="150"/>
      <c r="BI31" s="150"/>
      <c r="BJ31" s="150"/>
      <c r="BK31" s="150"/>
      <c r="BL31" s="150"/>
      <c r="BM31" s="150"/>
      <c r="BN31" s="150"/>
      <c r="BO31" s="150"/>
      <c r="BP31" s="150"/>
      <c r="BQ31" s="150"/>
      <c r="BR31" s="150"/>
      <c r="BS31" s="150"/>
      <c r="BT31" s="150"/>
      <c r="BU31" s="150"/>
      <c r="BV31" s="150"/>
      <c r="BW31" s="150"/>
      <c r="BX31" s="150"/>
      <c r="BY31" s="150"/>
      <c r="BZ31" s="150"/>
      <c r="CA31" s="150"/>
      <c r="CB31" s="150"/>
      <c r="CC31" s="150"/>
      <c r="CD31" s="150"/>
      <c r="CE31" s="150"/>
      <c r="CF31" s="150"/>
      <c r="CG31" s="150"/>
      <c r="CH31" s="150"/>
      <c r="CI31" s="150"/>
      <c r="CJ31" s="150"/>
      <c r="CK31" s="150"/>
      <c r="CL31" s="150"/>
      <c r="CM31" s="150"/>
      <c r="CN31" s="150"/>
      <c r="CO31" s="150"/>
      <c r="CP31" s="150"/>
      <c r="CQ31" s="150"/>
      <c r="CR31" s="150"/>
      <c r="CS31" s="150"/>
      <c r="CT31" s="150"/>
      <c r="CU31" s="150"/>
      <c r="CV31" s="150"/>
      <c r="CW31" s="150"/>
      <c r="CX31" s="150"/>
      <c r="CY31" s="150"/>
      <c r="CZ31" s="150"/>
      <c r="DA31" s="150"/>
      <c r="DB31" s="150"/>
      <c r="DC31" s="150"/>
      <c r="DD31" s="150"/>
      <c r="DE31" s="150"/>
      <c r="DF31" s="150"/>
      <c r="DG31" s="150"/>
      <c r="DH31" s="150"/>
      <c r="DI31" s="150"/>
      <c r="DJ31" s="150"/>
      <c r="DK31" s="150"/>
      <c r="DL31" s="150"/>
      <c r="DM31" s="150"/>
      <c r="DN31" s="150"/>
      <c r="DO31" s="150"/>
      <c r="DP31" s="75"/>
      <c r="DQ31" s="85"/>
    </row>
    <row r="32" ht="47" customHeight="1" spans="2:121">
      <c r="B32" s="25"/>
      <c r="C32" s="98"/>
      <c r="D32" s="98"/>
      <c r="E32" s="148" t="s">
        <v>110</v>
      </c>
      <c r="F32" s="43">
        <v>0.13</v>
      </c>
      <c r="G32" s="136">
        <f t="shared" si="11"/>
        <v>0</v>
      </c>
      <c r="H32" s="137"/>
      <c r="I32" s="137"/>
      <c r="J32" s="137"/>
      <c r="K32" s="137"/>
      <c r="L32" s="137"/>
      <c r="M32" s="137"/>
      <c r="N32" s="137"/>
      <c r="O32" s="137"/>
      <c r="P32" s="137"/>
      <c r="Q32" s="137"/>
      <c r="R32" s="137"/>
      <c r="S32" s="137"/>
      <c r="T32" s="137"/>
      <c r="U32" s="137"/>
      <c r="V32" s="137"/>
      <c r="W32" s="137"/>
      <c r="X32" s="137"/>
      <c r="Y32" s="137"/>
      <c r="Z32" s="137"/>
      <c r="AA32" s="137"/>
      <c r="AB32" s="137"/>
      <c r="AC32" s="137"/>
      <c r="AD32" s="137"/>
      <c r="AE32" s="137"/>
      <c r="AF32" s="137"/>
      <c r="AG32" s="137"/>
      <c r="AH32" s="137"/>
      <c r="AI32" s="137"/>
      <c r="AJ32" s="137"/>
      <c r="AK32" s="137"/>
      <c r="AL32" s="137"/>
      <c r="AM32" s="137"/>
      <c r="AN32" s="137"/>
      <c r="AO32" s="137"/>
      <c r="AP32" s="137"/>
      <c r="AQ32" s="137"/>
      <c r="AR32" s="137"/>
      <c r="AS32" s="137"/>
      <c r="AT32" s="137"/>
      <c r="AU32" s="137"/>
      <c r="AV32" s="137"/>
      <c r="AW32" s="137"/>
      <c r="AX32" s="137"/>
      <c r="AY32" s="137"/>
      <c r="AZ32" s="137"/>
      <c r="BA32" s="137"/>
      <c r="BB32" s="137"/>
      <c r="BC32" s="137"/>
      <c r="BD32" s="137"/>
      <c r="BE32" s="137"/>
      <c r="BF32" s="137"/>
      <c r="BG32" s="137"/>
      <c r="BH32" s="137"/>
      <c r="BI32" s="137"/>
      <c r="BJ32" s="137"/>
      <c r="BK32" s="137"/>
      <c r="BL32" s="137"/>
      <c r="BM32" s="137"/>
      <c r="BN32" s="137"/>
      <c r="BO32" s="137"/>
      <c r="BP32" s="137"/>
      <c r="BQ32" s="137"/>
      <c r="BR32" s="137"/>
      <c r="BS32" s="137"/>
      <c r="BT32" s="137"/>
      <c r="BU32" s="137"/>
      <c r="BV32" s="137"/>
      <c r="BW32" s="137"/>
      <c r="BX32" s="137"/>
      <c r="BY32" s="137"/>
      <c r="BZ32" s="137"/>
      <c r="CA32" s="137"/>
      <c r="CB32" s="137"/>
      <c r="CC32" s="137"/>
      <c r="CD32" s="137"/>
      <c r="CE32" s="137"/>
      <c r="CF32" s="137"/>
      <c r="CG32" s="137"/>
      <c r="CH32" s="137"/>
      <c r="CI32" s="137"/>
      <c r="CJ32" s="137"/>
      <c r="CK32" s="137"/>
      <c r="CL32" s="137"/>
      <c r="CM32" s="137"/>
      <c r="CN32" s="137"/>
      <c r="CO32" s="137"/>
      <c r="CP32" s="137"/>
      <c r="CQ32" s="137"/>
      <c r="CR32" s="137"/>
      <c r="CS32" s="137"/>
      <c r="CT32" s="137"/>
      <c r="CU32" s="137"/>
      <c r="CV32" s="137"/>
      <c r="CW32" s="137"/>
      <c r="CX32" s="137"/>
      <c r="CY32" s="137"/>
      <c r="CZ32" s="137"/>
      <c r="DA32" s="137"/>
      <c r="DB32" s="137"/>
      <c r="DC32" s="137"/>
      <c r="DD32" s="137"/>
      <c r="DE32" s="137"/>
      <c r="DF32" s="137"/>
      <c r="DG32" s="137"/>
      <c r="DH32" s="137"/>
      <c r="DI32" s="137"/>
      <c r="DJ32" s="137"/>
      <c r="DK32" s="137"/>
      <c r="DL32" s="137"/>
      <c r="DM32" s="137"/>
      <c r="DN32" s="137"/>
      <c r="DO32" s="137"/>
      <c r="DP32" s="75"/>
      <c r="DQ32" s="85"/>
    </row>
    <row r="33" ht="47" customHeight="1" spans="2:121">
      <c r="B33" s="25"/>
      <c r="C33" s="98"/>
      <c r="D33" s="98"/>
      <c r="E33" s="148" t="s">
        <v>111</v>
      </c>
      <c r="F33" s="43">
        <v>0.13</v>
      </c>
      <c r="G33" s="136">
        <f t="shared" si="11"/>
        <v>0</v>
      </c>
      <c r="H33" s="137"/>
      <c r="I33" s="137"/>
      <c r="J33" s="137"/>
      <c r="K33" s="137"/>
      <c r="L33" s="137"/>
      <c r="M33" s="137"/>
      <c r="N33" s="137"/>
      <c r="O33" s="137"/>
      <c r="P33" s="137"/>
      <c r="Q33" s="137"/>
      <c r="R33" s="137"/>
      <c r="S33" s="137"/>
      <c r="T33" s="137"/>
      <c r="U33" s="137"/>
      <c r="V33" s="137"/>
      <c r="W33" s="137"/>
      <c r="X33" s="137"/>
      <c r="Y33" s="137"/>
      <c r="Z33" s="137"/>
      <c r="AA33" s="137"/>
      <c r="AB33" s="137"/>
      <c r="AC33" s="137"/>
      <c r="AD33" s="137"/>
      <c r="AE33" s="137"/>
      <c r="AF33" s="137"/>
      <c r="AG33" s="137"/>
      <c r="AH33" s="137"/>
      <c r="AI33" s="137"/>
      <c r="AJ33" s="137"/>
      <c r="AK33" s="137"/>
      <c r="AL33" s="137"/>
      <c r="AM33" s="137"/>
      <c r="AN33" s="137"/>
      <c r="AO33" s="137"/>
      <c r="AP33" s="137"/>
      <c r="AQ33" s="137"/>
      <c r="AR33" s="137"/>
      <c r="AS33" s="137"/>
      <c r="AT33" s="137"/>
      <c r="AU33" s="137"/>
      <c r="AV33" s="137"/>
      <c r="AW33" s="137"/>
      <c r="AX33" s="137"/>
      <c r="AY33" s="137"/>
      <c r="AZ33" s="137"/>
      <c r="BA33" s="137"/>
      <c r="BB33" s="137"/>
      <c r="BC33" s="137"/>
      <c r="BD33" s="137"/>
      <c r="BE33" s="137"/>
      <c r="BF33" s="137"/>
      <c r="BG33" s="137"/>
      <c r="BH33" s="137"/>
      <c r="BI33" s="137"/>
      <c r="BJ33" s="137"/>
      <c r="BK33" s="137"/>
      <c r="BL33" s="137"/>
      <c r="BM33" s="137"/>
      <c r="BN33" s="137"/>
      <c r="BO33" s="137"/>
      <c r="BP33" s="137"/>
      <c r="BQ33" s="137"/>
      <c r="BR33" s="137"/>
      <c r="BS33" s="137"/>
      <c r="BT33" s="137"/>
      <c r="BU33" s="137"/>
      <c r="BV33" s="137"/>
      <c r="BW33" s="137"/>
      <c r="BX33" s="137"/>
      <c r="BY33" s="137"/>
      <c r="BZ33" s="137"/>
      <c r="CA33" s="137"/>
      <c r="CB33" s="137"/>
      <c r="CC33" s="137"/>
      <c r="CD33" s="137"/>
      <c r="CE33" s="137"/>
      <c r="CF33" s="137"/>
      <c r="CG33" s="137"/>
      <c r="CH33" s="137"/>
      <c r="CI33" s="137"/>
      <c r="CJ33" s="137"/>
      <c r="CK33" s="137"/>
      <c r="CL33" s="137"/>
      <c r="CM33" s="137"/>
      <c r="CN33" s="137"/>
      <c r="CO33" s="137"/>
      <c r="CP33" s="137"/>
      <c r="CQ33" s="137"/>
      <c r="CR33" s="137"/>
      <c r="CS33" s="137"/>
      <c r="CT33" s="137"/>
      <c r="CU33" s="137"/>
      <c r="CV33" s="137"/>
      <c r="CW33" s="137"/>
      <c r="CX33" s="137"/>
      <c r="CY33" s="137"/>
      <c r="CZ33" s="137"/>
      <c r="DA33" s="137"/>
      <c r="DB33" s="137"/>
      <c r="DC33" s="137"/>
      <c r="DD33" s="137"/>
      <c r="DE33" s="137"/>
      <c r="DF33" s="137"/>
      <c r="DG33" s="137"/>
      <c r="DH33" s="137"/>
      <c r="DI33" s="137"/>
      <c r="DJ33" s="137"/>
      <c r="DK33" s="137"/>
      <c r="DL33" s="137"/>
      <c r="DM33" s="137"/>
      <c r="DN33" s="137"/>
      <c r="DO33" s="137"/>
      <c r="DP33" s="75"/>
      <c r="DQ33" s="85"/>
    </row>
    <row r="34" s="133" customFormat="1" ht="47" customHeight="1" spans="2:121">
      <c r="B34" s="138"/>
      <c r="C34" s="139"/>
      <c r="D34" s="139"/>
      <c r="E34" s="61" t="s">
        <v>112</v>
      </c>
      <c r="F34" s="43">
        <v>0.06</v>
      </c>
      <c r="G34" s="151">
        <f t="shared" si="11"/>
        <v>0</v>
      </c>
      <c r="H34" s="140"/>
      <c r="I34" s="140"/>
      <c r="J34" s="140"/>
      <c r="K34" s="140"/>
      <c r="L34" s="140"/>
      <c r="M34" s="140"/>
      <c r="N34" s="140"/>
      <c r="O34" s="140"/>
      <c r="P34" s="140"/>
      <c r="Q34" s="140"/>
      <c r="R34" s="140"/>
      <c r="S34" s="140"/>
      <c r="T34" s="140"/>
      <c r="U34" s="140"/>
      <c r="V34" s="140"/>
      <c r="W34" s="140"/>
      <c r="X34" s="140"/>
      <c r="Y34" s="140"/>
      <c r="Z34" s="140"/>
      <c r="AA34" s="140"/>
      <c r="AB34" s="140"/>
      <c r="AC34" s="140"/>
      <c r="AD34" s="140"/>
      <c r="AE34" s="140"/>
      <c r="AF34" s="140"/>
      <c r="AG34" s="140"/>
      <c r="AH34" s="140"/>
      <c r="AI34" s="140"/>
      <c r="AJ34" s="140"/>
      <c r="AK34" s="140"/>
      <c r="AL34" s="140"/>
      <c r="AM34" s="140"/>
      <c r="AN34" s="140"/>
      <c r="AO34" s="140"/>
      <c r="AP34" s="140"/>
      <c r="AQ34" s="140"/>
      <c r="AR34" s="140"/>
      <c r="AS34" s="140"/>
      <c r="AT34" s="140"/>
      <c r="AU34" s="140"/>
      <c r="AV34" s="140"/>
      <c r="AW34" s="140"/>
      <c r="AX34" s="140"/>
      <c r="AY34" s="140"/>
      <c r="AZ34" s="140"/>
      <c r="BA34" s="140"/>
      <c r="BB34" s="140"/>
      <c r="BC34" s="140"/>
      <c r="BD34" s="140"/>
      <c r="BE34" s="140"/>
      <c r="BF34" s="140"/>
      <c r="BG34" s="140"/>
      <c r="BH34" s="140"/>
      <c r="BI34" s="140"/>
      <c r="BJ34" s="140"/>
      <c r="BK34" s="140"/>
      <c r="BL34" s="140"/>
      <c r="BM34" s="140"/>
      <c r="BN34" s="140"/>
      <c r="BO34" s="140"/>
      <c r="BP34" s="140"/>
      <c r="BQ34" s="140"/>
      <c r="BR34" s="140"/>
      <c r="BS34" s="140"/>
      <c r="BT34" s="140"/>
      <c r="BU34" s="140"/>
      <c r="BV34" s="140"/>
      <c r="BW34" s="140"/>
      <c r="BX34" s="140"/>
      <c r="BY34" s="140"/>
      <c r="BZ34" s="140"/>
      <c r="CA34" s="140"/>
      <c r="CB34" s="140"/>
      <c r="CC34" s="140"/>
      <c r="CD34" s="140"/>
      <c r="CE34" s="140"/>
      <c r="CF34" s="140"/>
      <c r="CG34" s="140"/>
      <c r="CH34" s="140"/>
      <c r="CI34" s="140"/>
      <c r="CJ34" s="140"/>
      <c r="CK34" s="140"/>
      <c r="CL34" s="140"/>
      <c r="CM34" s="140"/>
      <c r="CN34" s="140"/>
      <c r="CO34" s="140"/>
      <c r="CP34" s="140"/>
      <c r="CQ34" s="140"/>
      <c r="CR34" s="140"/>
      <c r="CS34" s="140"/>
      <c r="CT34" s="140"/>
      <c r="CU34" s="140"/>
      <c r="CV34" s="140"/>
      <c r="CW34" s="140"/>
      <c r="CX34" s="140"/>
      <c r="CY34" s="140"/>
      <c r="CZ34" s="140"/>
      <c r="DA34" s="140"/>
      <c r="DB34" s="140"/>
      <c r="DC34" s="140"/>
      <c r="DD34" s="140"/>
      <c r="DE34" s="140"/>
      <c r="DF34" s="140"/>
      <c r="DG34" s="140"/>
      <c r="DH34" s="140"/>
      <c r="DI34" s="140"/>
      <c r="DJ34" s="140"/>
      <c r="DK34" s="140"/>
      <c r="DL34" s="140"/>
      <c r="DM34" s="140"/>
      <c r="DN34" s="140"/>
      <c r="DO34" s="140"/>
      <c r="DP34" s="160"/>
      <c r="DQ34" s="165"/>
    </row>
    <row r="35" ht="47" customHeight="1" spans="2:121">
      <c r="B35" s="25"/>
      <c r="C35" s="152" t="s">
        <v>113</v>
      </c>
      <c r="D35" s="152"/>
      <c r="E35" s="53" t="s">
        <v>114</v>
      </c>
      <c r="F35" s="43">
        <v>0.09</v>
      </c>
      <c r="G35" s="136">
        <f t="shared" si="11"/>
        <v>0</v>
      </c>
      <c r="H35" s="136">
        <f>H36+H37</f>
        <v>0</v>
      </c>
      <c r="I35" s="136">
        <f>I36+I37</f>
        <v>0</v>
      </c>
      <c r="J35" s="136">
        <f t="shared" ref="H35:BS35" si="12">J36+J37</f>
        <v>0</v>
      </c>
      <c r="K35" s="136">
        <f t="shared" si="12"/>
        <v>0</v>
      </c>
      <c r="L35" s="136">
        <f t="shared" si="12"/>
        <v>0</v>
      </c>
      <c r="M35" s="136">
        <f t="shared" si="12"/>
        <v>0</v>
      </c>
      <c r="N35" s="136">
        <f t="shared" si="12"/>
        <v>0</v>
      </c>
      <c r="O35" s="136">
        <f t="shared" si="12"/>
        <v>0</v>
      </c>
      <c r="P35" s="136">
        <f t="shared" si="12"/>
        <v>0</v>
      </c>
      <c r="Q35" s="136">
        <f t="shared" si="12"/>
        <v>0</v>
      </c>
      <c r="R35" s="136">
        <f t="shared" si="12"/>
        <v>0</v>
      </c>
      <c r="S35" s="136">
        <f t="shared" si="12"/>
        <v>0</v>
      </c>
      <c r="T35" s="136">
        <f t="shared" si="12"/>
        <v>0</v>
      </c>
      <c r="U35" s="136">
        <f t="shared" si="12"/>
        <v>0</v>
      </c>
      <c r="V35" s="136">
        <f t="shared" si="12"/>
        <v>0</v>
      </c>
      <c r="W35" s="136">
        <f t="shared" si="12"/>
        <v>0</v>
      </c>
      <c r="X35" s="136">
        <f t="shared" si="12"/>
        <v>0</v>
      </c>
      <c r="Y35" s="136">
        <f t="shared" si="12"/>
        <v>0</v>
      </c>
      <c r="Z35" s="136">
        <f t="shared" si="12"/>
        <v>0</v>
      </c>
      <c r="AA35" s="136">
        <f t="shared" si="12"/>
        <v>0</v>
      </c>
      <c r="AB35" s="136">
        <f t="shared" si="12"/>
        <v>0</v>
      </c>
      <c r="AC35" s="136">
        <f t="shared" si="12"/>
        <v>0</v>
      </c>
      <c r="AD35" s="136">
        <f t="shared" si="12"/>
        <v>0</v>
      </c>
      <c r="AE35" s="136">
        <f t="shared" si="12"/>
        <v>0</v>
      </c>
      <c r="AF35" s="136">
        <f t="shared" si="12"/>
        <v>0</v>
      </c>
      <c r="AG35" s="136">
        <f t="shared" si="12"/>
        <v>0</v>
      </c>
      <c r="AH35" s="136">
        <f t="shared" si="12"/>
        <v>0</v>
      </c>
      <c r="AI35" s="136">
        <f t="shared" si="12"/>
        <v>0</v>
      </c>
      <c r="AJ35" s="136">
        <f t="shared" si="12"/>
        <v>0</v>
      </c>
      <c r="AK35" s="136">
        <f t="shared" si="12"/>
        <v>0</v>
      </c>
      <c r="AL35" s="136">
        <f t="shared" si="12"/>
        <v>0</v>
      </c>
      <c r="AM35" s="136">
        <f t="shared" si="12"/>
        <v>0</v>
      </c>
      <c r="AN35" s="136">
        <f t="shared" si="12"/>
        <v>0</v>
      </c>
      <c r="AO35" s="136">
        <f t="shared" si="12"/>
        <v>0</v>
      </c>
      <c r="AP35" s="136">
        <f t="shared" si="12"/>
        <v>0</v>
      </c>
      <c r="AQ35" s="136">
        <f t="shared" si="12"/>
        <v>0</v>
      </c>
      <c r="AR35" s="136">
        <f t="shared" si="12"/>
        <v>0</v>
      </c>
      <c r="AS35" s="136">
        <f t="shared" si="12"/>
        <v>0</v>
      </c>
      <c r="AT35" s="136">
        <f t="shared" si="12"/>
        <v>0</v>
      </c>
      <c r="AU35" s="136">
        <f t="shared" si="12"/>
        <v>0</v>
      </c>
      <c r="AV35" s="136">
        <f t="shared" si="12"/>
        <v>0</v>
      </c>
      <c r="AW35" s="136">
        <f t="shared" si="12"/>
        <v>0</v>
      </c>
      <c r="AX35" s="136">
        <f t="shared" si="12"/>
        <v>0</v>
      </c>
      <c r="AY35" s="136">
        <f t="shared" si="12"/>
        <v>0</v>
      </c>
      <c r="AZ35" s="136">
        <f t="shared" si="12"/>
        <v>0</v>
      </c>
      <c r="BA35" s="136">
        <f t="shared" si="12"/>
        <v>0</v>
      </c>
      <c r="BB35" s="136">
        <f t="shared" si="12"/>
        <v>0</v>
      </c>
      <c r="BC35" s="136">
        <f t="shared" si="12"/>
        <v>0</v>
      </c>
      <c r="BD35" s="136">
        <f t="shared" si="12"/>
        <v>0</v>
      </c>
      <c r="BE35" s="136">
        <f t="shared" si="12"/>
        <v>0</v>
      </c>
      <c r="BF35" s="136">
        <f t="shared" si="12"/>
        <v>0</v>
      </c>
      <c r="BG35" s="136">
        <f t="shared" si="12"/>
        <v>0</v>
      </c>
      <c r="BH35" s="136">
        <f t="shared" si="12"/>
        <v>0</v>
      </c>
      <c r="BI35" s="136">
        <f t="shared" si="12"/>
        <v>0</v>
      </c>
      <c r="BJ35" s="136">
        <f t="shared" si="12"/>
        <v>0</v>
      </c>
      <c r="BK35" s="136">
        <f t="shared" si="12"/>
        <v>0</v>
      </c>
      <c r="BL35" s="136">
        <f t="shared" si="12"/>
        <v>0</v>
      </c>
      <c r="BM35" s="136">
        <f t="shared" si="12"/>
        <v>0</v>
      </c>
      <c r="BN35" s="136">
        <f t="shared" si="12"/>
        <v>0</v>
      </c>
      <c r="BO35" s="136">
        <f t="shared" si="12"/>
        <v>0</v>
      </c>
      <c r="BP35" s="136">
        <f t="shared" si="12"/>
        <v>0</v>
      </c>
      <c r="BQ35" s="136">
        <f t="shared" si="12"/>
        <v>0</v>
      </c>
      <c r="BR35" s="136">
        <f t="shared" si="12"/>
        <v>0</v>
      </c>
      <c r="BS35" s="136">
        <f t="shared" si="12"/>
        <v>0</v>
      </c>
      <c r="BT35" s="136">
        <f t="shared" ref="BT35:DO35" si="13">BT36+BT37</f>
        <v>0</v>
      </c>
      <c r="BU35" s="136">
        <f t="shared" si="13"/>
        <v>0</v>
      </c>
      <c r="BV35" s="136">
        <f t="shared" si="13"/>
        <v>0</v>
      </c>
      <c r="BW35" s="136">
        <f t="shared" si="13"/>
        <v>0</v>
      </c>
      <c r="BX35" s="136">
        <f t="shared" si="13"/>
        <v>0</v>
      </c>
      <c r="BY35" s="136">
        <f t="shared" si="13"/>
        <v>0</v>
      </c>
      <c r="BZ35" s="136">
        <f t="shared" si="13"/>
        <v>0</v>
      </c>
      <c r="CA35" s="136">
        <f t="shared" si="13"/>
        <v>0</v>
      </c>
      <c r="CB35" s="136">
        <f t="shared" si="13"/>
        <v>0</v>
      </c>
      <c r="CC35" s="136">
        <f t="shared" si="13"/>
        <v>0</v>
      </c>
      <c r="CD35" s="136">
        <f t="shared" si="13"/>
        <v>0</v>
      </c>
      <c r="CE35" s="136">
        <f t="shared" si="13"/>
        <v>0</v>
      </c>
      <c r="CF35" s="136">
        <f t="shared" si="13"/>
        <v>0</v>
      </c>
      <c r="CG35" s="136">
        <f t="shared" si="13"/>
        <v>0</v>
      </c>
      <c r="CH35" s="136">
        <f t="shared" si="13"/>
        <v>0</v>
      </c>
      <c r="CI35" s="136">
        <f t="shared" si="13"/>
        <v>0</v>
      </c>
      <c r="CJ35" s="136">
        <f t="shared" si="13"/>
        <v>0</v>
      </c>
      <c r="CK35" s="136">
        <f t="shared" si="13"/>
        <v>0</v>
      </c>
      <c r="CL35" s="136">
        <f t="shared" si="13"/>
        <v>0</v>
      </c>
      <c r="CM35" s="136">
        <f t="shared" si="13"/>
        <v>0</v>
      </c>
      <c r="CN35" s="136">
        <f t="shared" si="13"/>
        <v>0</v>
      </c>
      <c r="CO35" s="136">
        <f t="shared" si="13"/>
        <v>0</v>
      </c>
      <c r="CP35" s="136">
        <f t="shared" si="13"/>
        <v>0</v>
      </c>
      <c r="CQ35" s="136">
        <f t="shared" si="13"/>
        <v>0</v>
      </c>
      <c r="CR35" s="136">
        <f t="shared" si="13"/>
        <v>0</v>
      </c>
      <c r="CS35" s="136">
        <f t="shared" si="13"/>
        <v>0</v>
      </c>
      <c r="CT35" s="136">
        <f t="shared" si="13"/>
        <v>0</v>
      </c>
      <c r="CU35" s="136">
        <f t="shared" si="13"/>
        <v>0</v>
      </c>
      <c r="CV35" s="136">
        <f t="shared" si="13"/>
        <v>0</v>
      </c>
      <c r="CW35" s="136">
        <f t="shared" si="13"/>
        <v>0</v>
      </c>
      <c r="CX35" s="136">
        <f t="shared" si="13"/>
        <v>0</v>
      </c>
      <c r="CY35" s="136">
        <f t="shared" si="13"/>
        <v>0</v>
      </c>
      <c r="CZ35" s="136">
        <f t="shared" si="13"/>
        <v>0</v>
      </c>
      <c r="DA35" s="136">
        <f t="shared" si="13"/>
        <v>0</v>
      </c>
      <c r="DB35" s="136">
        <f t="shared" si="13"/>
        <v>0</v>
      </c>
      <c r="DC35" s="136">
        <f t="shared" si="13"/>
        <v>0</v>
      </c>
      <c r="DD35" s="136">
        <f t="shared" si="13"/>
        <v>0</v>
      </c>
      <c r="DE35" s="136">
        <f t="shared" si="13"/>
        <v>0</v>
      </c>
      <c r="DF35" s="136">
        <f t="shared" si="13"/>
        <v>0</v>
      </c>
      <c r="DG35" s="136">
        <f t="shared" si="13"/>
        <v>0</v>
      </c>
      <c r="DH35" s="136">
        <f t="shared" si="13"/>
        <v>0</v>
      </c>
      <c r="DI35" s="136">
        <f t="shared" si="13"/>
        <v>0</v>
      </c>
      <c r="DJ35" s="136">
        <f t="shared" si="13"/>
        <v>0</v>
      </c>
      <c r="DK35" s="136">
        <f t="shared" si="13"/>
        <v>0</v>
      </c>
      <c r="DL35" s="136">
        <f t="shared" si="13"/>
        <v>0</v>
      </c>
      <c r="DM35" s="136">
        <f t="shared" si="13"/>
        <v>0</v>
      </c>
      <c r="DN35" s="136">
        <f t="shared" si="13"/>
        <v>0</v>
      </c>
      <c r="DO35" s="136">
        <f t="shared" si="13"/>
        <v>0</v>
      </c>
      <c r="DP35" s="77" t="s">
        <v>115</v>
      </c>
      <c r="DQ35" s="87"/>
    </row>
    <row r="36" ht="47" customHeight="1" spans="2:121">
      <c r="B36" s="25"/>
      <c r="C36" s="152"/>
      <c r="D36" s="152"/>
      <c r="E36" s="54" t="s">
        <v>116</v>
      </c>
      <c r="F36" s="43">
        <v>0.09</v>
      </c>
      <c r="G36" s="136">
        <f t="shared" si="11"/>
        <v>0</v>
      </c>
      <c r="H36" s="137"/>
      <c r="I36" s="137"/>
      <c r="J36" s="137"/>
      <c r="K36" s="137"/>
      <c r="L36" s="137"/>
      <c r="M36" s="137"/>
      <c r="N36" s="137"/>
      <c r="O36" s="137"/>
      <c r="P36" s="137"/>
      <c r="Q36" s="137"/>
      <c r="R36" s="137"/>
      <c r="S36" s="137"/>
      <c r="T36" s="137"/>
      <c r="U36" s="137"/>
      <c r="V36" s="137"/>
      <c r="W36" s="137"/>
      <c r="X36" s="137"/>
      <c r="Y36" s="137"/>
      <c r="Z36" s="137"/>
      <c r="AA36" s="137"/>
      <c r="AB36" s="137"/>
      <c r="AC36" s="137"/>
      <c r="AD36" s="137"/>
      <c r="AE36" s="137"/>
      <c r="AF36" s="137"/>
      <c r="AG36" s="137"/>
      <c r="AH36" s="137"/>
      <c r="AI36" s="137"/>
      <c r="AJ36" s="137"/>
      <c r="AK36" s="137"/>
      <c r="AL36" s="137"/>
      <c r="AM36" s="137"/>
      <c r="AN36" s="137"/>
      <c r="AO36" s="137"/>
      <c r="AP36" s="137"/>
      <c r="AQ36" s="137"/>
      <c r="AR36" s="137"/>
      <c r="AS36" s="137"/>
      <c r="AT36" s="137"/>
      <c r="AU36" s="137"/>
      <c r="AV36" s="137"/>
      <c r="AW36" s="137"/>
      <c r="AX36" s="137"/>
      <c r="AY36" s="137"/>
      <c r="AZ36" s="137"/>
      <c r="BA36" s="137"/>
      <c r="BB36" s="137"/>
      <c r="BC36" s="137"/>
      <c r="BD36" s="137"/>
      <c r="BE36" s="137"/>
      <c r="BF36" s="137"/>
      <c r="BG36" s="137"/>
      <c r="BH36" s="137"/>
      <c r="BI36" s="137"/>
      <c r="BJ36" s="137"/>
      <c r="BK36" s="137"/>
      <c r="BL36" s="137"/>
      <c r="BM36" s="137"/>
      <c r="BN36" s="137"/>
      <c r="BO36" s="137"/>
      <c r="BP36" s="137"/>
      <c r="BQ36" s="137"/>
      <c r="BR36" s="137"/>
      <c r="BS36" s="137"/>
      <c r="BT36" s="137"/>
      <c r="BU36" s="137"/>
      <c r="BV36" s="137"/>
      <c r="BW36" s="137"/>
      <c r="BX36" s="137"/>
      <c r="BY36" s="137"/>
      <c r="BZ36" s="137"/>
      <c r="CA36" s="137"/>
      <c r="CB36" s="137"/>
      <c r="CC36" s="137"/>
      <c r="CD36" s="137"/>
      <c r="CE36" s="137"/>
      <c r="CF36" s="137"/>
      <c r="CG36" s="137"/>
      <c r="CH36" s="137"/>
      <c r="CI36" s="137"/>
      <c r="CJ36" s="137"/>
      <c r="CK36" s="137"/>
      <c r="CL36" s="137"/>
      <c r="CM36" s="137"/>
      <c r="CN36" s="137"/>
      <c r="CO36" s="137"/>
      <c r="CP36" s="137"/>
      <c r="CQ36" s="137"/>
      <c r="CR36" s="137"/>
      <c r="CS36" s="137"/>
      <c r="CT36" s="137"/>
      <c r="CU36" s="137"/>
      <c r="CV36" s="137"/>
      <c r="CW36" s="137"/>
      <c r="CX36" s="137"/>
      <c r="CY36" s="137"/>
      <c r="CZ36" s="137"/>
      <c r="DA36" s="137"/>
      <c r="DB36" s="137"/>
      <c r="DC36" s="137"/>
      <c r="DD36" s="137"/>
      <c r="DE36" s="137"/>
      <c r="DF36" s="137"/>
      <c r="DG36" s="137"/>
      <c r="DH36" s="137"/>
      <c r="DI36" s="137"/>
      <c r="DJ36" s="137"/>
      <c r="DK36" s="137"/>
      <c r="DL36" s="137"/>
      <c r="DM36" s="137"/>
      <c r="DN36" s="137"/>
      <c r="DO36" s="137"/>
      <c r="DP36" s="77"/>
      <c r="DQ36" s="87"/>
    </row>
    <row r="37" ht="47" customHeight="1" spans="2:121">
      <c r="B37" s="25"/>
      <c r="C37" s="152"/>
      <c r="D37" s="152"/>
      <c r="E37" s="53" t="s">
        <v>117</v>
      </c>
      <c r="F37" s="43">
        <v>0.09</v>
      </c>
      <c r="G37" s="136">
        <f t="shared" si="11"/>
        <v>0</v>
      </c>
      <c r="H37" s="137"/>
      <c r="I37" s="137"/>
      <c r="J37" s="137"/>
      <c r="K37" s="137"/>
      <c r="L37" s="137"/>
      <c r="M37" s="137"/>
      <c r="N37" s="137"/>
      <c r="O37" s="137"/>
      <c r="P37" s="137"/>
      <c r="Q37" s="137"/>
      <c r="R37" s="137"/>
      <c r="S37" s="137"/>
      <c r="T37" s="137"/>
      <c r="U37" s="137"/>
      <c r="V37" s="137"/>
      <c r="W37" s="137"/>
      <c r="X37" s="137"/>
      <c r="Y37" s="137"/>
      <c r="Z37" s="137"/>
      <c r="AA37" s="137"/>
      <c r="AB37" s="137"/>
      <c r="AC37" s="137"/>
      <c r="AD37" s="137"/>
      <c r="AE37" s="137"/>
      <c r="AF37" s="137"/>
      <c r="AG37" s="137"/>
      <c r="AH37" s="137"/>
      <c r="AI37" s="137"/>
      <c r="AJ37" s="137"/>
      <c r="AK37" s="137"/>
      <c r="AL37" s="137"/>
      <c r="AM37" s="137"/>
      <c r="AN37" s="137"/>
      <c r="AO37" s="137"/>
      <c r="AP37" s="137"/>
      <c r="AQ37" s="137"/>
      <c r="AR37" s="137"/>
      <c r="AS37" s="137"/>
      <c r="AT37" s="137"/>
      <c r="AU37" s="137"/>
      <c r="AV37" s="137"/>
      <c r="AW37" s="137"/>
      <c r="AX37" s="137"/>
      <c r="AY37" s="137"/>
      <c r="AZ37" s="137"/>
      <c r="BA37" s="137"/>
      <c r="BB37" s="137"/>
      <c r="BC37" s="137"/>
      <c r="BD37" s="137"/>
      <c r="BE37" s="137"/>
      <c r="BF37" s="137"/>
      <c r="BG37" s="137"/>
      <c r="BH37" s="137"/>
      <c r="BI37" s="137"/>
      <c r="BJ37" s="137"/>
      <c r="BK37" s="137"/>
      <c r="BL37" s="137"/>
      <c r="BM37" s="137"/>
      <c r="BN37" s="137"/>
      <c r="BO37" s="137"/>
      <c r="BP37" s="137"/>
      <c r="BQ37" s="137"/>
      <c r="BR37" s="137"/>
      <c r="BS37" s="137"/>
      <c r="BT37" s="137"/>
      <c r="BU37" s="137"/>
      <c r="BV37" s="137"/>
      <c r="BW37" s="137"/>
      <c r="BX37" s="137"/>
      <c r="BY37" s="137"/>
      <c r="BZ37" s="137"/>
      <c r="CA37" s="137"/>
      <c r="CB37" s="137"/>
      <c r="CC37" s="137"/>
      <c r="CD37" s="137"/>
      <c r="CE37" s="137"/>
      <c r="CF37" s="137"/>
      <c r="CG37" s="137"/>
      <c r="CH37" s="137"/>
      <c r="CI37" s="137"/>
      <c r="CJ37" s="137"/>
      <c r="CK37" s="137"/>
      <c r="CL37" s="137"/>
      <c r="CM37" s="137"/>
      <c r="CN37" s="137"/>
      <c r="CO37" s="137"/>
      <c r="CP37" s="137"/>
      <c r="CQ37" s="137"/>
      <c r="CR37" s="137"/>
      <c r="CS37" s="137"/>
      <c r="CT37" s="137"/>
      <c r="CU37" s="137"/>
      <c r="CV37" s="137"/>
      <c r="CW37" s="137"/>
      <c r="CX37" s="137"/>
      <c r="CY37" s="137"/>
      <c r="CZ37" s="137"/>
      <c r="DA37" s="137"/>
      <c r="DB37" s="137"/>
      <c r="DC37" s="137"/>
      <c r="DD37" s="137"/>
      <c r="DE37" s="137"/>
      <c r="DF37" s="137"/>
      <c r="DG37" s="137"/>
      <c r="DH37" s="137"/>
      <c r="DI37" s="137"/>
      <c r="DJ37" s="137"/>
      <c r="DK37" s="137"/>
      <c r="DL37" s="137"/>
      <c r="DM37" s="137"/>
      <c r="DN37" s="137"/>
      <c r="DO37" s="137"/>
      <c r="DP37" s="77"/>
      <c r="DQ37" s="87"/>
    </row>
    <row r="38" ht="47" customHeight="1" spans="2:121">
      <c r="B38" s="25"/>
      <c r="C38" s="152"/>
      <c r="D38" s="152"/>
      <c r="E38" s="53" t="s">
        <v>118</v>
      </c>
      <c r="F38" s="43">
        <v>0.06</v>
      </c>
      <c r="G38" s="136">
        <f t="shared" si="11"/>
        <v>0</v>
      </c>
      <c r="H38" s="136">
        <f>SUM(H39:H45)</f>
        <v>0</v>
      </c>
      <c r="I38" s="136">
        <f t="shared" ref="H38:BS38" si="14">SUM(I39:I45)</f>
        <v>0</v>
      </c>
      <c r="J38" s="136">
        <f t="shared" si="14"/>
        <v>0</v>
      </c>
      <c r="K38" s="136">
        <f t="shared" si="14"/>
        <v>0</v>
      </c>
      <c r="L38" s="136">
        <f t="shared" si="14"/>
        <v>0</v>
      </c>
      <c r="M38" s="136">
        <f t="shared" si="14"/>
        <v>0</v>
      </c>
      <c r="N38" s="136">
        <f t="shared" si="14"/>
        <v>0</v>
      </c>
      <c r="O38" s="136">
        <f t="shared" si="14"/>
        <v>0</v>
      </c>
      <c r="P38" s="136">
        <f t="shared" si="14"/>
        <v>0</v>
      </c>
      <c r="Q38" s="136">
        <f t="shared" si="14"/>
        <v>0</v>
      </c>
      <c r="R38" s="136">
        <f t="shared" si="14"/>
        <v>0</v>
      </c>
      <c r="S38" s="136">
        <f t="shared" si="14"/>
        <v>0</v>
      </c>
      <c r="T38" s="136">
        <f t="shared" si="14"/>
        <v>0</v>
      </c>
      <c r="U38" s="136">
        <f t="shared" si="14"/>
        <v>0</v>
      </c>
      <c r="V38" s="136">
        <f t="shared" si="14"/>
        <v>0</v>
      </c>
      <c r="W38" s="136">
        <f t="shared" si="14"/>
        <v>0</v>
      </c>
      <c r="X38" s="136">
        <f t="shared" si="14"/>
        <v>0</v>
      </c>
      <c r="Y38" s="136">
        <f t="shared" si="14"/>
        <v>0</v>
      </c>
      <c r="Z38" s="136">
        <f t="shared" si="14"/>
        <v>0</v>
      </c>
      <c r="AA38" s="136">
        <f t="shared" si="14"/>
        <v>0</v>
      </c>
      <c r="AB38" s="136">
        <f t="shared" si="14"/>
        <v>0</v>
      </c>
      <c r="AC38" s="136">
        <f t="shared" si="14"/>
        <v>0</v>
      </c>
      <c r="AD38" s="136">
        <f t="shared" si="14"/>
        <v>0</v>
      </c>
      <c r="AE38" s="136">
        <f t="shared" si="14"/>
        <v>0</v>
      </c>
      <c r="AF38" s="136">
        <f t="shared" si="14"/>
        <v>0</v>
      </c>
      <c r="AG38" s="136">
        <f t="shared" si="14"/>
        <v>0</v>
      </c>
      <c r="AH38" s="136">
        <f t="shared" si="14"/>
        <v>0</v>
      </c>
      <c r="AI38" s="136">
        <f t="shared" si="14"/>
        <v>0</v>
      </c>
      <c r="AJ38" s="136">
        <f t="shared" si="14"/>
        <v>0</v>
      </c>
      <c r="AK38" s="136">
        <f t="shared" si="14"/>
        <v>0</v>
      </c>
      <c r="AL38" s="136">
        <f t="shared" si="14"/>
        <v>0</v>
      </c>
      <c r="AM38" s="136">
        <f t="shared" si="14"/>
        <v>0</v>
      </c>
      <c r="AN38" s="136">
        <f t="shared" si="14"/>
        <v>0</v>
      </c>
      <c r="AO38" s="136">
        <f t="shared" si="14"/>
        <v>0</v>
      </c>
      <c r="AP38" s="136">
        <f t="shared" si="14"/>
        <v>0</v>
      </c>
      <c r="AQ38" s="136">
        <f t="shared" si="14"/>
        <v>0</v>
      </c>
      <c r="AR38" s="136">
        <f t="shared" si="14"/>
        <v>0</v>
      </c>
      <c r="AS38" s="136">
        <f t="shared" si="14"/>
        <v>0</v>
      </c>
      <c r="AT38" s="136">
        <f t="shared" si="14"/>
        <v>0</v>
      </c>
      <c r="AU38" s="136">
        <f t="shared" si="14"/>
        <v>0</v>
      </c>
      <c r="AV38" s="136">
        <f t="shared" si="14"/>
        <v>0</v>
      </c>
      <c r="AW38" s="136">
        <f t="shared" si="14"/>
        <v>0</v>
      </c>
      <c r="AX38" s="136">
        <f t="shared" si="14"/>
        <v>0</v>
      </c>
      <c r="AY38" s="136">
        <f t="shared" si="14"/>
        <v>0</v>
      </c>
      <c r="AZ38" s="136">
        <f t="shared" si="14"/>
        <v>0</v>
      </c>
      <c r="BA38" s="136">
        <f t="shared" si="14"/>
        <v>0</v>
      </c>
      <c r="BB38" s="136">
        <f t="shared" si="14"/>
        <v>0</v>
      </c>
      <c r="BC38" s="136">
        <f t="shared" si="14"/>
        <v>0</v>
      </c>
      <c r="BD38" s="136">
        <f t="shared" si="14"/>
        <v>0</v>
      </c>
      <c r="BE38" s="136">
        <f t="shared" si="14"/>
        <v>0</v>
      </c>
      <c r="BF38" s="136">
        <f t="shared" si="14"/>
        <v>0</v>
      </c>
      <c r="BG38" s="136">
        <f t="shared" si="14"/>
        <v>0</v>
      </c>
      <c r="BH38" s="136">
        <f t="shared" si="14"/>
        <v>0</v>
      </c>
      <c r="BI38" s="136">
        <f t="shared" si="14"/>
        <v>0</v>
      </c>
      <c r="BJ38" s="136">
        <f t="shared" si="14"/>
        <v>0</v>
      </c>
      <c r="BK38" s="136">
        <f t="shared" si="14"/>
        <v>0</v>
      </c>
      <c r="BL38" s="136">
        <f t="shared" si="14"/>
        <v>0</v>
      </c>
      <c r="BM38" s="136">
        <f t="shared" si="14"/>
        <v>0</v>
      </c>
      <c r="BN38" s="136">
        <f t="shared" si="14"/>
        <v>0</v>
      </c>
      <c r="BO38" s="136">
        <f t="shared" si="14"/>
        <v>0</v>
      </c>
      <c r="BP38" s="136">
        <f t="shared" si="14"/>
        <v>0</v>
      </c>
      <c r="BQ38" s="136">
        <f t="shared" si="14"/>
        <v>0</v>
      </c>
      <c r="BR38" s="136">
        <f t="shared" si="14"/>
        <v>0</v>
      </c>
      <c r="BS38" s="136">
        <f t="shared" si="14"/>
        <v>0</v>
      </c>
      <c r="BT38" s="136">
        <f t="shared" ref="BT38:DO38" si="15">SUM(BT39:BT45)</f>
        <v>0</v>
      </c>
      <c r="BU38" s="136">
        <f t="shared" si="15"/>
        <v>0</v>
      </c>
      <c r="BV38" s="136">
        <f t="shared" si="15"/>
        <v>0</v>
      </c>
      <c r="BW38" s="136">
        <f t="shared" si="15"/>
        <v>0</v>
      </c>
      <c r="BX38" s="136">
        <f t="shared" si="15"/>
        <v>0</v>
      </c>
      <c r="BY38" s="136">
        <f t="shared" si="15"/>
        <v>0</v>
      </c>
      <c r="BZ38" s="136">
        <f t="shared" si="15"/>
        <v>0</v>
      </c>
      <c r="CA38" s="136">
        <f t="shared" si="15"/>
        <v>0</v>
      </c>
      <c r="CB38" s="136">
        <f t="shared" si="15"/>
        <v>0</v>
      </c>
      <c r="CC38" s="136">
        <f t="shared" si="15"/>
        <v>0</v>
      </c>
      <c r="CD38" s="136">
        <f t="shared" si="15"/>
        <v>0</v>
      </c>
      <c r="CE38" s="136">
        <f t="shared" si="15"/>
        <v>0</v>
      </c>
      <c r="CF38" s="136">
        <f t="shared" si="15"/>
        <v>0</v>
      </c>
      <c r="CG38" s="136">
        <f t="shared" si="15"/>
        <v>0</v>
      </c>
      <c r="CH38" s="136">
        <f t="shared" si="15"/>
        <v>0</v>
      </c>
      <c r="CI38" s="136">
        <f t="shared" si="15"/>
        <v>0</v>
      </c>
      <c r="CJ38" s="136">
        <f t="shared" si="15"/>
        <v>0</v>
      </c>
      <c r="CK38" s="136">
        <f t="shared" si="15"/>
        <v>0</v>
      </c>
      <c r="CL38" s="136">
        <f t="shared" si="15"/>
        <v>0</v>
      </c>
      <c r="CM38" s="136">
        <f t="shared" si="15"/>
        <v>0</v>
      </c>
      <c r="CN38" s="136">
        <f t="shared" si="15"/>
        <v>0</v>
      </c>
      <c r="CO38" s="136">
        <f t="shared" si="15"/>
        <v>0</v>
      </c>
      <c r="CP38" s="136">
        <f t="shared" si="15"/>
        <v>0</v>
      </c>
      <c r="CQ38" s="136">
        <f t="shared" si="15"/>
        <v>0</v>
      </c>
      <c r="CR38" s="136">
        <f t="shared" si="15"/>
        <v>0</v>
      </c>
      <c r="CS38" s="136">
        <f t="shared" si="15"/>
        <v>0</v>
      </c>
      <c r="CT38" s="136">
        <f t="shared" si="15"/>
        <v>0</v>
      </c>
      <c r="CU38" s="136">
        <f t="shared" si="15"/>
        <v>0</v>
      </c>
      <c r="CV38" s="136">
        <f t="shared" si="15"/>
        <v>0</v>
      </c>
      <c r="CW38" s="136">
        <f t="shared" si="15"/>
        <v>0</v>
      </c>
      <c r="CX38" s="136">
        <f t="shared" si="15"/>
        <v>0</v>
      </c>
      <c r="CY38" s="136">
        <f t="shared" si="15"/>
        <v>0</v>
      </c>
      <c r="CZ38" s="136">
        <f t="shared" si="15"/>
        <v>0</v>
      </c>
      <c r="DA38" s="136">
        <f t="shared" si="15"/>
        <v>0</v>
      </c>
      <c r="DB38" s="136">
        <f t="shared" si="15"/>
        <v>0</v>
      </c>
      <c r="DC38" s="136">
        <f t="shared" si="15"/>
        <v>0</v>
      </c>
      <c r="DD38" s="136">
        <f t="shared" si="15"/>
        <v>0</v>
      </c>
      <c r="DE38" s="136">
        <f t="shared" si="15"/>
        <v>0</v>
      </c>
      <c r="DF38" s="136">
        <f t="shared" si="15"/>
        <v>0</v>
      </c>
      <c r="DG38" s="136">
        <f t="shared" si="15"/>
        <v>0</v>
      </c>
      <c r="DH38" s="136">
        <f t="shared" si="15"/>
        <v>0</v>
      </c>
      <c r="DI38" s="136">
        <f t="shared" si="15"/>
        <v>0</v>
      </c>
      <c r="DJ38" s="136">
        <f t="shared" si="15"/>
        <v>0</v>
      </c>
      <c r="DK38" s="136">
        <f t="shared" si="15"/>
        <v>0</v>
      </c>
      <c r="DL38" s="136">
        <f t="shared" si="15"/>
        <v>0</v>
      </c>
      <c r="DM38" s="136">
        <f t="shared" si="15"/>
        <v>0</v>
      </c>
      <c r="DN38" s="136">
        <f t="shared" si="15"/>
        <v>0</v>
      </c>
      <c r="DO38" s="136">
        <f t="shared" si="15"/>
        <v>0</v>
      </c>
      <c r="DP38" s="77" t="s">
        <v>119</v>
      </c>
      <c r="DQ38" s="87"/>
    </row>
    <row r="39" ht="47" customHeight="1" spans="2:121">
      <c r="B39" s="25"/>
      <c r="C39" s="152"/>
      <c r="D39" s="152"/>
      <c r="E39" s="54" t="s">
        <v>120</v>
      </c>
      <c r="F39" s="43">
        <v>0.06</v>
      </c>
      <c r="G39" s="136">
        <f t="shared" si="11"/>
        <v>0</v>
      </c>
      <c r="H39" s="137"/>
      <c r="I39" s="137"/>
      <c r="J39" s="137"/>
      <c r="K39" s="137"/>
      <c r="L39" s="137"/>
      <c r="M39" s="137"/>
      <c r="N39" s="137"/>
      <c r="O39" s="137"/>
      <c r="P39" s="137"/>
      <c r="Q39" s="137"/>
      <c r="R39" s="137"/>
      <c r="S39" s="137"/>
      <c r="T39" s="137"/>
      <c r="U39" s="137"/>
      <c r="V39" s="137"/>
      <c r="W39" s="137"/>
      <c r="X39" s="137"/>
      <c r="Y39" s="137"/>
      <c r="Z39" s="137"/>
      <c r="AA39" s="137"/>
      <c r="AB39" s="137"/>
      <c r="AC39" s="137"/>
      <c r="AD39" s="137"/>
      <c r="AE39" s="137"/>
      <c r="AF39" s="137"/>
      <c r="AG39" s="137"/>
      <c r="AH39" s="137"/>
      <c r="AI39" s="137"/>
      <c r="AJ39" s="137"/>
      <c r="AK39" s="137"/>
      <c r="AL39" s="137"/>
      <c r="AM39" s="137"/>
      <c r="AN39" s="137"/>
      <c r="AO39" s="137"/>
      <c r="AP39" s="137"/>
      <c r="AQ39" s="137"/>
      <c r="AR39" s="137"/>
      <c r="AS39" s="137"/>
      <c r="AT39" s="137"/>
      <c r="AU39" s="137"/>
      <c r="AV39" s="137"/>
      <c r="AW39" s="137"/>
      <c r="AX39" s="137"/>
      <c r="AY39" s="137"/>
      <c r="AZ39" s="137"/>
      <c r="BA39" s="137"/>
      <c r="BB39" s="137"/>
      <c r="BC39" s="137"/>
      <c r="BD39" s="137"/>
      <c r="BE39" s="137"/>
      <c r="BF39" s="137"/>
      <c r="BG39" s="137"/>
      <c r="BH39" s="137"/>
      <c r="BI39" s="137"/>
      <c r="BJ39" s="137"/>
      <c r="BK39" s="137"/>
      <c r="BL39" s="137"/>
      <c r="BM39" s="137"/>
      <c r="BN39" s="137"/>
      <c r="BO39" s="137"/>
      <c r="BP39" s="137"/>
      <c r="BQ39" s="137"/>
      <c r="BR39" s="137"/>
      <c r="BS39" s="137"/>
      <c r="BT39" s="137"/>
      <c r="BU39" s="137"/>
      <c r="BV39" s="137"/>
      <c r="BW39" s="137"/>
      <c r="BX39" s="137"/>
      <c r="BY39" s="137"/>
      <c r="BZ39" s="137"/>
      <c r="CA39" s="137"/>
      <c r="CB39" s="137"/>
      <c r="CC39" s="137"/>
      <c r="CD39" s="137"/>
      <c r="CE39" s="137"/>
      <c r="CF39" s="137"/>
      <c r="CG39" s="137"/>
      <c r="CH39" s="137"/>
      <c r="CI39" s="137"/>
      <c r="CJ39" s="137"/>
      <c r="CK39" s="137"/>
      <c r="CL39" s="137"/>
      <c r="CM39" s="137"/>
      <c r="CN39" s="137"/>
      <c r="CO39" s="137"/>
      <c r="CP39" s="137"/>
      <c r="CQ39" s="137"/>
      <c r="CR39" s="137"/>
      <c r="CS39" s="137"/>
      <c r="CT39" s="137"/>
      <c r="CU39" s="137"/>
      <c r="CV39" s="137"/>
      <c r="CW39" s="137"/>
      <c r="CX39" s="137"/>
      <c r="CY39" s="137"/>
      <c r="CZ39" s="137"/>
      <c r="DA39" s="137"/>
      <c r="DB39" s="137"/>
      <c r="DC39" s="137"/>
      <c r="DD39" s="137"/>
      <c r="DE39" s="137"/>
      <c r="DF39" s="137"/>
      <c r="DG39" s="137"/>
      <c r="DH39" s="137"/>
      <c r="DI39" s="137"/>
      <c r="DJ39" s="137"/>
      <c r="DK39" s="137"/>
      <c r="DL39" s="137"/>
      <c r="DM39" s="137"/>
      <c r="DN39" s="137"/>
      <c r="DO39" s="137"/>
      <c r="DP39" s="77"/>
      <c r="DQ39" s="87"/>
    </row>
    <row r="40" ht="47" customHeight="1" spans="2:121">
      <c r="B40" s="25"/>
      <c r="C40" s="152"/>
      <c r="D40" s="152"/>
      <c r="E40" s="54" t="s">
        <v>121</v>
      </c>
      <c r="F40" s="43">
        <v>0.06</v>
      </c>
      <c r="G40" s="136">
        <f t="shared" si="11"/>
        <v>0</v>
      </c>
      <c r="H40" s="137"/>
      <c r="I40" s="137"/>
      <c r="J40" s="137"/>
      <c r="K40" s="137"/>
      <c r="L40" s="137"/>
      <c r="M40" s="137"/>
      <c r="N40" s="137"/>
      <c r="O40" s="137"/>
      <c r="P40" s="137"/>
      <c r="Q40" s="137"/>
      <c r="R40" s="137"/>
      <c r="S40" s="137"/>
      <c r="T40" s="137"/>
      <c r="U40" s="137"/>
      <c r="V40" s="137"/>
      <c r="W40" s="137"/>
      <c r="X40" s="137"/>
      <c r="Y40" s="137"/>
      <c r="Z40" s="137"/>
      <c r="AA40" s="137"/>
      <c r="AB40" s="137"/>
      <c r="AC40" s="137"/>
      <c r="AD40" s="137"/>
      <c r="AE40" s="137"/>
      <c r="AF40" s="137"/>
      <c r="AG40" s="137"/>
      <c r="AH40" s="137"/>
      <c r="AI40" s="137"/>
      <c r="AJ40" s="137"/>
      <c r="AK40" s="137"/>
      <c r="AL40" s="137"/>
      <c r="AM40" s="137"/>
      <c r="AN40" s="137"/>
      <c r="AO40" s="137"/>
      <c r="AP40" s="137"/>
      <c r="AQ40" s="137"/>
      <c r="AR40" s="137"/>
      <c r="AS40" s="137"/>
      <c r="AT40" s="137"/>
      <c r="AU40" s="137"/>
      <c r="AV40" s="137"/>
      <c r="AW40" s="137"/>
      <c r="AX40" s="137"/>
      <c r="AY40" s="137"/>
      <c r="AZ40" s="137"/>
      <c r="BA40" s="137"/>
      <c r="BB40" s="137"/>
      <c r="BC40" s="137"/>
      <c r="BD40" s="137"/>
      <c r="BE40" s="137"/>
      <c r="BF40" s="137"/>
      <c r="BG40" s="137"/>
      <c r="BH40" s="137"/>
      <c r="BI40" s="137"/>
      <c r="BJ40" s="137"/>
      <c r="BK40" s="137"/>
      <c r="BL40" s="137"/>
      <c r="BM40" s="137"/>
      <c r="BN40" s="137"/>
      <c r="BO40" s="137"/>
      <c r="BP40" s="137"/>
      <c r="BQ40" s="137"/>
      <c r="BR40" s="137"/>
      <c r="BS40" s="137"/>
      <c r="BT40" s="137"/>
      <c r="BU40" s="137"/>
      <c r="BV40" s="137"/>
      <c r="BW40" s="137"/>
      <c r="BX40" s="137"/>
      <c r="BY40" s="137"/>
      <c r="BZ40" s="137"/>
      <c r="CA40" s="137"/>
      <c r="CB40" s="137"/>
      <c r="CC40" s="137"/>
      <c r="CD40" s="137"/>
      <c r="CE40" s="137"/>
      <c r="CF40" s="137"/>
      <c r="CG40" s="137"/>
      <c r="CH40" s="137"/>
      <c r="CI40" s="137"/>
      <c r="CJ40" s="137"/>
      <c r="CK40" s="137"/>
      <c r="CL40" s="137"/>
      <c r="CM40" s="137"/>
      <c r="CN40" s="137"/>
      <c r="CO40" s="137"/>
      <c r="CP40" s="137"/>
      <c r="CQ40" s="137"/>
      <c r="CR40" s="137"/>
      <c r="CS40" s="137"/>
      <c r="CT40" s="137"/>
      <c r="CU40" s="137"/>
      <c r="CV40" s="137"/>
      <c r="CW40" s="137"/>
      <c r="CX40" s="137"/>
      <c r="CY40" s="137"/>
      <c r="CZ40" s="137"/>
      <c r="DA40" s="137"/>
      <c r="DB40" s="137"/>
      <c r="DC40" s="137"/>
      <c r="DD40" s="137"/>
      <c r="DE40" s="137"/>
      <c r="DF40" s="137"/>
      <c r="DG40" s="137"/>
      <c r="DH40" s="137"/>
      <c r="DI40" s="137"/>
      <c r="DJ40" s="137"/>
      <c r="DK40" s="137"/>
      <c r="DL40" s="137"/>
      <c r="DM40" s="137"/>
      <c r="DN40" s="137"/>
      <c r="DO40" s="137"/>
      <c r="DP40" s="77"/>
      <c r="DQ40" s="87"/>
    </row>
    <row r="41" ht="43" customHeight="1" spans="2:121">
      <c r="B41" s="25"/>
      <c r="C41" s="152"/>
      <c r="D41" s="152"/>
      <c r="E41" s="54" t="s">
        <v>122</v>
      </c>
      <c r="F41" s="43">
        <v>0.06</v>
      </c>
      <c r="G41" s="136">
        <f t="shared" si="11"/>
        <v>0</v>
      </c>
      <c r="H41" s="150"/>
      <c r="I41" s="150"/>
      <c r="J41" s="150"/>
      <c r="K41" s="150"/>
      <c r="L41" s="150"/>
      <c r="M41" s="150"/>
      <c r="N41" s="150"/>
      <c r="O41" s="150"/>
      <c r="P41" s="137"/>
      <c r="Q41" s="137"/>
      <c r="R41" s="137"/>
      <c r="S41" s="137"/>
      <c r="T41" s="137"/>
      <c r="U41" s="137"/>
      <c r="V41" s="137"/>
      <c r="W41" s="137"/>
      <c r="X41" s="137"/>
      <c r="Y41" s="137"/>
      <c r="Z41" s="137"/>
      <c r="AA41" s="137"/>
      <c r="AB41" s="137"/>
      <c r="AC41" s="137"/>
      <c r="AD41" s="137"/>
      <c r="AE41" s="137"/>
      <c r="AF41" s="137"/>
      <c r="AG41" s="137"/>
      <c r="AH41" s="137"/>
      <c r="AI41" s="137"/>
      <c r="AJ41" s="137"/>
      <c r="AK41" s="137"/>
      <c r="AL41" s="137"/>
      <c r="AM41" s="137"/>
      <c r="AN41" s="137"/>
      <c r="AO41" s="137"/>
      <c r="AP41" s="137"/>
      <c r="AQ41" s="137"/>
      <c r="AR41" s="137"/>
      <c r="AS41" s="137"/>
      <c r="AT41" s="137"/>
      <c r="AU41" s="137"/>
      <c r="AV41" s="137"/>
      <c r="AW41" s="137"/>
      <c r="AX41" s="137"/>
      <c r="AY41" s="137"/>
      <c r="AZ41" s="137"/>
      <c r="BA41" s="137"/>
      <c r="BB41" s="137"/>
      <c r="BC41" s="137"/>
      <c r="BD41" s="137"/>
      <c r="BE41" s="137"/>
      <c r="BF41" s="137"/>
      <c r="BG41" s="137"/>
      <c r="BH41" s="137"/>
      <c r="BI41" s="137"/>
      <c r="BJ41" s="137"/>
      <c r="BK41" s="137"/>
      <c r="BL41" s="137"/>
      <c r="BM41" s="137"/>
      <c r="BN41" s="137"/>
      <c r="BO41" s="137"/>
      <c r="BP41" s="137"/>
      <c r="BQ41" s="137"/>
      <c r="BR41" s="137"/>
      <c r="BS41" s="137"/>
      <c r="BT41" s="137"/>
      <c r="BU41" s="137"/>
      <c r="BV41" s="137"/>
      <c r="BW41" s="137"/>
      <c r="BX41" s="137"/>
      <c r="BY41" s="137"/>
      <c r="BZ41" s="137"/>
      <c r="CA41" s="137"/>
      <c r="CB41" s="137"/>
      <c r="CC41" s="137"/>
      <c r="CD41" s="137"/>
      <c r="CE41" s="137"/>
      <c r="CF41" s="137"/>
      <c r="CG41" s="137"/>
      <c r="CH41" s="137"/>
      <c r="CI41" s="137"/>
      <c r="CJ41" s="137"/>
      <c r="CK41" s="137"/>
      <c r="CL41" s="137"/>
      <c r="CM41" s="137"/>
      <c r="CN41" s="137"/>
      <c r="CO41" s="137"/>
      <c r="CP41" s="137"/>
      <c r="CQ41" s="137"/>
      <c r="CR41" s="137"/>
      <c r="CS41" s="137"/>
      <c r="CT41" s="137"/>
      <c r="CU41" s="137"/>
      <c r="CV41" s="137"/>
      <c r="CW41" s="137"/>
      <c r="CX41" s="137"/>
      <c r="CY41" s="137"/>
      <c r="CZ41" s="137"/>
      <c r="DA41" s="137"/>
      <c r="DB41" s="137"/>
      <c r="DC41" s="137"/>
      <c r="DD41" s="137"/>
      <c r="DE41" s="137"/>
      <c r="DF41" s="137"/>
      <c r="DG41" s="137"/>
      <c r="DH41" s="137"/>
      <c r="DI41" s="137"/>
      <c r="DJ41" s="137"/>
      <c r="DK41" s="137"/>
      <c r="DL41" s="137"/>
      <c r="DM41" s="137"/>
      <c r="DN41" s="137"/>
      <c r="DO41" s="137"/>
      <c r="DP41" s="77"/>
      <c r="DQ41" s="87"/>
    </row>
    <row r="42" ht="43" customHeight="1" spans="2:121">
      <c r="B42" s="25"/>
      <c r="C42" s="152"/>
      <c r="D42" s="152"/>
      <c r="E42" s="54" t="s">
        <v>123</v>
      </c>
      <c r="F42" s="43">
        <v>0.06</v>
      </c>
      <c r="G42" s="136">
        <f t="shared" si="11"/>
        <v>0</v>
      </c>
      <c r="H42" s="150"/>
      <c r="I42" s="150"/>
      <c r="J42" s="150"/>
      <c r="K42" s="150"/>
      <c r="L42" s="150"/>
      <c r="M42" s="150"/>
      <c r="N42" s="150"/>
      <c r="O42" s="150"/>
      <c r="P42" s="137"/>
      <c r="Q42" s="137"/>
      <c r="R42" s="137"/>
      <c r="S42" s="137"/>
      <c r="T42" s="137"/>
      <c r="U42" s="137"/>
      <c r="V42" s="137"/>
      <c r="W42" s="137"/>
      <c r="X42" s="137"/>
      <c r="Y42" s="137"/>
      <c r="Z42" s="137"/>
      <c r="AA42" s="137"/>
      <c r="AB42" s="137"/>
      <c r="AC42" s="137"/>
      <c r="AD42" s="137"/>
      <c r="AE42" s="137"/>
      <c r="AF42" s="137"/>
      <c r="AG42" s="137"/>
      <c r="AH42" s="137"/>
      <c r="AI42" s="137"/>
      <c r="AJ42" s="137"/>
      <c r="AK42" s="137"/>
      <c r="AL42" s="137"/>
      <c r="AM42" s="137"/>
      <c r="AN42" s="137"/>
      <c r="AO42" s="137"/>
      <c r="AP42" s="137"/>
      <c r="AQ42" s="137"/>
      <c r="AR42" s="137"/>
      <c r="AS42" s="137"/>
      <c r="AT42" s="137"/>
      <c r="AU42" s="137"/>
      <c r="AV42" s="137"/>
      <c r="AW42" s="137"/>
      <c r="AX42" s="137"/>
      <c r="AY42" s="137"/>
      <c r="AZ42" s="137"/>
      <c r="BA42" s="137"/>
      <c r="BB42" s="137"/>
      <c r="BC42" s="137"/>
      <c r="BD42" s="137"/>
      <c r="BE42" s="137"/>
      <c r="BF42" s="137"/>
      <c r="BG42" s="137"/>
      <c r="BH42" s="137"/>
      <c r="BI42" s="137"/>
      <c r="BJ42" s="137"/>
      <c r="BK42" s="137"/>
      <c r="BL42" s="137"/>
      <c r="BM42" s="137"/>
      <c r="BN42" s="137"/>
      <c r="BO42" s="137"/>
      <c r="BP42" s="137"/>
      <c r="BQ42" s="137"/>
      <c r="BR42" s="137"/>
      <c r="BS42" s="137"/>
      <c r="BT42" s="137"/>
      <c r="BU42" s="137"/>
      <c r="BV42" s="137"/>
      <c r="BW42" s="137"/>
      <c r="BX42" s="137"/>
      <c r="BY42" s="137"/>
      <c r="BZ42" s="137"/>
      <c r="CA42" s="137"/>
      <c r="CB42" s="137"/>
      <c r="CC42" s="137"/>
      <c r="CD42" s="137"/>
      <c r="CE42" s="137"/>
      <c r="CF42" s="137"/>
      <c r="CG42" s="137"/>
      <c r="CH42" s="137"/>
      <c r="CI42" s="137"/>
      <c r="CJ42" s="137"/>
      <c r="CK42" s="137"/>
      <c r="CL42" s="137"/>
      <c r="CM42" s="137"/>
      <c r="CN42" s="137"/>
      <c r="CO42" s="137"/>
      <c r="CP42" s="137"/>
      <c r="CQ42" s="137"/>
      <c r="CR42" s="137"/>
      <c r="CS42" s="137"/>
      <c r="CT42" s="137"/>
      <c r="CU42" s="137"/>
      <c r="CV42" s="137"/>
      <c r="CW42" s="137"/>
      <c r="CX42" s="137"/>
      <c r="CY42" s="137"/>
      <c r="CZ42" s="137"/>
      <c r="DA42" s="137"/>
      <c r="DB42" s="137"/>
      <c r="DC42" s="137"/>
      <c r="DD42" s="137"/>
      <c r="DE42" s="137"/>
      <c r="DF42" s="137"/>
      <c r="DG42" s="137"/>
      <c r="DH42" s="137"/>
      <c r="DI42" s="137"/>
      <c r="DJ42" s="137"/>
      <c r="DK42" s="137"/>
      <c r="DL42" s="137"/>
      <c r="DM42" s="137"/>
      <c r="DN42" s="137"/>
      <c r="DO42" s="137"/>
      <c r="DP42" s="77"/>
      <c r="DQ42" s="87"/>
    </row>
    <row r="43" ht="36" customHeight="1" spans="2:121">
      <c r="B43" s="25"/>
      <c r="C43" s="152"/>
      <c r="D43" s="152"/>
      <c r="E43" s="53" t="s">
        <v>124</v>
      </c>
      <c r="F43" s="43">
        <v>0.06</v>
      </c>
      <c r="G43" s="136">
        <f t="shared" si="11"/>
        <v>0</v>
      </c>
      <c r="H43" s="150"/>
      <c r="I43" s="150"/>
      <c r="J43" s="150"/>
      <c r="K43" s="150"/>
      <c r="L43" s="150"/>
      <c r="M43" s="150"/>
      <c r="N43" s="150"/>
      <c r="O43" s="150"/>
      <c r="P43" s="137"/>
      <c r="Q43" s="137"/>
      <c r="R43" s="137"/>
      <c r="S43" s="137"/>
      <c r="T43" s="137"/>
      <c r="U43" s="137"/>
      <c r="V43" s="137"/>
      <c r="W43" s="137"/>
      <c r="X43" s="137"/>
      <c r="Y43" s="137"/>
      <c r="Z43" s="137"/>
      <c r="AA43" s="137"/>
      <c r="AB43" s="137"/>
      <c r="AC43" s="137"/>
      <c r="AD43" s="137"/>
      <c r="AE43" s="137"/>
      <c r="AF43" s="137"/>
      <c r="AG43" s="137"/>
      <c r="AH43" s="137"/>
      <c r="AI43" s="137"/>
      <c r="AJ43" s="137"/>
      <c r="AK43" s="137"/>
      <c r="AL43" s="137"/>
      <c r="AM43" s="137"/>
      <c r="AN43" s="137"/>
      <c r="AO43" s="137"/>
      <c r="AP43" s="137"/>
      <c r="AQ43" s="137"/>
      <c r="AR43" s="137"/>
      <c r="AS43" s="137"/>
      <c r="AT43" s="137"/>
      <c r="AU43" s="137"/>
      <c r="AV43" s="137"/>
      <c r="AW43" s="137"/>
      <c r="AX43" s="137"/>
      <c r="AY43" s="137"/>
      <c r="AZ43" s="137"/>
      <c r="BA43" s="137"/>
      <c r="BB43" s="137"/>
      <c r="BC43" s="137"/>
      <c r="BD43" s="137"/>
      <c r="BE43" s="137"/>
      <c r="BF43" s="137"/>
      <c r="BG43" s="137"/>
      <c r="BH43" s="137"/>
      <c r="BI43" s="137"/>
      <c r="BJ43" s="137"/>
      <c r="BK43" s="137"/>
      <c r="BL43" s="137"/>
      <c r="BM43" s="137"/>
      <c r="BN43" s="137"/>
      <c r="BO43" s="137"/>
      <c r="BP43" s="137"/>
      <c r="BQ43" s="137"/>
      <c r="BR43" s="137"/>
      <c r="BS43" s="137"/>
      <c r="BT43" s="137"/>
      <c r="BU43" s="137"/>
      <c r="BV43" s="137"/>
      <c r="BW43" s="137"/>
      <c r="BX43" s="137"/>
      <c r="BY43" s="137"/>
      <c r="BZ43" s="137"/>
      <c r="CA43" s="137"/>
      <c r="CB43" s="137"/>
      <c r="CC43" s="137"/>
      <c r="CD43" s="137"/>
      <c r="CE43" s="137"/>
      <c r="CF43" s="137"/>
      <c r="CG43" s="137"/>
      <c r="CH43" s="137"/>
      <c r="CI43" s="137"/>
      <c r="CJ43" s="137"/>
      <c r="CK43" s="137"/>
      <c r="CL43" s="137"/>
      <c r="CM43" s="137"/>
      <c r="CN43" s="137"/>
      <c r="CO43" s="137"/>
      <c r="CP43" s="137"/>
      <c r="CQ43" s="137"/>
      <c r="CR43" s="137"/>
      <c r="CS43" s="137"/>
      <c r="CT43" s="137"/>
      <c r="CU43" s="137"/>
      <c r="CV43" s="137"/>
      <c r="CW43" s="137"/>
      <c r="CX43" s="137"/>
      <c r="CY43" s="137"/>
      <c r="CZ43" s="137"/>
      <c r="DA43" s="137"/>
      <c r="DB43" s="137"/>
      <c r="DC43" s="137"/>
      <c r="DD43" s="137"/>
      <c r="DE43" s="137"/>
      <c r="DF43" s="137"/>
      <c r="DG43" s="137"/>
      <c r="DH43" s="137"/>
      <c r="DI43" s="137"/>
      <c r="DJ43" s="137"/>
      <c r="DK43" s="137"/>
      <c r="DL43" s="137"/>
      <c r="DM43" s="137"/>
      <c r="DN43" s="137"/>
      <c r="DO43" s="137"/>
      <c r="DP43" s="77"/>
      <c r="DQ43" s="87"/>
    </row>
    <row r="44" s="2" customFormat="1" ht="36" customHeight="1" spans="1:121">
      <c r="A44" s="144"/>
      <c r="B44" s="37"/>
      <c r="C44" s="153"/>
      <c r="D44" s="153"/>
      <c r="E44" s="36" t="s">
        <v>125</v>
      </c>
      <c r="F44" s="43">
        <v>0.06</v>
      </c>
      <c r="G44" s="136">
        <f t="shared" si="11"/>
        <v>0</v>
      </c>
      <c r="H44" s="140"/>
      <c r="I44" s="140"/>
      <c r="J44" s="140"/>
      <c r="K44" s="140"/>
      <c r="L44" s="140"/>
      <c r="M44" s="140"/>
      <c r="N44" s="140"/>
      <c r="O44" s="140"/>
      <c r="P44" s="140"/>
      <c r="Q44" s="140"/>
      <c r="R44" s="140"/>
      <c r="S44" s="140"/>
      <c r="T44" s="140"/>
      <c r="U44" s="140"/>
      <c r="V44" s="140"/>
      <c r="W44" s="140"/>
      <c r="X44" s="140"/>
      <c r="Y44" s="140"/>
      <c r="Z44" s="140"/>
      <c r="AA44" s="140"/>
      <c r="AB44" s="140"/>
      <c r="AC44" s="140"/>
      <c r="AD44" s="140"/>
      <c r="AE44" s="140"/>
      <c r="AF44" s="140"/>
      <c r="AG44" s="140"/>
      <c r="AH44" s="140"/>
      <c r="AI44" s="140"/>
      <c r="AJ44" s="140"/>
      <c r="AK44" s="140"/>
      <c r="AL44" s="140"/>
      <c r="AM44" s="140"/>
      <c r="AN44" s="140"/>
      <c r="AO44" s="140"/>
      <c r="AP44" s="140"/>
      <c r="AQ44" s="140"/>
      <c r="AR44" s="140"/>
      <c r="AS44" s="140"/>
      <c r="AT44" s="140"/>
      <c r="AU44" s="140"/>
      <c r="AV44" s="140"/>
      <c r="AW44" s="140"/>
      <c r="AX44" s="140"/>
      <c r="AY44" s="140"/>
      <c r="AZ44" s="140"/>
      <c r="BA44" s="140"/>
      <c r="BB44" s="140"/>
      <c r="BC44" s="140"/>
      <c r="BD44" s="140"/>
      <c r="BE44" s="140"/>
      <c r="BF44" s="140"/>
      <c r="BG44" s="140"/>
      <c r="BH44" s="140"/>
      <c r="BI44" s="140"/>
      <c r="BJ44" s="140"/>
      <c r="BK44" s="140"/>
      <c r="BL44" s="140"/>
      <c r="BM44" s="140"/>
      <c r="BN44" s="140"/>
      <c r="BO44" s="140"/>
      <c r="BP44" s="140"/>
      <c r="BQ44" s="140"/>
      <c r="BR44" s="140"/>
      <c r="BS44" s="140"/>
      <c r="BT44" s="140"/>
      <c r="BU44" s="140"/>
      <c r="BV44" s="140"/>
      <c r="BW44" s="140"/>
      <c r="BX44" s="140"/>
      <c r="BY44" s="140"/>
      <c r="BZ44" s="140"/>
      <c r="CA44" s="140"/>
      <c r="CB44" s="140"/>
      <c r="CC44" s="140"/>
      <c r="CD44" s="140"/>
      <c r="CE44" s="140"/>
      <c r="CF44" s="140"/>
      <c r="CG44" s="140"/>
      <c r="CH44" s="140"/>
      <c r="CI44" s="140"/>
      <c r="CJ44" s="140"/>
      <c r="CK44" s="140"/>
      <c r="CL44" s="140"/>
      <c r="CM44" s="140"/>
      <c r="CN44" s="140"/>
      <c r="CO44" s="140"/>
      <c r="CP44" s="140"/>
      <c r="CQ44" s="140"/>
      <c r="CR44" s="140"/>
      <c r="CS44" s="140"/>
      <c r="CT44" s="140"/>
      <c r="CU44" s="140"/>
      <c r="CV44" s="140"/>
      <c r="CW44" s="140"/>
      <c r="CX44" s="140"/>
      <c r="CY44" s="140"/>
      <c r="CZ44" s="140"/>
      <c r="DA44" s="140"/>
      <c r="DB44" s="140"/>
      <c r="DC44" s="140"/>
      <c r="DD44" s="140"/>
      <c r="DE44" s="140"/>
      <c r="DF44" s="140"/>
      <c r="DG44" s="140"/>
      <c r="DH44" s="140"/>
      <c r="DI44" s="140"/>
      <c r="DJ44" s="140"/>
      <c r="DK44" s="140"/>
      <c r="DL44" s="140"/>
      <c r="DM44" s="140"/>
      <c r="DN44" s="140"/>
      <c r="DO44" s="140"/>
      <c r="DP44" s="75"/>
      <c r="DQ44" s="88"/>
    </row>
    <row r="45" s="2" customFormat="1" ht="36" customHeight="1" spans="1:121">
      <c r="A45" s="144"/>
      <c r="B45" s="37"/>
      <c r="C45" s="153"/>
      <c r="D45" s="153"/>
      <c r="E45" s="36" t="s">
        <v>126</v>
      </c>
      <c r="F45" s="43">
        <v>0.06</v>
      </c>
      <c r="G45" s="136">
        <f t="shared" si="11"/>
        <v>0</v>
      </c>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0"/>
      <c r="BN45" s="140"/>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75"/>
      <c r="DQ45" s="88"/>
    </row>
    <row r="46" ht="43" customHeight="1" spans="2:121">
      <c r="B46" s="25"/>
      <c r="C46" s="152"/>
      <c r="D46" s="152"/>
      <c r="E46" s="57" t="s">
        <v>127</v>
      </c>
      <c r="F46" s="43">
        <v>0.06</v>
      </c>
      <c r="G46" s="136">
        <f t="shared" si="11"/>
        <v>0</v>
      </c>
      <c r="H46" s="150"/>
      <c r="I46" s="150"/>
      <c r="J46" s="150"/>
      <c r="K46" s="150"/>
      <c r="L46" s="150"/>
      <c r="M46" s="150"/>
      <c r="N46" s="150"/>
      <c r="O46" s="150"/>
      <c r="P46" s="137"/>
      <c r="Q46" s="137"/>
      <c r="R46" s="137"/>
      <c r="S46" s="137"/>
      <c r="T46" s="137"/>
      <c r="U46" s="137"/>
      <c r="V46" s="137"/>
      <c r="W46" s="137"/>
      <c r="X46" s="137"/>
      <c r="Y46" s="137"/>
      <c r="Z46" s="137"/>
      <c r="AA46" s="137"/>
      <c r="AB46" s="137"/>
      <c r="AC46" s="137"/>
      <c r="AD46" s="137"/>
      <c r="AE46" s="137"/>
      <c r="AF46" s="137"/>
      <c r="AG46" s="137"/>
      <c r="AH46" s="137"/>
      <c r="AI46" s="137"/>
      <c r="AJ46" s="137"/>
      <c r="AK46" s="137"/>
      <c r="AL46" s="137"/>
      <c r="AM46" s="137"/>
      <c r="AN46" s="137"/>
      <c r="AO46" s="137"/>
      <c r="AP46" s="137"/>
      <c r="AQ46" s="137"/>
      <c r="AR46" s="137"/>
      <c r="AS46" s="137"/>
      <c r="AT46" s="137"/>
      <c r="AU46" s="137"/>
      <c r="AV46" s="137"/>
      <c r="AW46" s="137"/>
      <c r="AX46" s="137"/>
      <c r="AY46" s="137"/>
      <c r="AZ46" s="137"/>
      <c r="BA46" s="137"/>
      <c r="BB46" s="137"/>
      <c r="BC46" s="137"/>
      <c r="BD46" s="137"/>
      <c r="BE46" s="137"/>
      <c r="BF46" s="137"/>
      <c r="BG46" s="137"/>
      <c r="BH46" s="137"/>
      <c r="BI46" s="137"/>
      <c r="BJ46" s="137"/>
      <c r="BK46" s="137"/>
      <c r="BL46" s="137"/>
      <c r="BM46" s="137"/>
      <c r="BN46" s="137"/>
      <c r="BO46" s="137"/>
      <c r="BP46" s="137"/>
      <c r="BQ46" s="137"/>
      <c r="BR46" s="137"/>
      <c r="BS46" s="137"/>
      <c r="BT46" s="137"/>
      <c r="BU46" s="137"/>
      <c r="BV46" s="137"/>
      <c r="BW46" s="137"/>
      <c r="BX46" s="137"/>
      <c r="BY46" s="137"/>
      <c r="BZ46" s="137"/>
      <c r="CA46" s="137"/>
      <c r="CB46" s="137"/>
      <c r="CC46" s="137"/>
      <c r="CD46" s="137"/>
      <c r="CE46" s="137"/>
      <c r="CF46" s="137"/>
      <c r="CG46" s="137"/>
      <c r="CH46" s="137"/>
      <c r="CI46" s="137"/>
      <c r="CJ46" s="137"/>
      <c r="CK46" s="137"/>
      <c r="CL46" s="137"/>
      <c r="CM46" s="137"/>
      <c r="CN46" s="137"/>
      <c r="CO46" s="137"/>
      <c r="CP46" s="137"/>
      <c r="CQ46" s="137"/>
      <c r="CR46" s="137"/>
      <c r="CS46" s="137"/>
      <c r="CT46" s="137"/>
      <c r="CU46" s="137"/>
      <c r="CV46" s="137"/>
      <c r="CW46" s="137"/>
      <c r="CX46" s="137"/>
      <c r="CY46" s="137"/>
      <c r="CZ46" s="137"/>
      <c r="DA46" s="137"/>
      <c r="DB46" s="137"/>
      <c r="DC46" s="137"/>
      <c r="DD46" s="137"/>
      <c r="DE46" s="137"/>
      <c r="DF46" s="137"/>
      <c r="DG46" s="137"/>
      <c r="DH46" s="137"/>
      <c r="DI46" s="137"/>
      <c r="DJ46" s="137"/>
      <c r="DK46" s="137"/>
      <c r="DL46" s="137"/>
      <c r="DM46" s="137"/>
      <c r="DN46" s="137"/>
      <c r="DO46" s="137"/>
      <c r="DP46" s="77"/>
      <c r="DQ46" s="87"/>
    </row>
    <row r="47" ht="47" customHeight="1" spans="2:121">
      <c r="B47" s="25"/>
      <c r="C47" s="152"/>
      <c r="D47" s="152"/>
      <c r="E47" s="53" t="s">
        <v>128</v>
      </c>
      <c r="F47" s="58">
        <v>0.06</v>
      </c>
      <c r="G47" s="154">
        <f t="shared" si="11"/>
        <v>0</v>
      </c>
      <c r="H47" s="137"/>
      <c r="I47" s="137"/>
      <c r="J47" s="137"/>
      <c r="K47" s="137"/>
      <c r="L47" s="137"/>
      <c r="M47" s="137"/>
      <c r="N47" s="137"/>
      <c r="O47" s="137"/>
      <c r="P47" s="137"/>
      <c r="Q47" s="137"/>
      <c r="R47" s="137"/>
      <c r="S47" s="137"/>
      <c r="T47" s="137"/>
      <c r="U47" s="137"/>
      <c r="V47" s="137"/>
      <c r="W47" s="137"/>
      <c r="X47" s="137"/>
      <c r="Y47" s="137"/>
      <c r="Z47" s="137"/>
      <c r="AA47" s="137"/>
      <c r="AB47" s="137"/>
      <c r="AC47" s="137"/>
      <c r="AD47" s="137"/>
      <c r="AE47" s="137"/>
      <c r="AF47" s="137"/>
      <c r="AG47" s="137"/>
      <c r="AH47" s="137"/>
      <c r="AI47" s="137"/>
      <c r="AJ47" s="137"/>
      <c r="AK47" s="137"/>
      <c r="AL47" s="137"/>
      <c r="AM47" s="137"/>
      <c r="AN47" s="137"/>
      <c r="AO47" s="137"/>
      <c r="AP47" s="137"/>
      <c r="AQ47" s="137"/>
      <c r="AR47" s="137"/>
      <c r="AS47" s="137"/>
      <c r="AT47" s="137"/>
      <c r="AU47" s="137"/>
      <c r="AV47" s="137"/>
      <c r="AW47" s="137"/>
      <c r="AX47" s="137"/>
      <c r="AY47" s="137"/>
      <c r="AZ47" s="137"/>
      <c r="BA47" s="137"/>
      <c r="BB47" s="137"/>
      <c r="BC47" s="137"/>
      <c r="BD47" s="137"/>
      <c r="BE47" s="137"/>
      <c r="BF47" s="137"/>
      <c r="BG47" s="137"/>
      <c r="BH47" s="137"/>
      <c r="BI47" s="137"/>
      <c r="BJ47" s="137"/>
      <c r="BK47" s="137"/>
      <c r="BL47" s="137"/>
      <c r="BM47" s="137"/>
      <c r="BN47" s="137"/>
      <c r="BO47" s="137"/>
      <c r="BP47" s="137"/>
      <c r="BQ47" s="137"/>
      <c r="BR47" s="137"/>
      <c r="BS47" s="137"/>
      <c r="BT47" s="137"/>
      <c r="BU47" s="137"/>
      <c r="BV47" s="137"/>
      <c r="BW47" s="137"/>
      <c r="BX47" s="137"/>
      <c r="BY47" s="137"/>
      <c r="BZ47" s="137"/>
      <c r="CA47" s="137"/>
      <c r="CB47" s="137"/>
      <c r="CC47" s="137"/>
      <c r="CD47" s="137"/>
      <c r="CE47" s="137"/>
      <c r="CF47" s="137"/>
      <c r="CG47" s="137"/>
      <c r="CH47" s="137"/>
      <c r="CI47" s="137"/>
      <c r="CJ47" s="137"/>
      <c r="CK47" s="137"/>
      <c r="CL47" s="137"/>
      <c r="CM47" s="137"/>
      <c r="CN47" s="137"/>
      <c r="CO47" s="137"/>
      <c r="CP47" s="137"/>
      <c r="CQ47" s="137"/>
      <c r="CR47" s="137"/>
      <c r="CS47" s="137"/>
      <c r="CT47" s="137"/>
      <c r="CU47" s="137"/>
      <c r="CV47" s="137"/>
      <c r="CW47" s="137"/>
      <c r="CX47" s="137"/>
      <c r="CY47" s="137"/>
      <c r="CZ47" s="137"/>
      <c r="DA47" s="137"/>
      <c r="DB47" s="137"/>
      <c r="DC47" s="137"/>
      <c r="DD47" s="137"/>
      <c r="DE47" s="137"/>
      <c r="DF47" s="137"/>
      <c r="DG47" s="137"/>
      <c r="DH47" s="137"/>
      <c r="DI47" s="137"/>
      <c r="DJ47" s="137"/>
      <c r="DK47" s="137"/>
      <c r="DL47" s="137"/>
      <c r="DM47" s="137"/>
      <c r="DN47" s="137"/>
      <c r="DO47" s="137"/>
      <c r="DP47" s="77" t="s">
        <v>129</v>
      </c>
      <c r="DQ47" s="87"/>
    </row>
    <row r="48" ht="47" customHeight="1" spans="2:121">
      <c r="B48" s="25"/>
      <c r="C48" s="90" t="s">
        <v>130</v>
      </c>
      <c r="D48" s="90"/>
      <c r="E48" s="61" t="s">
        <v>131</v>
      </c>
      <c r="F48" s="58">
        <v>0.13</v>
      </c>
      <c r="G48" s="154">
        <f t="shared" ref="G46:G56" si="16">SUM(H48:DO48)</f>
        <v>23868</v>
      </c>
      <c r="H48" s="136">
        <f>SUM(H49:H51)</f>
        <v>0</v>
      </c>
      <c r="I48" s="136">
        <f t="shared" ref="I48:AN48" si="17">SUM(I49:I51)</f>
        <v>0</v>
      </c>
      <c r="J48" s="136">
        <f t="shared" si="17"/>
        <v>0</v>
      </c>
      <c r="K48" s="136">
        <f t="shared" si="17"/>
        <v>0</v>
      </c>
      <c r="L48" s="136">
        <f t="shared" si="17"/>
        <v>0</v>
      </c>
      <c r="M48" s="136">
        <f t="shared" si="17"/>
        <v>0</v>
      </c>
      <c r="N48" s="136">
        <f t="shared" si="17"/>
        <v>23868</v>
      </c>
      <c r="O48" s="136">
        <f t="shared" si="17"/>
        <v>0</v>
      </c>
      <c r="P48" s="136">
        <f t="shared" si="17"/>
        <v>0</v>
      </c>
      <c r="Q48" s="136">
        <f t="shared" si="17"/>
        <v>0</v>
      </c>
      <c r="R48" s="136">
        <f t="shared" si="17"/>
        <v>0</v>
      </c>
      <c r="S48" s="136">
        <f t="shared" si="17"/>
        <v>0</v>
      </c>
      <c r="T48" s="136">
        <f t="shared" si="17"/>
        <v>0</v>
      </c>
      <c r="U48" s="136">
        <f t="shared" si="17"/>
        <v>0</v>
      </c>
      <c r="V48" s="136">
        <f t="shared" si="17"/>
        <v>0</v>
      </c>
      <c r="W48" s="136">
        <f t="shared" si="17"/>
        <v>0</v>
      </c>
      <c r="X48" s="136">
        <f t="shared" si="17"/>
        <v>0</v>
      </c>
      <c r="Y48" s="136">
        <f t="shared" si="17"/>
        <v>0</v>
      </c>
      <c r="Z48" s="136">
        <f t="shared" si="17"/>
        <v>0</v>
      </c>
      <c r="AA48" s="136">
        <f t="shared" si="17"/>
        <v>0</v>
      </c>
      <c r="AB48" s="136">
        <f t="shared" si="17"/>
        <v>0</v>
      </c>
      <c r="AC48" s="136">
        <f t="shared" si="17"/>
        <v>0</v>
      </c>
      <c r="AD48" s="136">
        <f t="shared" si="17"/>
        <v>0</v>
      </c>
      <c r="AE48" s="136">
        <f t="shared" si="17"/>
        <v>0</v>
      </c>
      <c r="AF48" s="136">
        <f t="shared" si="17"/>
        <v>0</v>
      </c>
      <c r="AG48" s="136">
        <f t="shared" si="17"/>
        <v>0</v>
      </c>
      <c r="AH48" s="136">
        <f t="shared" si="17"/>
        <v>0</v>
      </c>
      <c r="AI48" s="136">
        <f t="shared" si="17"/>
        <v>0</v>
      </c>
      <c r="AJ48" s="136">
        <f t="shared" si="17"/>
        <v>0</v>
      </c>
      <c r="AK48" s="136">
        <f t="shared" si="17"/>
        <v>0</v>
      </c>
      <c r="AL48" s="136">
        <f t="shared" si="17"/>
        <v>0</v>
      </c>
      <c r="AM48" s="136">
        <f t="shared" si="17"/>
        <v>0</v>
      </c>
      <c r="AN48" s="136">
        <f t="shared" si="17"/>
        <v>0</v>
      </c>
      <c r="AO48" s="136">
        <f t="shared" ref="AO48:BT48" si="18">SUM(AO49:AO51)</f>
        <v>0</v>
      </c>
      <c r="AP48" s="136">
        <f t="shared" si="18"/>
        <v>0</v>
      </c>
      <c r="AQ48" s="136">
        <f t="shared" si="18"/>
        <v>0</v>
      </c>
      <c r="AR48" s="136">
        <f t="shared" si="18"/>
        <v>0</v>
      </c>
      <c r="AS48" s="136">
        <f t="shared" si="18"/>
        <v>0</v>
      </c>
      <c r="AT48" s="136">
        <f t="shared" si="18"/>
        <v>0</v>
      </c>
      <c r="AU48" s="136">
        <f t="shared" si="18"/>
        <v>0</v>
      </c>
      <c r="AV48" s="136">
        <f t="shared" si="18"/>
        <v>0</v>
      </c>
      <c r="AW48" s="136">
        <f t="shared" si="18"/>
        <v>0</v>
      </c>
      <c r="AX48" s="136">
        <f t="shared" si="18"/>
        <v>0</v>
      </c>
      <c r="AY48" s="136">
        <f t="shared" si="18"/>
        <v>0</v>
      </c>
      <c r="AZ48" s="136">
        <f t="shared" si="18"/>
        <v>0</v>
      </c>
      <c r="BA48" s="136">
        <f t="shared" si="18"/>
        <v>0</v>
      </c>
      <c r="BB48" s="136">
        <f t="shared" si="18"/>
        <v>0</v>
      </c>
      <c r="BC48" s="136">
        <f t="shared" si="18"/>
        <v>0</v>
      </c>
      <c r="BD48" s="136">
        <f t="shared" si="18"/>
        <v>0</v>
      </c>
      <c r="BE48" s="136">
        <f t="shared" si="18"/>
        <v>0</v>
      </c>
      <c r="BF48" s="136">
        <f t="shared" si="18"/>
        <v>0</v>
      </c>
      <c r="BG48" s="136">
        <f t="shared" si="18"/>
        <v>0</v>
      </c>
      <c r="BH48" s="136">
        <f t="shared" si="18"/>
        <v>0</v>
      </c>
      <c r="BI48" s="136">
        <f t="shared" si="18"/>
        <v>0</v>
      </c>
      <c r="BJ48" s="136">
        <f t="shared" si="18"/>
        <v>0</v>
      </c>
      <c r="BK48" s="136">
        <f t="shared" si="18"/>
        <v>0</v>
      </c>
      <c r="BL48" s="136">
        <f t="shared" si="18"/>
        <v>0</v>
      </c>
      <c r="BM48" s="136">
        <f t="shared" si="18"/>
        <v>0</v>
      </c>
      <c r="BN48" s="136">
        <f t="shared" si="18"/>
        <v>0</v>
      </c>
      <c r="BO48" s="136">
        <f t="shared" si="18"/>
        <v>0</v>
      </c>
      <c r="BP48" s="136">
        <f t="shared" si="18"/>
        <v>0</v>
      </c>
      <c r="BQ48" s="136">
        <f t="shared" si="18"/>
        <v>0</v>
      </c>
      <c r="BR48" s="136">
        <f t="shared" si="18"/>
        <v>0</v>
      </c>
      <c r="BS48" s="136">
        <f t="shared" si="18"/>
        <v>0</v>
      </c>
      <c r="BT48" s="136">
        <f t="shared" si="18"/>
        <v>0</v>
      </c>
      <c r="BU48" s="136">
        <f t="shared" ref="BU48:DO48" si="19">SUM(BU49:BU51)</f>
        <v>0</v>
      </c>
      <c r="BV48" s="136">
        <f t="shared" si="19"/>
        <v>0</v>
      </c>
      <c r="BW48" s="136">
        <f t="shared" si="19"/>
        <v>0</v>
      </c>
      <c r="BX48" s="136">
        <f t="shared" si="19"/>
        <v>0</v>
      </c>
      <c r="BY48" s="136">
        <f t="shared" si="19"/>
        <v>0</v>
      </c>
      <c r="BZ48" s="136">
        <f t="shared" si="19"/>
        <v>0</v>
      </c>
      <c r="CA48" s="136">
        <f t="shared" si="19"/>
        <v>0</v>
      </c>
      <c r="CB48" s="136">
        <f t="shared" si="19"/>
        <v>0</v>
      </c>
      <c r="CC48" s="136">
        <f t="shared" si="19"/>
        <v>0</v>
      </c>
      <c r="CD48" s="136">
        <f t="shared" si="19"/>
        <v>0</v>
      </c>
      <c r="CE48" s="136">
        <f t="shared" si="19"/>
        <v>0</v>
      </c>
      <c r="CF48" s="136">
        <f t="shared" si="19"/>
        <v>0</v>
      </c>
      <c r="CG48" s="136">
        <f t="shared" si="19"/>
        <v>0</v>
      </c>
      <c r="CH48" s="136">
        <f t="shared" si="19"/>
        <v>0</v>
      </c>
      <c r="CI48" s="136">
        <f t="shared" si="19"/>
        <v>0</v>
      </c>
      <c r="CJ48" s="136">
        <f t="shared" si="19"/>
        <v>0</v>
      </c>
      <c r="CK48" s="136">
        <f t="shared" si="19"/>
        <v>0</v>
      </c>
      <c r="CL48" s="136">
        <f t="shared" si="19"/>
        <v>0</v>
      </c>
      <c r="CM48" s="136">
        <f t="shared" si="19"/>
        <v>0</v>
      </c>
      <c r="CN48" s="136">
        <f t="shared" si="19"/>
        <v>0</v>
      </c>
      <c r="CO48" s="136">
        <f t="shared" si="19"/>
        <v>0</v>
      </c>
      <c r="CP48" s="136">
        <f t="shared" si="19"/>
        <v>0</v>
      </c>
      <c r="CQ48" s="136">
        <f t="shared" si="19"/>
        <v>0</v>
      </c>
      <c r="CR48" s="136">
        <f t="shared" si="19"/>
        <v>0</v>
      </c>
      <c r="CS48" s="136">
        <f t="shared" si="19"/>
        <v>0</v>
      </c>
      <c r="CT48" s="136">
        <f t="shared" si="19"/>
        <v>0</v>
      </c>
      <c r="CU48" s="136">
        <f t="shared" si="19"/>
        <v>0</v>
      </c>
      <c r="CV48" s="136">
        <f t="shared" si="19"/>
        <v>0</v>
      </c>
      <c r="CW48" s="136">
        <f t="shared" si="19"/>
        <v>0</v>
      </c>
      <c r="CX48" s="136">
        <f t="shared" si="19"/>
        <v>0</v>
      </c>
      <c r="CY48" s="136">
        <f t="shared" si="19"/>
        <v>0</v>
      </c>
      <c r="CZ48" s="136">
        <f t="shared" si="19"/>
        <v>0</v>
      </c>
      <c r="DA48" s="136">
        <f t="shared" si="19"/>
        <v>0</v>
      </c>
      <c r="DB48" s="136">
        <f t="shared" si="19"/>
        <v>0</v>
      </c>
      <c r="DC48" s="136">
        <f t="shared" si="19"/>
        <v>0</v>
      </c>
      <c r="DD48" s="136">
        <f t="shared" si="19"/>
        <v>0</v>
      </c>
      <c r="DE48" s="136">
        <f t="shared" si="19"/>
        <v>0</v>
      </c>
      <c r="DF48" s="136">
        <f t="shared" si="19"/>
        <v>0</v>
      </c>
      <c r="DG48" s="136">
        <f t="shared" si="19"/>
        <v>0</v>
      </c>
      <c r="DH48" s="136">
        <f t="shared" si="19"/>
        <v>0</v>
      </c>
      <c r="DI48" s="136">
        <f t="shared" si="19"/>
        <v>0</v>
      </c>
      <c r="DJ48" s="136">
        <f t="shared" si="19"/>
        <v>0</v>
      </c>
      <c r="DK48" s="136">
        <f t="shared" si="19"/>
        <v>0</v>
      </c>
      <c r="DL48" s="136">
        <f t="shared" si="19"/>
        <v>0</v>
      </c>
      <c r="DM48" s="136">
        <f t="shared" si="19"/>
        <v>0</v>
      </c>
      <c r="DN48" s="136">
        <f t="shared" si="19"/>
        <v>0</v>
      </c>
      <c r="DO48" s="136">
        <f t="shared" si="19"/>
        <v>0</v>
      </c>
      <c r="DP48" s="77"/>
      <c r="DQ48" s="87"/>
    </row>
    <row r="49" ht="47" customHeight="1" spans="2:121">
      <c r="B49" s="25"/>
      <c r="C49" s="90"/>
      <c r="D49" s="90"/>
      <c r="E49" s="61" t="s">
        <v>132</v>
      </c>
      <c r="F49" s="58">
        <v>0.13</v>
      </c>
      <c r="G49" s="154">
        <f t="shared" si="16"/>
        <v>23868</v>
      </c>
      <c r="H49" s="137"/>
      <c r="I49" s="137"/>
      <c r="J49" s="137"/>
      <c r="K49" s="137"/>
      <c r="L49" s="137"/>
      <c r="M49" s="137"/>
      <c r="N49" s="137">
        <v>23868</v>
      </c>
      <c r="O49" s="137"/>
      <c r="P49" s="137"/>
      <c r="Q49" s="137"/>
      <c r="R49" s="137"/>
      <c r="S49" s="137"/>
      <c r="T49" s="137"/>
      <c r="U49" s="137"/>
      <c r="V49" s="137"/>
      <c r="W49" s="137"/>
      <c r="X49" s="137"/>
      <c r="Y49" s="137"/>
      <c r="Z49" s="137"/>
      <c r="AA49" s="137"/>
      <c r="AB49" s="137"/>
      <c r="AC49" s="137"/>
      <c r="AD49" s="137"/>
      <c r="AE49" s="137"/>
      <c r="AF49" s="137"/>
      <c r="AG49" s="137"/>
      <c r="AH49" s="137"/>
      <c r="AI49" s="137"/>
      <c r="AJ49" s="137"/>
      <c r="AK49" s="137"/>
      <c r="AL49" s="137"/>
      <c r="AM49" s="137"/>
      <c r="AN49" s="137"/>
      <c r="AO49" s="137"/>
      <c r="AP49" s="137"/>
      <c r="AQ49" s="137"/>
      <c r="AR49" s="137"/>
      <c r="AS49" s="137"/>
      <c r="AT49" s="137"/>
      <c r="AU49" s="137"/>
      <c r="AV49" s="137"/>
      <c r="AW49" s="137"/>
      <c r="AX49" s="137"/>
      <c r="AY49" s="137"/>
      <c r="AZ49" s="137"/>
      <c r="BA49" s="137"/>
      <c r="BB49" s="137"/>
      <c r="BC49" s="137"/>
      <c r="BD49" s="137"/>
      <c r="BE49" s="137"/>
      <c r="BF49" s="137"/>
      <c r="BG49" s="137"/>
      <c r="BH49" s="137"/>
      <c r="BI49" s="137"/>
      <c r="BJ49" s="137"/>
      <c r="BK49" s="137"/>
      <c r="BL49" s="137"/>
      <c r="BM49" s="137"/>
      <c r="BN49" s="137"/>
      <c r="BO49" s="137"/>
      <c r="BP49" s="137"/>
      <c r="BQ49" s="137"/>
      <c r="BR49" s="137"/>
      <c r="BS49" s="137"/>
      <c r="BT49" s="137"/>
      <c r="BU49" s="137"/>
      <c r="BV49" s="137"/>
      <c r="BW49" s="137"/>
      <c r="BX49" s="137"/>
      <c r="BY49" s="137"/>
      <c r="BZ49" s="137"/>
      <c r="CA49" s="137"/>
      <c r="CB49" s="137"/>
      <c r="CC49" s="137"/>
      <c r="CD49" s="137"/>
      <c r="CE49" s="137"/>
      <c r="CF49" s="137"/>
      <c r="CG49" s="137"/>
      <c r="CH49" s="137"/>
      <c r="CI49" s="137"/>
      <c r="CJ49" s="137"/>
      <c r="CK49" s="137"/>
      <c r="CL49" s="137"/>
      <c r="CM49" s="137"/>
      <c r="CN49" s="137"/>
      <c r="CO49" s="137"/>
      <c r="CP49" s="137"/>
      <c r="CQ49" s="137"/>
      <c r="CR49" s="137"/>
      <c r="CS49" s="137"/>
      <c r="CT49" s="137"/>
      <c r="CU49" s="137"/>
      <c r="CV49" s="137"/>
      <c r="CW49" s="137"/>
      <c r="CX49" s="137"/>
      <c r="CY49" s="137"/>
      <c r="CZ49" s="137"/>
      <c r="DA49" s="137"/>
      <c r="DB49" s="137"/>
      <c r="DC49" s="137"/>
      <c r="DD49" s="137"/>
      <c r="DE49" s="137"/>
      <c r="DF49" s="137"/>
      <c r="DG49" s="137"/>
      <c r="DH49" s="137"/>
      <c r="DI49" s="137"/>
      <c r="DJ49" s="137"/>
      <c r="DK49" s="137"/>
      <c r="DL49" s="137"/>
      <c r="DM49" s="137"/>
      <c r="DN49" s="137"/>
      <c r="DO49" s="137"/>
      <c r="DP49" s="77"/>
      <c r="DQ49" s="87"/>
    </row>
    <row r="50" ht="47" customHeight="1" spans="2:121">
      <c r="B50" s="25"/>
      <c r="C50" s="90"/>
      <c r="D50" s="90"/>
      <c r="E50" s="61" t="s">
        <v>133</v>
      </c>
      <c r="F50" s="58">
        <v>0.13</v>
      </c>
      <c r="G50" s="154">
        <f t="shared" si="16"/>
        <v>0</v>
      </c>
      <c r="H50" s="137"/>
      <c r="I50" s="137"/>
      <c r="J50" s="137"/>
      <c r="K50" s="137"/>
      <c r="L50" s="137"/>
      <c r="M50" s="137"/>
      <c r="N50" s="137"/>
      <c r="O50" s="137"/>
      <c r="P50" s="137"/>
      <c r="Q50" s="137"/>
      <c r="R50" s="137"/>
      <c r="S50" s="137"/>
      <c r="T50" s="137"/>
      <c r="U50" s="137"/>
      <c r="V50" s="137"/>
      <c r="W50" s="137"/>
      <c r="X50" s="137"/>
      <c r="Y50" s="137"/>
      <c r="Z50" s="137"/>
      <c r="AA50" s="137"/>
      <c r="AB50" s="137"/>
      <c r="AC50" s="137"/>
      <c r="AD50" s="137"/>
      <c r="AE50" s="137"/>
      <c r="AF50" s="137"/>
      <c r="AG50" s="137"/>
      <c r="AH50" s="137"/>
      <c r="AI50" s="137"/>
      <c r="AJ50" s="137"/>
      <c r="AK50" s="137"/>
      <c r="AL50" s="137"/>
      <c r="AM50" s="137"/>
      <c r="AN50" s="137"/>
      <c r="AO50" s="137"/>
      <c r="AP50" s="137"/>
      <c r="AQ50" s="137"/>
      <c r="AR50" s="137"/>
      <c r="AS50" s="137"/>
      <c r="AT50" s="137"/>
      <c r="AU50" s="137"/>
      <c r="AV50" s="137"/>
      <c r="AW50" s="137"/>
      <c r="AX50" s="137"/>
      <c r="AY50" s="137"/>
      <c r="AZ50" s="137"/>
      <c r="BA50" s="137"/>
      <c r="BB50" s="137"/>
      <c r="BC50" s="137"/>
      <c r="BD50" s="137"/>
      <c r="BE50" s="137"/>
      <c r="BF50" s="137"/>
      <c r="BG50" s="137"/>
      <c r="BH50" s="137"/>
      <c r="BI50" s="137"/>
      <c r="BJ50" s="137"/>
      <c r="BK50" s="137"/>
      <c r="BL50" s="137"/>
      <c r="BM50" s="137"/>
      <c r="BN50" s="137"/>
      <c r="BO50" s="137"/>
      <c r="BP50" s="137"/>
      <c r="BQ50" s="137"/>
      <c r="BR50" s="137"/>
      <c r="BS50" s="137"/>
      <c r="BT50" s="137"/>
      <c r="BU50" s="137"/>
      <c r="BV50" s="137"/>
      <c r="BW50" s="137"/>
      <c r="BX50" s="137"/>
      <c r="BY50" s="137"/>
      <c r="BZ50" s="137"/>
      <c r="CA50" s="137"/>
      <c r="CB50" s="137"/>
      <c r="CC50" s="137"/>
      <c r="CD50" s="137"/>
      <c r="CE50" s="137"/>
      <c r="CF50" s="137"/>
      <c r="CG50" s="137"/>
      <c r="CH50" s="137"/>
      <c r="CI50" s="137"/>
      <c r="CJ50" s="137"/>
      <c r="CK50" s="137"/>
      <c r="CL50" s="137"/>
      <c r="CM50" s="137"/>
      <c r="CN50" s="137"/>
      <c r="CO50" s="137"/>
      <c r="CP50" s="137"/>
      <c r="CQ50" s="137"/>
      <c r="CR50" s="137"/>
      <c r="CS50" s="137"/>
      <c r="CT50" s="137"/>
      <c r="CU50" s="137"/>
      <c r="CV50" s="137"/>
      <c r="CW50" s="137"/>
      <c r="CX50" s="137"/>
      <c r="CY50" s="137"/>
      <c r="CZ50" s="137"/>
      <c r="DA50" s="137"/>
      <c r="DB50" s="137"/>
      <c r="DC50" s="137"/>
      <c r="DD50" s="137"/>
      <c r="DE50" s="137"/>
      <c r="DF50" s="137"/>
      <c r="DG50" s="137"/>
      <c r="DH50" s="137"/>
      <c r="DI50" s="137"/>
      <c r="DJ50" s="137"/>
      <c r="DK50" s="137"/>
      <c r="DL50" s="137"/>
      <c r="DM50" s="137"/>
      <c r="DN50" s="137"/>
      <c r="DO50" s="137"/>
      <c r="DP50" s="77"/>
      <c r="DQ50" s="87"/>
    </row>
    <row r="51" ht="47" customHeight="1" spans="2:121">
      <c r="B51" s="25"/>
      <c r="C51" s="90"/>
      <c r="D51" s="90"/>
      <c r="E51" s="61" t="s">
        <v>134</v>
      </c>
      <c r="F51" s="58">
        <v>0.13</v>
      </c>
      <c r="G51" s="154">
        <f t="shared" si="16"/>
        <v>0</v>
      </c>
      <c r="H51" s="137"/>
      <c r="I51" s="137"/>
      <c r="J51" s="137"/>
      <c r="K51" s="137"/>
      <c r="L51" s="137"/>
      <c r="M51" s="137"/>
      <c r="N51" s="137"/>
      <c r="O51" s="137"/>
      <c r="P51" s="137"/>
      <c r="Q51" s="137"/>
      <c r="R51" s="137"/>
      <c r="S51" s="137"/>
      <c r="T51" s="137"/>
      <c r="U51" s="137"/>
      <c r="V51" s="137"/>
      <c r="W51" s="137"/>
      <c r="X51" s="137"/>
      <c r="Y51" s="137"/>
      <c r="Z51" s="137"/>
      <c r="AA51" s="137"/>
      <c r="AB51" s="137"/>
      <c r="AC51" s="137"/>
      <c r="AD51" s="137"/>
      <c r="AE51" s="137"/>
      <c r="AF51" s="137"/>
      <c r="AG51" s="137"/>
      <c r="AH51" s="137"/>
      <c r="AI51" s="137"/>
      <c r="AJ51" s="137"/>
      <c r="AK51" s="137"/>
      <c r="AL51" s="137"/>
      <c r="AM51" s="137"/>
      <c r="AN51" s="137"/>
      <c r="AO51" s="137"/>
      <c r="AP51" s="137"/>
      <c r="AQ51" s="137"/>
      <c r="AR51" s="137"/>
      <c r="AS51" s="137"/>
      <c r="AT51" s="137"/>
      <c r="AU51" s="137"/>
      <c r="AV51" s="137"/>
      <c r="AW51" s="137"/>
      <c r="AX51" s="137"/>
      <c r="AY51" s="137"/>
      <c r="AZ51" s="137"/>
      <c r="BA51" s="137"/>
      <c r="BB51" s="137"/>
      <c r="BC51" s="137"/>
      <c r="BD51" s="137"/>
      <c r="BE51" s="137"/>
      <c r="BF51" s="137"/>
      <c r="BG51" s="137"/>
      <c r="BH51" s="137"/>
      <c r="BI51" s="137"/>
      <c r="BJ51" s="137"/>
      <c r="BK51" s="137"/>
      <c r="BL51" s="137"/>
      <c r="BM51" s="137"/>
      <c r="BN51" s="137"/>
      <c r="BO51" s="137"/>
      <c r="BP51" s="137"/>
      <c r="BQ51" s="137"/>
      <c r="BR51" s="137"/>
      <c r="BS51" s="137"/>
      <c r="BT51" s="137"/>
      <c r="BU51" s="137"/>
      <c r="BV51" s="137"/>
      <c r="BW51" s="137"/>
      <c r="BX51" s="137"/>
      <c r="BY51" s="137"/>
      <c r="BZ51" s="137"/>
      <c r="CA51" s="137"/>
      <c r="CB51" s="137"/>
      <c r="CC51" s="137"/>
      <c r="CD51" s="137"/>
      <c r="CE51" s="137"/>
      <c r="CF51" s="137"/>
      <c r="CG51" s="137"/>
      <c r="CH51" s="137"/>
      <c r="CI51" s="137"/>
      <c r="CJ51" s="137"/>
      <c r="CK51" s="137"/>
      <c r="CL51" s="137"/>
      <c r="CM51" s="137"/>
      <c r="CN51" s="137"/>
      <c r="CO51" s="137"/>
      <c r="CP51" s="137"/>
      <c r="CQ51" s="137"/>
      <c r="CR51" s="137"/>
      <c r="CS51" s="137"/>
      <c r="CT51" s="137"/>
      <c r="CU51" s="137"/>
      <c r="CV51" s="137"/>
      <c r="CW51" s="137"/>
      <c r="CX51" s="137"/>
      <c r="CY51" s="137"/>
      <c r="CZ51" s="137"/>
      <c r="DA51" s="137"/>
      <c r="DB51" s="137"/>
      <c r="DC51" s="137"/>
      <c r="DD51" s="137"/>
      <c r="DE51" s="137"/>
      <c r="DF51" s="137"/>
      <c r="DG51" s="137"/>
      <c r="DH51" s="137"/>
      <c r="DI51" s="137"/>
      <c r="DJ51" s="137"/>
      <c r="DK51" s="137"/>
      <c r="DL51" s="137"/>
      <c r="DM51" s="137"/>
      <c r="DN51" s="137"/>
      <c r="DO51" s="137"/>
      <c r="DP51" s="77"/>
      <c r="DQ51" s="87"/>
    </row>
    <row r="52" ht="47" customHeight="1" spans="2:121">
      <c r="B52" s="25"/>
      <c r="C52" s="90"/>
      <c r="D52" s="90"/>
      <c r="E52" s="61" t="s">
        <v>135</v>
      </c>
      <c r="F52" s="58"/>
      <c r="G52" s="154">
        <f t="shared" si="16"/>
        <v>0</v>
      </c>
      <c r="H52" s="155">
        <f>H53+H54+H55</f>
        <v>0</v>
      </c>
      <c r="I52" s="155">
        <f t="shared" ref="I52:AN52" si="20">I53+I54+I55</f>
        <v>0</v>
      </c>
      <c r="J52" s="155">
        <f t="shared" si="20"/>
        <v>0</v>
      </c>
      <c r="K52" s="155">
        <f t="shared" si="20"/>
        <v>0</v>
      </c>
      <c r="L52" s="155">
        <f t="shared" si="20"/>
        <v>0</v>
      </c>
      <c r="M52" s="155">
        <f t="shared" si="20"/>
        <v>0</v>
      </c>
      <c r="N52" s="155">
        <f t="shared" si="20"/>
        <v>0</v>
      </c>
      <c r="O52" s="155">
        <f t="shared" si="20"/>
        <v>0</v>
      </c>
      <c r="P52" s="155">
        <f t="shared" si="20"/>
        <v>0</v>
      </c>
      <c r="Q52" s="155">
        <f t="shared" si="20"/>
        <v>0</v>
      </c>
      <c r="R52" s="155">
        <f t="shared" si="20"/>
        <v>0</v>
      </c>
      <c r="S52" s="155">
        <f t="shared" si="20"/>
        <v>0</v>
      </c>
      <c r="T52" s="155">
        <f t="shared" si="20"/>
        <v>0</v>
      </c>
      <c r="U52" s="155">
        <f t="shared" si="20"/>
        <v>0</v>
      </c>
      <c r="V52" s="155">
        <f t="shared" si="20"/>
        <v>0</v>
      </c>
      <c r="W52" s="155">
        <f t="shared" si="20"/>
        <v>0</v>
      </c>
      <c r="X52" s="155">
        <f t="shared" si="20"/>
        <v>0</v>
      </c>
      <c r="Y52" s="155">
        <f t="shared" si="20"/>
        <v>0</v>
      </c>
      <c r="Z52" s="155">
        <f t="shared" si="20"/>
        <v>0</v>
      </c>
      <c r="AA52" s="155">
        <f t="shared" si="20"/>
        <v>0</v>
      </c>
      <c r="AB52" s="155">
        <f t="shared" si="20"/>
        <v>0</v>
      </c>
      <c r="AC52" s="155">
        <f t="shared" si="20"/>
        <v>0</v>
      </c>
      <c r="AD52" s="155">
        <f t="shared" si="20"/>
        <v>0</v>
      </c>
      <c r="AE52" s="155">
        <f t="shared" si="20"/>
        <v>0</v>
      </c>
      <c r="AF52" s="155">
        <f t="shared" si="20"/>
        <v>0</v>
      </c>
      <c r="AG52" s="155">
        <f t="shared" si="20"/>
        <v>0</v>
      </c>
      <c r="AH52" s="155">
        <f t="shared" si="20"/>
        <v>0</v>
      </c>
      <c r="AI52" s="155">
        <f t="shared" si="20"/>
        <v>0</v>
      </c>
      <c r="AJ52" s="155">
        <f t="shared" si="20"/>
        <v>0</v>
      </c>
      <c r="AK52" s="155">
        <f t="shared" si="20"/>
        <v>0</v>
      </c>
      <c r="AL52" s="155">
        <f t="shared" si="20"/>
        <v>0</v>
      </c>
      <c r="AM52" s="155">
        <f t="shared" si="20"/>
        <v>0</v>
      </c>
      <c r="AN52" s="155">
        <f t="shared" si="20"/>
        <v>0</v>
      </c>
      <c r="AO52" s="155">
        <f t="shared" ref="AO52:BT52" si="21">AO53+AO54+AO55</f>
        <v>0</v>
      </c>
      <c r="AP52" s="155">
        <f t="shared" si="21"/>
        <v>0</v>
      </c>
      <c r="AQ52" s="155">
        <f t="shared" si="21"/>
        <v>0</v>
      </c>
      <c r="AR52" s="155">
        <f t="shared" si="21"/>
        <v>0</v>
      </c>
      <c r="AS52" s="155">
        <f t="shared" si="21"/>
        <v>0</v>
      </c>
      <c r="AT52" s="155">
        <f t="shared" si="21"/>
        <v>0</v>
      </c>
      <c r="AU52" s="155">
        <f t="shared" si="21"/>
        <v>0</v>
      </c>
      <c r="AV52" s="155">
        <f t="shared" si="21"/>
        <v>0</v>
      </c>
      <c r="AW52" s="155">
        <f t="shared" si="21"/>
        <v>0</v>
      </c>
      <c r="AX52" s="155">
        <f t="shared" si="21"/>
        <v>0</v>
      </c>
      <c r="AY52" s="155">
        <f t="shared" si="21"/>
        <v>0</v>
      </c>
      <c r="AZ52" s="155">
        <f t="shared" si="21"/>
        <v>0</v>
      </c>
      <c r="BA52" s="155">
        <f t="shared" si="21"/>
        <v>0</v>
      </c>
      <c r="BB52" s="155">
        <f t="shared" si="21"/>
        <v>0</v>
      </c>
      <c r="BC52" s="155">
        <f t="shared" si="21"/>
        <v>0</v>
      </c>
      <c r="BD52" s="155">
        <f t="shared" si="21"/>
        <v>0</v>
      </c>
      <c r="BE52" s="155">
        <f t="shared" si="21"/>
        <v>0</v>
      </c>
      <c r="BF52" s="155">
        <f t="shared" si="21"/>
        <v>0</v>
      </c>
      <c r="BG52" s="155">
        <f t="shared" si="21"/>
        <v>0</v>
      </c>
      <c r="BH52" s="155">
        <f t="shared" si="21"/>
        <v>0</v>
      </c>
      <c r="BI52" s="155">
        <f t="shared" si="21"/>
        <v>0</v>
      </c>
      <c r="BJ52" s="155">
        <f t="shared" si="21"/>
        <v>0</v>
      </c>
      <c r="BK52" s="155">
        <f t="shared" si="21"/>
        <v>0</v>
      </c>
      <c r="BL52" s="155">
        <f t="shared" si="21"/>
        <v>0</v>
      </c>
      <c r="BM52" s="155">
        <f t="shared" si="21"/>
        <v>0</v>
      </c>
      <c r="BN52" s="155">
        <f t="shared" si="21"/>
        <v>0</v>
      </c>
      <c r="BO52" s="155">
        <f t="shared" si="21"/>
        <v>0</v>
      </c>
      <c r="BP52" s="155">
        <f t="shared" si="21"/>
        <v>0</v>
      </c>
      <c r="BQ52" s="155">
        <f t="shared" si="21"/>
        <v>0</v>
      </c>
      <c r="BR52" s="155">
        <f t="shared" si="21"/>
        <v>0</v>
      </c>
      <c r="BS52" s="155">
        <f t="shared" si="21"/>
        <v>0</v>
      </c>
      <c r="BT52" s="155">
        <f t="shared" si="21"/>
        <v>0</v>
      </c>
      <c r="BU52" s="155">
        <f t="shared" ref="BU52:DO52" si="22">BU53+BU54+BU55</f>
        <v>0</v>
      </c>
      <c r="BV52" s="155">
        <f t="shared" si="22"/>
        <v>0</v>
      </c>
      <c r="BW52" s="155">
        <f t="shared" si="22"/>
        <v>0</v>
      </c>
      <c r="BX52" s="155">
        <f t="shared" si="22"/>
        <v>0</v>
      </c>
      <c r="BY52" s="155">
        <f t="shared" si="22"/>
        <v>0</v>
      </c>
      <c r="BZ52" s="155">
        <f t="shared" si="22"/>
        <v>0</v>
      </c>
      <c r="CA52" s="155">
        <f t="shared" si="22"/>
        <v>0</v>
      </c>
      <c r="CB52" s="155">
        <f t="shared" si="22"/>
        <v>0</v>
      </c>
      <c r="CC52" s="155">
        <f t="shared" si="22"/>
        <v>0</v>
      </c>
      <c r="CD52" s="155">
        <f t="shared" si="22"/>
        <v>0</v>
      </c>
      <c r="CE52" s="155">
        <f t="shared" si="22"/>
        <v>0</v>
      </c>
      <c r="CF52" s="155">
        <f t="shared" si="22"/>
        <v>0</v>
      </c>
      <c r="CG52" s="155">
        <f t="shared" si="22"/>
        <v>0</v>
      </c>
      <c r="CH52" s="155">
        <f t="shared" si="22"/>
        <v>0</v>
      </c>
      <c r="CI52" s="155">
        <f t="shared" si="22"/>
        <v>0</v>
      </c>
      <c r="CJ52" s="155">
        <f t="shared" si="22"/>
        <v>0</v>
      </c>
      <c r="CK52" s="155">
        <f t="shared" si="22"/>
        <v>0</v>
      </c>
      <c r="CL52" s="155">
        <f t="shared" si="22"/>
        <v>0</v>
      </c>
      <c r="CM52" s="155">
        <f t="shared" si="22"/>
        <v>0</v>
      </c>
      <c r="CN52" s="155">
        <f t="shared" si="22"/>
        <v>0</v>
      </c>
      <c r="CO52" s="155">
        <f t="shared" si="22"/>
        <v>0</v>
      </c>
      <c r="CP52" s="155">
        <f t="shared" si="22"/>
        <v>0</v>
      </c>
      <c r="CQ52" s="155">
        <f t="shared" si="22"/>
        <v>0</v>
      </c>
      <c r="CR52" s="155">
        <f t="shared" si="22"/>
        <v>0</v>
      </c>
      <c r="CS52" s="155">
        <f t="shared" si="22"/>
        <v>0</v>
      </c>
      <c r="CT52" s="155">
        <f t="shared" si="22"/>
        <v>0</v>
      </c>
      <c r="CU52" s="155">
        <f t="shared" si="22"/>
        <v>0</v>
      </c>
      <c r="CV52" s="155">
        <f t="shared" si="22"/>
        <v>0</v>
      </c>
      <c r="CW52" s="155">
        <f t="shared" si="22"/>
        <v>0</v>
      </c>
      <c r="CX52" s="155">
        <f t="shared" si="22"/>
        <v>0</v>
      </c>
      <c r="CY52" s="155">
        <f t="shared" si="22"/>
        <v>0</v>
      </c>
      <c r="CZ52" s="155">
        <f t="shared" si="22"/>
        <v>0</v>
      </c>
      <c r="DA52" s="155">
        <f t="shared" si="22"/>
        <v>0</v>
      </c>
      <c r="DB52" s="155">
        <f t="shared" si="22"/>
        <v>0</v>
      </c>
      <c r="DC52" s="155">
        <f t="shared" si="22"/>
        <v>0</v>
      </c>
      <c r="DD52" s="155">
        <f t="shared" si="22"/>
        <v>0</v>
      </c>
      <c r="DE52" s="155">
        <f t="shared" si="22"/>
        <v>0</v>
      </c>
      <c r="DF52" s="155">
        <f t="shared" si="22"/>
        <v>0</v>
      </c>
      <c r="DG52" s="155">
        <f t="shared" si="22"/>
        <v>0</v>
      </c>
      <c r="DH52" s="155">
        <f t="shared" si="22"/>
        <v>0</v>
      </c>
      <c r="DI52" s="155">
        <f t="shared" si="22"/>
        <v>0</v>
      </c>
      <c r="DJ52" s="155">
        <f t="shared" si="22"/>
        <v>0</v>
      </c>
      <c r="DK52" s="155">
        <f t="shared" si="22"/>
        <v>0</v>
      </c>
      <c r="DL52" s="155">
        <f t="shared" si="22"/>
        <v>0</v>
      </c>
      <c r="DM52" s="155">
        <f t="shared" si="22"/>
        <v>0</v>
      </c>
      <c r="DN52" s="155">
        <f t="shared" si="22"/>
        <v>0</v>
      </c>
      <c r="DO52" s="155">
        <f t="shared" si="22"/>
        <v>0</v>
      </c>
      <c r="DP52" s="77"/>
      <c r="DQ52" s="87"/>
    </row>
    <row r="53" ht="47" customHeight="1" spans="2:121">
      <c r="B53" s="25"/>
      <c r="C53" s="90"/>
      <c r="D53" s="90"/>
      <c r="E53" s="61" t="s">
        <v>136</v>
      </c>
      <c r="F53" s="58">
        <v>0.06</v>
      </c>
      <c r="G53" s="154">
        <f t="shared" si="16"/>
        <v>0</v>
      </c>
      <c r="H53" s="137"/>
      <c r="I53" s="137"/>
      <c r="J53" s="137"/>
      <c r="K53" s="137"/>
      <c r="L53" s="137"/>
      <c r="M53" s="137"/>
      <c r="N53" s="137"/>
      <c r="O53" s="137"/>
      <c r="P53" s="137"/>
      <c r="Q53" s="137"/>
      <c r="R53" s="137"/>
      <c r="S53" s="137"/>
      <c r="T53" s="137"/>
      <c r="U53" s="137"/>
      <c r="V53" s="137"/>
      <c r="W53" s="137"/>
      <c r="X53" s="137"/>
      <c r="Y53" s="137"/>
      <c r="Z53" s="137"/>
      <c r="AA53" s="137"/>
      <c r="AB53" s="137"/>
      <c r="AC53" s="137"/>
      <c r="AD53" s="137"/>
      <c r="AE53" s="137"/>
      <c r="AF53" s="137"/>
      <c r="AG53" s="137"/>
      <c r="AH53" s="137"/>
      <c r="AI53" s="137"/>
      <c r="AJ53" s="137"/>
      <c r="AK53" s="137"/>
      <c r="AL53" s="137"/>
      <c r="AM53" s="137"/>
      <c r="AN53" s="137"/>
      <c r="AO53" s="137"/>
      <c r="AP53" s="137"/>
      <c r="AQ53" s="137"/>
      <c r="AR53" s="137"/>
      <c r="AS53" s="137"/>
      <c r="AT53" s="137"/>
      <c r="AU53" s="137"/>
      <c r="AV53" s="137"/>
      <c r="AW53" s="137"/>
      <c r="AX53" s="137"/>
      <c r="AY53" s="137"/>
      <c r="AZ53" s="137"/>
      <c r="BA53" s="137"/>
      <c r="BB53" s="137"/>
      <c r="BC53" s="137"/>
      <c r="BD53" s="137"/>
      <c r="BE53" s="137"/>
      <c r="BF53" s="137"/>
      <c r="BG53" s="137"/>
      <c r="BH53" s="137"/>
      <c r="BI53" s="137"/>
      <c r="BJ53" s="137"/>
      <c r="BK53" s="137"/>
      <c r="BL53" s="137"/>
      <c r="BM53" s="137"/>
      <c r="BN53" s="137"/>
      <c r="BO53" s="137"/>
      <c r="BP53" s="137"/>
      <c r="BQ53" s="137"/>
      <c r="BR53" s="137"/>
      <c r="BS53" s="137"/>
      <c r="BT53" s="137"/>
      <c r="BU53" s="137"/>
      <c r="BV53" s="137"/>
      <c r="BW53" s="137"/>
      <c r="BX53" s="137"/>
      <c r="BY53" s="137"/>
      <c r="BZ53" s="137"/>
      <c r="CA53" s="137"/>
      <c r="CB53" s="137"/>
      <c r="CC53" s="137"/>
      <c r="CD53" s="137"/>
      <c r="CE53" s="137"/>
      <c r="CF53" s="137"/>
      <c r="CG53" s="137"/>
      <c r="CH53" s="137"/>
      <c r="CI53" s="137"/>
      <c r="CJ53" s="137"/>
      <c r="CK53" s="137"/>
      <c r="CL53" s="137"/>
      <c r="CM53" s="137"/>
      <c r="CN53" s="137"/>
      <c r="CO53" s="137"/>
      <c r="CP53" s="137"/>
      <c r="CQ53" s="137"/>
      <c r="CR53" s="137"/>
      <c r="CS53" s="137"/>
      <c r="CT53" s="137"/>
      <c r="CU53" s="137"/>
      <c r="CV53" s="137"/>
      <c r="CW53" s="137"/>
      <c r="CX53" s="137"/>
      <c r="CY53" s="137"/>
      <c r="CZ53" s="137"/>
      <c r="DA53" s="137"/>
      <c r="DB53" s="137"/>
      <c r="DC53" s="137"/>
      <c r="DD53" s="137"/>
      <c r="DE53" s="137"/>
      <c r="DF53" s="137"/>
      <c r="DG53" s="137"/>
      <c r="DH53" s="137"/>
      <c r="DI53" s="137"/>
      <c r="DJ53" s="137"/>
      <c r="DK53" s="137"/>
      <c r="DL53" s="137"/>
      <c r="DM53" s="137"/>
      <c r="DN53" s="137"/>
      <c r="DO53" s="137"/>
      <c r="DP53" s="77"/>
      <c r="DQ53" s="87"/>
    </row>
    <row r="54" ht="47" customHeight="1" spans="2:121">
      <c r="B54" s="25"/>
      <c r="C54" s="90"/>
      <c r="D54" s="90"/>
      <c r="E54" s="61" t="s">
        <v>137</v>
      </c>
      <c r="F54" s="58">
        <v>0.09</v>
      </c>
      <c r="G54" s="154">
        <f t="shared" si="16"/>
        <v>0</v>
      </c>
      <c r="H54" s="137"/>
      <c r="I54" s="137"/>
      <c r="J54" s="137"/>
      <c r="K54" s="137"/>
      <c r="L54" s="137"/>
      <c r="M54" s="137"/>
      <c r="N54" s="137"/>
      <c r="O54" s="137"/>
      <c r="P54" s="137"/>
      <c r="Q54" s="137"/>
      <c r="R54" s="137"/>
      <c r="S54" s="137"/>
      <c r="T54" s="137"/>
      <c r="U54" s="137"/>
      <c r="V54" s="137"/>
      <c r="W54" s="137"/>
      <c r="X54" s="137"/>
      <c r="Y54" s="137"/>
      <c r="Z54" s="137"/>
      <c r="AA54" s="137"/>
      <c r="AB54" s="137"/>
      <c r="AC54" s="137"/>
      <c r="AD54" s="137"/>
      <c r="AE54" s="137"/>
      <c r="AF54" s="137"/>
      <c r="AG54" s="137"/>
      <c r="AH54" s="137"/>
      <c r="AI54" s="137"/>
      <c r="AJ54" s="137"/>
      <c r="AK54" s="137"/>
      <c r="AL54" s="137"/>
      <c r="AM54" s="137"/>
      <c r="AN54" s="137"/>
      <c r="AO54" s="137"/>
      <c r="AP54" s="137"/>
      <c r="AQ54" s="137"/>
      <c r="AR54" s="137"/>
      <c r="AS54" s="137"/>
      <c r="AT54" s="137"/>
      <c r="AU54" s="137"/>
      <c r="AV54" s="137"/>
      <c r="AW54" s="137"/>
      <c r="AX54" s="137"/>
      <c r="AY54" s="137"/>
      <c r="AZ54" s="137"/>
      <c r="BA54" s="137"/>
      <c r="BB54" s="137"/>
      <c r="BC54" s="137"/>
      <c r="BD54" s="137"/>
      <c r="BE54" s="137"/>
      <c r="BF54" s="137"/>
      <c r="BG54" s="137"/>
      <c r="BH54" s="137"/>
      <c r="BI54" s="137"/>
      <c r="BJ54" s="137"/>
      <c r="BK54" s="137"/>
      <c r="BL54" s="137"/>
      <c r="BM54" s="137"/>
      <c r="BN54" s="137"/>
      <c r="BO54" s="137"/>
      <c r="BP54" s="137"/>
      <c r="BQ54" s="137"/>
      <c r="BR54" s="137"/>
      <c r="BS54" s="137"/>
      <c r="BT54" s="137"/>
      <c r="BU54" s="137"/>
      <c r="BV54" s="137"/>
      <c r="BW54" s="137"/>
      <c r="BX54" s="137"/>
      <c r="BY54" s="137"/>
      <c r="BZ54" s="137"/>
      <c r="CA54" s="137"/>
      <c r="CB54" s="137"/>
      <c r="CC54" s="137"/>
      <c r="CD54" s="137"/>
      <c r="CE54" s="137"/>
      <c r="CF54" s="137"/>
      <c r="CG54" s="137"/>
      <c r="CH54" s="137"/>
      <c r="CI54" s="137"/>
      <c r="CJ54" s="137"/>
      <c r="CK54" s="137"/>
      <c r="CL54" s="137"/>
      <c r="CM54" s="137"/>
      <c r="CN54" s="137"/>
      <c r="CO54" s="137"/>
      <c r="CP54" s="137"/>
      <c r="CQ54" s="137"/>
      <c r="CR54" s="137"/>
      <c r="CS54" s="137"/>
      <c r="CT54" s="137"/>
      <c r="CU54" s="137"/>
      <c r="CV54" s="137"/>
      <c r="CW54" s="137"/>
      <c r="CX54" s="137"/>
      <c r="CY54" s="137"/>
      <c r="CZ54" s="137"/>
      <c r="DA54" s="137"/>
      <c r="DB54" s="137"/>
      <c r="DC54" s="137"/>
      <c r="DD54" s="137"/>
      <c r="DE54" s="137"/>
      <c r="DF54" s="137"/>
      <c r="DG54" s="137"/>
      <c r="DH54" s="137"/>
      <c r="DI54" s="137"/>
      <c r="DJ54" s="137"/>
      <c r="DK54" s="137"/>
      <c r="DL54" s="137"/>
      <c r="DM54" s="137"/>
      <c r="DN54" s="137"/>
      <c r="DO54" s="137"/>
      <c r="DP54" s="77"/>
      <c r="DQ54" s="87"/>
    </row>
    <row r="55" ht="47" customHeight="1" spans="2:121">
      <c r="B55" s="25"/>
      <c r="C55" s="90"/>
      <c r="D55" s="90"/>
      <c r="E55" s="61" t="s">
        <v>138</v>
      </c>
      <c r="F55" s="58">
        <v>0.13</v>
      </c>
      <c r="G55" s="154">
        <f t="shared" si="16"/>
        <v>0</v>
      </c>
      <c r="H55" s="137"/>
      <c r="I55" s="137"/>
      <c r="J55" s="137"/>
      <c r="K55" s="137"/>
      <c r="L55" s="137"/>
      <c r="M55" s="137"/>
      <c r="N55" s="137"/>
      <c r="O55" s="137"/>
      <c r="P55" s="137"/>
      <c r="Q55" s="137"/>
      <c r="R55" s="137"/>
      <c r="S55" s="137"/>
      <c r="T55" s="137"/>
      <c r="U55" s="137"/>
      <c r="V55" s="137"/>
      <c r="W55" s="137"/>
      <c r="X55" s="137"/>
      <c r="Y55" s="137"/>
      <c r="Z55" s="137"/>
      <c r="AA55" s="137"/>
      <c r="AB55" s="137"/>
      <c r="AC55" s="137"/>
      <c r="AD55" s="137"/>
      <c r="AE55" s="137"/>
      <c r="AF55" s="137"/>
      <c r="AG55" s="137"/>
      <c r="AH55" s="137"/>
      <c r="AI55" s="137"/>
      <c r="AJ55" s="137"/>
      <c r="AK55" s="137"/>
      <c r="AL55" s="137"/>
      <c r="AM55" s="137"/>
      <c r="AN55" s="137"/>
      <c r="AO55" s="137"/>
      <c r="AP55" s="137"/>
      <c r="AQ55" s="137"/>
      <c r="AR55" s="137"/>
      <c r="AS55" s="137"/>
      <c r="AT55" s="137"/>
      <c r="AU55" s="137"/>
      <c r="AV55" s="137"/>
      <c r="AW55" s="137"/>
      <c r="AX55" s="137"/>
      <c r="AY55" s="137"/>
      <c r="AZ55" s="137"/>
      <c r="BA55" s="137"/>
      <c r="BB55" s="137"/>
      <c r="BC55" s="137"/>
      <c r="BD55" s="137"/>
      <c r="BE55" s="137"/>
      <c r="BF55" s="137"/>
      <c r="BG55" s="137"/>
      <c r="BH55" s="137"/>
      <c r="BI55" s="137"/>
      <c r="BJ55" s="137"/>
      <c r="BK55" s="137"/>
      <c r="BL55" s="137"/>
      <c r="BM55" s="137"/>
      <c r="BN55" s="137"/>
      <c r="BO55" s="137"/>
      <c r="BP55" s="137"/>
      <c r="BQ55" s="137"/>
      <c r="BR55" s="137"/>
      <c r="BS55" s="137"/>
      <c r="BT55" s="137"/>
      <c r="BU55" s="137"/>
      <c r="BV55" s="137"/>
      <c r="BW55" s="137"/>
      <c r="BX55" s="137"/>
      <c r="BY55" s="137"/>
      <c r="BZ55" s="137"/>
      <c r="CA55" s="137"/>
      <c r="CB55" s="137"/>
      <c r="CC55" s="137"/>
      <c r="CD55" s="137"/>
      <c r="CE55" s="137"/>
      <c r="CF55" s="137"/>
      <c r="CG55" s="137"/>
      <c r="CH55" s="137"/>
      <c r="CI55" s="137"/>
      <c r="CJ55" s="137"/>
      <c r="CK55" s="137"/>
      <c r="CL55" s="137"/>
      <c r="CM55" s="137"/>
      <c r="CN55" s="137"/>
      <c r="CO55" s="137"/>
      <c r="CP55" s="137"/>
      <c r="CQ55" s="137"/>
      <c r="CR55" s="137"/>
      <c r="CS55" s="137"/>
      <c r="CT55" s="137"/>
      <c r="CU55" s="137"/>
      <c r="CV55" s="137"/>
      <c r="CW55" s="137"/>
      <c r="CX55" s="137"/>
      <c r="CY55" s="137"/>
      <c r="CZ55" s="137"/>
      <c r="DA55" s="137"/>
      <c r="DB55" s="137"/>
      <c r="DC55" s="137"/>
      <c r="DD55" s="137"/>
      <c r="DE55" s="137"/>
      <c r="DF55" s="137"/>
      <c r="DG55" s="137"/>
      <c r="DH55" s="137"/>
      <c r="DI55" s="137"/>
      <c r="DJ55" s="137"/>
      <c r="DK55" s="137"/>
      <c r="DL55" s="137"/>
      <c r="DM55" s="137"/>
      <c r="DN55" s="137"/>
      <c r="DO55" s="137"/>
      <c r="DP55" s="77"/>
      <c r="DQ55" s="87"/>
    </row>
    <row r="56" ht="47" customHeight="1" spans="2:121">
      <c r="B56" s="25"/>
      <c r="C56" s="90"/>
      <c r="D56" s="90"/>
      <c r="E56" s="66" t="s">
        <v>139</v>
      </c>
      <c r="F56" s="58">
        <v>0</v>
      </c>
      <c r="G56" s="154">
        <f t="shared" si="16"/>
        <v>0</v>
      </c>
      <c r="H56" s="137"/>
      <c r="I56" s="137"/>
      <c r="J56" s="137"/>
      <c r="K56" s="137"/>
      <c r="L56" s="137"/>
      <c r="M56" s="137"/>
      <c r="N56" s="137"/>
      <c r="O56" s="137"/>
      <c r="P56" s="137"/>
      <c r="Q56" s="137"/>
      <c r="R56" s="137"/>
      <c r="S56" s="137"/>
      <c r="T56" s="137"/>
      <c r="U56" s="137"/>
      <c r="V56" s="137"/>
      <c r="W56" s="137"/>
      <c r="X56" s="137"/>
      <c r="Y56" s="137"/>
      <c r="Z56" s="137"/>
      <c r="AA56" s="137"/>
      <c r="AB56" s="137"/>
      <c r="AC56" s="137"/>
      <c r="AD56" s="137"/>
      <c r="AE56" s="137"/>
      <c r="AF56" s="137"/>
      <c r="AG56" s="137"/>
      <c r="AH56" s="137"/>
      <c r="AI56" s="137"/>
      <c r="AJ56" s="137"/>
      <c r="AK56" s="137"/>
      <c r="AL56" s="137"/>
      <c r="AM56" s="137"/>
      <c r="AN56" s="137"/>
      <c r="AO56" s="137"/>
      <c r="AP56" s="137"/>
      <c r="AQ56" s="137"/>
      <c r="AR56" s="137"/>
      <c r="AS56" s="137"/>
      <c r="AT56" s="137"/>
      <c r="AU56" s="137"/>
      <c r="AV56" s="137"/>
      <c r="AW56" s="137"/>
      <c r="AX56" s="137"/>
      <c r="AY56" s="137"/>
      <c r="AZ56" s="137"/>
      <c r="BA56" s="137"/>
      <c r="BB56" s="137"/>
      <c r="BC56" s="137"/>
      <c r="BD56" s="137"/>
      <c r="BE56" s="137"/>
      <c r="BF56" s="137"/>
      <c r="BG56" s="137"/>
      <c r="BH56" s="137"/>
      <c r="BI56" s="137"/>
      <c r="BJ56" s="137"/>
      <c r="BK56" s="137"/>
      <c r="BL56" s="137"/>
      <c r="BM56" s="137"/>
      <c r="BN56" s="137"/>
      <c r="BO56" s="137"/>
      <c r="BP56" s="137"/>
      <c r="BQ56" s="137"/>
      <c r="BR56" s="137"/>
      <c r="BS56" s="137"/>
      <c r="BT56" s="137"/>
      <c r="BU56" s="137"/>
      <c r="BV56" s="137"/>
      <c r="BW56" s="137"/>
      <c r="BX56" s="137"/>
      <c r="BY56" s="137"/>
      <c r="BZ56" s="137"/>
      <c r="CA56" s="137"/>
      <c r="CB56" s="137"/>
      <c r="CC56" s="137"/>
      <c r="CD56" s="137"/>
      <c r="CE56" s="137"/>
      <c r="CF56" s="137"/>
      <c r="CG56" s="137"/>
      <c r="CH56" s="137"/>
      <c r="CI56" s="137"/>
      <c r="CJ56" s="137"/>
      <c r="CK56" s="137"/>
      <c r="CL56" s="137"/>
      <c r="CM56" s="137"/>
      <c r="CN56" s="137"/>
      <c r="CO56" s="137"/>
      <c r="CP56" s="137"/>
      <c r="CQ56" s="137"/>
      <c r="CR56" s="137"/>
      <c r="CS56" s="137"/>
      <c r="CT56" s="137"/>
      <c r="CU56" s="137"/>
      <c r="CV56" s="137"/>
      <c r="CW56" s="137"/>
      <c r="CX56" s="137"/>
      <c r="CY56" s="137"/>
      <c r="CZ56" s="137"/>
      <c r="DA56" s="137"/>
      <c r="DB56" s="137"/>
      <c r="DC56" s="137"/>
      <c r="DD56" s="137"/>
      <c r="DE56" s="137"/>
      <c r="DF56" s="137"/>
      <c r="DG56" s="137"/>
      <c r="DH56" s="137"/>
      <c r="DI56" s="137"/>
      <c r="DJ56" s="137"/>
      <c r="DK56" s="137"/>
      <c r="DL56" s="137"/>
      <c r="DM56" s="137"/>
      <c r="DN56" s="137"/>
      <c r="DO56" s="137"/>
      <c r="DP56" s="77"/>
      <c r="DQ56" s="87"/>
    </row>
    <row r="57" ht="47" customHeight="1" spans="2:120">
      <c r="B57" s="23" t="s">
        <v>140</v>
      </c>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78"/>
    </row>
    <row r="58" ht="47" customHeight="1" spans="2:120">
      <c r="B58" s="25" t="s">
        <v>141</v>
      </c>
      <c r="C58" s="25" t="s">
        <v>142</v>
      </c>
      <c r="D58" s="25"/>
      <c r="E58" s="67" t="s">
        <v>143</v>
      </c>
      <c r="F58" s="68">
        <v>0.13</v>
      </c>
      <c r="G58" s="136">
        <f>SUM(H58:DO58)</f>
        <v>0</v>
      </c>
      <c r="H58" s="156"/>
      <c r="I58" s="156"/>
      <c r="J58" s="156"/>
      <c r="K58" s="156"/>
      <c r="L58" s="156"/>
      <c r="M58" s="156"/>
      <c r="N58" s="156"/>
      <c r="O58" s="156"/>
      <c r="P58" s="137"/>
      <c r="Q58" s="137"/>
      <c r="R58" s="137"/>
      <c r="S58" s="137"/>
      <c r="T58" s="137"/>
      <c r="U58" s="137"/>
      <c r="V58" s="137"/>
      <c r="W58" s="137"/>
      <c r="X58" s="137"/>
      <c r="Y58" s="137"/>
      <c r="Z58" s="137"/>
      <c r="AA58" s="137"/>
      <c r="AB58" s="137"/>
      <c r="AC58" s="137"/>
      <c r="AD58" s="137"/>
      <c r="AE58" s="137"/>
      <c r="AF58" s="137"/>
      <c r="AG58" s="137"/>
      <c r="AH58" s="137"/>
      <c r="AI58" s="137"/>
      <c r="AJ58" s="137"/>
      <c r="AK58" s="137"/>
      <c r="AL58" s="137"/>
      <c r="AM58" s="137"/>
      <c r="AN58" s="137"/>
      <c r="AO58" s="137"/>
      <c r="AP58" s="137"/>
      <c r="AQ58" s="137"/>
      <c r="AR58" s="137"/>
      <c r="AS58" s="137"/>
      <c r="AT58" s="137"/>
      <c r="AU58" s="137"/>
      <c r="AV58" s="137"/>
      <c r="AW58" s="137"/>
      <c r="AX58" s="137"/>
      <c r="AY58" s="137"/>
      <c r="AZ58" s="137"/>
      <c r="BA58" s="137"/>
      <c r="BB58" s="137"/>
      <c r="BC58" s="137"/>
      <c r="BD58" s="137"/>
      <c r="BE58" s="137"/>
      <c r="BF58" s="137"/>
      <c r="BG58" s="137"/>
      <c r="BH58" s="137"/>
      <c r="BI58" s="137"/>
      <c r="BJ58" s="137"/>
      <c r="BK58" s="137"/>
      <c r="BL58" s="137"/>
      <c r="BM58" s="137"/>
      <c r="BN58" s="137"/>
      <c r="BO58" s="137"/>
      <c r="BP58" s="137"/>
      <c r="BQ58" s="137"/>
      <c r="BR58" s="137"/>
      <c r="BS58" s="137"/>
      <c r="BT58" s="137"/>
      <c r="BU58" s="137"/>
      <c r="BV58" s="137"/>
      <c r="BW58" s="137"/>
      <c r="BX58" s="137"/>
      <c r="BY58" s="137"/>
      <c r="BZ58" s="137"/>
      <c r="CA58" s="137"/>
      <c r="CB58" s="137"/>
      <c r="CC58" s="137"/>
      <c r="CD58" s="137"/>
      <c r="CE58" s="137"/>
      <c r="CF58" s="137"/>
      <c r="CG58" s="137"/>
      <c r="CH58" s="137"/>
      <c r="CI58" s="137"/>
      <c r="CJ58" s="137"/>
      <c r="CK58" s="137"/>
      <c r="CL58" s="137"/>
      <c r="CM58" s="137"/>
      <c r="CN58" s="137"/>
      <c r="CO58" s="137"/>
      <c r="CP58" s="137"/>
      <c r="CQ58" s="137"/>
      <c r="CR58" s="137"/>
      <c r="CS58" s="137"/>
      <c r="CT58" s="137"/>
      <c r="CU58" s="137"/>
      <c r="CV58" s="137"/>
      <c r="CW58" s="137"/>
      <c r="CX58" s="137"/>
      <c r="CY58" s="137"/>
      <c r="CZ58" s="137"/>
      <c r="DA58" s="137"/>
      <c r="DB58" s="137"/>
      <c r="DC58" s="137"/>
      <c r="DD58" s="137"/>
      <c r="DE58" s="137"/>
      <c r="DF58" s="137"/>
      <c r="DG58" s="137"/>
      <c r="DH58" s="137"/>
      <c r="DI58" s="137"/>
      <c r="DJ58" s="137"/>
      <c r="DK58" s="137"/>
      <c r="DL58" s="137"/>
      <c r="DM58" s="137"/>
      <c r="DN58" s="137"/>
      <c r="DO58" s="137"/>
      <c r="DP58" s="76" t="s">
        <v>144</v>
      </c>
    </row>
    <row r="59" ht="47" customHeight="1" spans="2:120">
      <c r="B59" s="25"/>
      <c r="C59" s="25"/>
      <c r="D59" s="25"/>
      <c r="E59" s="67" t="s">
        <v>145</v>
      </c>
      <c r="F59" s="68">
        <v>0.06</v>
      </c>
      <c r="G59" s="136">
        <f>SUM(H59:DO59)</f>
        <v>0</v>
      </c>
      <c r="H59" s="156"/>
      <c r="I59" s="156"/>
      <c r="J59" s="156"/>
      <c r="K59" s="156"/>
      <c r="L59" s="156"/>
      <c r="M59" s="156"/>
      <c r="N59" s="156"/>
      <c r="O59" s="156"/>
      <c r="P59" s="137"/>
      <c r="Q59" s="137"/>
      <c r="R59" s="137"/>
      <c r="S59" s="137"/>
      <c r="T59" s="137"/>
      <c r="U59" s="137"/>
      <c r="V59" s="137"/>
      <c r="W59" s="137"/>
      <c r="X59" s="137"/>
      <c r="Y59" s="137"/>
      <c r="Z59" s="137"/>
      <c r="AA59" s="137"/>
      <c r="AB59" s="137"/>
      <c r="AC59" s="137"/>
      <c r="AD59" s="137"/>
      <c r="AE59" s="137"/>
      <c r="AF59" s="137"/>
      <c r="AG59" s="137"/>
      <c r="AH59" s="137"/>
      <c r="AI59" s="137"/>
      <c r="AJ59" s="137"/>
      <c r="AK59" s="137"/>
      <c r="AL59" s="137"/>
      <c r="AM59" s="137"/>
      <c r="AN59" s="137"/>
      <c r="AO59" s="137"/>
      <c r="AP59" s="137"/>
      <c r="AQ59" s="137"/>
      <c r="AR59" s="137"/>
      <c r="AS59" s="137"/>
      <c r="AT59" s="137"/>
      <c r="AU59" s="137"/>
      <c r="AV59" s="137"/>
      <c r="AW59" s="137"/>
      <c r="AX59" s="137"/>
      <c r="AY59" s="137"/>
      <c r="AZ59" s="137"/>
      <c r="BA59" s="137"/>
      <c r="BB59" s="137"/>
      <c r="BC59" s="137"/>
      <c r="BD59" s="137"/>
      <c r="BE59" s="137"/>
      <c r="BF59" s="137"/>
      <c r="BG59" s="137"/>
      <c r="BH59" s="137"/>
      <c r="BI59" s="137"/>
      <c r="BJ59" s="137"/>
      <c r="BK59" s="137"/>
      <c r="BL59" s="137"/>
      <c r="BM59" s="137"/>
      <c r="BN59" s="137"/>
      <c r="BO59" s="137"/>
      <c r="BP59" s="137"/>
      <c r="BQ59" s="137"/>
      <c r="BR59" s="137"/>
      <c r="BS59" s="137"/>
      <c r="BT59" s="137"/>
      <c r="BU59" s="137"/>
      <c r="BV59" s="137"/>
      <c r="BW59" s="137"/>
      <c r="BX59" s="137"/>
      <c r="BY59" s="137"/>
      <c r="BZ59" s="137"/>
      <c r="CA59" s="137"/>
      <c r="CB59" s="137"/>
      <c r="CC59" s="137"/>
      <c r="CD59" s="137"/>
      <c r="CE59" s="137"/>
      <c r="CF59" s="137"/>
      <c r="CG59" s="137"/>
      <c r="CH59" s="137"/>
      <c r="CI59" s="137"/>
      <c r="CJ59" s="137"/>
      <c r="CK59" s="137"/>
      <c r="CL59" s="137"/>
      <c r="CM59" s="137"/>
      <c r="CN59" s="137"/>
      <c r="CO59" s="137"/>
      <c r="CP59" s="137"/>
      <c r="CQ59" s="137"/>
      <c r="CR59" s="137"/>
      <c r="CS59" s="137"/>
      <c r="CT59" s="137"/>
      <c r="CU59" s="137"/>
      <c r="CV59" s="137"/>
      <c r="CW59" s="137"/>
      <c r="CX59" s="137"/>
      <c r="CY59" s="137"/>
      <c r="CZ59" s="137"/>
      <c r="DA59" s="137"/>
      <c r="DB59" s="137"/>
      <c r="DC59" s="137"/>
      <c r="DD59" s="137"/>
      <c r="DE59" s="137"/>
      <c r="DF59" s="137"/>
      <c r="DG59" s="137"/>
      <c r="DH59" s="137"/>
      <c r="DI59" s="137"/>
      <c r="DJ59" s="137"/>
      <c r="DK59" s="137"/>
      <c r="DL59" s="137"/>
      <c r="DM59" s="137"/>
      <c r="DN59" s="137"/>
      <c r="DO59" s="137"/>
      <c r="DP59" s="76" t="s">
        <v>146</v>
      </c>
    </row>
    <row r="60" ht="47" customHeight="1" spans="2:120">
      <c r="B60" s="25"/>
      <c r="C60" s="25"/>
      <c r="D60" s="25"/>
      <c r="E60" s="67" t="s">
        <v>147</v>
      </c>
      <c r="F60" s="68">
        <v>0.06</v>
      </c>
      <c r="G60" s="136">
        <f>SUM(H60:DO60)</f>
        <v>0</v>
      </c>
      <c r="H60" s="156"/>
      <c r="I60" s="156"/>
      <c r="J60" s="156"/>
      <c r="K60" s="156"/>
      <c r="L60" s="156"/>
      <c r="M60" s="156"/>
      <c r="N60" s="156"/>
      <c r="O60" s="156"/>
      <c r="P60" s="137"/>
      <c r="Q60" s="137"/>
      <c r="R60" s="137"/>
      <c r="S60" s="137"/>
      <c r="T60" s="137"/>
      <c r="U60" s="137"/>
      <c r="V60" s="137"/>
      <c r="W60" s="137"/>
      <c r="X60" s="137"/>
      <c r="Y60" s="137"/>
      <c r="Z60" s="137"/>
      <c r="AA60" s="137"/>
      <c r="AB60" s="137"/>
      <c r="AC60" s="137"/>
      <c r="AD60" s="137"/>
      <c r="AE60" s="137"/>
      <c r="AF60" s="137"/>
      <c r="AG60" s="137"/>
      <c r="AH60" s="137"/>
      <c r="AI60" s="137"/>
      <c r="AJ60" s="137"/>
      <c r="AK60" s="137"/>
      <c r="AL60" s="137"/>
      <c r="AM60" s="137"/>
      <c r="AN60" s="137"/>
      <c r="AO60" s="137"/>
      <c r="AP60" s="137"/>
      <c r="AQ60" s="137"/>
      <c r="AR60" s="137"/>
      <c r="AS60" s="137"/>
      <c r="AT60" s="137"/>
      <c r="AU60" s="137"/>
      <c r="AV60" s="137"/>
      <c r="AW60" s="137"/>
      <c r="AX60" s="137"/>
      <c r="AY60" s="137"/>
      <c r="AZ60" s="137"/>
      <c r="BA60" s="137"/>
      <c r="BB60" s="137"/>
      <c r="BC60" s="137"/>
      <c r="BD60" s="137"/>
      <c r="BE60" s="137"/>
      <c r="BF60" s="137"/>
      <c r="BG60" s="137"/>
      <c r="BH60" s="137"/>
      <c r="BI60" s="137"/>
      <c r="BJ60" s="137"/>
      <c r="BK60" s="137"/>
      <c r="BL60" s="137"/>
      <c r="BM60" s="137"/>
      <c r="BN60" s="137"/>
      <c r="BO60" s="137"/>
      <c r="BP60" s="137"/>
      <c r="BQ60" s="137"/>
      <c r="BR60" s="137"/>
      <c r="BS60" s="137"/>
      <c r="BT60" s="137"/>
      <c r="BU60" s="137"/>
      <c r="BV60" s="137"/>
      <c r="BW60" s="137"/>
      <c r="BX60" s="137"/>
      <c r="BY60" s="137"/>
      <c r="BZ60" s="137"/>
      <c r="CA60" s="137"/>
      <c r="CB60" s="137"/>
      <c r="CC60" s="137"/>
      <c r="CD60" s="137"/>
      <c r="CE60" s="137"/>
      <c r="CF60" s="137"/>
      <c r="CG60" s="137"/>
      <c r="CH60" s="137"/>
      <c r="CI60" s="137"/>
      <c r="CJ60" s="137"/>
      <c r="CK60" s="137"/>
      <c r="CL60" s="137"/>
      <c r="CM60" s="137"/>
      <c r="CN60" s="137"/>
      <c r="CO60" s="137"/>
      <c r="CP60" s="137"/>
      <c r="CQ60" s="137"/>
      <c r="CR60" s="137"/>
      <c r="CS60" s="137"/>
      <c r="CT60" s="137"/>
      <c r="CU60" s="137"/>
      <c r="CV60" s="137"/>
      <c r="CW60" s="137"/>
      <c r="CX60" s="137"/>
      <c r="CY60" s="137"/>
      <c r="CZ60" s="137"/>
      <c r="DA60" s="137"/>
      <c r="DB60" s="137"/>
      <c r="DC60" s="137"/>
      <c r="DD60" s="137"/>
      <c r="DE60" s="137"/>
      <c r="DF60" s="137"/>
      <c r="DG60" s="137"/>
      <c r="DH60" s="137"/>
      <c r="DI60" s="137"/>
      <c r="DJ60" s="137"/>
      <c r="DK60" s="137"/>
      <c r="DL60" s="137"/>
      <c r="DM60" s="137"/>
      <c r="DN60" s="137"/>
      <c r="DO60" s="137"/>
      <c r="DP60" s="75" t="s">
        <v>148</v>
      </c>
    </row>
    <row r="61" ht="47" customHeight="1" spans="2:120">
      <c r="B61" s="25"/>
      <c r="C61" s="25"/>
      <c r="D61" s="25"/>
      <c r="E61" s="67" t="s">
        <v>149</v>
      </c>
      <c r="F61" s="68">
        <v>0.13</v>
      </c>
      <c r="G61" s="136">
        <f t="shared" ref="G61:G66" si="23">SUM(H61:DO61)</f>
        <v>0</v>
      </c>
      <c r="H61" s="156"/>
      <c r="I61" s="156"/>
      <c r="J61" s="156"/>
      <c r="K61" s="156"/>
      <c r="L61" s="156"/>
      <c r="M61" s="156"/>
      <c r="N61" s="156"/>
      <c r="O61" s="156"/>
      <c r="P61" s="137"/>
      <c r="Q61" s="137"/>
      <c r="R61" s="137"/>
      <c r="S61" s="137"/>
      <c r="T61" s="137"/>
      <c r="U61" s="137"/>
      <c r="V61" s="137"/>
      <c r="W61" s="137"/>
      <c r="X61" s="137"/>
      <c r="Y61" s="137"/>
      <c r="Z61" s="137"/>
      <c r="AA61" s="137"/>
      <c r="AB61" s="137"/>
      <c r="AC61" s="137"/>
      <c r="AD61" s="137"/>
      <c r="AE61" s="137"/>
      <c r="AF61" s="137"/>
      <c r="AG61" s="137"/>
      <c r="AH61" s="137"/>
      <c r="AI61" s="137"/>
      <c r="AJ61" s="137"/>
      <c r="AK61" s="137"/>
      <c r="AL61" s="137"/>
      <c r="AM61" s="137"/>
      <c r="AN61" s="137"/>
      <c r="AO61" s="137"/>
      <c r="AP61" s="137"/>
      <c r="AQ61" s="137"/>
      <c r="AR61" s="137"/>
      <c r="AS61" s="137"/>
      <c r="AT61" s="137"/>
      <c r="AU61" s="137"/>
      <c r="AV61" s="137"/>
      <c r="AW61" s="137"/>
      <c r="AX61" s="137"/>
      <c r="AY61" s="137"/>
      <c r="AZ61" s="137"/>
      <c r="BA61" s="137"/>
      <c r="BB61" s="137"/>
      <c r="BC61" s="137"/>
      <c r="BD61" s="137"/>
      <c r="BE61" s="137"/>
      <c r="BF61" s="137"/>
      <c r="BG61" s="137"/>
      <c r="BH61" s="137"/>
      <c r="BI61" s="137"/>
      <c r="BJ61" s="137"/>
      <c r="BK61" s="137"/>
      <c r="BL61" s="137"/>
      <c r="BM61" s="137"/>
      <c r="BN61" s="137"/>
      <c r="BO61" s="137"/>
      <c r="BP61" s="137"/>
      <c r="BQ61" s="137"/>
      <c r="BR61" s="137"/>
      <c r="BS61" s="137"/>
      <c r="BT61" s="137"/>
      <c r="BU61" s="137"/>
      <c r="BV61" s="137"/>
      <c r="BW61" s="137"/>
      <c r="BX61" s="137"/>
      <c r="BY61" s="137"/>
      <c r="BZ61" s="137"/>
      <c r="CA61" s="137"/>
      <c r="CB61" s="137"/>
      <c r="CC61" s="137"/>
      <c r="CD61" s="137"/>
      <c r="CE61" s="137"/>
      <c r="CF61" s="137"/>
      <c r="CG61" s="137"/>
      <c r="CH61" s="137"/>
      <c r="CI61" s="137"/>
      <c r="CJ61" s="137"/>
      <c r="CK61" s="137"/>
      <c r="CL61" s="137"/>
      <c r="CM61" s="137"/>
      <c r="CN61" s="137"/>
      <c r="CO61" s="137"/>
      <c r="CP61" s="137"/>
      <c r="CQ61" s="137"/>
      <c r="CR61" s="137"/>
      <c r="CS61" s="137"/>
      <c r="CT61" s="137"/>
      <c r="CU61" s="137"/>
      <c r="CV61" s="137"/>
      <c r="CW61" s="137"/>
      <c r="CX61" s="137"/>
      <c r="CY61" s="137"/>
      <c r="CZ61" s="137"/>
      <c r="DA61" s="137"/>
      <c r="DB61" s="137"/>
      <c r="DC61" s="137"/>
      <c r="DD61" s="137"/>
      <c r="DE61" s="137"/>
      <c r="DF61" s="137"/>
      <c r="DG61" s="137"/>
      <c r="DH61" s="137"/>
      <c r="DI61" s="137"/>
      <c r="DJ61" s="137"/>
      <c r="DK61" s="137"/>
      <c r="DL61" s="137"/>
      <c r="DM61" s="137"/>
      <c r="DN61" s="137"/>
      <c r="DO61" s="137"/>
      <c r="DP61" s="76" t="s">
        <v>150</v>
      </c>
    </row>
    <row r="62" ht="47" customHeight="1" spans="2:120">
      <c r="B62" s="25"/>
      <c r="C62" s="25"/>
      <c r="D62" s="25"/>
      <c r="E62" s="67" t="s">
        <v>151</v>
      </c>
      <c r="F62" s="68">
        <v>0.09</v>
      </c>
      <c r="G62" s="136">
        <f t="shared" si="23"/>
        <v>0</v>
      </c>
      <c r="H62" s="156"/>
      <c r="I62" s="156"/>
      <c r="J62" s="156"/>
      <c r="K62" s="156"/>
      <c r="L62" s="156"/>
      <c r="M62" s="156"/>
      <c r="N62" s="156"/>
      <c r="O62" s="156"/>
      <c r="P62" s="137"/>
      <c r="Q62" s="137"/>
      <c r="R62" s="137"/>
      <c r="S62" s="137"/>
      <c r="T62" s="137"/>
      <c r="U62" s="137"/>
      <c r="V62" s="137"/>
      <c r="W62" s="137"/>
      <c r="X62" s="137"/>
      <c r="Y62" s="137"/>
      <c r="Z62" s="137"/>
      <c r="AA62" s="137"/>
      <c r="AB62" s="137"/>
      <c r="AC62" s="137"/>
      <c r="AD62" s="137"/>
      <c r="AE62" s="137"/>
      <c r="AF62" s="137"/>
      <c r="AG62" s="137"/>
      <c r="AH62" s="137"/>
      <c r="AI62" s="137"/>
      <c r="AJ62" s="137"/>
      <c r="AK62" s="137"/>
      <c r="AL62" s="137"/>
      <c r="AM62" s="137"/>
      <c r="AN62" s="137"/>
      <c r="AO62" s="137"/>
      <c r="AP62" s="137"/>
      <c r="AQ62" s="137"/>
      <c r="AR62" s="137"/>
      <c r="AS62" s="137"/>
      <c r="AT62" s="137"/>
      <c r="AU62" s="137"/>
      <c r="AV62" s="137"/>
      <c r="AW62" s="137"/>
      <c r="AX62" s="137"/>
      <c r="AY62" s="137"/>
      <c r="AZ62" s="137"/>
      <c r="BA62" s="137"/>
      <c r="BB62" s="137"/>
      <c r="BC62" s="137"/>
      <c r="BD62" s="137"/>
      <c r="BE62" s="137"/>
      <c r="BF62" s="137"/>
      <c r="BG62" s="137"/>
      <c r="BH62" s="137"/>
      <c r="BI62" s="137"/>
      <c r="BJ62" s="137"/>
      <c r="BK62" s="137"/>
      <c r="BL62" s="137"/>
      <c r="BM62" s="137"/>
      <c r="BN62" s="137"/>
      <c r="BO62" s="137"/>
      <c r="BP62" s="137"/>
      <c r="BQ62" s="137"/>
      <c r="BR62" s="137"/>
      <c r="BS62" s="137"/>
      <c r="BT62" s="137"/>
      <c r="BU62" s="137"/>
      <c r="BV62" s="137"/>
      <c r="BW62" s="137"/>
      <c r="BX62" s="137"/>
      <c r="BY62" s="137"/>
      <c r="BZ62" s="137"/>
      <c r="CA62" s="137"/>
      <c r="CB62" s="137"/>
      <c r="CC62" s="137"/>
      <c r="CD62" s="137"/>
      <c r="CE62" s="137"/>
      <c r="CF62" s="137"/>
      <c r="CG62" s="137"/>
      <c r="CH62" s="137"/>
      <c r="CI62" s="137"/>
      <c r="CJ62" s="137"/>
      <c r="CK62" s="137"/>
      <c r="CL62" s="137"/>
      <c r="CM62" s="137"/>
      <c r="CN62" s="137"/>
      <c r="CO62" s="137"/>
      <c r="CP62" s="137"/>
      <c r="CQ62" s="137"/>
      <c r="CR62" s="137"/>
      <c r="CS62" s="137"/>
      <c r="CT62" s="137"/>
      <c r="CU62" s="137"/>
      <c r="CV62" s="137"/>
      <c r="CW62" s="137"/>
      <c r="CX62" s="137"/>
      <c r="CY62" s="137"/>
      <c r="CZ62" s="137"/>
      <c r="DA62" s="137"/>
      <c r="DB62" s="137"/>
      <c r="DC62" s="137"/>
      <c r="DD62" s="137"/>
      <c r="DE62" s="137"/>
      <c r="DF62" s="137"/>
      <c r="DG62" s="137"/>
      <c r="DH62" s="137"/>
      <c r="DI62" s="137"/>
      <c r="DJ62" s="137"/>
      <c r="DK62" s="137"/>
      <c r="DL62" s="137"/>
      <c r="DM62" s="137"/>
      <c r="DN62" s="137"/>
      <c r="DO62" s="137"/>
      <c r="DP62" s="76" t="s">
        <v>152</v>
      </c>
    </row>
    <row r="63" ht="47" customHeight="1" spans="2:120">
      <c r="B63" s="25"/>
      <c r="C63" s="25"/>
      <c r="D63" s="25"/>
      <c r="E63" s="67" t="s">
        <v>153</v>
      </c>
      <c r="F63" s="68">
        <v>0.06</v>
      </c>
      <c r="G63" s="136">
        <f t="shared" si="23"/>
        <v>0</v>
      </c>
      <c r="H63" s="156"/>
      <c r="I63" s="156"/>
      <c r="J63" s="156"/>
      <c r="K63" s="156"/>
      <c r="L63" s="156"/>
      <c r="M63" s="156"/>
      <c r="N63" s="156"/>
      <c r="O63" s="156"/>
      <c r="P63" s="137"/>
      <c r="Q63" s="137"/>
      <c r="R63" s="137"/>
      <c r="S63" s="137"/>
      <c r="T63" s="137"/>
      <c r="U63" s="137"/>
      <c r="V63" s="137"/>
      <c r="W63" s="137"/>
      <c r="X63" s="137"/>
      <c r="Y63" s="137"/>
      <c r="Z63" s="137"/>
      <c r="AA63" s="137"/>
      <c r="AB63" s="137"/>
      <c r="AC63" s="137"/>
      <c r="AD63" s="137"/>
      <c r="AE63" s="137"/>
      <c r="AF63" s="137"/>
      <c r="AG63" s="137"/>
      <c r="AH63" s="137"/>
      <c r="AI63" s="137"/>
      <c r="AJ63" s="137"/>
      <c r="AK63" s="137"/>
      <c r="AL63" s="137"/>
      <c r="AM63" s="137"/>
      <c r="AN63" s="137"/>
      <c r="AO63" s="137"/>
      <c r="AP63" s="137"/>
      <c r="AQ63" s="137"/>
      <c r="AR63" s="137"/>
      <c r="AS63" s="137"/>
      <c r="AT63" s="137"/>
      <c r="AU63" s="137"/>
      <c r="AV63" s="137"/>
      <c r="AW63" s="137"/>
      <c r="AX63" s="137"/>
      <c r="AY63" s="137"/>
      <c r="AZ63" s="137"/>
      <c r="BA63" s="137"/>
      <c r="BB63" s="137"/>
      <c r="BC63" s="137"/>
      <c r="BD63" s="137"/>
      <c r="BE63" s="137"/>
      <c r="BF63" s="137"/>
      <c r="BG63" s="137"/>
      <c r="BH63" s="137"/>
      <c r="BI63" s="137"/>
      <c r="BJ63" s="137"/>
      <c r="BK63" s="137"/>
      <c r="BL63" s="137"/>
      <c r="BM63" s="137"/>
      <c r="BN63" s="137"/>
      <c r="BO63" s="137"/>
      <c r="BP63" s="137"/>
      <c r="BQ63" s="137"/>
      <c r="BR63" s="137"/>
      <c r="BS63" s="137"/>
      <c r="BT63" s="137"/>
      <c r="BU63" s="137"/>
      <c r="BV63" s="137"/>
      <c r="BW63" s="137"/>
      <c r="BX63" s="137"/>
      <c r="BY63" s="137"/>
      <c r="BZ63" s="137"/>
      <c r="CA63" s="137"/>
      <c r="CB63" s="137"/>
      <c r="CC63" s="137"/>
      <c r="CD63" s="137"/>
      <c r="CE63" s="137"/>
      <c r="CF63" s="137"/>
      <c r="CG63" s="137"/>
      <c r="CH63" s="137"/>
      <c r="CI63" s="137"/>
      <c r="CJ63" s="137"/>
      <c r="CK63" s="137"/>
      <c r="CL63" s="137"/>
      <c r="CM63" s="137"/>
      <c r="CN63" s="137"/>
      <c r="CO63" s="137"/>
      <c r="CP63" s="137"/>
      <c r="CQ63" s="137"/>
      <c r="CR63" s="137"/>
      <c r="CS63" s="137"/>
      <c r="CT63" s="137"/>
      <c r="CU63" s="137"/>
      <c r="CV63" s="137"/>
      <c r="CW63" s="137"/>
      <c r="CX63" s="137"/>
      <c r="CY63" s="137"/>
      <c r="CZ63" s="137"/>
      <c r="DA63" s="137"/>
      <c r="DB63" s="137"/>
      <c r="DC63" s="137"/>
      <c r="DD63" s="137"/>
      <c r="DE63" s="137"/>
      <c r="DF63" s="137"/>
      <c r="DG63" s="137"/>
      <c r="DH63" s="137"/>
      <c r="DI63" s="137"/>
      <c r="DJ63" s="137"/>
      <c r="DK63" s="137"/>
      <c r="DL63" s="137"/>
      <c r="DM63" s="137"/>
      <c r="DN63" s="137"/>
      <c r="DO63" s="137"/>
      <c r="DP63" s="76" t="s">
        <v>154</v>
      </c>
    </row>
    <row r="64" ht="47" customHeight="1" spans="2:120">
      <c r="B64" s="25"/>
      <c r="C64" s="70" t="s">
        <v>155</v>
      </c>
      <c r="D64" s="71"/>
      <c r="E64" s="67" t="s">
        <v>156</v>
      </c>
      <c r="F64" s="68">
        <v>0.13</v>
      </c>
      <c r="G64" s="136">
        <f t="shared" si="23"/>
        <v>0</v>
      </c>
      <c r="H64" s="156"/>
      <c r="I64" s="156"/>
      <c r="J64" s="156"/>
      <c r="K64" s="156"/>
      <c r="L64" s="156"/>
      <c r="M64" s="156"/>
      <c r="N64" s="156"/>
      <c r="O64" s="156"/>
      <c r="P64" s="137"/>
      <c r="Q64" s="137"/>
      <c r="R64" s="137"/>
      <c r="S64" s="137"/>
      <c r="T64" s="137"/>
      <c r="U64" s="137"/>
      <c r="V64" s="137"/>
      <c r="W64" s="137"/>
      <c r="X64" s="137"/>
      <c r="Y64" s="137"/>
      <c r="Z64" s="137"/>
      <c r="AA64" s="137"/>
      <c r="AB64" s="137"/>
      <c r="AC64" s="137"/>
      <c r="AD64" s="137"/>
      <c r="AE64" s="137"/>
      <c r="AF64" s="137"/>
      <c r="AG64" s="137"/>
      <c r="AH64" s="137"/>
      <c r="AI64" s="137"/>
      <c r="AJ64" s="137"/>
      <c r="AK64" s="137"/>
      <c r="AL64" s="137"/>
      <c r="AM64" s="137"/>
      <c r="AN64" s="137"/>
      <c r="AO64" s="137"/>
      <c r="AP64" s="137"/>
      <c r="AQ64" s="137"/>
      <c r="AR64" s="137"/>
      <c r="AS64" s="137"/>
      <c r="AT64" s="137"/>
      <c r="AU64" s="137"/>
      <c r="AV64" s="137"/>
      <c r="AW64" s="137"/>
      <c r="AX64" s="137"/>
      <c r="AY64" s="137"/>
      <c r="AZ64" s="137"/>
      <c r="BA64" s="137"/>
      <c r="BB64" s="137"/>
      <c r="BC64" s="137"/>
      <c r="BD64" s="137"/>
      <c r="BE64" s="137"/>
      <c r="BF64" s="137"/>
      <c r="BG64" s="137"/>
      <c r="BH64" s="137"/>
      <c r="BI64" s="137"/>
      <c r="BJ64" s="137"/>
      <c r="BK64" s="137"/>
      <c r="BL64" s="137"/>
      <c r="BM64" s="137"/>
      <c r="BN64" s="137"/>
      <c r="BO64" s="137"/>
      <c r="BP64" s="137"/>
      <c r="BQ64" s="137"/>
      <c r="BR64" s="137"/>
      <c r="BS64" s="137"/>
      <c r="BT64" s="137"/>
      <c r="BU64" s="137"/>
      <c r="BV64" s="137"/>
      <c r="BW64" s="137"/>
      <c r="BX64" s="137"/>
      <c r="BY64" s="137"/>
      <c r="BZ64" s="137"/>
      <c r="CA64" s="137"/>
      <c r="CB64" s="137"/>
      <c r="CC64" s="137"/>
      <c r="CD64" s="137"/>
      <c r="CE64" s="137"/>
      <c r="CF64" s="137"/>
      <c r="CG64" s="137"/>
      <c r="CH64" s="137"/>
      <c r="CI64" s="137"/>
      <c r="CJ64" s="137"/>
      <c r="CK64" s="137"/>
      <c r="CL64" s="137"/>
      <c r="CM64" s="137"/>
      <c r="CN64" s="137"/>
      <c r="CO64" s="137"/>
      <c r="CP64" s="137"/>
      <c r="CQ64" s="137"/>
      <c r="CR64" s="137"/>
      <c r="CS64" s="137"/>
      <c r="CT64" s="137"/>
      <c r="CU64" s="137"/>
      <c r="CV64" s="137"/>
      <c r="CW64" s="137"/>
      <c r="CX64" s="137"/>
      <c r="CY64" s="137"/>
      <c r="CZ64" s="137"/>
      <c r="DA64" s="137"/>
      <c r="DB64" s="137"/>
      <c r="DC64" s="137"/>
      <c r="DD64" s="137"/>
      <c r="DE64" s="137"/>
      <c r="DF64" s="137"/>
      <c r="DG64" s="137"/>
      <c r="DH64" s="137"/>
      <c r="DI64" s="137"/>
      <c r="DJ64" s="137"/>
      <c r="DK64" s="137"/>
      <c r="DL64" s="137"/>
      <c r="DM64" s="137"/>
      <c r="DN64" s="137"/>
      <c r="DO64" s="137"/>
      <c r="DP64" s="76" t="s">
        <v>157</v>
      </c>
    </row>
    <row r="65" ht="47" customHeight="1" spans="2:120">
      <c r="B65" s="25" t="s">
        <v>158</v>
      </c>
      <c r="C65" s="166" t="s">
        <v>159</v>
      </c>
      <c r="D65" s="167"/>
      <c r="E65" s="92" t="s">
        <v>160</v>
      </c>
      <c r="F65" s="93">
        <v>0.06</v>
      </c>
      <c r="G65" s="136">
        <f t="shared" si="23"/>
        <v>2375</v>
      </c>
      <c r="H65" s="168"/>
      <c r="I65" s="168"/>
      <c r="J65" s="168"/>
      <c r="K65" s="168"/>
      <c r="L65" s="168"/>
      <c r="M65" s="168"/>
      <c r="N65" s="168">
        <v>2375</v>
      </c>
      <c r="O65" s="168"/>
      <c r="P65" s="168"/>
      <c r="Q65" s="137"/>
      <c r="R65" s="137"/>
      <c r="S65" s="137"/>
      <c r="T65" s="137"/>
      <c r="U65" s="137"/>
      <c r="V65" s="137"/>
      <c r="W65" s="137"/>
      <c r="X65" s="137"/>
      <c r="Y65" s="137"/>
      <c r="Z65" s="137"/>
      <c r="AA65" s="137"/>
      <c r="AB65" s="137"/>
      <c r="AC65" s="137"/>
      <c r="AD65" s="137"/>
      <c r="AE65" s="137"/>
      <c r="AF65" s="137"/>
      <c r="AG65" s="137"/>
      <c r="AH65" s="137"/>
      <c r="AI65" s="137"/>
      <c r="AJ65" s="137"/>
      <c r="AK65" s="137"/>
      <c r="AL65" s="137"/>
      <c r="AM65" s="137"/>
      <c r="AN65" s="137"/>
      <c r="AO65" s="137"/>
      <c r="AP65" s="137"/>
      <c r="AQ65" s="137"/>
      <c r="AR65" s="137"/>
      <c r="AS65" s="137"/>
      <c r="AT65" s="137"/>
      <c r="AU65" s="137"/>
      <c r="AV65" s="137"/>
      <c r="AW65" s="137"/>
      <c r="AX65" s="137"/>
      <c r="AY65" s="137"/>
      <c r="AZ65" s="137"/>
      <c r="BA65" s="137"/>
      <c r="BB65" s="137"/>
      <c r="BC65" s="137"/>
      <c r="BD65" s="137"/>
      <c r="BE65" s="137"/>
      <c r="BF65" s="137"/>
      <c r="BG65" s="137"/>
      <c r="BH65" s="137"/>
      <c r="BI65" s="137"/>
      <c r="BJ65" s="137"/>
      <c r="BK65" s="137"/>
      <c r="BL65" s="137"/>
      <c r="BM65" s="137"/>
      <c r="BN65" s="137"/>
      <c r="BO65" s="137"/>
      <c r="BP65" s="137"/>
      <c r="BQ65" s="137"/>
      <c r="BR65" s="137"/>
      <c r="BS65" s="137"/>
      <c r="BT65" s="137"/>
      <c r="BU65" s="137"/>
      <c r="BV65" s="137"/>
      <c r="BW65" s="137"/>
      <c r="BX65" s="137"/>
      <c r="BY65" s="137"/>
      <c r="BZ65" s="137"/>
      <c r="CA65" s="137"/>
      <c r="CB65" s="137"/>
      <c r="CC65" s="137"/>
      <c r="CD65" s="137"/>
      <c r="CE65" s="137"/>
      <c r="CF65" s="137"/>
      <c r="CG65" s="137"/>
      <c r="CH65" s="137"/>
      <c r="CI65" s="137"/>
      <c r="CJ65" s="137"/>
      <c r="CK65" s="137"/>
      <c r="CL65" s="137"/>
      <c r="CM65" s="137"/>
      <c r="CN65" s="137"/>
      <c r="CO65" s="137"/>
      <c r="CP65" s="137"/>
      <c r="CQ65" s="137"/>
      <c r="CR65" s="137"/>
      <c r="CS65" s="137"/>
      <c r="CT65" s="137"/>
      <c r="CU65" s="137"/>
      <c r="CV65" s="137"/>
      <c r="CW65" s="137"/>
      <c r="CX65" s="137"/>
      <c r="CY65" s="137"/>
      <c r="CZ65" s="137"/>
      <c r="DA65" s="137"/>
      <c r="DB65" s="137"/>
      <c r="DC65" s="137"/>
      <c r="DD65" s="137"/>
      <c r="DE65" s="137"/>
      <c r="DF65" s="137"/>
      <c r="DG65" s="137"/>
      <c r="DH65" s="137"/>
      <c r="DI65" s="137"/>
      <c r="DJ65" s="137"/>
      <c r="DK65" s="137"/>
      <c r="DL65" s="137"/>
      <c r="DM65" s="137"/>
      <c r="DN65" s="137"/>
      <c r="DO65" s="137"/>
      <c r="DP65" s="104" t="s">
        <v>161</v>
      </c>
    </row>
    <row r="66" ht="47" customHeight="1" spans="2:120">
      <c r="B66" s="25"/>
      <c r="C66" s="169"/>
      <c r="D66" s="170"/>
      <c r="E66" s="66" t="s">
        <v>162</v>
      </c>
      <c r="F66" s="93">
        <v>0.09</v>
      </c>
      <c r="G66" s="136">
        <f t="shared" si="23"/>
        <v>0</v>
      </c>
      <c r="H66" s="168"/>
      <c r="I66" s="168"/>
      <c r="J66" s="168"/>
      <c r="K66" s="168"/>
      <c r="L66" s="168"/>
      <c r="M66" s="168"/>
      <c r="N66" s="168"/>
      <c r="O66" s="168"/>
      <c r="P66" s="168"/>
      <c r="Q66" s="137"/>
      <c r="R66" s="137"/>
      <c r="S66" s="137"/>
      <c r="T66" s="137"/>
      <c r="U66" s="137"/>
      <c r="V66" s="137"/>
      <c r="W66" s="137"/>
      <c r="X66" s="137"/>
      <c r="Y66" s="137"/>
      <c r="Z66" s="137"/>
      <c r="AA66" s="137"/>
      <c r="AB66" s="137"/>
      <c r="AC66" s="137"/>
      <c r="AD66" s="137"/>
      <c r="AE66" s="137"/>
      <c r="AF66" s="137"/>
      <c r="AG66" s="137"/>
      <c r="AH66" s="137"/>
      <c r="AI66" s="137"/>
      <c r="AJ66" s="137"/>
      <c r="AK66" s="137"/>
      <c r="AL66" s="137"/>
      <c r="AM66" s="137"/>
      <c r="AN66" s="137"/>
      <c r="AO66" s="137"/>
      <c r="AP66" s="137"/>
      <c r="AQ66" s="137"/>
      <c r="AR66" s="137"/>
      <c r="AS66" s="137"/>
      <c r="AT66" s="137"/>
      <c r="AU66" s="137"/>
      <c r="AV66" s="137"/>
      <c r="AW66" s="137"/>
      <c r="AX66" s="137"/>
      <c r="AY66" s="137"/>
      <c r="AZ66" s="137"/>
      <c r="BA66" s="137"/>
      <c r="BB66" s="137"/>
      <c r="BC66" s="137"/>
      <c r="BD66" s="137"/>
      <c r="BE66" s="137"/>
      <c r="BF66" s="137"/>
      <c r="BG66" s="137"/>
      <c r="BH66" s="137"/>
      <c r="BI66" s="137"/>
      <c r="BJ66" s="137"/>
      <c r="BK66" s="137"/>
      <c r="BL66" s="137"/>
      <c r="BM66" s="137"/>
      <c r="BN66" s="137"/>
      <c r="BO66" s="137"/>
      <c r="BP66" s="137"/>
      <c r="BQ66" s="137"/>
      <c r="BR66" s="137"/>
      <c r="BS66" s="137"/>
      <c r="BT66" s="137"/>
      <c r="BU66" s="137"/>
      <c r="BV66" s="137"/>
      <c r="BW66" s="137"/>
      <c r="BX66" s="137"/>
      <c r="BY66" s="137"/>
      <c r="BZ66" s="137"/>
      <c r="CA66" s="137"/>
      <c r="CB66" s="137"/>
      <c r="CC66" s="137"/>
      <c r="CD66" s="137"/>
      <c r="CE66" s="137"/>
      <c r="CF66" s="137"/>
      <c r="CG66" s="137"/>
      <c r="CH66" s="137"/>
      <c r="CI66" s="137"/>
      <c r="CJ66" s="137"/>
      <c r="CK66" s="137"/>
      <c r="CL66" s="137"/>
      <c r="CM66" s="137"/>
      <c r="CN66" s="137"/>
      <c r="CO66" s="137"/>
      <c r="CP66" s="137"/>
      <c r="CQ66" s="137"/>
      <c r="CR66" s="137"/>
      <c r="CS66" s="137"/>
      <c r="CT66" s="137"/>
      <c r="CU66" s="137"/>
      <c r="CV66" s="137"/>
      <c r="CW66" s="137"/>
      <c r="CX66" s="137"/>
      <c r="CY66" s="137"/>
      <c r="CZ66" s="137"/>
      <c r="DA66" s="137"/>
      <c r="DB66" s="137"/>
      <c r="DC66" s="137"/>
      <c r="DD66" s="137"/>
      <c r="DE66" s="137"/>
      <c r="DF66" s="137"/>
      <c r="DG66" s="137"/>
      <c r="DH66" s="137"/>
      <c r="DI66" s="137"/>
      <c r="DJ66" s="137"/>
      <c r="DK66" s="137"/>
      <c r="DL66" s="137"/>
      <c r="DM66" s="137"/>
      <c r="DN66" s="137"/>
      <c r="DO66" s="137"/>
      <c r="DP66" s="104"/>
    </row>
    <row r="67" ht="47" customHeight="1" spans="2:120">
      <c r="B67" s="25"/>
      <c r="C67" s="169"/>
      <c r="D67" s="170"/>
      <c r="E67" s="92" t="s">
        <v>163</v>
      </c>
      <c r="F67" s="93">
        <v>0.06</v>
      </c>
      <c r="G67" s="136">
        <f t="shared" ref="G67:G88" si="24">SUM(H67:DO67)</f>
        <v>0</v>
      </c>
      <c r="H67" s="137"/>
      <c r="I67" s="33"/>
      <c r="J67" s="94"/>
      <c r="K67" s="94"/>
      <c r="L67" s="94"/>
      <c r="M67" s="94"/>
      <c r="N67" s="94"/>
      <c r="O67" s="94"/>
      <c r="P67" s="168"/>
      <c r="Q67" s="137"/>
      <c r="R67" s="137"/>
      <c r="S67" s="137"/>
      <c r="T67" s="137"/>
      <c r="U67" s="137"/>
      <c r="V67" s="137"/>
      <c r="W67" s="137"/>
      <c r="X67" s="137"/>
      <c r="Y67" s="137"/>
      <c r="Z67" s="137"/>
      <c r="AA67" s="137"/>
      <c r="AB67" s="137"/>
      <c r="AC67" s="137"/>
      <c r="AD67" s="137"/>
      <c r="AE67" s="137"/>
      <c r="AF67" s="137"/>
      <c r="AG67" s="137"/>
      <c r="AH67" s="137"/>
      <c r="AI67" s="137"/>
      <c r="AJ67" s="137"/>
      <c r="AK67" s="137"/>
      <c r="AL67" s="137"/>
      <c r="AM67" s="137"/>
      <c r="AN67" s="137"/>
      <c r="AO67" s="137"/>
      <c r="AP67" s="137"/>
      <c r="AQ67" s="137"/>
      <c r="AR67" s="137"/>
      <c r="AS67" s="137"/>
      <c r="AT67" s="137"/>
      <c r="AU67" s="137"/>
      <c r="AV67" s="137"/>
      <c r="AW67" s="137"/>
      <c r="AX67" s="137"/>
      <c r="AY67" s="137"/>
      <c r="AZ67" s="137"/>
      <c r="BA67" s="137"/>
      <c r="BB67" s="137"/>
      <c r="BC67" s="137"/>
      <c r="BD67" s="137"/>
      <c r="BE67" s="137"/>
      <c r="BF67" s="137"/>
      <c r="BG67" s="137"/>
      <c r="BH67" s="137"/>
      <c r="BI67" s="137"/>
      <c r="BJ67" s="137"/>
      <c r="BK67" s="137"/>
      <c r="BL67" s="137"/>
      <c r="BM67" s="137"/>
      <c r="BN67" s="137"/>
      <c r="BO67" s="137"/>
      <c r="BP67" s="137"/>
      <c r="BQ67" s="137"/>
      <c r="BR67" s="137"/>
      <c r="BS67" s="137"/>
      <c r="BT67" s="137"/>
      <c r="BU67" s="137"/>
      <c r="BV67" s="137"/>
      <c r="BW67" s="137"/>
      <c r="BX67" s="137"/>
      <c r="BY67" s="137"/>
      <c r="BZ67" s="137"/>
      <c r="CA67" s="137"/>
      <c r="CB67" s="137"/>
      <c r="CC67" s="137"/>
      <c r="CD67" s="137"/>
      <c r="CE67" s="137"/>
      <c r="CF67" s="137"/>
      <c r="CG67" s="137"/>
      <c r="CH67" s="137"/>
      <c r="CI67" s="137"/>
      <c r="CJ67" s="137"/>
      <c r="CK67" s="137"/>
      <c r="CL67" s="137"/>
      <c r="CM67" s="137"/>
      <c r="CN67" s="137"/>
      <c r="CO67" s="137"/>
      <c r="CP67" s="137"/>
      <c r="CQ67" s="137"/>
      <c r="CR67" s="137"/>
      <c r="CS67" s="137"/>
      <c r="CT67" s="137"/>
      <c r="CU67" s="137"/>
      <c r="CV67" s="137"/>
      <c r="CW67" s="137"/>
      <c r="CX67" s="137"/>
      <c r="CY67" s="137"/>
      <c r="CZ67" s="137"/>
      <c r="DA67" s="137"/>
      <c r="DB67" s="137"/>
      <c r="DC67" s="137"/>
      <c r="DD67" s="137"/>
      <c r="DE67" s="137"/>
      <c r="DF67" s="137"/>
      <c r="DG67" s="137"/>
      <c r="DH67" s="137"/>
      <c r="DI67" s="137"/>
      <c r="DJ67" s="137"/>
      <c r="DK67" s="137"/>
      <c r="DL67" s="137"/>
      <c r="DM67" s="137"/>
      <c r="DN67" s="137"/>
      <c r="DO67" s="137"/>
      <c r="DP67" s="104" t="s">
        <v>164</v>
      </c>
    </row>
    <row r="68" s="5" customFormat="1" ht="47" customHeight="1" spans="2:120">
      <c r="B68" s="25"/>
      <c r="C68" s="169"/>
      <c r="D68" s="170"/>
      <c r="E68" s="96" t="s">
        <v>165</v>
      </c>
      <c r="F68" s="93">
        <v>0.09</v>
      </c>
      <c r="G68" s="136">
        <f t="shared" si="24"/>
        <v>0</v>
      </c>
      <c r="H68" s="147"/>
      <c r="I68" s="34"/>
      <c r="J68" s="34"/>
      <c r="K68" s="34"/>
      <c r="L68" s="34"/>
      <c r="M68" s="34"/>
      <c r="N68" s="34"/>
      <c r="O68" s="34"/>
      <c r="P68" s="147"/>
      <c r="Q68" s="147"/>
      <c r="R68" s="147"/>
      <c r="S68" s="147"/>
      <c r="T68" s="147"/>
      <c r="U68" s="147"/>
      <c r="V68" s="147"/>
      <c r="W68" s="147"/>
      <c r="X68" s="147"/>
      <c r="Y68" s="147"/>
      <c r="Z68" s="147"/>
      <c r="AA68" s="147"/>
      <c r="AB68" s="147"/>
      <c r="AC68" s="147"/>
      <c r="AD68" s="147"/>
      <c r="AE68" s="147"/>
      <c r="AF68" s="147"/>
      <c r="AG68" s="147"/>
      <c r="AH68" s="147"/>
      <c r="AI68" s="147"/>
      <c r="AJ68" s="147"/>
      <c r="AK68" s="147"/>
      <c r="AL68" s="147"/>
      <c r="AM68" s="147"/>
      <c r="AN68" s="147"/>
      <c r="AO68" s="147"/>
      <c r="AP68" s="147"/>
      <c r="AQ68" s="147"/>
      <c r="AR68" s="147"/>
      <c r="AS68" s="147"/>
      <c r="AT68" s="147"/>
      <c r="AU68" s="147"/>
      <c r="AV68" s="147"/>
      <c r="AW68" s="147"/>
      <c r="AX68" s="147"/>
      <c r="AY68" s="147"/>
      <c r="AZ68" s="147"/>
      <c r="BA68" s="147"/>
      <c r="BB68" s="147"/>
      <c r="BC68" s="147"/>
      <c r="BD68" s="147"/>
      <c r="BE68" s="147"/>
      <c r="BF68" s="147"/>
      <c r="BG68" s="147"/>
      <c r="BH68" s="147"/>
      <c r="BI68" s="147"/>
      <c r="BJ68" s="147"/>
      <c r="BK68" s="147"/>
      <c r="BL68" s="147"/>
      <c r="BM68" s="147"/>
      <c r="BN68" s="147"/>
      <c r="BO68" s="147"/>
      <c r="BP68" s="147"/>
      <c r="BQ68" s="147"/>
      <c r="BR68" s="147"/>
      <c r="BS68" s="147"/>
      <c r="BT68" s="147"/>
      <c r="BU68" s="147"/>
      <c r="BV68" s="147"/>
      <c r="BW68" s="147"/>
      <c r="BX68" s="147"/>
      <c r="BY68" s="147"/>
      <c r="BZ68" s="147"/>
      <c r="CA68" s="147"/>
      <c r="CB68" s="147"/>
      <c r="CC68" s="147"/>
      <c r="CD68" s="147"/>
      <c r="CE68" s="147"/>
      <c r="CF68" s="147"/>
      <c r="CG68" s="147"/>
      <c r="CH68" s="147"/>
      <c r="CI68" s="147"/>
      <c r="CJ68" s="147"/>
      <c r="CK68" s="147"/>
      <c r="CL68" s="147"/>
      <c r="CM68" s="147"/>
      <c r="CN68" s="147"/>
      <c r="CO68" s="147"/>
      <c r="CP68" s="147"/>
      <c r="CQ68" s="147"/>
      <c r="CR68" s="147"/>
      <c r="CS68" s="147"/>
      <c r="CT68" s="147"/>
      <c r="CU68" s="147"/>
      <c r="CV68" s="147"/>
      <c r="CW68" s="147"/>
      <c r="CX68" s="147"/>
      <c r="CY68" s="147"/>
      <c r="CZ68" s="147"/>
      <c r="DA68" s="147"/>
      <c r="DB68" s="147"/>
      <c r="DC68" s="147"/>
      <c r="DD68" s="147"/>
      <c r="DE68" s="147"/>
      <c r="DF68" s="147"/>
      <c r="DG68" s="147"/>
      <c r="DH68" s="147"/>
      <c r="DI68" s="147"/>
      <c r="DJ68" s="147"/>
      <c r="DK68" s="147"/>
      <c r="DL68" s="147"/>
      <c r="DM68" s="147"/>
      <c r="DN68" s="147"/>
      <c r="DO68" s="147"/>
      <c r="DP68" s="104" t="s">
        <v>166</v>
      </c>
    </row>
    <row r="69" ht="47" customHeight="1" spans="2:120">
      <c r="B69" s="25"/>
      <c r="C69" s="169"/>
      <c r="D69" s="170"/>
      <c r="E69" s="97" t="s">
        <v>167</v>
      </c>
      <c r="F69" s="58">
        <v>0.13</v>
      </c>
      <c r="G69" s="136">
        <f t="shared" si="24"/>
        <v>0</v>
      </c>
      <c r="H69" s="136">
        <f>SUM(H70:H75)</f>
        <v>0</v>
      </c>
      <c r="I69" s="136">
        <f t="shared" ref="H69:BS69" si="25">SUM(I70:I75)</f>
        <v>0</v>
      </c>
      <c r="J69" s="136">
        <f t="shared" si="25"/>
        <v>0</v>
      </c>
      <c r="K69" s="136">
        <f t="shared" si="25"/>
        <v>0</v>
      </c>
      <c r="L69" s="136">
        <f t="shared" si="25"/>
        <v>0</v>
      </c>
      <c r="M69" s="136">
        <f t="shared" si="25"/>
        <v>0</v>
      </c>
      <c r="N69" s="136">
        <f t="shared" si="25"/>
        <v>0</v>
      </c>
      <c r="O69" s="136">
        <f t="shared" si="25"/>
        <v>0</v>
      </c>
      <c r="P69" s="136">
        <f t="shared" si="25"/>
        <v>0</v>
      </c>
      <c r="Q69" s="136">
        <f t="shared" si="25"/>
        <v>0</v>
      </c>
      <c r="R69" s="136">
        <f t="shared" si="25"/>
        <v>0</v>
      </c>
      <c r="S69" s="136">
        <f t="shared" si="25"/>
        <v>0</v>
      </c>
      <c r="T69" s="136">
        <f t="shared" si="25"/>
        <v>0</v>
      </c>
      <c r="U69" s="136">
        <f t="shared" si="25"/>
        <v>0</v>
      </c>
      <c r="V69" s="136">
        <f t="shared" si="25"/>
        <v>0</v>
      </c>
      <c r="W69" s="136">
        <f t="shared" si="25"/>
        <v>0</v>
      </c>
      <c r="X69" s="136">
        <f t="shared" si="25"/>
        <v>0</v>
      </c>
      <c r="Y69" s="136">
        <f t="shared" si="25"/>
        <v>0</v>
      </c>
      <c r="Z69" s="136">
        <f t="shared" si="25"/>
        <v>0</v>
      </c>
      <c r="AA69" s="136">
        <f t="shared" si="25"/>
        <v>0</v>
      </c>
      <c r="AB69" s="136">
        <f t="shared" si="25"/>
        <v>0</v>
      </c>
      <c r="AC69" s="136">
        <f t="shared" si="25"/>
        <v>0</v>
      </c>
      <c r="AD69" s="136">
        <f t="shared" si="25"/>
        <v>0</v>
      </c>
      <c r="AE69" s="136">
        <f t="shared" si="25"/>
        <v>0</v>
      </c>
      <c r="AF69" s="136">
        <f t="shared" si="25"/>
        <v>0</v>
      </c>
      <c r="AG69" s="136">
        <f t="shared" si="25"/>
        <v>0</v>
      </c>
      <c r="AH69" s="136">
        <f t="shared" si="25"/>
        <v>0</v>
      </c>
      <c r="AI69" s="136">
        <f t="shared" si="25"/>
        <v>0</v>
      </c>
      <c r="AJ69" s="136">
        <f t="shared" si="25"/>
        <v>0</v>
      </c>
      <c r="AK69" s="136">
        <f t="shared" si="25"/>
        <v>0</v>
      </c>
      <c r="AL69" s="136">
        <f t="shared" si="25"/>
        <v>0</v>
      </c>
      <c r="AM69" s="136">
        <f t="shared" si="25"/>
        <v>0</v>
      </c>
      <c r="AN69" s="136">
        <f t="shared" si="25"/>
        <v>0</v>
      </c>
      <c r="AO69" s="136">
        <f t="shared" si="25"/>
        <v>0</v>
      </c>
      <c r="AP69" s="136">
        <f t="shared" si="25"/>
        <v>0</v>
      </c>
      <c r="AQ69" s="136">
        <f t="shared" si="25"/>
        <v>0</v>
      </c>
      <c r="AR69" s="136">
        <f t="shared" si="25"/>
        <v>0</v>
      </c>
      <c r="AS69" s="136">
        <f t="shared" si="25"/>
        <v>0</v>
      </c>
      <c r="AT69" s="136">
        <f t="shared" si="25"/>
        <v>0</v>
      </c>
      <c r="AU69" s="136">
        <f t="shared" si="25"/>
        <v>0</v>
      </c>
      <c r="AV69" s="136">
        <f t="shared" si="25"/>
        <v>0</v>
      </c>
      <c r="AW69" s="136">
        <f t="shared" si="25"/>
        <v>0</v>
      </c>
      <c r="AX69" s="136">
        <f t="shared" si="25"/>
        <v>0</v>
      </c>
      <c r="AY69" s="136">
        <f t="shared" si="25"/>
        <v>0</v>
      </c>
      <c r="AZ69" s="136">
        <f t="shared" si="25"/>
        <v>0</v>
      </c>
      <c r="BA69" s="136">
        <f t="shared" si="25"/>
        <v>0</v>
      </c>
      <c r="BB69" s="136">
        <f t="shared" si="25"/>
        <v>0</v>
      </c>
      <c r="BC69" s="136">
        <f t="shared" si="25"/>
        <v>0</v>
      </c>
      <c r="BD69" s="136">
        <f t="shared" si="25"/>
        <v>0</v>
      </c>
      <c r="BE69" s="136">
        <f t="shared" si="25"/>
        <v>0</v>
      </c>
      <c r="BF69" s="136">
        <f t="shared" si="25"/>
        <v>0</v>
      </c>
      <c r="BG69" s="136">
        <f t="shared" si="25"/>
        <v>0</v>
      </c>
      <c r="BH69" s="136">
        <f t="shared" si="25"/>
        <v>0</v>
      </c>
      <c r="BI69" s="136">
        <f t="shared" si="25"/>
        <v>0</v>
      </c>
      <c r="BJ69" s="136">
        <f t="shared" si="25"/>
        <v>0</v>
      </c>
      <c r="BK69" s="136">
        <f t="shared" si="25"/>
        <v>0</v>
      </c>
      <c r="BL69" s="136">
        <f t="shared" si="25"/>
        <v>0</v>
      </c>
      <c r="BM69" s="136">
        <f t="shared" si="25"/>
        <v>0</v>
      </c>
      <c r="BN69" s="136">
        <f t="shared" si="25"/>
        <v>0</v>
      </c>
      <c r="BO69" s="136">
        <f t="shared" si="25"/>
        <v>0</v>
      </c>
      <c r="BP69" s="136">
        <f t="shared" si="25"/>
        <v>0</v>
      </c>
      <c r="BQ69" s="136">
        <f t="shared" si="25"/>
        <v>0</v>
      </c>
      <c r="BR69" s="136">
        <f t="shared" si="25"/>
        <v>0</v>
      </c>
      <c r="BS69" s="136">
        <f t="shared" si="25"/>
        <v>0</v>
      </c>
      <c r="BT69" s="136">
        <f t="shared" ref="BT69:DO69" si="26">SUM(BT70:BT75)</f>
        <v>0</v>
      </c>
      <c r="BU69" s="136">
        <f t="shared" si="26"/>
        <v>0</v>
      </c>
      <c r="BV69" s="136">
        <f t="shared" si="26"/>
        <v>0</v>
      </c>
      <c r="BW69" s="136">
        <f t="shared" si="26"/>
        <v>0</v>
      </c>
      <c r="BX69" s="136">
        <f t="shared" si="26"/>
        <v>0</v>
      </c>
      <c r="BY69" s="136">
        <f t="shared" si="26"/>
        <v>0</v>
      </c>
      <c r="BZ69" s="136">
        <f t="shared" si="26"/>
        <v>0</v>
      </c>
      <c r="CA69" s="136">
        <f t="shared" si="26"/>
        <v>0</v>
      </c>
      <c r="CB69" s="136">
        <f t="shared" si="26"/>
        <v>0</v>
      </c>
      <c r="CC69" s="136">
        <f t="shared" si="26"/>
        <v>0</v>
      </c>
      <c r="CD69" s="136">
        <f t="shared" si="26"/>
        <v>0</v>
      </c>
      <c r="CE69" s="136">
        <f t="shared" si="26"/>
        <v>0</v>
      </c>
      <c r="CF69" s="136">
        <f t="shared" si="26"/>
        <v>0</v>
      </c>
      <c r="CG69" s="136">
        <f t="shared" si="26"/>
        <v>0</v>
      </c>
      <c r="CH69" s="136">
        <f t="shared" si="26"/>
        <v>0</v>
      </c>
      <c r="CI69" s="136">
        <f t="shared" si="26"/>
        <v>0</v>
      </c>
      <c r="CJ69" s="136">
        <f t="shared" si="26"/>
        <v>0</v>
      </c>
      <c r="CK69" s="136">
        <f t="shared" si="26"/>
        <v>0</v>
      </c>
      <c r="CL69" s="136">
        <f t="shared" si="26"/>
        <v>0</v>
      </c>
      <c r="CM69" s="136">
        <f t="shared" si="26"/>
        <v>0</v>
      </c>
      <c r="CN69" s="136">
        <f t="shared" si="26"/>
        <v>0</v>
      </c>
      <c r="CO69" s="136">
        <f t="shared" si="26"/>
        <v>0</v>
      </c>
      <c r="CP69" s="136">
        <f t="shared" si="26"/>
        <v>0</v>
      </c>
      <c r="CQ69" s="136">
        <f t="shared" si="26"/>
        <v>0</v>
      </c>
      <c r="CR69" s="136">
        <f t="shared" si="26"/>
        <v>0</v>
      </c>
      <c r="CS69" s="136">
        <f t="shared" si="26"/>
        <v>0</v>
      </c>
      <c r="CT69" s="136">
        <f t="shared" si="26"/>
        <v>0</v>
      </c>
      <c r="CU69" s="136">
        <f t="shared" si="26"/>
        <v>0</v>
      </c>
      <c r="CV69" s="136">
        <f t="shared" si="26"/>
        <v>0</v>
      </c>
      <c r="CW69" s="136">
        <f t="shared" si="26"/>
        <v>0</v>
      </c>
      <c r="CX69" s="136">
        <f t="shared" si="26"/>
        <v>0</v>
      </c>
      <c r="CY69" s="136">
        <f t="shared" si="26"/>
        <v>0</v>
      </c>
      <c r="CZ69" s="136">
        <f t="shared" si="26"/>
        <v>0</v>
      </c>
      <c r="DA69" s="136">
        <f t="shared" si="26"/>
        <v>0</v>
      </c>
      <c r="DB69" s="136">
        <f t="shared" si="26"/>
        <v>0</v>
      </c>
      <c r="DC69" s="136">
        <f t="shared" si="26"/>
        <v>0</v>
      </c>
      <c r="DD69" s="136">
        <f t="shared" si="26"/>
        <v>0</v>
      </c>
      <c r="DE69" s="136">
        <f t="shared" si="26"/>
        <v>0</v>
      </c>
      <c r="DF69" s="136">
        <f t="shared" si="26"/>
        <v>0</v>
      </c>
      <c r="DG69" s="136">
        <f t="shared" si="26"/>
        <v>0</v>
      </c>
      <c r="DH69" s="136">
        <f t="shared" si="26"/>
        <v>0</v>
      </c>
      <c r="DI69" s="136">
        <f t="shared" si="26"/>
        <v>0</v>
      </c>
      <c r="DJ69" s="136">
        <f t="shared" si="26"/>
        <v>0</v>
      </c>
      <c r="DK69" s="136">
        <f t="shared" si="26"/>
        <v>0</v>
      </c>
      <c r="DL69" s="136">
        <f t="shared" si="26"/>
        <v>0</v>
      </c>
      <c r="DM69" s="136">
        <f t="shared" si="26"/>
        <v>0</v>
      </c>
      <c r="DN69" s="136">
        <f t="shared" si="26"/>
        <v>0</v>
      </c>
      <c r="DO69" s="136">
        <f t="shared" si="26"/>
        <v>0</v>
      </c>
      <c r="DP69" s="131" t="s">
        <v>168</v>
      </c>
    </row>
    <row r="70" ht="47" customHeight="1" spans="2:120">
      <c r="B70" s="25"/>
      <c r="C70" s="169"/>
      <c r="D70" s="170"/>
      <c r="E70" s="42" t="s">
        <v>106</v>
      </c>
      <c r="F70" s="43">
        <v>0.13</v>
      </c>
      <c r="G70" s="136">
        <f t="shared" si="24"/>
        <v>0</v>
      </c>
      <c r="H70" s="168"/>
      <c r="I70" s="168"/>
      <c r="J70" s="168"/>
      <c r="K70" s="168"/>
      <c r="L70" s="168"/>
      <c r="M70" s="168"/>
      <c r="N70" s="168"/>
      <c r="O70" s="168"/>
      <c r="P70" s="168"/>
      <c r="Q70" s="137"/>
      <c r="R70" s="137"/>
      <c r="S70" s="137"/>
      <c r="T70" s="137"/>
      <c r="U70" s="137"/>
      <c r="V70" s="137"/>
      <c r="W70" s="137"/>
      <c r="X70" s="137"/>
      <c r="Y70" s="137"/>
      <c r="Z70" s="137"/>
      <c r="AA70" s="137"/>
      <c r="AB70" s="137"/>
      <c r="AC70" s="137"/>
      <c r="AD70" s="137"/>
      <c r="AE70" s="137"/>
      <c r="AF70" s="137"/>
      <c r="AG70" s="137"/>
      <c r="AH70" s="137"/>
      <c r="AI70" s="137"/>
      <c r="AJ70" s="137"/>
      <c r="AK70" s="137"/>
      <c r="AL70" s="137"/>
      <c r="AM70" s="137"/>
      <c r="AN70" s="137"/>
      <c r="AO70" s="137"/>
      <c r="AP70" s="137"/>
      <c r="AQ70" s="137"/>
      <c r="AR70" s="137"/>
      <c r="AS70" s="137"/>
      <c r="AT70" s="137"/>
      <c r="AU70" s="137"/>
      <c r="AV70" s="137"/>
      <c r="AW70" s="137"/>
      <c r="AX70" s="137"/>
      <c r="AY70" s="137"/>
      <c r="AZ70" s="137"/>
      <c r="BA70" s="137"/>
      <c r="BB70" s="137"/>
      <c r="BC70" s="137"/>
      <c r="BD70" s="137"/>
      <c r="BE70" s="137"/>
      <c r="BF70" s="137"/>
      <c r="BG70" s="137"/>
      <c r="BH70" s="137"/>
      <c r="BI70" s="137"/>
      <c r="BJ70" s="137"/>
      <c r="BK70" s="137"/>
      <c r="BL70" s="137"/>
      <c r="BM70" s="137"/>
      <c r="BN70" s="137"/>
      <c r="BO70" s="137"/>
      <c r="BP70" s="137"/>
      <c r="BQ70" s="137"/>
      <c r="BR70" s="137"/>
      <c r="BS70" s="137"/>
      <c r="BT70" s="137"/>
      <c r="BU70" s="137"/>
      <c r="BV70" s="137"/>
      <c r="BW70" s="137"/>
      <c r="BX70" s="137"/>
      <c r="BY70" s="137"/>
      <c r="BZ70" s="137"/>
      <c r="CA70" s="137"/>
      <c r="CB70" s="137"/>
      <c r="CC70" s="137"/>
      <c r="CD70" s="137"/>
      <c r="CE70" s="137"/>
      <c r="CF70" s="137"/>
      <c r="CG70" s="137"/>
      <c r="CH70" s="137"/>
      <c r="CI70" s="137"/>
      <c r="CJ70" s="137"/>
      <c r="CK70" s="137"/>
      <c r="CL70" s="137"/>
      <c r="CM70" s="137"/>
      <c r="CN70" s="137"/>
      <c r="CO70" s="137"/>
      <c r="CP70" s="137"/>
      <c r="CQ70" s="137"/>
      <c r="CR70" s="137"/>
      <c r="CS70" s="137"/>
      <c r="CT70" s="137"/>
      <c r="CU70" s="137"/>
      <c r="CV70" s="137"/>
      <c r="CW70" s="137"/>
      <c r="CX70" s="137"/>
      <c r="CY70" s="137"/>
      <c r="CZ70" s="137"/>
      <c r="DA70" s="137"/>
      <c r="DB70" s="137"/>
      <c r="DC70" s="137"/>
      <c r="DD70" s="137"/>
      <c r="DE70" s="137"/>
      <c r="DF70" s="137"/>
      <c r="DG70" s="137"/>
      <c r="DH70" s="137"/>
      <c r="DI70" s="137"/>
      <c r="DJ70" s="137"/>
      <c r="DK70" s="137"/>
      <c r="DL70" s="137"/>
      <c r="DM70" s="137"/>
      <c r="DN70" s="137"/>
      <c r="DO70" s="137"/>
      <c r="DP70" s="131"/>
    </row>
    <row r="71" ht="47" customHeight="1" spans="2:120">
      <c r="B71" s="25"/>
      <c r="C71" s="169"/>
      <c r="D71" s="170"/>
      <c r="E71" s="42" t="s">
        <v>107</v>
      </c>
      <c r="F71" s="43">
        <v>0.13</v>
      </c>
      <c r="G71" s="136">
        <f t="shared" si="24"/>
        <v>0</v>
      </c>
      <c r="H71" s="168"/>
      <c r="I71" s="168"/>
      <c r="J71" s="168"/>
      <c r="K71" s="168"/>
      <c r="L71" s="168"/>
      <c r="M71" s="168"/>
      <c r="N71" s="168"/>
      <c r="O71" s="168"/>
      <c r="P71" s="168"/>
      <c r="Q71" s="137"/>
      <c r="R71" s="137"/>
      <c r="S71" s="137"/>
      <c r="T71" s="137"/>
      <c r="U71" s="137"/>
      <c r="V71" s="137"/>
      <c r="W71" s="137"/>
      <c r="X71" s="137"/>
      <c r="Y71" s="137"/>
      <c r="Z71" s="137"/>
      <c r="AA71" s="137"/>
      <c r="AB71" s="137"/>
      <c r="AC71" s="137"/>
      <c r="AD71" s="137"/>
      <c r="AE71" s="137"/>
      <c r="AF71" s="137"/>
      <c r="AG71" s="137"/>
      <c r="AH71" s="137"/>
      <c r="AI71" s="137"/>
      <c r="AJ71" s="137"/>
      <c r="AK71" s="137"/>
      <c r="AL71" s="137"/>
      <c r="AM71" s="137"/>
      <c r="AN71" s="137"/>
      <c r="AO71" s="137"/>
      <c r="AP71" s="137"/>
      <c r="AQ71" s="137"/>
      <c r="AR71" s="137"/>
      <c r="AS71" s="137"/>
      <c r="AT71" s="137"/>
      <c r="AU71" s="137"/>
      <c r="AV71" s="137"/>
      <c r="AW71" s="137"/>
      <c r="AX71" s="137"/>
      <c r="AY71" s="137"/>
      <c r="AZ71" s="137"/>
      <c r="BA71" s="137"/>
      <c r="BB71" s="137"/>
      <c r="BC71" s="137"/>
      <c r="BD71" s="137"/>
      <c r="BE71" s="137"/>
      <c r="BF71" s="137"/>
      <c r="BG71" s="137"/>
      <c r="BH71" s="137"/>
      <c r="BI71" s="137"/>
      <c r="BJ71" s="137"/>
      <c r="BK71" s="137"/>
      <c r="BL71" s="137"/>
      <c r="BM71" s="137"/>
      <c r="BN71" s="137"/>
      <c r="BO71" s="137"/>
      <c r="BP71" s="137"/>
      <c r="BQ71" s="137"/>
      <c r="BR71" s="137"/>
      <c r="BS71" s="137"/>
      <c r="BT71" s="137"/>
      <c r="BU71" s="137"/>
      <c r="BV71" s="137"/>
      <c r="BW71" s="137"/>
      <c r="BX71" s="137"/>
      <c r="BY71" s="137"/>
      <c r="BZ71" s="137"/>
      <c r="CA71" s="137"/>
      <c r="CB71" s="137"/>
      <c r="CC71" s="137"/>
      <c r="CD71" s="137"/>
      <c r="CE71" s="137"/>
      <c r="CF71" s="137"/>
      <c r="CG71" s="137"/>
      <c r="CH71" s="137"/>
      <c r="CI71" s="137"/>
      <c r="CJ71" s="137"/>
      <c r="CK71" s="137"/>
      <c r="CL71" s="137"/>
      <c r="CM71" s="137"/>
      <c r="CN71" s="137"/>
      <c r="CO71" s="137"/>
      <c r="CP71" s="137"/>
      <c r="CQ71" s="137"/>
      <c r="CR71" s="137"/>
      <c r="CS71" s="137"/>
      <c r="CT71" s="137"/>
      <c r="CU71" s="137"/>
      <c r="CV71" s="137"/>
      <c r="CW71" s="137"/>
      <c r="CX71" s="137"/>
      <c r="CY71" s="137"/>
      <c r="CZ71" s="137"/>
      <c r="DA71" s="137"/>
      <c r="DB71" s="137"/>
      <c r="DC71" s="137"/>
      <c r="DD71" s="137"/>
      <c r="DE71" s="137"/>
      <c r="DF71" s="137"/>
      <c r="DG71" s="137"/>
      <c r="DH71" s="137"/>
      <c r="DI71" s="137"/>
      <c r="DJ71" s="137"/>
      <c r="DK71" s="137"/>
      <c r="DL71" s="137"/>
      <c r="DM71" s="137"/>
      <c r="DN71" s="137"/>
      <c r="DO71" s="137"/>
      <c r="DP71" s="131"/>
    </row>
    <row r="72" ht="47" customHeight="1" spans="2:120">
      <c r="B72" s="25"/>
      <c r="C72" s="169"/>
      <c r="D72" s="170"/>
      <c r="E72" s="42" t="s">
        <v>108</v>
      </c>
      <c r="F72" s="43">
        <v>0.13</v>
      </c>
      <c r="G72" s="136">
        <f t="shared" si="24"/>
        <v>0</v>
      </c>
      <c r="H72" s="168"/>
      <c r="I72" s="168"/>
      <c r="J72" s="168"/>
      <c r="K72" s="168"/>
      <c r="L72" s="168"/>
      <c r="M72" s="168"/>
      <c r="N72" s="168"/>
      <c r="O72" s="168"/>
      <c r="P72" s="168"/>
      <c r="Q72" s="137"/>
      <c r="R72" s="137"/>
      <c r="S72" s="137"/>
      <c r="T72" s="137"/>
      <c r="U72" s="137"/>
      <c r="V72" s="137"/>
      <c r="W72" s="137"/>
      <c r="X72" s="137"/>
      <c r="Y72" s="137"/>
      <c r="Z72" s="137"/>
      <c r="AA72" s="137"/>
      <c r="AB72" s="137"/>
      <c r="AC72" s="137"/>
      <c r="AD72" s="137"/>
      <c r="AE72" s="137"/>
      <c r="AF72" s="137"/>
      <c r="AG72" s="137"/>
      <c r="AH72" s="137"/>
      <c r="AI72" s="137"/>
      <c r="AJ72" s="137"/>
      <c r="AK72" s="137"/>
      <c r="AL72" s="137"/>
      <c r="AM72" s="137"/>
      <c r="AN72" s="137"/>
      <c r="AO72" s="137"/>
      <c r="AP72" s="137"/>
      <c r="AQ72" s="137"/>
      <c r="AR72" s="137"/>
      <c r="AS72" s="137"/>
      <c r="AT72" s="137"/>
      <c r="AU72" s="137"/>
      <c r="AV72" s="137"/>
      <c r="AW72" s="137"/>
      <c r="AX72" s="137"/>
      <c r="AY72" s="137"/>
      <c r="AZ72" s="137"/>
      <c r="BA72" s="137"/>
      <c r="BB72" s="137"/>
      <c r="BC72" s="137"/>
      <c r="BD72" s="137"/>
      <c r="BE72" s="137"/>
      <c r="BF72" s="137"/>
      <c r="BG72" s="137"/>
      <c r="BH72" s="137"/>
      <c r="BI72" s="137"/>
      <c r="BJ72" s="137"/>
      <c r="BK72" s="137"/>
      <c r="BL72" s="137"/>
      <c r="BM72" s="137"/>
      <c r="BN72" s="137"/>
      <c r="BO72" s="137"/>
      <c r="BP72" s="137"/>
      <c r="BQ72" s="137"/>
      <c r="BR72" s="137"/>
      <c r="BS72" s="137"/>
      <c r="BT72" s="137"/>
      <c r="BU72" s="137"/>
      <c r="BV72" s="137"/>
      <c r="BW72" s="137"/>
      <c r="BX72" s="137"/>
      <c r="BY72" s="137"/>
      <c r="BZ72" s="137"/>
      <c r="CA72" s="137"/>
      <c r="CB72" s="137"/>
      <c r="CC72" s="137"/>
      <c r="CD72" s="137"/>
      <c r="CE72" s="137"/>
      <c r="CF72" s="137"/>
      <c r="CG72" s="137"/>
      <c r="CH72" s="137"/>
      <c r="CI72" s="137"/>
      <c r="CJ72" s="137"/>
      <c r="CK72" s="137"/>
      <c r="CL72" s="137"/>
      <c r="CM72" s="137"/>
      <c r="CN72" s="137"/>
      <c r="CO72" s="137"/>
      <c r="CP72" s="137"/>
      <c r="CQ72" s="137"/>
      <c r="CR72" s="137"/>
      <c r="CS72" s="137"/>
      <c r="CT72" s="137"/>
      <c r="CU72" s="137"/>
      <c r="CV72" s="137"/>
      <c r="CW72" s="137"/>
      <c r="CX72" s="137"/>
      <c r="CY72" s="137"/>
      <c r="CZ72" s="137"/>
      <c r="DA72" s="137"/>
      <c r="DB72" s="137"/>
      <c r="DC72" s="137"/>
      <c r="DD72" s="137"/>
      <c r="DE72" s="137"/>
      <c r="DF72" s="137"/>
      <c r="DG72" s="137"/>
      <c r="DH72" s="137"/>
      <c r="DI72" s="137"/>
      <c r="DJ72" s="137"/>
      <c r="DK72" s="137"/>
      <c r="DL72" s="137"/>
      <c r="DM72" s="137"/>
      <c r="DN72" s="137"/>
      <c r="DO72" s="137"/>
      <c r="DP72" s="131"/>
    </row>
    <row r="73" ht="47" customHeight="1" spans="2:121">
      <c r="B73" s="59"/>
      <c r="C73" s="169"/>
      <c r="D73" s="170"/>
      <c r="E73" s="42" t="s">
        <v>109</v>
      </c>
      <c r="F73" s="43">
        <v>0.13</v>
      </c>
      <c r="G73" s="31">
        <f t="shared" si="24"/>
        <v>0</v>
      </c>
      <c r="H73" s="150"/>
      <c r="I73" s="150"/>
      <c r="J73" s="150"/>
      <c r="K73" s="150"/>
      <c r="L73" s="150"/>
      <c r="M73" s="150"/>
      <c r="N73" s="150"/>
      <c r="O73" s="150"/>
      <c r="P73" s="150"/>
      <c r="Q73" s="150"/>
      <c r="R73" s="150"/>
      <c r="S73" s="150"/>
      <c r="T73" s="150"/>
      <c r="U73" s="150"/>
      <c r="V73" s="150"/>
      <c r="W73" s="150"/>
      <c r="X73" s="150"/>
      <c r="Y73" s="150"/>
      <c r="Z73" s="150"/>
      <c r="AA73" s="150"/>
      <c r="AB73" s="150"/>
      <c r="AC73" s="150"/>
      <c r="AD73" s="150"/>
      <c r="AE73" s="150"/>
      <c r="AF73" s="150"/>
      <c r="AG73" s="150"/>
      <c r="AH73" s="150"/>
      <c r="AI73" s="150"/>
      <c r="AJ73" s="150"/>
      <c r="AK73" s="150"/>
      <c r="AL73" s="150"/>
      <c r="AM73" s="150"/>
      <c r="AN73" s="150"/>
      <c r="AO73" s="150"/>
      <c r="AP73" s="150"/>
      <c r="AQ73" s="150"/>
      <c r="AR73" s="150"/>
      <c r="AS73" s="150"/>
      <c r="AT73" s="150"/>
      <c r="AU73" s="150"/>
      <c r="AV73" s="150"/>
      <c r="AW73" s="150"/>
      <c r="AX73" s="150"/>
      <c r="AY73" s="150"/>
      <c r="AZ73" s="150"/>
      <c r="BA73" s="150"/>
      <c r="BB73" s="150"/>
      <c r="BC73" s="150"/>
      <c r="BD73" s="150"/>
      <c r="BE73" s="150"/>
      <c r="BF73" s="150"/>
      <c r="BG73" s="150"/>
      <c r="BH73" s="150"/>
      <c r="BI73" s="150"/>
      <c r="BJ73" s="150"/>
      <c r="BK73" s="150"/>
      <c r="BL73" s="150"/>
      <c r="BM73" s="150"/>
      <c r="BN73" s="150"/>
      <c r="BO73" s="150"/>
      <c r="BP73" s="150"/>
      <c r="BQ73" s="150"/>
      <c r="BR73" s="150"/>
      <c r="BS73" s="150"/>
      <c r="BT73" s="150"/>
      <c r="BU73" s="150"/>
      <c r="BV73" s="150"/>
      <c r="BW73" s="150"/>
      <c r="BX73" s="150"/>
      <c r="BY73" s="150"/>
      <c r="BZ73" s="150"/>
      <c r="CA73" s="150"/>
      <c r="CB73" s="150"/>
      <c r="CC73" s="150"/>
      <c r="CD73" s="150"/>
      <c r="CE73" s="150"/>
      <c r="CF73" s="150"/>
      <c r="CG73" s="150"/>
      <c r="CH73" s="150"/>
      <c r="CI73" s="150"/>
      <c r="CJ73" s="150"/>
      <c r="CK73" s="150"/>
      <c r="CL73" s="150"/>
      <c r="CM73" s="150"/>
      <c r="CN73" s="150"/>
      <c r="CO73" s="150"/>
      <c r="CP73" s="150"/>
      <c r="CQ73" s="150"/>
      <c r="CR73" s="150"/>
      <c r="CS73" s="150"/>
      <c r="CT73" s="150"/>
      <c r="CU73" s="150"/>
      <c r="CV73" s="150"/>
      <c r="CW73" s="150"/>
      <c r="CX73" s="150"/>
      <c r="CY73" s="150"/>
      <c r="CZ73" s="150"/>
      <c r="DA73" s="150"/>
      <c r="DB73" s="150"/>
      <c r="DC73" s="150"/>
      <c r="DD73" s="150"/>
      <c r="DE73" s="150"/>
      <c r="DF73" s="150"/>
      <c r="DG73" s="150"/>
      <c r="DH73" s="150"/>
      <c r="DI73" s="150"/>
      <c r="DJ73" s="150"/>
      <c r="DK73" s="150"/>
      <c r="DL73" s="150"/>
      <c r="DM73" s="150"/>
      <c r="DN73" s="150"/>
      <c r="DO73" s="150"/>
      <c r="DP73" s="75"/>
      <c r="DQ73" s="85"/>
    </row>
    <row r="74" ht="47" customHeight="1" spans="2:120">
      <c r="B74" s="25"/>
      <c r="C74" s="169"/>
      <c r="D74" s="170"/>
      <c r="E74" s="42" t="s">
        <v>110</v>
      </c>
      <c r="F74" s="43">
        <v>0.13</v>
      </c>
      <c r="G74" s="136">
        <f t="shared" si="24"/>
        <v>0</v>
      </c>
      <c r="H74" s="168"/>
      <c r="I74" s="168"/>
      <c r="J74" s="168"/>
      <c r="K74" s="168"/>
      <c r="L74" s="168"/>
      <c r="M74" s="168"/>
      <c r="N74" s="168"/>
      <c r="O74" s="168"/>
      <c r="P74" s="168"/>
      <c r="Q74" s="137"/>
      <c r="R74" s="137"/>
      <c r="S74" s="137"/>
      <c r="T74" s="137"/>
      <c r="U74" s="137"/>
      <c r="V74" s="137"/>
      <c r="W74" s="137"/>
      <c r="X74" s="137"/>
      <c r="Y74" s="137"/>
      <c r="Z74" s="137"/>
      <c r="AA74" s="137"/>
      <c r="AB74" s="137"/>
      <c r="AC74" s="137"/>
      <c r="AD74" s="137"/>
      <c r="AE74" s="137"/>
      <c r="AF74" s="137"/>
      <c r="AG74" s="137"/>
      <c r="AH74" s="137"/>
      <c r="AI74" s="137"/>
      <c r="AJ74" s="137"/>
      <c r="AK74" s="137"/>
      <c r="AL74" s="137"/>
      <c r="AM74" s="137"/>
      <c r="AN74" s="137"/>
      <c r="AO74" s="137"/>
      <c r="AP74" s="137"/>
      <c r="AQ74" s="137"/>
      <c r="AR74" s="137"/>
      <c r="AS74" s="137"/>
      <c r="AT74" s="137"/>
      <c r="AU74" s="137"/>
      <c r="AV74" s="137"/>
      <c r="AW74" s="137"/>
      <c r="AX74" s="137"/>
      <c r="AY74" s="137"/>
      <c r="AZ74" s="137"/>
      <c r="BA74" s="137"/>
      <c r="BB74" s="137"/>
      <c r="BC74" s="137"/>
      <c r="BD74" s="137"/>
      <c r="BE74" s="137"/>
      <c r="BF74" s="137"/>
      <c r="BG74" s="137"/>
      <c r="BH74" s="137"/>
      <c r="BI74" s="137"/>
      <c r="BJ74" s="137"/>
      <c r="BK74" s="137"/>
      <c r="BL74" s="137"/>
      <c r="BM74" s="137"/>
      <c r="BN74" s="137"/>
      <c r="BO74" s="137"/>
      <c r="BP74" s="137"/>
      <c r="BQ74" s="137"/>
      <c r="BR74" s="137"/>
      <c r="BS74" s="137"/>
      <c r="BT74" s="137"/>
      <c r="BU74" s="137"/>
      <c r="BV74" s="137"/>
      <c r="BW74" s="137"/>
      <c r="BX74" s="137"/>
      <c r="BY74" s="137"/>
      <c r="BZ74" s="137"/>
      <c r="CA74" s="137"/>
      <c r="CB74" s="137"/>
      <c r="CC74" s="137"/>
      <c r="CD74" s="137"/>
      <c r="CE74" s="137"/>
      <c r="CF74" s="137"/>
      <c r="CG74" s="137"/>
      <c r="CH74" s="137"/>
      <c r="CI74" s="137"/>
      <c r="CJ74" s="137"/>
      <c r="CK74" s="137"/>
      <c r="CL74" s="137"/>
      <c r="CM74" s="137"/>
      <c r="CN74" s="137"/>
      <c r="CO74" s="137"/>
      <c r="CP74" s="137"/>
      <c r="CQ74" s="137"/>
      <c r="CR74" s="137"/>
      <c r="CS74" s="137"/>
      <c r="CT74" s="137"/>
      <c r="CU74" s="137"/>
      <c r="CV74" s="137"/>
      <c r="CW74" s="137"/>
      <c r="CX74" s="137"/>
      <c r="CY74" s="137"/>
      <c r="CZ74" s="137"/>
      <c r="DA74" s="137"/>
      <c r="DB74" s="137"/>
      <c r="DC74" s="137"/>
      <c r="DD74" s="137"/>
      <c r="DE74" s="137"/>
      <c r="DF74" s="137"/>
      <c r="DG74" s="137"/>
      <c r="DH74" s="137"/>
      <c r="DI74" s="137"/>
      <c r="DJ74" s="137"/>
      <c r="DK74" s="137"/>
      <c r="DL74" s="137"/>
      <c r="DM74" s="137"/>
      <c r="DN74" s="137"/>
      <c r="DO74" s="137"/>
      <c r="DP74" s="131"/>
    </row>
    <row r="75" ht="47" customHeight="1" spans="2:120">
      <c r="B75" s="25"/>
      <c r="C75" s="169"/>
      <c r="D75" s="170"/>
      <c r="E75" s="42" t="s">
        <v>111</v>
      </c>
      <c r="F75" s="43">
        <v>0.13</v>
      </c>
      <c r="G75" s="136">
        <f t="shared" si="24"/>
        <v>0</v>
      </c>
      <c r="H75" s="168"/>
      <c r="I75" s="168"/>
      <c r="J75" s="168"/>
      <c r="K75" s="168"/>
      <c r="L75" s="168"/>
      <c r="M75" s="168"/>
      <c r="N75" s="168"/>
      <c r="O75" s="168"/>
      <c r="P75" s="168"/>
      <c r="Q75" s="137"/>
      <c r="R75" s="137"/>
      <c r="S75" s="137"/>
      <c r="T75" s="137"/>
      <c r="U75" s="137"/>
      <c r="V75" s="137"/>
      <c r="W75" s="137"/>
      <c r="X75" s="137"/>
      <c r="Y75" s="137"/>
      <c r="Z75" s="137"/>
      <c r="AA75" s="137"/>
      <c r="AB75" s="137"/>
      <c r="AC75" s="137"/>
      <c r="AD75" s="137"/>
      <c r="AE75" s="137"/>
      <c r="AF75" s="137"/>
      <c r="AG75" s="137"/>
      <c r="AH75" s="137"/>
      <c r="AI75" s="137"/>
      <c r="AJ75" s="137"/>
      <c r="AK75" s="137"/>
      <c r="AL75" s="137"/>
      <c r="AM75" s="137"/>
      <c r="AN75" s="137"/>
      <c r="AO75" s="137"/>
      <c r="AP75" s="137"/>
      <c r="AQ75" s="137"/>
      <c r="AR75" s="137"/>
      <c r="AS75" s="137"/>
      <c r="AT75" s="137"/>
      <c r="AU75" s="137"/>
      <c r="AV75" s="137"/>
      <c r="AW75" s="137"/>
      <c r="AX75" s="137"/>
      <c r="AY75" s="137"/>
      <c r="AZ75" s="137"/>
      <c r="BA75" s="137"/>
      <c r="BB75" s="137"/>
      <c r="BC75" s="137"/>
      <c r="BD75" s="137"/>
      <c r="BE75" s="137"/>
      <c r="BF75" s="137"/>
      <c r="BG75" s="137"/>
      <c r="BH75" s="137"/>
      <c r="BI75" s="137"/>
      <c r="BJ75" s="137"/>
      <c r="BK75" s="137"/>
      <c r="BL75" s="137"/>
      <c r="BM75" s="137"/>
      <c r="BN75" s="137"/>
      <c r="BO75" s="137"/>
      <c r="BP75" s="137"/>
      <c r="BQ75" s="137"/>
      <c r="BR75" s="137"/>
      <c r="BS75" s="137"/>
      <c r="BT75" s="137"/>
      <c r="BU75" s="137"/>
      <c r="BV75" s="137"/>
      <c r="BW75" s="137"/>
      <c r="BX75" s="137"/>
      <c r="BY75" s="137"/>
      <c r="BZ75" s="137"/>
      <c r="CA75" s="137"/>
      <c r="CB75" s="137"/>
      <c r="CC75" s="137"/>
      <c r="CD75" s="137"/>
      <c r="CE75" s="137"/>
      <c r="CF75" s="137"/>
      <c r="CG75" s="137"/>
      <c r="CH75" s="137"/>
      <c r="CI75" s="137"/>
      <c r="CJ75" s="137"/>
      <c r="CK75" s="137"/>
      <c r="CL75" s="137"/>
      <c r="CM75" s="137"/>
      <c r="CN75" s="137"/>
      <c r="CO75" s="137"/>
      <c r="CP75" s="137"/>
      <c r="CQ75" s="137"/>
      <c r="CR75" s="137"/>
      <c r="CS75" s="137"/>
      <c r="CT75" s="137"/>
      <c r="CU75" s="137"/>
      <c r="CV75" s="137"/>
      <c r="CW75" s="137"/>
      <c r="CX75" s="137"/>
      <c r="CY75" s="137"/>
      <c r="CZ75" s="137"/>
      <c r="DA75" s="137"/>
      <c r="DB75" s="137"/>
      <c r="DC75" s="137"/>
      <c r="DD75" s="137"/>
      <c r="DE75" s="137"/>
      <c r="DF75" s="137"/>
      <c r="DG75" s="137"/>
      <c r="DH75" s="137"/>
      <c r="DI75" s="137"/>
      <c r="DJ75" s="137"/>
      <c r="DK75" s="137"/>
      <c r="DL75" s="137"/>
      <c r="DM75" s="137"/>
      <c r="DN75" s="137"/>
      <c r="DO75" s="137"/>
      <c r="DP75" s="131"/>
    </row>
    <row r="76" ht="47" customHeight="1" spans="2:120">
      <c r="B76" s="25"/>
      <c r="C76" s="90" t="s">
        <v>169</v>
      </c>
      <c r="D76" s="90"/>
      <c r="E76" s="108" t="s">
        <v>170</v>
      </c>
      <c r="F76" s="102">
        <v>0.06</v>
      </c>
      <c r="G76" s="136">
        <f t="shared" si="24"/>
        <v>0</v>
      </c>
      <c r="H76" s="171"/>
      <c r="I76" s="171"/>
      <c r="J76" s="171"/>
      <c r="K76" s="171"/>
      <c r="L76" s="171"/>
      <c r="M76" s="171"/>
      <c r="N76" s="171"/>
      <c r="O76" s="171"/>
      <c r="P76" s="137"/>
      <c r="Q76" s="137"/>
      <c r="R76" s="137"/>
      <c r="S76" s="137"/>
      <c r="T76" s="137"/>
      <c r="U76" s="137"/>
      <c r="V76" s="137"/>
      <c r="W76" s="137"/>
      <c r="X76" s="137"/>
      <c r="Y76" s="137"/>
      <c r="Z76" s="137"/>
      <c r="AA76" s="137"/>
      <c r="AB76" s="137"/>
      <c r="AC76" s="137"/>
      <c r="AD76" s="137"/>
      <c r="AE76" s="137"/>
      <c r="AF76" s="137"/>
      <c r="AG76" s="137"/>
      <c r="AH76" s="137"/>
      <c r="AI76" s="137"/>
      <c r="AJ76" s="137"/>
      <c r="AK76" s="137"/>
      <c r="AL76" s="137"/>
      <c r="AM76" s="137"/>
      <c r="AN76" s="137"/>
      <c r="AO76" s="137"/>
      <c r="AP76" s="137"/>
      <c r="AQ76" s="137"/>
      <c r="AR76" s="137"/>
      <c r="AS76" s="137"/>
      <c r="AT76" s="137"/>
      <c r="AU76" s="137"/>
      <c r="AV76" s="137"/>
      <c r="AW76" s="137"/>
      <c r="AX76" s="137"/>
      <c r="AY76" s="137"/>
      <c r="AZ76" s="137"/>
      <c r="BA76" s="137"/>
      <c r="BB76" s="137"/>
      <c r="BC76" s="137"/>
      <c r="BD76" s="137"/>
      <c r="BE76" s="137"/>
      <c r="BF76" s="137"/>
      <c r="BG76" s="137"/>
      <c r="BH76" s="137"/>
      <c r="BI76" s="137"/>
      <c r="BJ76" s="137"/>
      <c r="BK76" s="137"/>
      <c r="BL76" s="137"/>
      <c r="BM76" s="137"/>
      <c r="BN76" s="137"/>
      <c r="BO76" s="137"/>
      <c r="BP76" s="137"/>
      <c r="BQ76" s="137"/>
      <c r="BR76" s="137"/>
      <c r="BS76" s="137"/>
      <c r="BT76" s="137"/>
      <c r="BU76" s="137"/>
      <c r="BV76" s="137"/>
      <c r="BW76" s="137"/>
      <c r="BX76" s="137"/>
      <c r="BY76" s="137"/>
      <c r="BZ76" s="137"/>
      <c r="CA76" s="137"/>
      <c r="CB76" s="137"/>
      <c r="CC76" s="137"/>
      <c r="CD76" s="137"/>
      <c r="CE76" s="137"/>
      <c r="CF76" s="137"/>
      <c r="CG76" s="137"/>
      <c r="CH76" s="137"/>
      <c r="CI76" s="137"/>
      <c r="CJ76" s="137"/>
      <c r="CK76" s="137"/>
      <c r="CL76" s="137"/>
      <c r="CM76" s="137"/>
      <c r="CN76" s="137"/>
      <c r="CO76" s="137"/>
      <c r="CP76" s="137"/>
      <c r="CQ76" s="137"/>
      <c r="CR76" s="137"/>
      <c r="CS76" s="137"/>
      <c r="CT76" s="137"/>
      <c r="CU76" s="137"/>
      <c r="CV76" s="137"/>
      <c r="CW76" s="137"/>
      <c r="CX76" s="137"/>
      <c r="CY76" s="137"/>
      <c r="CZ76" s="137"/>
      <c r="DA76" s="137"/>
      <c r="DB76" s="137"/>
      <c r="DC76" s="137"/>
      <c r="DD76" s="137"/>
      <c r="DE76" s="137"/>
      <c r="DF76" s="137"/>
      <c r="DG76" s="137"/>
      <c r="DH76" s="137"/>
      <c r="DI76" s="137"/>
      <c r="DJ76" s="137"/>
      <c r="DK76" s="137"/>
      <c r="DL76" s="137"/>
      <c r="DM76" s="137"/>
      <c r="DN76" s="137"/>
      <c r="DO76" s="137"/>
      <c r="DP76" s="129" t="s">
        <v>171</v>
      </c>
    </row>
    <row r="77" ht="47" customHeight="1" spans="2:120">
      <c r="B77" s="25"/>
      <c r="C77" s="90"/>
      <c r="D77" s="90"/>
      <c r="E77" s="92" t="s">
        <v>172</v>
      </c>
      <c r="F77" s="102">
        <v>0.06</v>
      </c>
      <c r="G77" s="136">
        <f t="shared" si="24"/>
        <v>0</v>
      </c>
      <c r="H77" s="171"/>
      <c r="I77" s="171"/>
      <c r="J77" s="171"/>
      <c r="K77" s="171"/>
      <c r="L77" s="171"/>
      <c r="M77" s="171"/>
      <c r="N77" s="171"/>
      <c r="O77" s="171"/>
      <c r="P77" s="137"/>
      <c r="Q77" s="137"/>
      <c r="R77" s="137"/>
      <c r="S77" s="137"/>
      <c r="T77" s="137"/>
      <c r="U77" s="137"/>
      <c r="V77" s="137"/>
      <c r="W77" s="137"/>
      <c r="X77" s="137"/>
      <c r="Y77" s="137"/>
      <c r="Z77" s="137"/>
      <c r="AA77" s="137"/>
      <c r="AB77" s="137"/>
      <c r="AC77" s="137"/>
      <c r="AD77" s="137"/>
      <c r="AE77" s="137"/>
      <c r="AF77" s="137"/>
      <c r="AG77" s="137"/>
      <c r="AH77" s="137"/>
      <c r="AI77" s="137"/>
      <c r="AJ77" s="137"/>
      <c r="AK77" s="137"/>
      <c r="AL77" s="137"/>
      <c r="AM77" s="137"/>
      <c r="AN77" s="137"/>
      <c r="AO77" s="137"/>
      <c r="AP77" s="137"/>
      <c r="AQ77" s="137"/>
      <c r="AR77" s="137"/>
      <c r="AS77" s="137"/>
      <c r="AT77" s="137"/>
      <c r="AU77" s="137"/>
      <c r="AV77" s="137"/>
      <c r="AW77" s="137"/>
      <c r="AX77" s="137"/>
      <c r="AY77" s="137"/>
      <c r="AZ77" s="137"/>
      <c r="BA77" s="137"/>
      <c r="BB77" s="137"/>
      <c r="BC77" s="137"/>
      <c r="BD77" s="137"/>
      <c r="BE77" s="137"/>
      <c r="BF77" s="137"/>
      <c r="BG77" s="137"/>
      <c r="BH77" s="137"/>
      <c r="BI77" s="137"/>
      <c r="BJ77" s="137"/>
      <c r="BK77" s="137"/>
      <c r="BL77" s="137"/>
      <c r="BM77" s="137"/>
      <c r="BN77" s="137"/>
      <c r="BO77" s="137"/>
      <c r="BP77" s="137"/>
      <c r="BQ77" s="137"/>
      <c r="BR77" s="137"/>
      <c r="BS77" s="137"/>
      <c r="BT77" s="137"/>
      <c r="BU77" s="137"/>
      <c r="BV77" s="137"/>
      <c r="BW77" s="137"/>
      <c r="BX77" s="137"/>
      <c r="BY77" s="137"/>
      <c r="BZ77" s="137"/>
      <c r="CA77" s="137"/>
      <c r="CB77" s="137"/>
      <c r="CC77" s="137"/>
      <c r="CD77" s="137"/>
      <c r="CE77" s="137"/>
      <c r="CF77" s="137"/>
      <c r="CG77" s="137"/>
      <c r="CH77" s="137"/>
      <c r="CI77" s="137"/>
      <c r="CJ77" s="137"/>
      <c r="CK77" s="137"/>
      <c r="CL77" s="137"/>
      <c r="CM77" s="137"/>
      <c r="CN77" s="137"/>
      <c r="CO77" s="137"/>
      <c r="CP77" s="137"/>
      <c r="CQ77" s="137"/>
      <c r="CR77" s="137"/>
      <c r="CS77" s="137"/>
      <c r="CT77" s="137"/>
      <c r="CU77" s="137"/>
      <c r="CV77" s="137"/>
      <c r="CW77" s="137"/>
      <c r="CX77" s="137"/>
      <c r="CY77" s="137"/>
      <c r="CZ77" s="137"/>
      <c r="DA77" s="137"/>
      <c r="DB77" s="137"/>
      <c r="DC77" s="137"/>
      <c r="DD77" s="137"/>
      <c r="DE77" s="137"/>
      <c r="DF77" s="137"/>
      <c r="DG77" s="137"/>
      <c r="DH77" s="137"/>
      <c r="DI77" s="137"/>
      <c r="DJ77" s="137"/>
      <c r="DK77" s="137"/>
      <c r="DL77" s="137"/>
      <c r="DM77" s="137"/>
      <c r="DN77" s="137"/>
      <c r="DO77" s="137"/>
      <c r="DP77" s="129"/>
    </row>
    <row r="78" ht="47" customHeight="1" spans="2:120">
      <c r="B78" s="25"/>
      <c r="C78" s="90"/>
      <c r="D78" s="90"/>
      <c r="E78" s="104" t="s">
        <v>173</v>
      </c>
      <c r="F78" s="105">
        <v>0.06</v>
      </c>
      <c r="G78" s="136">
        <f t="shared" si="24"/>
        <v>0</v>
      </c>
      <c r="H78" s="137"/>
      <c r="I78" s="137"/>
      <c r="J78" s="137"/>
      <c r="K78" s="137"/>
      <c r="L78" s="137"/>
      <c r="M78" s="137"/>
      <c r="N78" s="137"/>
      <c r="O78" s="137"/>
      <c r="P78" s="137"/>
      <c r="Q78" s="137"/>
      <c r="R78" s="137"/>
      <c r="S78" s="137"/>
      <c r="T78" s="137"/>
      <c r="U78" s="137"/>
      <c r="V78" s="137"/>
      <c r="W78" s="137"/>
      <c r="X78" s="137"/>
      <c r="Y78" s="137"/>
      <c r="Z78" s="137"/>
      <c r="AA78" s="137"/>
      <c r="AB78" s="137"/>
      <c r="AC78" s="137"/>
      <c r="AD78" s="137"/>
      <c r="AE78" s="137"/>
      <c r="AF78" s="137"/>
      <c r="AG78" s="137"/>
      <c r="AH78" s="137"/>
      <c r="AI78" s="137"/>
      <c r="AJ78" s="137"/>
      <c r="AK78" s="137"/>
      <c r="AL78" s="137"/>
      <c r="AM78" s="137"/>
      <c r="AN78" s="137"/>
      <c r="AO78" s="137"/>
      <c r="AP78" s="137"/>
      <c r="AQ78" s="137"/>
      <c r="AR78" s="137"/>
      <c r="AS78" s="137"/>
      <c r="AT78" s="137"/>
      <c r="AU78" s="137"/>
      <c r="AV78" s="137"/>
      <c r="AW78" s="137"/>
      <c r="AX78" s="137"/>
      <c r="AY78" s="137"/>
      <c r="AZ78" s="137"/>
      <c r="BA78" s="137"/>
      <c r="BB78" s="137"/>
      <c r="BC78" s="137"/>
      <c r="BD78" s="137"/>
      <c r="BE78" s="137"/>
      <c r="BF78" s="137"/>
      <c r="BG78" s="137"/>
      <c r="BH78" s="137"/>
      <c r="BI78" s="137"/>
      <c r="BJ78" s="137"/>
      <c r="BK78" s="137"/>
      <c r="BL78" s="137"/>
      <c r="BM78" s="137"/>
      <c r="BN78" s="137"/>
      <c r="BO78" s="137"/>
      <c r="BP78" s="137"/>
      <c r="BQ78" s="137"/>
      <c r="BR78" s="137"/>
      <c r="BS78" s="137"/>
      <c r="BT78" s="137"/>
      <c r="BU78" s="137"/>
      <c r="BV78" s="137"/>
      <c r="BW78" s="137"/>
      <c r="BX78" s="137"/>
      <c r="BY78" s="137"/>
      <c r="BZ78" s="137"/>
      <c r="CA78" s="137"/>
      <c r="CB78" s="137"/>
      <c r="CC78" s="137"/>
      <c r="CD78" s="137"/>
      <c r="CE78" s="137"/>
      <c r="CF78" s="137"/>
      <c r="CG78" s="137"/>
      <c r="CH78" s="137"/>
      <c r="CI78" s="137"/>
      <c r="CJ78" s="137"/>
      <c r="CK78" s="137"/>
      <c r="CL78" s="137"/>
      <c r="CM78" s="137"/>
      <c r="CN78" s="137"/>
      <c r="CO78" s="137"/>
      <c r="CP78" s="137"/>
      <c r="CQ78" s="137"/>
      <c r="CR78" s="137"/>
      <c r="CS78" s="137"/>
      <c r="CT78" s="137"/>
      <c r="CU78" s="137"/>
      <c r="CV78" s="137"/>
      <c r="CW78" s="137"/>
      <c r="CX78" s="137"/>
      <c r="CY78" s="137"/>
      <c r="CZ78" s="137"/>
      <c r="DA78" s="137"/>
      <c r="DB78" s="137"/>
      <c r="DC78" s="137"/>
      <c r="DD78" s="137"/>
      <c r="DE78" s="137"/>
      <c r="DF78" s="137"/>
      <c r="DG78" s="137"/>
      <c r="DH78" s="137"/>
      <c r="DI78" s="137"/>
      <c r="DJ78" s="137"/>
      <c r="DK78" s="137"/>
      <c r="DL78" s="137"/>
      <c r="DM78" s="137"/>
      <c r="DN78" s="137"/>
      <c r="DO78" s="137"/>
      <c r="DP78" s="130" t="s">
        <v>174</v>
      </c>
    </row>
    <row r="79" ht="47" customHeight="1" spans="2:120">
      <c r="B79" s="25"/>
      <c r="C79" s="90"/>
      <c r="D79" s="90"/>
      <c r="E79" s="104" t="s">
        <v>175</v>
      </c>
      <c r="F79" s="105"/>
      <c r="G79" s="136">
        <f t="shared" si="24"/>
        <v>0</v>
      </c>
      <c r="H79" s="137"/>
      <c r="I79" s="137"/>
      <c r="J79" s="137"/>
      <c r="K79" s="137"/>
      <c r="L79" s="137"/>
      <c r="M79" s="137"/>
      <c r="N79" s="137"/>
      <c r="O79" s="137"/>
      <c r="P79" s="137"/>
      <c r="Q79" s="137"/>
      <c r="R79" s="137"/>
      <c r="S79" s="137"/>
      <c r="T79" s="137"/>
      <c r="U79" s="137"/>
      <c r="V79" s="137"/>
      <c r="W79" s="137"/>
      <c r="X79" s="137"/>
      <c r="Y79" s="137"/>
      <c r="Z79" s="137"/>
      <c r="AA79" s="137"/>
      <c r="AB79" s="137"/>
      <c r="AC79" s="137"/>
      <c r="AD79" s="137"/>
      <c r="AE79" s="137"/>
      <c r="AF79" s="137"/>
      <c r="AG79" s="137"/>
      <c r="AH79" s="137"/>
      <c r="AI79" s="137"/>
      <c r="AJ79" s="137"/>
      <c r="AK79" s="137"/>
      <c r="AL79" s="137"/>
      <c r="AM79" s="137"/>
      <c r="AN79" s="137"/>
      <c r="AO79" s="137"/>
      <c r="AP79" s="137"/>
      <c r="AQ79" s="137"/>
      <c r="AR79" s="137"/>
      <c r="AS79" s="137"/>
      <c r="AT79" s="137"/>
      <c r="AU79" s="137"/>
      <c r="AV79" s="137"/>
      <c r="AW79" s="137"/>
      <c r="AX79" s="137"/>
      <c r="AY79" s="137"/>
      <c r="AZ79" s="137"/>
      <c r="BA79" s="137"/>
      <c r="BB79" s="137"/>
      <c r="BC79" s="137"/>
      <c r="BD79" s="137"/>
      <c r="BE79" s="137"/>
      <c r="BF79" s="137"/>
      <c r="BG79" s="137"/>
      <c r="BH79" s="137"/>
      <c r="BI79" s="137"/>
      <c r="BJ79" s="137"/>
      <c r="BK79" s="137"/>
      <c r="BL79" s="137"/>
      <c r="BM79" s="137"/>
      <c r="BN79" s="137"/>
      <c r="BO79" s="137"/>
      <c r="BP79" s="137"/>
      <c r="BQ79" s="137"/>
      <c r="BR79" s="137"/>
      <c r="BS79" s="137"/>
      <c r="BT79" s="137"/>
      <c r="BU79" s="137"/>
      <c r="BV79" s="137"/>
      <c r="BW79" s="137"/>
      <c r="BX79" s="137"/>
      <c r="BY79" s="137"/>
      <c r="BZ79" s="137"/>
      <c r="CA79" s="137"/>
      <c r="CB79" s="137"/>
      <c r="CC79" s="137"/>
      <c r="CD79" s="137"/>
      <c r="CE79" s="137"/>
      <c r="CF79" s="137"/>
      <c r="CG79" s="137"/>
      <c r="CH79" s="137"/>
      <c r="CI79" s="137"/>
      <c r="CJ79" s="137"/>
      <c r="CK79" s="137"/>
      <c r="CL79" s="137"/>
      <c r="CM79" s="137"/>
      <c r="CN79" s="137"/>
      <c r="CO79" s="137"/>
      <c r="CP79" s="137"/>
      <c r="CQ79" s="137"/>
      <c r="CR79" s="137"/>
      <c r="CS79" s="137"/>
      <c r="CT79" s="137"/>
      <c r="CU79" s="137"/>
      <c r="CV79" s="137"/>
      <c r="CW79" s="137"/>
      <c r="CX79" s="137"/>
      <c r="CY79" s="137"/>
      <c r="CZ79" s="137"/>
      <c r="DA79" s="137"/>
      <c r="DB79" s="137"/>
      <c r="DC79" s="137"/>
      <c r="DD79" s="137"/>
      <c r="DE79" s="137"/>
      <c r="DF79" s="137"/>
      <c r="DG79" s="137"/>
      <c r="DH79" s="137"/>
      <c r="DI79" s="137"/>
      <c r="DJ79" s="137"/>
      <c r="DK79" s="137"/>
      <c r="DL79" s="137"/>
      <c r="DM79" s="137"/>
      <c r="DN79" s="137"/>
      <c r="DO79" s="137"/>
      <c r="DP79" s="130" t="s">
        <v>176</v>
      </c>
    </row>
    <row r="80" ht="47" customHeight="1" spans="2:120">
      <c r="B80" s="25" t="s">
        <v>177</v>
      </c>
      <c r="C80" s="90" t="s">
        <v>177</v>
      </c>
      <c r="D80" s="90"/>
      <c r="E80" s="61" t="s">
        <v>131</v>
      </c>
      <c r="F80" s="43">
        <v>0.13</v>
      </c>
      <c r="G80" s="154">
        <f t="shared" si="24"/>
        <v>23868</v>
      </c>
      <c r="H80" s="154">
        <f>SUM(H81:H83)</f>
        <v>0</v>
      </c>
      <c r="I80" s="154">
        <f t="shared" ref="I80:AN80" si="27">SUM(I81:I83)</f>
        <v>0</v>
      </c>
      <c r="J80" s="154">
        <f t="shared" si="27"/>
        <v>0</v>
      </c>
      <c r="K80" s="154">
        <f t="shared" si="27"/>
        <v>0</v>
      </c>
      <c r="L80" s="154">
        <f t="shared" si="27"/>
        <v>0</v>
      </c>
      <c r="M80" s="154">
        <f t="shared" si="27"/>
        <v>0</v>
      </c>
      <c r="N80" s="154">
        <f t="shared" si="27"/>
        <v>23868</v>
      </c>
      <c r="O80" s="154">
        <f t="shared" si="27"/>
        <v>0</v>
      </c>
      <c r="P80" s="154">
        <f t="shared" si="27"/>
        <v>0</v>
      </c>
      <c r="Q80" s="154">
        <f t="shared" si="27"/>
        <v>0</v>
      </c>
      <c r="R80" s="154">
        <f t="shared" si="27"/>
        <v>0</v>
      </c>
      <c r="S80" s="154">
        <f t="shared" si="27"/>
        <v>0</v>
      </c>
      <c r="T80" s="154">
        <f t="shared" si="27"/>
        <v>0</v>
      </c>
      <c r="U80" s="154">
        <f t="shared" si="27"/>
        <v>0</v>
      </c>
      <c r="V80" s="154">
        <f t="shared" si="27"/>
        <v>0</v>
      </c>
      <c r="W80" s="154">
        <f t="shared" si="27"/>
        <v>0</v>
      </c>
      <c r="X80" s="154">
        <f t="shared" si="27"/>
        <v>0</v>
      </c>
      <c r="Y80" s="154">
        <f t="shared" si="27"/>
        <v>0</v>
      </c>
      <c r="Z80" s="154">
        <f t="shared" si="27"/>
        <v>0</v>
      </c>
      <c r="AA80" s="154">
        <f t="shared" si="27"/>
        <v>0</v>
      </c>
      <c r="AB80" s="154">
        <f t="shared" si="27"/>
        <v>0</v>
      </c>
      <c r="AC80" s="154">
        <f t="shared" si="27"/>
        <v>0</v>
      </c>
      <c r="AD80" s="154">
        <f t="shared" si="27"/>
        <v>0</v>
      </c>
      <c r="AE80" s="154">
        <f t="shared" si="27"/>
        <v>0</v>
      </c>
      <c r="AF80" s="154">
        <f t="shared" si="27"/>
        <v>0</v>
      </c>
      <c r="AG80" s="154">
        <f t="shared" si="27"/>
        <v>0</v>
      </c>
      <c r="AH80" s="154">
        <f t="shared" si="27"/>
        <v>0</v>
      </c>
      <c r="AI80" s="154">
        <f t="shared" si="27"/>
        <v>0</v>
      </c>
      <c r="AJ80" s="154">
        <f t="shared" si="27"/>
        <v>0</v>
      </c>
      <c r="AK80" s="154">
        <f t="shared" si="27"/>
        <v>0</v>
      </c>
      <c r="AL80" s="154">
        <f t="shared" si="27"/>
        <v>0</v>
      </c>
      <c r="AM80" s="154">
        <f t="shared" si="27"/>
        <v>0</v>
      </c>
      <c r="AN80" s="154">
        <f t="shared" si="27"/>
        <v>0</v>
      </c>
      <c r="AO80" s="154">
        <f t="shared" ref="AO80:BT80" si="28">SUM(AO81:AO83)</f>
        <v>0</v>
      </c>
      <c r="AP80" s="154">
        <f t="shared" si="28"/>
        <v>0</v>
      </c>
      <c r="AQ80" s="154">
        <f t="shared" si="28"/>
        <v>0</v>
      </c>
      <c r="AR80" s="154">
        <f t="shared" si="28"/>
        <v>0</v>
      </c>
      <c r="AS80" s="154">
        <f t="shared" si="28"/>
        <v>0</v>
      </c>
      <c r="AT80" s="154">
        <f t="shared" si="28"/>
        <v>0</v>
      </c>
      <c r="AU80" s="154">
        <f t="shared" si="28"/>
        <v>0</v>
      </c>
      <c r="AV80" s="154">
        <f t="shared" si="28"/>
        <v>0</v>
      </c>
      <c r="AW80" s="154">
        <f t="shared" si="28"/>
        <v>0</v>
      </c>
      <c r="AX80" s="154">
        <f t="shared" si="28"/>
        <v>0</v>
      </c>
      <c r="AY80" s="154">
        <f t="shared" si="28"/>
        <v>0</v>
      </c>
      <c r="AZ80" s="154">
        <f t="shared" si="28"/>
        <v>0</v>
      </c>
      <c r="BA80" s="154">
        <f t="shared" si="28"/>
        <v>0</v>
      </c>
      <c r="BB80" s="154">
        <f t="shared" si="28"/>
        <v>0</v>
      </c>
      <c r="BC80" s="154">
        <f t="shared" si="28"/>
        <v>0</v>
      </c>
      <c r="BD80" s="154">
        <f t="shared" si="28"/>
        <v>0</v>
      </c>
      <c r="BE80" s="154">
        <f t="shared" si="28"/>
        <v>0</v>
      </c>
      <c r="BF80" s="154">
        <f t="shared" si="28"/>
        <v>0</v>
      </c>
      <c r="BG80" s="154">
        <f t="shared" si="28"/>
        <v>0</v>
      </c>
      <c r="BH80" s="154">
        <f t="shared" si="28"/>
        <v>0</v>
      </c>
      <c r="BI80" s="154">
        <f t="shared" si="28"/>
        <v>0</v>
      </c>
      <c r="BJ80" s="154">
        <f t="shared" si="28"/>
        <v>0</v>
      </c>
      <c r="BK80" s="154">
        <f t="shared" si="28"/>
        <v>0</v>
      </c>
      <c r="BL80" s="154">
        <f t="shared" si="28"/>
        <v>0</v>
      </c>
      <c r="BM80" s="154">
        <f t="shared" si="28"/>
        <v>0</v>
      </c>
      <c r="BN80" s="154">
        <f t="shared" si="28"/>
        <v>0</v>
      </c>
      <c r="BO80" s="154">
        <f t="shared" si="28"/>
        <v>0</v>
      </c>
      <c r="BP80" s="154">
        <f t="shared" si="28"/>
        <v>0</v>
      </c>
      <c r="BQ80" s="154">
        <f t="shared" si="28"/>
        <v>0</v>
      </c>
      <c r="BR80" s="154">
        <f t="shared" si="28"/>
        <v>0</v>
      </c>
      <c r="BS80" s="154">
        <f t="shared" si="28"/>
        <v>0</v>
      </c>
      <c r="BT80" s="154">
        <f t="shared" si="28"/>
        <v>0</v>
      </c>
      <c r="BU80" s="154">
        <f t="shared" ref="BU80:DO80" si="29">SUM(BU81:BU83)</f>
        <v>0</v>
      </c>
      <c r="BV80" s="154">
        <f t="shared" si="29"/>
        <v>0</v>
      </c>
      <c r="BW80" s="154">
        <f t="shared" si="29"/>
        <v>0</v>
      </c>
      <c r="BX80" s="154">
        <f t="shared" si="29"/>
        <v>0</v>
      </c>
      <c r="BY80" s="154">
        <f t="shared" si="29"/>
        <v>0</v>
      </c>
      <c r="BZ80" s="154">
        <f t="shared" si="29"/>
        <v>0</v>
      </c>
      <c r="CA80" s="154">
        <f t="shared" si="29"/>
        <v>0</v>
      </c>
      <c r="CB80" s="154">
        <f t="shared" si="29"/>
        <v>0</v>
      </c>
      <c r="CC80" s="154">
        <f t="shared" si="29"/>
        <v>0</v>
      </c>
      <c r="CD80" s="154">
        <f t="shared" si="29"/>
        <v>0</v>
      </c>
      <c r="CE80" s="154">
        <f t="shared" si="29"/>
        <v>0</v>
      </c>
      <c r="CF80" s="154">
        <f t="shared" si="29"/>
        <v>0</v>
      </c>
      <c r="CG80" s="154">
        <f t="shared" si="29"/>
        <v>0</v>
      </c>
      <c r="CH80" s="154">
        <f t="shared" si="29"/>
        <v>0</v>
      </c>
      <c r="CI80" s="154">
        <f t="shared" si="29"/>
        <v>0</v>
      </c>
      <c r="CJ80" s="154">
        <f t="shared" si="29"/>
        <v>0</v>
      </c>
      <c r="CK80" s="154">
        <f t="shared" si="29"/>
        <v>0</v>
      </c>
      <c r="CL80" s="154">
        <f t="shared" si="29"/>
        <v>0</v>
      </c>
      <c r="CM80" s="154">
        <f t="shared" si="29"/>
        <v>0</v>
      </c>
      <c r="CN80" s="154">
        <f t="shared" si="29"/>
        <v>0</v>
      </c>
      <c r="CO80" s="154">
        <f t="shared" si="29"/>
        <v>0</v>
      </c>
      <c r="CP80" s="154">
        <f t="shared" si="29"/>
        <v>0</v>
      </c>
      <c r="CQ80" s="154">
        <f t="shared" si="29"/>
        <v>0</v>
      </c>
      <c r="CR80" s="154">
        <f t="shared" si="29"/>
        <v>0</v>
      </c>
      <c r="CS80" s="154">
        <f t="shared" si="29"/>
        <v>0</v>
      </c>
      <c r="CT80" s="154">
        <f t="shared" si="29"/>
        <v>0</v>
      </c>
      <c r="CU80" s="154">
        <f t="shared" si="29"/>
        <v>0</v>
      </c>
      <c r="CV80" s="154">
        <f t="shared" si="29"/>
        <v>0</v>
      </c>
      <c r="CW80" s="154">
        <f t="shared" si="29"/>
        <v>0</v>
      </c>
      <c r="CX80" s="154">
        <f t="shared" si="29"/>
        <v>0</v>
      </c>
      <c r="CY80" s="154">
        <f t="shared" si="29"/>
        <v>0</v>
      </c>
      <c r="CZ80" s="154">
        <f t="shared" si="29"/>
        <v>0</v>
      </c>
      <c r="DA80" s="154">
        <f t="shared" si="29"/>
        <v>0</v>
      </c>
      <c r="DB80" s="154">
        <f t="shared" si="29"/>
        <v>0</v>
      </c>
      <c r="DC80" s="154">
        <f t="shared" si="29"/>
        <v>0</v>
      </c>
      <c r="DD80" s="154">
        <f t="shared" si="29"/>
        <v>0</v>
      </c>
      <c r="DE80" s="154">
        <f t="shared" si="29"/>
        <v>0</v>
      </c>
      <c r="DF80" s="154">
        <f t="shared" si="29"/>
        <v>0</v>
      </c>
      <c r="DG80" s="154">
        <f t="shared" si="29"/>
        <v>0</v>
      </c>
      <c r="DH80" s="154">
        <f t="shared" si="29"/>
        <v>0</v>
      </c>
      <c r="DI80" s="154">
        <f t="shared" si="29"/>
        <v>0</v>
      </c>
      <c r="DJ80" s="154">
        <f t="shared" si="29"/>
        <v>0</v>
      </c>
      <c r="DK80" s="154">
        <f t="shared" si="29"/>
        <v>0</v>
      </c>
      <c r="DL80" s="154">
        <f t="shared" si="29"/>
        <v>0</v>
      </c>
      <c r="DM80" s="154">
        <f t="shared" si="29"/>
        <v>0</v>
      </c>
      <c r="DN80" s="154">
        <f t="shared" si="29"/>
        <v>0</v>
      </c>
      <c r="DO80" s="154">
        <f t="shared" si="29"/>
        <v>0</v>
      </c>
      <c r="DP80" s="199"/>
    </row>
    <row r="81" ht="47" customHeight="1" spans="2:120">
      <c r="B81" s="25"/>
      <c r="C81" s="90"/>
      <c r="D81" s="90"/>
      <c r="E81" s="61" t="s">
        <v>132</v>
      </c>
      <c r="F81" s="43">
        <v>0.13</v>
      </c>
      <c r="G81" s="154">
        <f t="shared" si="24"/>
        <v>23868</v>
      </c>
      <c r="H81" s="137"/>
      <c r="I81" s="137"/>
      <c r="J81" s="137"/>
      <c r="K81" s="137"/>
      <c r="L81" s="137"/>
      <c r="M81" s="137"/>
      <c r="N81" s="137">
        <v>23868</v>
      </c>
      <c r="O81" s="137"/>
      <c r="P81" s="137"/>
      <c r="Q81" s="137"/>
      <c r="R81" s="137"/>
      <c r="S81" s="137"/>
      <c r="T81" s="137"/>
      <c r="U81" s="137"/>
      <c r="V81" s="137"/>
      <c r="W81" s="137"/>
      <c r="X81" s="137"/>
      <c r="Y81" s="137"/>
      <c r="Z81" s="137"/>
      <c r="AA81" s="137"/>
      <c r="AB81" s="137"/>
      <c r="AC81" s="137"/>
      <c r="AD81" s="137"/>
      <c r="AE81" s="137"/>
      <c r="AF81" s="137"/>
      <c r="AG81" s="137"/>
      <c r="AH81" s="137"/>
      <c r="AI81" s="137"/>
      <c r="AJ81" s="137"/>
      <c r="AK81" s="137"/>
      <c r="AL81" s="137"/>
      <c r="AM81" s="137"/>
      <c r="AN81" s="137"/>
      <c r="AO81" s="137"/>
      <c r="AP81" s="137"/>
      <c r="AQ81" s="137"/>
      <c r="AR81" s="137"/>
      <c r="AS81" s="137"/>
      <c r="AT81" s="137"/>
      <c r="AU81" s="137"/>
      <c r="AV81" s="137"/>
      <c r="AW81" s="137"/>
      <c r="AX81" s="137"/>
      <c r="AY81" s="137"/>
      <c r="AZ81" s="137"/>
      <c r="BA81" s="137"/>
      <c r="BB81" s="137"/>
      <c r="BC81" s="137"/>
      <c r="BD81" s="137"/>
      <c r="BE81" s="137"/>
      <c r="BF81" s="137"/>
      <c r="BG81" s="137"/>
      <c r="BH81" s="137"/>
      <c r="BI81" s="137"/>
      <c r="BJ81" s="137"/>
      <c r="BK81" s="137"/>
      <c r="BL81" s="137"/>
      <c r="BM81" s="137"/>
      <c r="BN81" s="137"/>
      <c r="BO81" s="137"/>
      <c r="BP81" s="137"/>
      <c r="BQ81" s="137"/>
      <c r="BR81" s="137"/>
      <c r="BS81" s="137"/>
      <c r="BT81" s="137"/>
      <c r="BU81" s="137"/>
      <c r="BV81" s="137"/>
      <c r="BW81" s="137"/>
      <c r="BX81" s="137"/>
      <c r="BY81" s="137"/>
      <c r="BZ81" s="137"/>
      <c r="CA81" s="137"/>
      <c r="CB81" s="137"/>
      <c r="CC81" s="137"/>
      <c r="CD81" s="137"/>
      <c r="CE81" s="137"/>
      <c r="CF81" s="137"/>
      <c r="CG81" s="137"/>
      <c r="CH81" s="137"/>
      <c r="CI81" s="137"/>
      <c r="CJ81" s="137"/>
      <c r="CK81" s="137"/>
      <c r="CL81" s="137"/>
      <c r="CM81" s="137"/>
      <c r="CN81" s="137"/>
      <c r="CO81" s="137"/>
      <c r="CP81" s="137"/>
      <c r="CQ81" s="137"/>
      <c r="CR81" s="137"/>
      <c r="CS81" s="137"/>
      <c r="CT81" s="137"/>
      <c r="CU81" s="137"/>
      <c r="CV81" s="137"/>
      <c r="CW81" s="137"/>
      <c r="CX81" s="137"/>
      <c r="CY81" s="137"/>
      <c r="CZ81" s="137"/>
      <c r="DA81" s="137"/>
      <c r="DB81" s="137"/>
      <c r="DC81" s="137"/>
      <c r="DD81" s="137"/>
      <c r="DE81" s="137"/>
      <c r="DF81" s="137"/>
      <c r="DG81" s="137"/>
      <c r="DH81" s="137"/>
      <c r="DI81" s="137"/>
      <c r="DJ81" s="137"/>
      <c r="DK81" s="137"/>
      <c r="DL81" s="137"/>
      <c r="DM81" s="137"/>
      <c r="DN81" s="137"/>
      <c r="DO81" s="137"/>
      <c r="DP81" s="199"/>
    </row>
    <row r="82" ht="47" customHeight="1" spans="2:120">
      <c r="B82" s="25"/>
      <c r="C82" s="90"/>
      <c r="D82" s="90"/>
      <c r="E82" s="61" t="s">
        <v>133</v>
      </c>
      <c r="F82" s="43">
        <v>0.13</v>
      </c>
      <c r="G82" s="154">
        <f t="shared" si="24"/>
        <v>0</v>
      </c>
      <c r="H82" s="137"/>
      <c r="I82" s="137"/>
      <c r="J82" s="137"/>
      <c r="K82" s="137"/>
      <c r="L82" s="137"/>
      <c r="M82" s="137"/>
      <c r="N82" s="137"/>
      <c r="O82" s="137"/>
      <c r="P82" s="137"/>
      <c r="Q82" s="137"/>
      <c r="R82" s="137"/>
      <c r="S82" s="137"/>
      <c r="T82" s="137"/>
      <c r="U82" s="137"/>
      <c r="V82" s="137"/>
      <c r="W82" s="137"/>
      <c r="X82" s="137"/>
      <c r="Y82" s="137"/>
      <c r="Z82" s="137"/>
      <c r="AA82" s="137"/>
      <c r="AB82" s="137"/>
      <c r="AC82" s="137"/>
      <c r="AD82" s="137"/>
      <c r="AE82" s="137"/>
      <c r="AF82" s="137"/>
      <c r="AG82" s="137"/>
      <c r="AH82" s="137"/>
      <c r="AI82" s="137"/>
      <c r="AJ82" s="137"/>
      <c r="AK82" s="137"/>
      <c r="AL82" s="137"/>
      <c r="AM82" s="137"/>
      <c r="AN82" s="137"/>
      <c r="AO82" s="137"/>
      <c r="AP82" s="137"/>
      <c r="AQ82" s="137"/>
      <c r="AR82" s="137"/>
      <c r="AS82" s="137"/>
      <c r="AT82" s="137"/>
      <c r="AU82" s="137"/>
      <c r="AV82" s="137"/>
      <c r="AW82" s="137"/>
      <c r="AX82" s="137"/>
      <c r="AY82" s="137"/>
      <c r="AZ82" s="137"/>
      <c r="BA82" s="137"/>
      <c r="BB82" s="137"/>
      <c r="BC82" s="137"/>
      <c r="BD82" s="137"/>
      <c r="BE82" s="137"/>
      <c r="BF82" s="137"/>
      <c r="BG82" s="137"/>
      <c r="BH82" s="137"/>
      <c r="BI82" s="137"/>
      <c r="BJ82" s="137"/>
      <c r="BK82" s="137"/>
      <c r="BL82" s="137"/>
      <c r="BM82" s="137"/>
      <c r="BN82" s="137"/>
      <c r="BO82" s="137"/>
      <c r="BP82" s="137"/>
      <c r="BQ82" s="137"/>
      <c r="BR82" s="137"/>
      <c r="BS82" s="137"/>
      <c r="BT82" s="137"/>
      <c r="BU82" s="137"/>
      <c r="BV82" s="137"/>
      <c r="BW82" s="137"/>
      <c r="BX82" s="137"/>
      <c r="BY82" s="137"/>
      <c r="BZ82" s="137"/>
      <c r="CA82" s="137"/>
      <c r="CB82" s="137"/>
      <c r="CC82" s="137"/>
      <c r="CD82" s="137"/>
      <c r="CE82" s="137"/>
      <c r="CF82" s="137"/>
      <c r="CG82" s="137"/>
      <c r="CH82" s="137"/>
      <c r="CI82" s="137"/>
      <c r="CJ82" s="137"/>
      <c r="CK82" s="137"/>
      <c r="CL82" s="137"/>
      <c r="CM82" s="137"/>
      <c r="CN82" s="137"/>
      <c r="CO82" s="137"/>
      <c r="CP82" s="137"/>
      <c r="CQ82" s="137"/>
      <c r="CR82" s="137"/>
      <c r="CS82" s="137"/>
      <c r="CT82" s="137"/>
      <c r="CU82" s="137"/>
      <c r="CV82" s="137"/>
      <c r="CW82" s="137"/>
      <c r="CX82" s="137"/>
      <c r="CY82" s="137"/>
      <c r="CZ82" s="137"/>
      <c r="DA82" s="137"/>
      <c r="DB82" s="137"/>
      <c r="DC82" s="137"/>
      <c r="DD82" s="137"/>
      <c r="DE82" s="137"/>
      <c r="DF82" s="137"/>
      <c r="DG82" s="137"/>
      <c r="DH82" s="137"/>
      <c r="DI82" s="137"/>
      <c r="DJ82" s="137"/>
      <c r="DK82" s="137"/>
      <c r="DL82" s="137"/>
      <c r="DM82" s="137"/>
      <c r="DN82" s="137"/>
      <c r="DO82" s="137"/>
      <c r="DP82" s="199"/>
    </row>
    <row r="83" ht="47" customHeight="1" spans="2:120">
      <c r="B83" s="25"/>
      <c r="C83" s="90"/>
      <c r="D83" s="90"/>
      <c r="E83" s="61" t="s">
        <v>134</v>
      </c>
      <c r="F83" s="43">
        <v>0.13</v>
      </c>
      <c r="G83" s="154">
        <f t="shared" si="24"/>
        <v>0</v>
      </c>
      <c r="H83" s="137"/>
      <c r="I83" s="137"/>
      <c r="J83" s="137"/>
      <c r="K83" s="137"/>
      <c r="L83" s="137"/>
      <c r="M83" s="137"/>
      <c r="N83" s="137"/>
      <c r="O83" s="137"/>
      <c r="P83" s="137"/>
      <c r="Q83" s="137"/>
      <c r="R83" s="137"/>
      <c r="S83" s="137"/>
      <c r="T83" s="137"/>
      <c r="U83" s="137"/>
      <c r="V83" s="137"/>
      <c r="W83" s="137"/>
      <c r="X83" s="137"/>
      <c r="Y83" s="137"/>
      <c r="Z83" s="137"/>
      <c r="AA83" s="137"/>
      <c r="AB83" s="137"/>
      <c r="AC83" s="137"/>
      <c r="AD83" s="137"/>
      <c r="AE83" s="137"/>
      <c r="AF83" s="137"/>
      <c r="AG83" s="137"/>
      <c r="AH83" s="137"/>
      <c r="AI83" s="137"/>
      <c r="AJ83" s="137"/>
      <c r="AK83" s="137"/>
      <c r="AL83" s="137"/>
      <c r="AM83" s="137"/>
      <c r="AN83" s="137"/>
      <c r="AO83" s="137"/>
      <c r="AP83" s="137"/>
      <c r="AQ83" s="137"/>
      <c r="AR83" s="137"/>
      <c r="AS83" s="137"/>
      <c r="AT83" s="137"/>
      <c r="AU83" s="137"/>
      <c r="AV83" s="137"/>
      <c r="AW83" s="137"/>
      <c r="AX83" s="137"/>
      <c r="AY83" s="137"/>
      <c r="AZ83" s="137"/>
      <c r="BA83" s="137"/>
      <c r="BB83" s="137"/>
      <c r="BC83" s="137"/>
      <c r="BD83" s="137"/>
      <c r="BE83" s="137"/>
      <c r="BF83" s="137"/>
      <c r="BG83" s="137"/>
      <c r="BH83" s="137"/>
      <c r="BI83" s="137"/>
      <c r="BJ83" s="137"/>
      <c r="BK83" s="137"/>
      <c r="BL83" s="137"/>
      <c r="BM83" s="137"/>
      <c r="BN83" s="137"/>
      <c r="BO83" s="137"/>
      <c r="BP83" s="137"/>
      <c r="BQ83" s="137"/>
      <c r="BR83" s="137"/>
      <c r="BS83" s="137"/>
      <c r="BT83" s="137"/>
      <c r="BU83" s="137"/>
      <c r="BV83" s="137"/>
      <c r="BW83" s="137"/>
      <c r="BX83" s="137"/>
      <c r="BY83" s="137"/>
      <c r="BZ83" s="137"/>
      <c r="CA83" s="137"/>
      <c r="CB83" s="137"/>
      <c r="CC83" s="137"/>
      <c r="CD83" s="137"/>
      <c r="CE83" s="137"/>
      <c r="CF83" s="137"/>
      <c r="CG83" s="137"/>
      <c r="CH83" s="137"/>
      <c r="CI83" s="137"/>
      <c r="CJ83" s="137"/>
      <c r="CK83" s="137"/>
      <c r="CL83" s="137"/>
      <c r="CM83" s="137"/>
      <c r="CN83" s="137"/>
      <c r="CO83" s="137"/>
      <c r="CP83" s="137"/>
      <c r="CQ83" s="137"/>
      <c r="CR83" s="137"/>
      <c r="CS83" s="137"/>
      <c r="CT83" s="137"/>
      <c r="CU83" s="137"/>
      <c r="CV83" s="137"/>
      <c r="CW83" s="137"/>
      <c r="CX83" s="137"/>
      <c r="CY83" s="137"/>
      <c r="CZ83" s="137"/>
      <c r="DA83" s="137"/>
      <c r="DB83" s="137"/>
      <c r="DC83" s="137"/>
      <c r="DD83" s="137"/>
      <c r="DE83" s="137"/>
      <c r="DF83" s="137"/>
      <c r="DG83" s="137"/>
      <c r="DH83" s="137"/>
      <c r="DI83" s="137"/>
      <c r="DJ83" s="137"/>
      <c r="DK83" s="137"/>
      <c r="DL83" s="137"/>
      <c r="DM83" s="137"/>
      <c r="DN83" s="137"/>
      <c r="DO83" s="137"/>
      <c r="DP83" s="199"/>
    </row>
    <row r="84" ht="47" customHeight="1" spans="2:120">
      <c r="B84" s="25"/>
      <c r="C84" s="90"/>
      <c r="D84" s="90"/>
      <c r="E84" s="61" t="s">
        <v>178</v>
      </c>
      <c r="F84" s="43"/>
      <c r="G84" s="154">
        <f t="shared" si="24"/>
        <v>0</v>
      </c>
      <c r="H84" s="155">
        <f>H85+H86+H87</f>
        <v>0</v>
      </c>
      <c r="I84" s="155">
        <f>I85+I86+I87</f>
        <v>0</v>
      </c>
      <c r="J84" s="155">
        <f t="shared" ref="I84:AN84" si="30">J85+J86+J87</f>
        <v>0</v>
      </c>
      <c r="K84" s="155">
        <f t="shared" si="30"/>
        <v>0</v>
      </c>
      <c r="L84" s="155">
        <f t="shared" si="30"/>
        <v>0</v>
      </c>
      <c r="M84" s="155">
        <f t="shared" si="30"/>
        <v>0</v>
      </c>
      <c r="N84" s="155">
        <f t="shared" si="30"/>
        <v>0</v>
      </c>
      <c r="O84" s="155">
        <f t="shared" si="30"/>
        <v>0</v>
      </c>
      <c r="P84" s="155">
        <f t="shared" si="30"/>
        <v>0</v>
      </c>
      <c r="Q84" s="155">
        <f t="shared" si="30"/>
        <v>0</v>
      </c>
      <c r="R84" s="155">
        <f t="shared" si="30"/>
        <v>0</v>
      </c>
      <c r="S84" s="155">
        <f t="shared" si="30"/>
        <v>0</v>
      </c>
      <c r="T84" s="155">
        <f t="shared" si="30"/>
        <v>0</v>
      </c>
      <c r="U84" s="155">
        <f t="shared" si="30"/>
        <v>0</v>
      </c>
      <c r="V84" s="155">
        <f t="shared" si="30"/>
        <v>0</v>
      </c>
      <c r="W84" s="155">
        <f t="shared" si="30"/>
        <v>0</v>
      </c>
      <c r="X84" s="155">
        <f t="shared" si="30"/>
        <v>0</v>
      </c>
      <c r="Y84" s="155">
        <f t="shared" si="30"/>
        <v>0</v>
      </c>
      <c r="Z84" s="155">
        <f t="shared" si="30"/>
        <v>0</v>
      </c>
      <c r="AA84" s="155">
        <f t="shared" si="30"/>
        <v>0</v>
      </c>
      <c r="AB84" s="155">
        <f t="shared" si="30"/>
        <v>0</v>
      </c>
      <c r="AC84" s="155">
        <f t="shared" si="30"/>
        <v>0</v>
      </c>
      <c r="AD84" s="155">
        <f t="shared" si="30"/>
        <v>0</v>
      </c>
      <c r="AE84" s="155">
        <f t="shared" si="30"/>
        <v>0</v>
      </c>
      <c r="AF84" s="155">
        <f t="shared" si="30"/>
        <v>0</v>
      </c>
      <c r="AG84" s="155">
        <f t="shared" si="30"/>
        <v>0</v>
      </c>
      <c r="AH84" s="155">
        <f t="shared" si="30"/>
        <v>0</v>
      </c>
      <c r="AI84" s="155">
        <f t="shared" si="30"/>
        <v>0</v>
      </c>
      <c r="AJ84" s="155">
        <f t="shared" si="30"/>
        <v>0</v>
      </c>
      <c r="AK84" s="155">
        <f t="shared" si="30"/>
        <v>0</v>
      </c>
      <c r="AL84" s="155">
        <f t="shared" si="30"/>
        <v>0</v>
      </c>
      <c r="AM84" s="155">
        <f t="shared" si="30"/>
        <v>0</v>
      </c>
      <c r="AN84" s="155">
        <f t="shared" si="30"/>
        <v>0</v>
      </c>
      <c r="AO84" s="155">
        <f t="shared" ref="AO84:BT84" si="31">AO85+AO86+AO87</f>
        <v>0</v>
      </c>
      <c r="AP84" s="155">
        <f t="shared" si="31"/>
        <v>0</v>
      </c>
      <c r="AQ84" s="155">
        <f t="shared" si="31"/>
        <v>0</v>
      </c>
      <c r="AR84" s="155">
        <f t="shared" si="31"/>
        <v>0</v>
      </c>
      <c r="AS84" s="155">
        <f t="shared" si="31"/>
        <v>0</v>
      </c>
      <c r="AT84" s="155">
        <f t="shared" si="31"/>
        <v>0</v>
      </c>
      <c r="AU84" s="155">
        <f t="shared" si="31"/>
        <v>0</v>
      </c>
      <c r="AV84" s="155">
        <f t="shared" si="31"/>
        <v>0</v>
      </c>
      <c r="AW84" s="155">
        <f t="shared" si="31"/>
        <v>0</v>
      </c>
      <c r="AX84" s="155">
        <f t="shared" si="31"/>
        <v>0</v>
      </c>
      <c r="AY84" s="155">
        <f t="shared" si="31"/>
        <v>0</v>
      </c>
      <c r="AZ84" s="155">
        <f t="shared" si="31"/>
        <v>0</v>
      </c>
      <c r="BA84" s="155">
        <f t="shared" si="31"/>
        <v>0</v>
      </c>
      <c r="BB84" s="155">
        <f t="shared" si="31"/>
        <v>0</v>
      </c>
      <c r="BC84" s="155">
        <f t="shared" si="31"/>
        <v>0</v>
      </c>
      <c r="BD84" s="155">
        <f t="shared" si="31"/>
        <v>0</v>
      </c>
      <c r="BE84" s="155">
        <f t="shared" si="31"/>
        <v>0</v>
      </c>
      <c r="BF84" s="155">
        <f t="shared" si="31"/>
        <v>0</v>
      </c>
      <c r="BG84" s="155">
        <f t="shared" si="31"/>
        <v>0</v>
      </c>
      <c r="BH84" s="155">
        <f t="shared" si="31"/>
        <v>0</v>
      </c>
      <c r="BI84" s="155">
        <f t="shared" si="31"/>
        <v>0</v>
      </c>
      <c r="BJ84" s="155">
        <f t="shared" si="31"/>
        <v>0</v>
      </c>
      <c r="BK84" s="155">
        <f t="shared" si="31"/>
        <v>0</v>
      </c>
      <c r="BL84" s="155">
        <f t="shared" si="31"/>
        <v>0</v>
      </c>
      <c r="BM84" s="155">
        <f t="shared" si="31"/>
        <v>0</v>
      </c>
      <c r="BN84" s="155">
        <f t="shared" si="31"/>
        <v>0</v>
      </c>
      <c r="BO84" s="155">
        <f t="shared" si="31"/>
        <v>0</v>
      </c>
      <c r="BP84" s="155">
        <f t="shared" si="31"/>
        <v>0</v>
      </c>
      <c r="BQ84" s="155">
        <f t="shared" si="31"/>
        <v>0</v>
      </c>
      <c r="BR84" s="155">
        <f t="shared" si="31"/>
        <v>0</v>
      </c>
      <c r="BS84" s="155">
        <f t="shared" si="31"/>
        <v>0</v>
      </c>
      <c r="BT84" s="155">
        <f t="shared" si="31"/>
        <v>0</v>
      </c>
      <c r="BU84" s="155">
        <f t="shared" ref="BU84:DO84" si="32">BU85+BU86+BU87</f>
        <v>0</v>
      </c>
      <c r="BV84" s="155">
        <f t="shared" si="32"/>
        <v>0</v>
      </c>
      <c r="BW84" s="155">
        <f t="shared" si="32"/>
        <v>0</v>
      </c>
      <c r="BX84" s="155">
        <f t="shared" si="32"/>
        <v>0</v>
      </c>
      <c r="BY84" s="155">
        <f t="shared" si="32"/>
        <v>0</v>
      </c>
      <c r="BZ84" s="155">
        <f t="shared" si="32"/>
        <v>0</v>
      </c>
      <c r="CA84" s="155">
        <f t="shared" si="32"/>
        <v>0</v>
      </c>
      <c r="CB84" s="155">
        <f t="shared" si="32"/>
        <v>0</v>
      </c>
      <c r="CC84" s="155">
        <f t="shared" si="32"/>
        <v>0</v>
      </c>
      <c r="CD84" s="155">
        <f t="shared" si="32"/>
        <v>0</v>
      </c>
      <c r="CE84" s="155">
        <f t="shared" si="32"/>
        <v>0</v>
      </c>
      <c r="CF84" s="155">
        <f t="shared" si="32"/>
        <v>0</v>
      </c>
      <c r="CG84" s="155">
        <f t="shared" si="32"/>
        <v>0</v>
      </c>
      <c r="CH84" s="155">
        <f t="shared" si="32"/>
        <v>0</v>
      </c>
      <c r="CI84" s="155">
        <f t="shared" si="32"/>
        <v>0</v>
      </c>
      <c r="CJ84" s="155">
        <f t="shared" si="32"/>
        <v>0</v>
      </c>
      <c r="CK84" s="155">
        <f t="shared" si="32"/>
        <v>0</v>
      </c>
      <c r="CL84" s="155">
        <f t="shared" si="32"/>
        <v>0</v>
      </c>
      <c r="CM84" s="155">
        <f t="shared" si="32"/>
        <v>0</v>
      </c>
      <c r="CN84" s="155">
        <f t="shared" si="32"/>
        <v>0</v>
      </c>
      <c r="CO84" s="155">
        <f t="shared" si="32"/>
        <v>0</v>
      </c>
      <c r="CP84" s="155">
        <f t="shared" si="32"/>
        <v>0</v>
      </c>
      <c r="CQ84" s="155">
        <f t="shared" si="32"/>
        <v>0</v>
      </c>
      <c r="CR84" s="155">
        <f t="shared" si="32"/>
        <v>0</v>
      </c>
      <c r="CS84" s="155">
        <f t="shared" si="32"/>
        <v>0</v>
      </c>
      <c r="CT84" s="155">
        <f t="shared" si="32"/>
        <v>0</v>
      </c>
      <c r="CU84" s="155">
        <f t="shared" si="32"/>
        <v>0</v>
      </c>
      <c r="CV84" s="155">
        <f t="shared" si="32"/>
        <v>0</v>
      </c>
      <c r="CW84" s="155">
        <f t="shared" si="32"/>
        <v>0</v>
      </c>
      <c r="CX84" s="155">
        <f t="shared" si="32"/>
        <v>0</v>
      </c>
      <c r="CY84" s="155">
        <f t="shared" si="32"/>
        <v>0</v>
      </c>
      <c r="CZ84" s="155">
        <f t="shared" si="32"/>
        <v>0</v>
      </c>
      <c r="DA84" s="155">
        <f t="shared" si="32"/>
        <v>0</v>
      </c>
      <c r="DB84" s="155">
        <f t="shared" si="32"/>
        <v>0</v>
      </c>
      <c r="DC84" s="155">
        <f t="shared" si="32"/>
        <v>0</v>
      </c>
      <c r="DD84" s="155">
        <f t="shared" si="32"/>
        <v>0</v>
      </c>
      <c r="DE84" s="155">
        <f t="shared" si="32"/>
        <v>0</v>
      </c>
      <c r="DF84" s="155">
        <f t="shared" si="32"/>
        <v>0</v>
      </c>
      <c r="DG84" s="155">
        <f t="shared" si="32"/>
        <v>0</v>
      </c>
      <c r="DH84" s="155">
        <f t="shared" si="32"/>
        <v>0</v>
      </c>
      <c r="DI84" s="155">
        <f t="shared" si="32"/>
        <v>0</v>
      </c>
      <c r="DJ84" s="155">
        <f t="shared" si="32"/>
        <v>0</v>
      </c>
      <c r="DK84" s="155">
        <f t="shared" si="32"/>
        <v>0</v>
      </c>
      <c r="DL84" s="155">
        <f t="shared" si="32"/>
        <v>0</v>
      </c>
      <c r="DM84" s="155">
        <f t="shared" si="32"/>
        <v>0</v>
      </c>
      <c r="DN84" s="155">
        <f t="shared" si="32"/>
        <v>0</v>
      </c>
      <c r="DO84" s="155">
        <f t="shared" si="32"/>
        <v>0</v>
      </c>
      <c r="DP84" s="199"/>
    </row>
    <row r="85" ht="47" customHeight="1" spans="2:120">
      <c r="B85" s="25"/>
      <c r="C85" s="90"/>
      <c r="D85" s="90"/>
      <c r="E85" s="61" t="s">
        <v>136</v>
      </c>
      <c r="F85" s="43">
        <v>0.06</v>
      </c>
      <c r="G85" s="154">
        <f t="shared" si="24"/>
        <v>0</v>
      </c>
      <c r="H85" s="137"/>
      <c r="I85" s="137"/>
      <c r="J85" s="137"/>
      <c r="K85" s="137"/>
      <c r="L85" s="137"/>
      <c r="M85" s="137"/>
      <c r="N85" s="137"/>
      <c r="O85" s="137"/>
      <c r="P85" s="137"/>
      <c r="Q85" s="137"/>
      <c r="R85" s="137"/>
      <c r="S85" s="137"/>
      <c r="T85" s="137"/>
      <c r="U85" s="137"/>
      <c r="V85" s="137"/>
      <c r="W85" s="137"/>
      <c r="X85" s="137"/>
      <c r="Y85" s="137"/>
      <c r="Z85" s="137"/>
      <c r="AA85" s="137"/>
      <c r="AB85" s="137"/>
      <c r="AC85" s="137"/>
      <c r="AD85" s="137"/>
      <c r="AE85" s="137"/>
      <c r="AF85" s="137"/>
      <c r="AG85" s="137"/>
      <c r="AH85" s="137"/>
      <c r="AI85" s="137"/>
      <c r="AJ85" s="137"/>
      <c r="AK85" s="137"/>
      <c r="AL85" s="137"/>
      <c r="AM85" s="137"/>
      <c r="AN85" s="137"/>
      <c r="AO85" s="137"/>
      <c r="AP85" s="137"/>
      <c r="AQ85" s="137"/>
      <c r="AR85" s="137"/>
      <c r="AS85" s="137"/>
      <c r="AT85" s="137"/>
      <c r="AU85" s="137"/>
      <c r="AV85" s="137"/>
      <c r="AW85" s="137"/>
      <c r="AX85" s="137"/>
      <c r="AY85" s="137"/>
      <c r="AZ85" s="137"/>
      <c r="BA85" s="137"/>
      <c r="BB85" s="137"/>
      <c r="BC85" s="137"/>
      <c r="BD85" s="137"/>
      <c r="BE85" s="137"/>
      <c r="BF85" s="137"/>
      <c r="BG85" s="137"/>
      <c r="BH85" s="137"/>
      <c r="BI85" s="137"/>
      <c r="BJ85" s="137"/>
      <c r="BK85" s="137"/>
      <c r="BL85" s="137"/>
      <c r="BM85" s="137"/>
      <c r="BN85" s="137"/>
      <c r="BO85" s="137"/>
      <c r="BP85" s="137"/>
      <c r="BQ85" s="137"/>
      <c r="BR85" s="137"/>
      <c r="BS85" s="137"/>
      <c r="BT85" s="137"/>
      <c r="BU85" s="137"/>
      <c r="BV85" s="137"/>
      <c r="BW85" s="137"/>
      <c r="BX85" s="137"/>
      <c r="BY85" s="137"/>
      <c r="BZ85" s="137"/>
      <c r="CA85" s="137"/>
      <c r="CB85" s="137"/>
      <c r="CC85" s="137"/>
      <c r="CD85" s="137"/>
      <c r="CE85" s="137"/>
      <c r="CF85" s="137"/>
      <c r="CG85" s="137"/>
      <c r="CH85" s="137"/>
      <c r="CI85" s="137"/>
      <c r="CJ85" s="137"/>
      <c r="CK85" s="137"/>
      <c r="CL85" s="137"/>
      <c r="CM85" s="137"/>
      <c r="CN85" s="137"/>
      <c r="CO85" s="137"/>
      <c r="CP85" s="137"/>
      <c r="CQ85" s="137"/>
      <c r="CR85" s="137"/>
      <c r="CS85" s="137"/>
      <c r="CT85" s="137"/>
      <c r="CU85" s="137"/>
      <c r="CV85" s="137"/>
      <c r="CW85" s="137"/>
      <c r="CX85" s="137"/>
      <c r="CY85" s="137"/>
      <c r="CZ85" s="137"/>
      <c r="DA85" s="137"/>
      <c r="DB85" s="137"/>
      <c r="DC85" s="137"/>
      <c r="DD85" s="137"/>
      <c r="DE85" s="137"/>
      <c r="DF85" s="137"/>
      <c r="DG85" s="137"/>
      <c r="DH85" s="137"/>
      <c r="DI85" s="137"/>
      <c r="DJ85" s="137"/>
      <c r="DK85" s="137"/>
      <c r="DL85" s="137"/>
      <c r="DM85" s="137"/>
      <c r="DN85" s="137"/>
      <c r="DO85" s="137"/>
      <c r="DP85" s="199"/>
    </row>
    <row r="86" ht="47" customHeight="1" spans="2:120">
      <c r="B86" s="25"/>
      <c r="C86" s="90"/>
      <c r="D86" s="90"/>
      <c r="E86" s="61" t="s">
        <v>137</v>
      </c>
      <c r="F86" s="43">
        <v>0.09</v>
      </c>
      <c r="G86" s="154">
        <f t="shared" si="24"/>
        <v>0</v>
      </c>
      <c r="H86" s="137"/>
      <c r="I86" s="137"/>
      <c r="J86" s="137"/>
      <c r="K86" s="137"/>
      <c r="L86" s="137"/>
      <c r="M86" s="137"/>
      <c r="N86" s="137"/>
      <c r="O86" s="137"/>
      <c r="P86" s="137"/>
      <c r="Q86" s="137"/>
      <c r="R86" s="137"/>
      <c r="S86" s="137"/>
      <c r="T86" s="137"/>
      <c r="U86" s="137"/>
      <c r="V86" s="137"/>
      <c r="W86" s="137"/>
      <c r="X86" s="137"/>
      <c r="Y86" s="137"/>
      <c r="Z86" s="137"/>
      <c r="AA86" s="137"/>
      <c r="AB86" s="137"/>
      <c r="AC86" s="137"/>
      <c r="AD86" s="137"/>
      <c r="AE86" s="137"/>
      <c r="AF86" s="137"/>
      <c r="AG86" s="137"/>
      <c r="AH86" s="137"/>
      <c r="AI86" s="137"/>
      <c r="AJ86" s="137"/>
      <c r="AK86" s="137"/>
      <c r="AL86" s="137"/>
      <c r="AM86" s="137"/>
      <c r="AN86" s="137"/>
      <c r="AO86" s="137"/>
      <c r="AP86" s="137"/>
      <c r="AQ86" s="137"/>
      <c r="AR86" s="137"/>
      <c r="AS86" s="137"/>
      <c r="AT86" s="137"/>
      <c r="AU86" s="137"/>
      <c r="AV86" s="137"/>
      <c r="AW86" s="137"/>
      <c r="AX86" s="137"/>
      <c r="AY86" s="137"/>
      <c r="AZ86" s="137"/>
      <c r="BA86" s="137"/>
      <c r="BB86" s="137"/>
      <c r="BC86" s="137"/>
      <c r="BD86" s="137"/>
      <c r="BE86" s="137"/>
      <c r="BF86" s="137"/>
      <c r="BG86" s="137"/>
      <c r="BH86" s="137"/>
      <c r="BI86" s="137"/>
      <c r="BJ86" s="137"/>
      <c r="BK86" s="137"/>
      <c r="BL86" s="137"/>
      <c r="BM86" s="137"/>
      <c r="BN86" s="137"/>
      <c r="BO86" s="137"/>
      <c r="BP86" s="137"/>
      <c r="BQ86" s="137"/>
      <c r="BR86" s="137"/>
      <c r="BS86" s="137"/>
      <c r="BT86" s="137"/>
      <c r="BU86" s="137"/>
      <c r="BV86" s="137"/>
      <c r="BW86" s="137"/>
      <c r="BX86" s="137"/>
      <c r="BY86" s="137"/>
      <c r="BZ86" s="137"/>
      <c r="CA86" s="137"/>
      <c r="CB86" s="137"/>
      <c r="CC86" s="137"/>
      <c r="CD86" s="137"/>
      <c r="CE86" s="137"/>
      <c r="CF86" s="137"/>
      <c r="CG86" s="137"/>
      <c r="CH86" s="137"/>
      <c r="CI86" s="137"/>
      <c r="CJ86" s="137"/>
      <c r="CK86" s="137"/>
      <c r="CL86" s="137"/>
      <c r="CM86" s="137"/>
      <c r="CN86" s="137"/>
      <c r="CO86" s="137"/>
      <c r="CP86" s="137"/>
      <c r="CQ86" s="137"/>
      <c r="CR86" s="137"/>
      <c r="CS86" s="137"/>
      <c r="CT86" s="137"/>
      <c r="CU86" s="137"/>
      <c r="CV86" s="137"/>
      <c r="CW86" s="137"/>
      <c r="CX86" s="137"/>
      <c r="CY86" s="137"/>
      <c r="CZ86" s="137"/>
      <c r="DA86" s="137"/>
      <c r="DB86" s="137"/>
      <c r="DC86" s="137"/>
      <c r="DD86" s="137"/>
      <c r="DE86" s="137"/>
      <c r="DF86" s="137"/>
      <c r="DG86" s="137"/>
      <c r="DH86" s="137"/>
      <c r="DI86" s="137"/>
      <c r="DJ86" s="137"/>
      <c r="DK86" s="137"/>
      <c r="DL86" s="137"/>
      <c r="DM86" s="137"/>
      <c r="DN86" s="137"/>
      <c r="DO86" s="137"/>
      <c r="DP86" s="199"/>
    </row>
    <row r="87" ht="47" customHeight="1" spans="2:120">
      <c r="B87" s="25"/>
      <c r="C87" s="90"/>
      <c r="D87" s="90"/>
      <c r="E87" s="61" t="s">
        <v>138</v>
      </c>
      <c r="F87" s="43">
        <v>0.13</v>
      </c>
      <c r="G87" s="154">
        <f t="shared" si="24"/>
        <v>0</v>
      </c>
      <c r="H87" s="137"/>
      <c r="I87" s="137"/>
      <c r="J87" s="137"/>
      <c r="K87" s="137"/>
      <c r="L87" s="137"/>
      <c r="M87" s="137"/>
      <c r="N87" s="137"/>
      <c r="O87" s="137"/>
      <c r="P87" s="137"/>
      <c r="Q87" s="137"/>
      <c r="R87" s="137"/>
      <c r="S87" s="137"/>
      <c r="T87" s="137"/>
      <c r="U87" s="137"/>
      <c r="V87" s="137"/>
      <c r="W87" s="137"/>
      <c r="X87" s="137"/>
      <c r="Y87" s="137"/>
      <c r="Z87" s="137"/>
      <c r="AA87" s="137"/>
      <c r="AB87" s="137"/>
      <c r="AC87" s="137"/>
      <c r="AD87" s="137"/>
      <c r="AE87" s="137"/>
      <c r="AF87" s="137"/>
      <c r="AG87" s="137"/>
      <c r="AH87" s="137"/>
      <c r="AI87" s="137"/>
      <c r="AJ87" s="137"/>
      <c r="AK87" s="137"/>
      <c r="AL87" s="137"/>
      <c r="AM87" s="137"/>
      <c r="AN87" s="137"/>
      <c r="AO87" s="137"/>
      <c r="AP87" s="137"/>
      <c r="AQ87" s="137"/>
      <c r="AR87" s="137"/>
      <c r="AS87" s="137"/>
      <c r="AT87" s="137"/>
      <c r="AU87" s="137"/>
      <c r="AV87" s="137"/>
      <c r="AW87" s="137"/>
      <c r="AX87" s="137"/>
      <c r="AY87" s="137"/>
      <c r="AZ87" s="137"/>
      <c r="BA87" s="137"/>
      <c r="BB87" s="137"/>
      <c r="BC87" s="137"/>
      <c r="BD87" s="137"/>
      <c r="BE87" s="137"/>
      <c r="BF87" s="137"/>
      <c r="BG87" s="137"/>
      <c r="BH87" s="137"/>
      <c r="BI87" s="137"/>
      <c r="BJ87" s="137"/>
      <c r="BK87" s="137"/>
      <c r="BL87" s="137"/>
      <c r="BM87" s="137"/>
      <c r="BN87" s="137"/>
      <c r="BO87" s="137"/>
      <c r="BP87" s="137"/>
      <c r="BQ87" s="137"/>
      <c r="BR87" s="137"/>
      <c r="BS87" s="137"/>
      <c r="BT87" s="137"/>
      <c r="BU87" s="137"/>
      <c r="BV87" s="137"/>
      <c r="BW87" s="137"/>
      <c r="BX87" s="137"/>
      <c r="BY87" s="137"/>
      <c r="BZ87" s="137"/>
      <c r="CA87" s="137"/>
      <c r="CB87" s="137"/>
      <c r="CC87" s="137"/>
      <c r="CD87" s="137"/>
      <c r="CE87" s="137"/>
      <c r="CF87" s="137"/>
      <c r="CG87" s="137"/>
      <c r="CH87" s="137"/>
      <c r="CI87" s="137"/>
      <c r="CJ87" s="137"/>
      <c r="CK87" s="137"/>
      <c r="CL87" s="137"/>
      <c r="CM87" s="137"/>
      <c r="CN87" s="137"/>
      <c r="CO87" s="137"/>
      <c r="CP87" s="137"/>
      <c r="CQ87" s="137"/>
      <c r="CR87" s="137"/>
      <c r="CS87" s="137"/>
      <c r="CT87" s="137"/>
      <c r="CU87" s="137"/>
      <c r="CV87" s="137"/>
      <c r="CW87" s="137"/>
      <c r="CX87" s="137"/>
      <c r="CY87" s="137"/>
      <c r="CZ87" s="137"/>
      <c r="DA87" s="137"/>
      <c r="DB87" s="137"/>
      <c r="DC87" s="137"/>
      <c r="DD87" s="137"/>
      <c r="DE87" s="137"/>
      <c r="DF87" s="137"/>
      <c r="DG87" s="137"/>
      <c r="DH87" s="137"/>
      <c r="DI87" s="137"/>
      <c r="DJ87" s="137"/>
      <c r="DK87" s="137"/>
      <c r="DL87" s="137"/>
      <c r="DM87" s="137"/>
      <c r="DN87" s="137"/>
      <c r="DO87" s="137"/>
      <c r="DP87" s="199"/>
    </row>
    <row r="88" ht="47" customHeight="1" spans="2:120">
      <c r="B88" s="25"/>
      <c r="C88" s="90"/>
      <c r="D88" s="90"/>
      <c r="E88" s="66" t="s">
        <v>179</v>
      </c>
      <c r="F88" s="43">
        <v>0</v>
      </c>
      <c r="G88" s="154">
        <f t="shared" si="24"/>
        <v>0</v>
      </c>
      <c r="H88" s="137"/>
      <c r="I88" s="137"/>
      <c r="J88" s="137"/>
      <c r="K88" s="137"/>
      <c r="L88" s="137"/>
      <c r="M88" s="137"/>
      <c r="N88" s="137"/>
      <c r="O88" s="137"/>
      <c r="P88" s="137"/>
      <c r="Q88" s="137"/>
      <c r="R88" s="137"/>
      <c r="S88" s="137"/>
      <c r="T88" s="137"/>
      <c r="U88" s="137"/>
      <c r="V88" s="137"/>
      <c r="W88" s="137"/>
      <c r="X88" s="137"/>
      <c r="Y88" s="137"/>
      <c r="Z88" s="137"/>
      <c r="AA88" s="137"/>
      <c r="AB88" s="137"/>
      <c r="AC88" s="137"/>
      <c r="AD88" s="137"/>
      <c r="AE88" s="137"/>
      <c r="AF88" s="137"/>
      <c r="AG88" s="137"/>
      <c r="AH88" s="137"/>
      <c r="AI88" s="137"/>
      <c r="AJ88" s="137"/>
      <c r="AK88" s="137"/>
      <c r="AL88" s="137"/>
      <c r="AM88" s="137"/>
      <c r="AN88" s="137"/>
      <c r="AO88" s="137"/>
      <c r="AP88" s="137"/>
      <c r="AQ88" s="137"/>
      <c r="AR88" s="137"/>
      <c r="AS88" s="137"/>
      <c r="AT88" s="137"/>
      <c r="AU88" s="137"/>
      <c r="AV88" s="137"/>
      <c r="AW88" s="137"/>
      <c r="AX88" s="137"/>
      <c r="AY88" s="137"/>
      <c r="AZ88" s="137"/>
      <c r="BA88" s="137"/>
      <c r="BB88" s="137"/>
      <c r="BC88" s="137"/>
      <c r="BD88" s="137"/>
      <c r="BE88" s="137"/>
      <c r="BF88" s="137"/>
      <c r="BG88" s="137"/>
      <c r="BH88" s="137"/>
      <c r="BI88" s="137"/>
      <c r="BJ88" s="137"/>
      <c r="BK88" s="137"/>
      <c r="BL88" s="137"/>
      <c r="BM88" s="137"/>
      <c r="BN88" s="137"/>
      <c r="BO88" s="137"/>
      <c r="BP88" s="137"/>
      <c r="BQ88" s="137"/>
      <c r="BR88" s="137"/>
      <c r="BS88" s="137"/>
      <c r="BT88" s="137"/>
      <c r="BU88" s="137"/>
      <c r="BV88" s="137"/>
      <c r="BW88" s="137"/>
      <c r="BX88" s="137"/>
      <c r="BY88" s="137"/>
      <c r="BZ88" s="137"/>
      <c r="CA88" s="137"/>
      <c r="CB88" s="137"/>
      <c r="CC88" s="137"/>
      <c r="CD88" s="137"/>
      <c r="CE88" s="137"/>
      <c r="CF88" s="137"/>
      <c r="CG88" s="137"/>
      <c r="CH88" s="137"/>
      <c r="CI88" s="137"/>
      <c r="CJ88" s="137"/>
      <c r="CK88" s="137"/>
      <c r="CL88" s="137"/>
      <c r="CM88" s="137"/>
      <c r="CN88" s="137"/>
      <c r="CO88" s="137"/>
      <c r="CP88" s="137"/>
      <c r="CQ88" s="137"/>
      <c r="CR88" s="137"/>
      <c r="CS88" s="137"/>
      <c r="CT88" s="137"/>
      <c r="CU88" s="137"/>
      <c r="CV88" s="137"/>
      <c r="CW88" s="137"/>
      <c r="CX88" s="137"/>
      <c r="CY88" s="137"/>
      <c r="CZ88" s="137"/>
      <c r="DA88" s="137"/>
      <c r="DB88" s="137"/>
      <c r="DC88" s="137"/>
      <c r="DD88" s="137"/>
      <c r="DE88" s="137"/>
      <c r="DF88" s="137"/>
      <c r="DG88" s="137"/>
      <c r="DH88" s="137"/>
      <c r="DI88" s="137"/>
      <c r="DJ88" s="137"/>
      <c r="DK88" s="137"/>
      <c r="DL88" s="137"/>
      <c r="DM88" s="137"/>
      <c r="DN88" s="137"/>
      <c r="DO88" s="137"/>
      <c r="DP88" s="199"/>
    </row>
    <row r="89" ht="41.5" customHeight="1" spans="2:119">
      <c r="B89" s="23"/>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24"/>
      <c r="DO89" s="24"/>
    </row>
    <row r="90" ht="27.5" customHeight="1" spans="2:119">
      <c r="B90" s="114" t="s">
        <v>180</v>
      </c>
      <c r="C90" s="114"/>
      <c r="D90" s="114"/>
      <c r="E90" s="114"/>
      <c r="F90" s="114"/>
      <c r="G90" s="114"/>
      <c r="H90" s="172" t="s">
        <v>39</v>
      </c>
      <c r="I90" s="192"/>
      <c r="J90" s="192"/>
      <c r="K90" s="192"/>
      <c r="L90" s="192"/>
      <c r="M90" s="192"/>
      <c r="N90" s="192"/>
      <c r="O90" s="192"/>
      <c r="P90" s="192"/>
      <c r="Q90" s="192"/>
      <c r="R90" s="192"/>
      <c r="S90" s="192"/>
      <c r="T90" s="192"/>
      <c r="U90" s="192"/>
      <c r="V90" s="192"/>
      <c r="W90" s="192"/>
      <c r="X90" s="192"/>
      <c r="Y90" s="192"/>
      <c r="Z90" s="192"/>
      <c r="AA90" s="192"/>
      <c r="AB90" s="192"/>
      <c r="AC90" s="192"/>
      <c r="AD90" s="192"/>
      <c r="AE90" s="192"/>
      <c r="AF90" s="192"/>
      <c r="AG90" s="192"/>
      <c r="AH90" s="192"/>
      <c r="AI90" s="192"/>
      <c r="AJ90" s="192"/>
      <c r="AK90" s="192"/>
      <c r="AL90" s="192"/>
      <c r="AM90" s="192"/>
      <c r="AN90" s="192"/>
      <c r="AO90" s="192"/>
      <c r="AP90" s="192"/>
      <c r="AQ90" s="192"/>
      <c r="AR90" s="192"/>
      <c r="AS90" s="192"/>
      <c r="AT90" s="192"/>
      <c r="AU90" s="192"/>
      <c r="AV90" s="192"/>
      <c r="AW90" s="192"/>
      <c r="AX90" s="192"/>
      <c r="AY90" s="192"/>
      <c r="AZ90" s="192"/>
      <c r="BA90" s="192"/>
      <c r="BB90" s="192"/>
      <c r="BC90" s="192"/>
      <c r="BD90" s="192"/>
      <c r="BE90" s="192"/>
      <c r="BF90" s="192"/>
      <c r="BG90" s="192"/>
      <c r="BH90" s="192"/>
      <c r="BI90" s="192"/>
      <c r="BJ90" s="192"/>
      <c r="BK90" s="192"/>
      <c r="BL90" s="192"/>
      <c r="BM90" s="192"/>
      <c r="BN90" s="192"/>
      <c r="BO90" s="192"/>
      <c r="BP90" s="192"/>
      <c r="BQ90" s="192"/>
      <c r="BR90" s="192"/>
      <c r="BS90" s="192"/>
      <c r="BT90" s="192"/>
      <c r="BU90" s="192"/>
      <c r="BV90" s="192"/>
      <c r="BW90" s="192"/>
      <c r="BX90" s="192"/>
      <c r="BY90" s="192"/>
      <c r="BZ90" s="192"/>
      <c r="CA90" s="192"/>
      <c r="CB90" s="192"/>
      <c r="CC90" s="192"/>
      <c r="CD90" s="192"/>
      <c r="CE90" s="192"/>
      <c r="CF90" s="192"/>
      <c r="CG90" s="192"/>
      <c r="CH90" s="192"/>
      <c r="CI90" s="192"/>
      <c r="CJ90" s="192"/>
      <c r="CK90" s="192"/>
      <c r="CL90" s="192"/>
      <c r="CM90" s="192"/>
      <c r="CN90" s="192"/>
      <c r="CO90" s="192"/>
      <c r="CP90" s="192"/>
      <c r="CQ90" s="192"/>
      <c r="CR90" s="192"/>
      <c r="CS90" s="192"/>
      <c r="CT90" s="192"/>
      <c r="CU90" s="192"/>
      <c r="CV90" s="192"/>
      <c r="CW90" s="192"/>
      <c r="CX90" s="192"/>
      <c r="CY90" s="192"/>
      <c r="CZ90" s="192"/>
      <c r="DA90" s="192"/>
      <c r="DB90" s="192"/>
      <c r="DC90" s="192"/>
      <c r="DD90" s="192"/>
      <c r="DE90" s="192"/>
      <c r="DF90" s="192"/>
      <c r="DG90" s="192"/>
      <c r="DH90" s="192"/>
      <c r="DI90" s="192"/>
      <c r="DJ90" s="192"/>
      <c r="DK90" s="192"/>
      <c r="DL90" s="192"/>
      <c r="DM90" s="192"/>
      <c r="DN90" s="192"/>
      <c r="DO90" s="192"/>
    </row>
    <row r="91" ht="57.5" customHeight="1" spans="2:119">
      <c r="B91" s="114"/>
      <c r="C91" s="114"/>
      <c r="D91" s="114"/>
      <c r="E91" s="114"/>
      <c r="F91" s="114"/>
      <c r="G91" s="114"/>
      <c r="H91" s="72">
        <f t="shared" ref="H91:BS91" si="33">H7</f>
        <v>45352</v>
      </c>
      <c r="I91" s="72">
        <f t="shared" si="33"/>
        <v>45383</v>
      </c>
      <c r="J91" s="72">
        <f t="shared" si="33"/>
        <v>45413</v>
      </c>
      <c r="K91" s="72">
        <f t="shared" si="33"/>
        <v>45444</v>
      </c>
      <c r="L91" s="72">
        <f t="shared" si="33"/>
        <v>45474</v>
      </c>
      <c r="M91" s="72">
        <f t="shared" si="33"/>
        <v>45505</v>
      </c>
      <c r="N91" s="72">
        <f t="shared" si="33"/>
        <v>45536</v>
      </c>
      <c r="O91" s="72">
        <f t="shared" si="33"/>
        <v>45566</v>
      </c>
      <c r="P91" s="72">
        <f t="shared" si="33"/>
        <v>45597</v>
      </c>
      <c r="Q91" s="72">
        <f t="shared" si="33"/>
        <v>45627</v>
      </c>
      <c r="R91" s="72">
        <f t="shared" si="33"/>
        <v>45658</v>
      </c>
      <c r="S91" s="72">
        <f t="shared" si="33"/>
        <v>45689</v>
      </c>
      <c r="T91" s="72">
        <f t="shared" si="33"/>
        <v>45717</v>
      </c>
      <c r="U91" s="72">
        <f t="shared" si="33"/>
        <v>45748</v>
      </c>
      <c r="V91" s="72">
        <f t="shared" si="33"/>
        <v>45778</v>
      </c>
      <c r="W91" s="72">
        <f t="shared" si="33"/>
        <v>45809</v>
      </c>
      <c r="X91" s="72">
        <f t="shared" si="33"/>
        <v>45839</v>
      </c>
      <c r="Y91" s="72">
        <f t="shared" si="33"/>
        <v>45870</v>
      </c>
      <c r="Z91" s="72">
        <f t="shared" si="33"/>
        <v>45901</v>
      </c>
      <c r="AA91" s="72">
        <f t="shared" si="33"/>
        <v>45931</v>
      </c>
      <c r="AB91" s="72">
        <f t="shared" si="33"/>
        <v>45962</v>
      </c>
      <c r="AC91" s="72">
        <f t="shared" si="33"/>
        <v>45992</v>
      </c>
      <c r="AD91" s="72">
        <f t="shared" si="33"/>
        <v>46023</v>
      </c>
      <c r="AE91" s="72">
        <f t="shared" si="33"/>
        <v>46054</v>
      </c>
      <c r="AF91" s="72">
        <f t="shared" si="33"/>
        <v>46082</v>
      </c>
      <c r="AG91" s="72">
        <f t="shared" si="33"/>
        <v>46113</v>
      </c>
      <c r="AH91" s="72">
        <f t="shared" si="33"/>
        <v>46143</v>
      </c>
      <c r="AI91" s="72">
        <f t="shared" si="33"/>
        <v>46174</v>
      </c>
      <c r="AJ91" s="72">
        <f t="shared" si="33"/>
        <v>46204</v>
      </c>
      <c r="AK91" s="72">
        <f t="shared" si="33"/>
        <v>46235</v>
      </c>
      <c r="AL91" s="72">
        <f t="shared" si="33"/>
        <v>46266</v>
      </c>
      <c r="AM91" s="72">
        <f t="shared" si="33"/>
        <v>46296</v>
      </c>
      <c r="AN91" s="72">
        <f t="shared" si="33"/>
        <v>46327</v>
      </c>
      <c r="AO91" s="72">
        <f t="shared" si="33"/>
        <v>46357</v>
      </c>
      <c r="AP91" s="72">
        <f t="shared" si="33"/>
        <v>46388</v>
      </c>
      <c r="AQ91" s="72">
        <f t="shared" si="33"/>
        <v>46419</v>
      </c>
      <c r="AR91" s="72">
        <f t="shared" si="33"/>
        <v>46447</v>
      </c>
      <c r="AS91" s="72">
        <f t="shared" si="33"/>
        <v>46478</v>
      </c>
      <c r="AT91" s="72">
        <f t="shared" si="33"/>
        <v>46508</v>
      </c>
      <c r="AU91" s="72">
        <f t="shared" si="33"/>
        <v>46539</v>
      </c>
      <c r="AV91" s="72">
        <f t="shared" si="33"/>
        <v>46569</v>
      </c>
      <c r="AW91" s="72">
        <f t="shared" si="33"/>
        <v>46600</v>
      </c>
      <c r="AX91" s="72">
        <f t="shared" si="33"/>
        <v>46631</v>
      </c>
      <c r="AY91" s="72">
        <f t="shared" si="33"/>
        <v>46661</v>
      </c>
      <c r="AZ91" s="72">
        <f t="shared" si="33"/>
        <v>46692</v>
      </c>
      <c r="BA91" s="72">
        <f t="shared" si="33"/>
        <v>46722</v>
      </c>
      <c r="BB91" s="72">
        <f t="shared" si="33"/>
        <v>46753</v>
      </c>
      <c r="BC91" s="72">
        <f t="shared" si="33"/>
        <v>46784</v>
      </c>
      <c r="BD91" s="72">
        <f t="shared" si="33"/>
        <v>46813</v>
      </c>
      <c r="BE91" s="72">
        <f t="shared" si="33"/>
        <v>46844</v>
      </c>
      <c r="BF91" s="72">
        <f t="shared" si="33"/>
        <v>46874</v>
      </c>
      <c r="BG91" s="72">
        <f t="shared" si="33"/>
        <v>46905</v>
      </c>
      <c r="BH91" s="72">
        <f t="shared" si="33"/>
        <v>46935</v>
      </c>
      <c r="BI91" s="72">
        <f t="shared" si="33"/>
        <v>46966</v>
      </c>
      <c r="BJ91" s="72">
        <f t="shared" si="33"/>
        <v>46997</v>
      </c>
      <c r="BK91" s="72">
        <f t="shared" si="33"/>
        <v>47027</v>
      </c>
      <c r="BL91" s="72">
        <f t="shared" si="33"/>
        <v>47058</v>
      </c>
      <c r="BM91" s="72">
        <f t="shared" si="33"/>
        <v>47088</v>
      </c>
      <c r="BN91" s="72">
        <f t="shared" si="33"/>
        <v>47119</v>
      </c>
      <c r="BO91" s="72">
        <f t="shared" si="33"/>
        <v>47150</v>
      </c>
      <c r="BP91" s="72">
        <f t="shared" si="33"/>
        <v>47178</v>
      </c>
      <c r="BQ91" s="72">
        <f t="shared" si="33"/>
        <v>47209</v>
      </c>
      <c r="BR91" s="72">
        <f t="shared" si="33"/>
        <v>47239</v>
      </c>
      <c r="BS91" s="72">
        <f t="shared" si="33"/>
        <v>47270</v>
      </c>
      <c r="BT91" s="72">
        <f t="shared" ref="BT91:DO91" si="34">BT7</f>
        <v>47300</v>
      </c>
      <c r="BU91" s="72">
        <f t="shared" si="34"/>
        <v>47331</v>
      </c>
      <c r="BV91" s="72">
        <f t="shared" si="34"/>
        <v>47362</v>
      </c>
      <c r="BW91" s="72">
        <f t="shared" si="34"/>
        <v>47392</v>
      </c>
      <c r="BX91" s="72">
        <f t="shared" si="34"/>
        <v>47423</v>
      </c>
      <c r="BY91" s="72">
        <f t="shared" si="34"/>
        <v>47453</v>
      </c>
      <c r="BZ91" s="72">
        <f t="shared" si="34"/>
        <v>47484</v>
      </c>
      <c r="CA91" s="72">
        <f t="shared" si="34"/>
        <v>47515</v>
      </c>
      <c r="CB91" s="72">
        <f t="shared" si="34"/>
        <v>47543</v>
      </c>
      <c r="CC91" s="72">
        <f t="shared" si="34"/>
        <v>47574</v>
      </c>
      <c r="CD91" s="72">
        <f t="shared" si="34"/>
        <v>47604</v>
      </c>
      <c r="CE91" s="72">
        <f t="shared" si="34"/>
        <v>47635</v>
      </c>
      <c r="CF91" s="72">
        <f t="shared" si="34"/>
        <v>47665</v>
      </c>
      <c r="CG91" s="72">
        <f t="shared" si="34"/>
        <v>47696</v>
      </c>
      <c r="CH91" s="72">
        <f t="shared" si="34"/>
        <v>47727</v>
      </c>
      <c r="CI91" s="72">
        <f t="shared" si="34"/>
        <v>47757</v>
      </c>
      <c r="CJ91" s="72">
        <f t="shared" si="34"/>
        <v>47788</v>
      </c>
      <c r="CK91" s="72">
        <f t="shared" si="34"/>
        <v>47818</v>
      </c>
      <c r="CL91" s="72">
        <f t="shared" si="34"/>
        <v>47849</v>
      </c>
      <c r="CM91" s="72">
        <f t="shared" si="34"/>
        <v>47880</v>
      </c>
      <c r="CN91" s="72">
        <f t="shared" si="34"/>
        <v>47908</v>
      </c>
      <c r="CO91" s="72">
        <f t="shared" si="34"/>
        <v>47939</v>
      </c>
      <c r="CP91" s="72">
        <f t="shared" si="34"/>
        <v>47969</v>
      </c>
      <c r="CQ91" s="72">
        <f t="shared" si="34"/>
        <v>48000</v>
      </c>
      <c r="CR91" s="72">
        <f t="shared" si="34"/>
        <v>48030</v>
      </c>
      <c r="CS91" s="72">
        <f t="shared" si="34"/>
        <v>48061</v>
      </c>
      <c r="CT91" s="72">
        <f t="shared" si="34"/>
        <v>48092</v>
      </c>
      <c r="CU91" s="72">
        <f t="shared" si="34"/>
        <v>48122</v>
      </c>
      <c r="CV91" s="72">
        <f t="shared" si="34"/>
        <v>48153</v>
      </c>
      <c r="CW91" s="72">
        <f t="shared" si="34"/>
        <v>48183</v>
      </c>
      <c r="CX91" s="72">
        <f t="shared" si="34"/>
        <v>48214</v>
      </c>
      <c r="CY91" s="72">
        <f t="shared" si="34"/>
        <v>48245</v>
      </c>
      <c r="CZ91" s="72">
        <f t="shared" si="34"/>
        <v>48274</v>
      </c>
      <c r="DA91" s="72">
        <f t="shared" si="34"/>
        <v>48305</v>
      </c>
      <c r="DB91" s="72">
        <f t="shared" si="34"/>
        <v>48335</v>
      </c>
      <c r="DC91" s="72">
        <f t="shared" si="34"/>
        <v>48366</v>
      </c>
      <c r="DD91" s="72">
        <f t="shared" si="34"/>
        <v>48396</v>
      </c>
      <c r="DE91" s="72">
        <f t="shared" si="34"/>
        <v>48427</v>
      </c>
      <c r="DF91" s="72">
        <f t="shared" si="34"/>
        <v>48458</v>
      </c>
      <c r="DG91" s="72">
        <f t="shared" si="34"/>
        <v>48488</v>
      </c>
      <c r="DH91" s="72">
        <f t="shared" si="34"/>
        <v>48519</v>
      </c>
      <c r="DI91" s="72">
        <f t="shared" si="34"/>
        <v>48549</v>
      </c>
      <c r="DJ91" s="72">
        <f t="shared" si="34"/>
        <v>48580</v>
      </c>
      <c r="DK91" s="72">
        <f t="shared" si="34"/>
        <v>48611</v>
      </c>
      <c r="DL91" s="72">
        <f t="shared" si="34"/>
        <v>48639</v>
      </c>
      <c r="DM91" s="72">
        <f t="shared" si="34"/>
        <v>48670</v>
      </c>
      <c r="DN91" s="72">
        <f t="shared" si="34"/>
        <v>48700</v>
      </c>
      <c r="DO91" s="72">
        <f t="shared" si="34"/>
        <v>48731</v>
      </c>
    </row>
    <row r="92" ht="27.5" customHeight="1" spans="2:119">
      <c r="B92" s="118" t="s">
        <v>181</v>
      </c>
      <c r="C92" s="118"/>
      <c r="D92" s="118"/>
      <c r="E92" s="118"/>
      <c r="F92" s="118"/>
      <c r="G92" s="118"/>
      <c r="H92" s="117">
        <f>H97-H102-H107</f>
        <v>0</v>
      </c>
      <c r="I92" s="117">
        <f>I97-I102-I107</f>
        <v>0</v>
      </c>
      <c r="J92" s="117">
        <f>J97-J102-J107</f>
        <v>0</v>
      </c>
      <c r="K92" s="117">
        <f t="shared" ref="I92:AA92" si="35">K97-K102-K107</f>
        <v>0</v>
      </c>
      <c r="L92" s="117">
        <f t="shared" si="35"/>
        <v>0</v>
      </c>
      <c r="M92" s="117">
        <f t="shared" si="35"/>
        <v>0</v>
      </c>
      <c r="N92" s="117">
        <f t="shared" si="35"/>
        <v>1837</v>
      </c>
      <c r="O92" s="117">
        <f t="shared" si="35"/>
        <v>0</v>
      </c>
      <c r="P92" s="117">
        <f t="shared" si="35"/>
        <v>0</v>
      </c>
      <c r="Q92" s="117">
        <f t="shared" si="35"/>
        <v>0</v>
      </c>
      <c r="R92" s="117">
        <f t="shared" si="35"/>
        <v>0</v>
      </c>
      <c r="S92" s="117">
        <f t="shared" si="35"/>
        <v>0</v>
      </c>
      <c r="T92" s="117">
        <f t="shared" si="35"/>
        <v>0</v>
      </c>
      <c r="U92" s="117">
        <f t="shared" si="35"/>
        <v>0</v>
      </c>
      <c r="V92" s="117">
        <f t="shared" si="35"/>
        <v>0</v>
      </c>
      <c r="W92" s="117">
        <f t="shared" si="35"/>
        <v>0</v>
      </c>
      <c r="X92" s="117">
        <f t="shared" si="35"/>
        <v>0</v>
      </c>
      <c r="Y92" s="117">
        <f t="shared" si="35"/>
        <v>0</v>
      </c>
      <c r="Z92" s="117">
        <f t="shared" si="35"/>
        <v>0</v>
      </c>
      <c r="AA92" s="117">
        <f t="shared" si="35"/>
        <v>0</v>
      </c>
      <c r="AB92" s="117">
        <f t="shared" ref="AB92:AI92" si="36">AB97-AB102-AB107</f>
        <v>0</v>
      </c>
      <c r="AC92" s="117">
        <f t="shared" si="36"/>
        <v>0</v>
      </c>
      <c r="AD92" s="117">
        <f t="shared" si="36"/>
        <v>0</v>
      </c>
      <c r="AE92" s="117">
        <f t="shared" si="36"/>
        <v>0</v>
      </c>
      <c r="AF92" s="117">
        <f t="shared" si="36"/>
        <v>0</v>
      </c>
      <c r="AG92" s="117">
        <f t="shared" si="36"/>
        <v>0</v>
      </c>
      <c r="AH92" s="117">
        <f t="shared" si="36"/>
        <v>0</v>
      </c>
      <c r="AI92" s="117">
        <f t="shared" si="36"/>
        <v>0</v>
      </c>
      <c r="AJ92" s="117">
        <f t="shared" ref="AJ92:CU92" si="37">AJ97-AJ102-AJ107</f>
        <v>0</v>
      </c>
      <c r="AK92" s="117">
        <f t="shared" si="37"/>
        <v>0</v>
      </c>
      <c r="AL92" s="117">
        <f t="shared" si="37"/>
        <v>0</v>
      </c>
      <c r="AM92" s="117">
        <f t="shared" si="37"/>
        <v>0</v>
      </c>
      <c r="AN92" s="117">
        <f t="shared" si="37"/>
        <v>0</v>
      </c>
      <c r="AO92" s="117">
        <f t="shared" si="37"/>
        <v>0</v>
      </c>
      <c r="AP92" s="117">
        <f t="shared" si="37"/>
        <v>0</v>
      </c>
      <c r="AQ92" s="117">
        <f t="shared" si="37"/>
        <v>0</v>
      </c>
      <c r="AR92" s="117">
        <f t="shared" si="37"/>
        <v>0</v>
      </c>
      <c r="AS92" s="117">
        <f t="shared" si="37"/>
        <v>0</v>
      </c>
      <c r="AT92" s="117">
        <f t="shared" si="37"/>
        <v>0</v>
      </c>
      <c r="AU92" s="117">
        <f t="shared" si="37"/>
        <v>0</v>
      </c>
      <c r="AV92" s="117">
        <f t="shared" si="37"/>
        <v>0</v>
      </c>
      <c r="AW92" s="117">
        <f t="shared" si="37"/>
        <v>0</v>
      </c>
      <c r="AX92" s="117">
        <f t="shared" si="37"/>
        <v>0</v>
      </c>
      <c r="AY92" s="117">
        <f t="shared" si="37"/>
        <v>0</v>
      </c>
      <c r="AZ92" s="117">
        <f t="shared" si="37"/>
        <v>0</v>
      </c>
      <c r="BA92" s="117">
        <f t="shared" si="37"/>
        <v>0</v>
      </c>
      <c r="BB92" s="117">
        <f t="shared" si="37"/>
        <v>0</v>
      </c>
      <c r="BC92" s="117">
        <f t="shared" si="37"/>
        <v>0</v>
      </c>
      <c r="BD92" s="117">
        <f t="shared" si="37"/>
        <v>0</v>
      </c>
      <c r="BE92" s="117">
        <f t="shared" si="37"/>
        <v>0</v>
      </c>
      <c r="BF92" s="117">
        <f t="shared" si="37"/>
        <v>0</v>
      </c>
      <c r="BG92" s="117">
        <f t="shared" si="37"/>
        <v>0</v>
      </c>
      <c r="BH92" s="117">
        <f t="shared" si="37"/>
        <v>0</v>
      </c>
      <c r="BI92" s="117">
        <f t="shared" si="37"/>
        <v>0</v>
      </c>
      <c r="BJ92" s="117">
        <f t="shared" si="37"/>
        <v>0</v>
      </c>
      <c r="BK92" s="117">
        <f t="shared" si="37"/>
        <v>0</v>
      </c>
      <c r="BL92" s="117">
        <f t="shared" si="37"/>
        <v>0</v>
      </c>
      <c r="BM92" s="117">
        <f t="shared" si="37"/>
        <v>0</v>
      </c>
      <c r="BN92" s="117">
        <f t="shared" si="37"/>
        <v>0</v>
      </c>
      <c r="BO92" s="117">
        <f t="shared" si="37"/>
        <v>0</v>
      </c>
      <c r="BP92" s="117">
        <f t="shared" si="37"/>
        <v>0</v>
      </c>
      <c r="BQ92" s="117">
        <f t="shared" si="37"/>
        <v>0</v>
      </c>
      <c r="BR92" s="117">
        <f t="shared" si="37"/>
        <v>0</v>
      </c>
      <c r="BS92" s="117">
        <f t="shared" si="37"/>
        <v>0</v>
      </c>
      <c r="BT92" s="117">
        <f t="shared" si="37"/>
        <v>0</v>
      </c>
      <c r="BU92" s="117">
        <f t="shared" si="37"/>
        <v>0</v>
      </c>
      <c r="BV92" s="117">
        <f t="shared" si="37"/>
        <v>0</v>
      </c>
      <c r="BW92" s="117">
        <f t="shared" si="37"/>
        <v>0</v>
      </c>
      <c r="BX92" s="117">
        <f t="shared" si="37"/>
        <v>0</v>
      </c>
      <c r="BY92" s="117">
        <f t="shared" si="37"/>
        <v>0</v>
      </c>
      <c r="BZ92" s="117">
        <f t="shared" si="37"/>
        <v>0</v>
      </c>
      <c r="CA92" s="117">
        <f t="shared" si="37"/>
        <v>0</v>
      </c>
      <c r="CB92" s="117">
        <f t="shared" si="37"/>
        <v>0</v>
      </c>
      <c r="CC92" s="117">
        <f t="shared" si="37"/>
        <v>0</v>
      </c>
      <c r="CD92" s="117">
        <f t="shared" si="37"/>
        <v>0</v>
      </c>
      <c r="CE92" s="117">
        <f t="shared" si="37"/>
        <v>0</v>
      </c>
      <c r="CF92" s="117">
        <f t="shared" si="37"/>
        <v>0</v>
      </c>
      <c r="CG92" s="117">
        <f t="shared" si="37"/>
        <v>0</v>
      </c>
      <c r="CH92" s="117">
        <f t="shared" si="37"/>
        <v>0</v>
      </c>
      <c r="CI92" s="117">
        <f t="shared" si="37"/>
        <v>0</v>
      </c>
      <c r="CJ92" s="117">
        <f t="shared" si="37"/>
        <v>0</v>
      </c>
      <c r="CK92" s="117">
        <f t="shared" si="37"/>
        <v>0</v>
      </c>
      <c r="CL92" s="193">
        <f t="shared" si="37"/>
        <v>0</v>
      </c>
      <c r="CM92" s="117">
        <f t="shared" si="37"/>
        <v>0</v>
      </c>
      <c r="CN92" s="117">
        <f t="shared" si="37"/>
        <v>0</v>
      </c>
      <c r="CO92" s="117">
        <f t="shared" si="37"/>
        <v>0</v>
      </c>
      <c r="CP92" s="117">
        <f t="shared" si="37"/>
        <v>0</v>
      </c>
      <c r="CQ92" s="117">
        <f t="shared" si="37"/>
        <v>0</v>
      </c>
      <c r="CR92" s="117">
        <f t="shared" si="37"/>
        <v>0</v>
      </c>
      <c r="CS92" s="117">
        <f t="shared" si="37"/>
        <v>0</v>
      </c>
      <c r="CT92" s="117">
        <f t="shared" si="37"/>
        <v>0</v>
      </c>
      <c r="CU92" s="117">
        <f t="shared" si="37"/>
        <v>0</v>
      </c>
      <c r="CV92" s="117">
        <f t="shared" ref="CV92:DO92" si="38">CV97-CV102-CV107</f>
        <v>0</v>
      </c>
      <c r="CW92" s="117">
        <f t="shared" si="38"/>
        <v>0</v>
      </c>
      <c r="CX92" s="117">
        <f t="shared" si="38"/>
        <v>0</v>
      </c>
      <c r="CY92" s="117">
        <f t="shared" si="38"/>
        <v>0</v>
      </c>
      <c r="CZ92" s="117">
        <f t="shared" si="38"/>
        <v>0</v>
      </c>
      <c r="DA92" s="117">
        <f t="shared" si="38"/>
        <v>0</v>
      </c>
      <c r="DB92" s="117">
        <f t="shared" si="38"/>
        <v>0</v>
      </c>
      <c r="DC92" s="117">
        <f t="shared" si="38"/>
        <v>0</v>
      </c>
      <c r="DD92" s="117">
        <f t="shared" si="38"/>
        <v>0</v>
      </c>
      <c r="DE92" s="117">
        <f t="shared" si="38"/>
        <v>0</v>
      </c>
      <c r="DF92" s="117">
        <f t="shared" si="38"/>
        <v>0</v>
      </c>
      <c r="DG92" s="117">
        <f t="shared" si="38"/>
        <v>0</v>
      </c>
      <c r="DH92" s="117">
        <f t="shared" si="38"/>
        <v>0</v>
      </c>
      <c r="DI92" s="117">
        <f t="shared" si="38"/>
        <v>0</v>
      </c>
      <c r="DJ92" s="117">
        <f t="shared" si="38"/>
        <v>0</v>
      </c>
      <c r="DK92" s="117">
        <f t="shared" si="38"/>
        <v>0</v>
      </c>
      <c r="DL92" s="117">
        <f t="shared" si="38"/>
        <v>0</v>
      </c>
      <c r="DM92" s="117">
        <f t="shared" si="38"/>
        <v>0</v>
      </c>
      <c r="DN92" s="117">
        <f t="shared" si="38"/>
        <v>0</v>
      </c>
      <c r="DO92" s="117">
        <f t="shared" si="38"/>
        <v>0</v>
      </c>
    </row>
    <row r="93" ht="27.5" customHeight="1" spans="2:119">
      <c r="B93" s="116" t="s">
        <v>182</v>
      </c>
      <c r="C93" s="116"/>
      <c r="D93" s="116"/>
      <c r="E93" s="116"/>
      <c r="F93" s="116"/>
      <c r="G93" s="116"/>
      <c r="H93" s="117">
        <f>SUM($H92:H92)</f>
        <v>0</v>
      </c>
      <c r="I93" s="117">
        <f>SUM($H92:I92)</f>
        <v>0</v>
      </c>
      <c r="J93" s="117">
        <f>SUM($H92:J92)</f>
        <v>0</v>
      </c>
      <c r="K93" s="117">
        <f>SUM($H92:K92)</f>
        <v>0</v>
      </c>
      <c r="L93" s="117">
        <f>SUM($H92:L92)</f>
        <v>0</v>
      </c>
      <c r="M93" s="117">
        <f>SUM($H92:M92)</f>
        <v>0</v>
      </c>
      <c r="N93" s="117">
        <f>SUM($H92:N92)</f>
        <v>1837</v>
      </c>
      <c r="O93" s="117">
        <f>SUM($H92:O92)</f>
        <v>1837</v>
      </c>
      <c r="P93" s="117">
        <f>SUM($H92:P92)</f>
        <v>1837</v>
      </c>
      <c r="Q93" s="117">
        <f>SUM($H92:Q92)</f>
        <v>1837</v>
      </c>
      <c r="R93" s="117">
        <f>SUM($H92:R92)</f>
        <v>1837</v>
      </c>
      <c r="S93" s="117">
        <f>SUM($H92:S92)</f>
        <v>1837</v>
      </c>
      <c r="T93" s="117">
        <f>SUM($H92:T92)</f>
        <v>1837</v>
      </c>
      <c r="U93" s="117">
        <f>SUM($H92:U92)</f>
        <v>1837</v>
      </c>
      <c r="V93" s="117">
        <f>SUM($H92:V92)</f>
        <v>1837</v>
      </c>
      <c r="W93" s="117">
        <f>SUM($H92:W92)</f>
        <v>1837</v>
      </c>
      <c r="X93" s="117">
        <f>SUM($H92:X92)</f>
        <v>1837</v>
      </c>
      <c r="Y93" s="117">
        <f>SUM($H92:Y92)</f>
        <v>1837</v>
      </c>
      <c r="Z93" s="117">
        <f>SUM($H92:Z92)</f>
        <v>1837</v>
      </c>
      <c r="AA93" s="117">
        <f>SUM($H92:AA92)</f>
        <v>1837</v>
      </c>
      <c r="AB93" s="117">
        <f>SUM($H92:AB92)</f>
        <v>1837</v>
      </c>
      <c r="AC93" s="117">
        <f>SUM($H92:AC92)</f>
        <v>1837</v>
      </c>
      <c r="AD93" s="117">
        <f>SUM($H92:AD92)</f>
        <v>1837</v>
      </c>
      <c r="AE93" s="117">
        <f>SUM($H92:AE92)</f>
        <v>1837</v>
      </c>
      <c r="AF93" s="117">
        <f>SUM($H92:AF92)</f>
        <v>1837</v>
      </c>
      <c r="AG93" s="117">
        <f>SUM($H92:AG92)</f>
        <v>1837</v>
      </c>
      <c r="AH93" s="117">
        <f>SUM($H92:AH92)</f>
        <v>1837</v>
      </c>
      <c r="AI93" s="117">
        <f>SUM($H92:AI92)</f>
        <v>1837</v>
      </c>
      <c r="AJ93" s="117">
        <f>SUM($H92:AJ92)</f>
        <v>1837</v>
      </c>
      <c r="AK93" s="117">
        <f>SUM($H92:AK92)</f>
        <v>1837</v>
      </c>
      <c r="AL93" s="117">
        <f>SUM($H92:AL92)</f>
        <v>1837</v>
      </c>
      <c r="AM93" s="117">
        <f>SUM($H92:AM92)</f>
        <v>1837</v>
      </c>
      <c r="AN93" s="117">
        <f>SUM($H92:AN92)</f>
        <v>1837</v>
      </c>
      <c r="AO93" s="117">
        <f>SUM($H92:AO92)</f>
        <v>1837</v>
      </c>
      <c r="AP93" s="117">
        <f>SUM($H92:AP92)</f>
        <v>1837</v>
      </c>
      <c r="AQ93" s="117">
        <f>SUM($H92:AQ92)</f>
        <v>1837</v>
      </c>
      <c r="AR93" s="117">
        <f>SUM($H92:AR92)</f>
        <v>1837</v>
      </c>
      <c r="AS93" s="117">
        <f>SUM($H92:AS92)</f>
        <v>1837</v>
      </c>
      <c r="AT93" s="117">
        <f>SUM($H92:AT92)</f>
        <v>1837</v>
      </c>
      <c r="AU93" s="117">
        <f>SUM($H92:AU92)</f>
        <v>1837</v>
      </c>
      <c r="AV93" s="117">
        <f>SUM($H92:AV92)</f>
        <v>1837</v>
      </c>
      <c r="AW93" s="117">
        <f>SUM($H92:AW92)</f>
        <v>1837</v>
      </c>
      <c r="AX93" s="117">
        <f>SUM($H92:AX92)</f>
        <v>1837</v>
      </c>
      <c r="AY93" s="117">
        <f>SUM($H92:AY92)</f>
        <v>1837</v>
      </c>
      <c r="AZ93" s="117">
        <f>SUM($H92:AZ92)</f>
        <v>1837</v>
      </c>
      <c r="BA93" s="117">
        <f>SUM($H92:BA92)</f>
        <v>1837</v>
      </c>
      <c r="BB93" s="117">
        <f>SUM($H92:BB92)</f>
        <v>1837</v>
      </c>
      <c r="BC93" s="117">
        <f>SUM($H92:BC92)</f>
        <v>1837</v>
      </c>
      <c r="BD93" s="117">
        <f>SUM($H92:BD92)</f>
        <v>1837</v>
      </c>
      <c r="BE93" s="117">
        <f>SUM($H92:BE92)</f>
        <v>1837</v>
      </c>
      <c r="BF93" s="117">
        <f>SUM($H92:BF92)</f>
        <v>1837</v>
      </c>
      <c r="BG93" s="117">
        <f>SUM($H92:BG92)</f>
        <v>1837</v>
      </c>
      <c r="BH93" s="117">
        <f>SUM($H92:BH92)</f>
        <v>1837</v>
      </c>
      <c r="BI93" s="117">
        <f>SUM($H92:BI92)</f>
        <v>1837</v>
      </c>
      <c r="BJ93" s="117">
        <f>SUM($H92:BJ92)</f>
        <v>1837</v>
      </c>
      <c r="BK93" s="117">
        <f>SUM($H92:BK92)</f>
        <v>1837</v>
      </c>
      <c r="BL93" s="117">
        <f>SUM($H92:BL92)</f>
        <v>1837</v>
      </c>
      <c r="BM93" s="117">
        <f>SUM($H92:BM92)</f>
        <v>1837</v>
      </c>
      <c r="BN93" s="117">
        <f>SUM($H92:BN92)</f>
        <v>1837</v>
      </c>
      <c r="BO93" s="117">
        <f>SUM($H92:BO92)</f>
        <v>1837</v>
      </c>
      <c r="BP93" s="117">
        <f>SUM($H92:BP92)</f>
        <v>1837</v>
      </c>
      <c r="BQ93" s="117">
        <f>SUM($H92:BQ92)</f>
        <v>1837</v>
      </c>
      <c r="BR93" s="117">
        <f>SUM($H92:BR92)</f>
        <v>1837</v>
      </c>
      <c r="BS93" s="117">
        <f>SUM($H92:BS92)</f>
        <v>1837</v>
      </c>
      <c r="BT93" s="117">
        <f>SUM($H92:BT92)</f>
        <v>1837</v>
      </c>
      <c r="BU93" s="117">
        <f>SUM($H92:BU92)</f>
        <v>1837</v>
      </c>
      <c r="BV93" s="117">
        <f>SUM($H92:BV92)</f>
        <v>1837</v>
      </c>
      <c r="BW93" s="117">
        <f>SUM($H92:BW92)</f>
        <v>1837</v>
      </c>
      <c r="BX93" s="117">
        <f>SUM($H92:BX92)</f>
        <v>1837</v>
      </c>
      <c r="BY93" s="117">
        <f>SUM($H92:BY92)</f>
        <v>1837</v>
      </c>
      <c r="BZ93" s="117">
        <f>SUM($H92:BZ92)</f>
        <v>1837</v>
      </c>
      <c r="CA93" s="117">
        <f>SUM($H92:CA92)</f>
        <v>1837</v>
      </c>
      <c r="CB93" s="117">
        <f>SUM($H92:CB92)</f>
        <v>1837</v>
      </c>
      <c r="CC93" s="117">
        <f>SUM($H92:CC92)</f>
        <v>1837</v>
      </c>
      <c r="CD93" s="117">
        <f>SUM($H92:CD92)</f>
        <v>1837</v>
      </c>
      <c r="CE93" s="117">
        <f>SUM($H92:CE92)</f>
        <v>1837</v>
      </c>
      <c r="CF93" s="117">
        <f>SUM($H92:CF92)</f>
        <v>1837</v>
      </c>
      <c r="CG93" s="117">
        <f>SUM($H92:CG92)</f>
        <v>1837</v>
      </c>
      <c r="CH93" s="117">
        <f>SUM($H92:CH92)</f>
        <v>1837</v>
      </c>
      <c r="CI93" s="117">
        <f>SUM($H92:CI92)</f>
        <v>1837</v>
      </c>
      <c r="CJ93" s="117">
        <f>SUM($H92:CJ92)</f>
        <v>1837</v>
      </c>
      <c r="CK93" s="117">
        <f>SUM($H92:CK92)</f>
        <v>1837</v>
      </c>
      <c r="CL93" s="193">
        <f>SUM($H92:CL92)</f>
        <v>1837</v>
      </c>
      <c r="CM93" s="117">
        <f>SUM($H92:CM92)</f>
        <v>1837</v>
      </c>
      <c r="CN93" s="117">
        <f>SUM($H92:CN92)</f>
        <v>1837</v>
      </c>
      <c r="CO93" s="117">
        <f>SUM($H92:CO92)</f>
        <v>1837</v>
      </c>
      <c r="CP93" s="117">
        <f>SUM($H92:CP92)</f>
        <v>1837</v>
      </c>
      <c r="CQ93" s="117">
        <f>SUM($H92:CQ92)</f>
        <v>1837</v>
      </c>
      <c r="CR93" s="117">
        <f>SUM($H92:CR92)</f>
        <v>1837</v>
      </c>
      <c r="CS93" s="117">
        <f>SUM($H92:CS92)</f>
        <v>1837</v>
      </c>
      <c r="CT93" s="117">
        <f>SUM($H92:CT92)</f>
        <v>1837</v>
      </c>
      <c r="CU93" s="117">
        <f>SUM($H92:CU92)</f>
        <v>1837</v>
      </c>
      <c r="CV93" s="117">
        <f>SUM($H92:CV92)</f>
        <v>1837</v>
      </c>
      <c r="CW93" s="117">
        <f>SUM($H92:CW92)</f>
        <v>1837</v>
      </c>
      <c r="CX93" s="117">
        <f>SUM($H92:CX92)</f>
        <v>1837</v>
      </c>
      <c r="CY93" s="117">
        <f>SUM($H92:CY92)</f>
        <v>1837</v>
      </c>
      <c r="CZ93" s="117">
        <f>SUM($H92:CZ92)</f>
        <v>1837</v>
      </c>
      <c r="DA93" s="117">
        <f>SUM($H92:DA92)</f>
        <v>1837</v>
      </c>
      <c r="DB93" s="117">
        <f>SUM($H92:DB92)</f>
        <v>1837</v>
      </c>
      <c r="DC93" s="117">
        <f>SUM($H92:DC92)</f>
        <v>1837</v>
      </c>
      <c r="DD93" s="117">
        <f>SUM($H92:DD92)</f>
        <v>1837</v>
      </c>
      <c r="DE93" s="117">
        <f>SUM($H92:DE92)</f>
        <v>1837</v>
      </c>
      <c r="DF93" s="117">
        <f>SUM($H92:DF92)</f>
        <v>1837</v>
      </c>
      <c r="DG93" s="117">
        <f>SUM($H92:DG92)</f>
        <v>1837</v>
      </c>
      <c r="DH93" s="117">
        <f>SUM($H92:DH92)</f>
        <v>1837</v>
      </c>
      <c r="DI93" s="117">
        <f>SUM($H92:DI92)</f>
        <v>1837</v>
      </c>
      <c r="DJ93" s="117">
        <f>SUM($H92:DJ92)</f>
        <v>1837</v>
      </c>
      <c r="DK93" s="117">
        <f>SUM($H92:DK92)</f>
        <v>1837</v>
      </c>
      <c r="DL93" s="117">
        <f>SUM($H92:DL92)</f>
        <v>1837</v>
      </c>
      <c r="DM93" s="117">
        <f>SUM($H92:DM92)</f>
        <v>1837</v>
      </c>
      <c r="DN93" s="117">
        <f>SUM($H92:DN92)</f>
        <v>1837</v>
      </c>
      <c r="DO93" s="117">
        <f>SUM($H92:DO92)</f>
        <v>1837</v>
      </c>
    </row>
    <row r="94" ht="27.5" customHeight="1" spans="2:119">
      <c r="B94" s="118" t="s">
        <v>183</v>
      </c>
      <c r="C94" s="118"/>
      <c r="D94" s="118"/>
      <c r="E94" s="118"/>
      <c r="F94" s="118"/>
      <c r="G94" s="118"/>
      <c r="H94" s="117">
        <f>H92/(1+$C$7)</f>
        <v>0</v>
      </c>
      <c r="I94" s="117">
        <f>I92/(1+$C$7)^2</f>
        <v>0</v>
      </c>
      <c r="J94" s="117">
        <f>J92/(1+$C$7)^3</f>
        <v>0</v>
      </c>
      <c r="K94" s="117">
        <f>K92/(1+$C$7)^4</f>
        <v>0</v>
      </c>
      <c r="L94" s="117">
        <f>L92/(1+$C$7)^5</f>
        <v>0</v>
      </c>
      <c r="M94" s="117">
        <f>M92/(1+$C$7)^6</f>
        <v>0</v>
      </c>
      <c r="N94" s="117">
        <f>N92/(1+$C$7)^7</f>
        <v>1779.12874134084</v>
      </c>
      <c r="O94" s="117">
        <f>O92/(1+$C$7)^8</f>
        <v>0</v>
      </c>
      <c r="P94" s="193">
        <f t="shared" ref="P94" si="39">P92/(1+$C$7)^9</f>
        <v>0</v>
      </c>
      <c r="Q94" s="193">
        <f>Q92/(1+$C$7)^10</f>
        <v>0</v>
      </c>
      <c r="R94" s="193">
        <f>R92/(1+$C$7)^11</f>
        <v>0</v>
      </c>
      <c r="S94" s="193">
        <f>S92/(1+$C$7)^12</f>
        <v>0</v>
      </c>
      <c r="T94" s="193">
        <f>T92/(1+$C$7)^13</f>
        <v>0</v>
      </c>
      <c r="U94" s="193">
        <f>U92/(1+$C$7)^14</f>
        <v>0</v>
      </c>
      <c r="V94" s="193">
        <f>V92/(1+$C$7)^15</f>
        <v>0</v>
      </c>
      <c r="W94" s="193">
        <f>W92/(1+$C$7)^16</f>
        <v>0</v>
      </c>
      <c r="X94" s="193">
        <f>X92/(1+$C$7)^17</f>
        <v>0</v>
      </c>
      <c r="Y94" s="193">
        <f>Y92/(1+$C$7)^18</f>
        <v>0</v>
      </c>
      <c r="Z94" s="193">
        <f>Z92/(1+$C$7)^19</f>
        <v>0</v>
      </c>
      <c r="AA94" s="117">
        <f>AA92/(1+$C$7)^20</f>
        <v>0</v>
      </c>
      <c r="AB94" s="117">
        <f>AB92/(1+$C$7)^21</f>
        <v>0</v>
      </c>
      <c r="AC94" s="117">
        <f>AC92/(1+$C$7)^22</f>
        <v>0</v>
      </c>
      <c r="AD94" s="117">
        <f>AD92/(1+$C$7)^23</f>
        <v>0</v>
      </c>
      <c r="AE94" s="117">
        <f>AE92/(1+$C$7)^24</f>
        <v>0</v>
      </c>
      <c r="AF94" s="117">
        <f>AF92/(1+$C$7)^25</f>
        <v>0</v>
      </c>
      <c r="AG94" s="117">
        <f>AG92/(1+$C$7)^26</f>
        <v>0</v>
      </c>
      <c r="AH94" s="117">
        <f>AH92/(1+$C$7)^27</f>
        <v>0</v>
      </c>
      <c r="AI94" s="117">
        <f>AI92/(1+$C$7)^28</f>
        <v>0</v>
      </c>
      <c r="AJ94" s="117">
        <f>AJ92/(1+$C$7)^29</f>
        <v>0</v>
      </c>
      <c r="AK94" s="117">
        <f>AK92/(1+$C$7)^30</f>
        <v>0</v>
      </c>
      <c r="AL94" s="117">
        <f>AL92/(1+$C$7)^31</f>
        <v>0</v>
      </c>
      <c r="AM94" s="117">
        <f>AM92/(1+$C$7)^32</f>
        <v>0</v>
      </c>
      <c r="AN94" s="117">
        <f>AN92/(1+$C$7)^33</f>
        <v>0</v>
      </c>
      <c r="AO94" s="117">
        <f>AO92/(1+$C$7)^34</f>
        <v>0</v>
      </c>
      <c r="AP94" s="117">
        <f>AP92/(1+$C$7)^35</f>
        <v>0</v>
      </c>
      <c r="AQ94" s="117">
        <f>AQ92/(1+$C$7)^36</f>
        <v>0</v>
      </c>
      <c r="AR94" s="117">
        <f>AR92/(1+$C$7)^37</f>
        <v>0</v>
      </c>
      <c r="AS94" s="117">
        <f>AS92/(1+$C$7)^38</f>
        <v>0</v>
      </c>
      <c r="AT94" s="117">
        <f>AT92/(1+$C$7)^39</f>
        <v>0</v>
      </c>
      <c r="AU94" s="117">
        <f>AU92/(1+$C$7)^40</f>
        <v>0</v>
      </c>
      <c r="AV94" s="117">
        <f>AV92/(1+$C$7)^41</f>
        <v>0</v>
      </c>
      <c r="AW94" s="117">
        <f>AW92/(1+$C$7)^42</f>
        <v>0</v>
      </c>
      <c r="AX94" s="117">
        <f>AX92/(1+$C$7)^43</f>
        <v>0</v>
      </c>
      <c r="AY94" s="117">
        <f>AY92/(1+$C$7)^44</f>
        <v>0</v>
      </c>
      <c r="AZ94" s="117">
        <f>AZ92/(1+$C$7)^45</f>
        <v>0</v>
      </c>
      <c r="BA94" s="117">
        <f>BA92/(1+$C$7)^46</f>
        <v>0</v>
      </c>
      <c r="BB94" s="117">
        <f>BB92/(1+$C$7)^47</f>
        <v>0</v>
      </c>
      <c r="BC94" s="117">
        <f>BC92/(1+$C$7)^48</f>
        <v>0</v>
      </c>
      <c r="BD94" s="117">
        <f>BD92/(1+$C$7)^49</f>
        <v>0</v>
      </c>
      <c r="BE94" s="117">
        <f>BE92/(1+$C$7)^50</f>
        <v>0</v>
      </c>
      <c r="BF94" s="117">
        <f>BF92/(1+$C$7)^51</f>
        <v>0</v>
      </c>
      <c r="BG94" s="117">
        <f>BG92/(1+$C$7)^52</f>
        <v>0</v>
      </c>
      <c r="BH94" s="117">
        <f>BH92/(1+$C$7)^53</f>
        <v>0</v>
      </c>
      <c r="BI94" s="117">
        <f>BI92/(1+$C$7)^54</f>
        <v>0</v>
      </c>
      <c r="BJ94" s="117">
        <f>BJ92/(1+$C$7)^55</f>
        <v>0</v>
      </c>
      <c r="BK94" s="117">
        <f>BK92/(1+$C$7)^56</f>
        <v>0</v>
      </c>
      <c r="BL94" s="117">
        <f>BL92/(1+$C$7)^57</f>
        <v>0</v>
      </c>
      <c r="BM94" s="117">
        <f>BM92/(1+$C$7)^58</f>
        <v>0</v>
      </c>
      <c r="BN94" s="117">
        <f>BN92/(1+$C$7)^59</f>
        <v>0</v>
      </c>
      <c r="BO94" s="117">
        <f>BO92/(1+$C$7)^60</f>
        <v>0</v>
      </c>
      <c r="BP94" s="117">
        <f>BP92/(1+$C$7)^61</f>
        <v>0</v>
      </c>
      <c r="BQ94" s="117">
        <f>BQ92/(1+$C$7)^62</f>
        <v>0</v>
      </c>
      <c r="BR94" s="117">
        <f>BR92/(1+$C$7)^63</f>
        <v>0</v>
      </c>
      <c r="BS94" s="117">
        <f>BS92/(1+$C$7)^64</f>
        <v>0</v>
      </c>
      <c r="BT94" s="117">
        <f>BT92/(1+$C$7)^65</f>
        <v>0</v>
      </c>
      <c r="BU94" s="117">
        <f>BU92/(1+$C$7)^66</f>
        <v>0</v>
      </c>
      <c r="BV94" s="117">
        <f>BV92/(1+$C$7)^67</f>
        <v>0</v>
      </c>
      <c r="BW94" s="117">
        <f>BW92/(1+$C$7)^68</f>
        <v>0</v>
      </c>
      <c r="BX94" s="117">
        <f>BX92/(1+$C$7)^69</f>
        <v>0</v>
      </c>
      <c r="BY94" s="117">
        <f>BY92/(1+$C$7)^70</f>
        <v>0</v>
      </c>
      <c r="BZ94" s="117">
        <f>BZ92/(1+$C$7)^71</f>
        <v>0</v>
      </c>
      <c r="CA94" s="117">
        <f>CA92/(1+$C$7)^72</f>
        <v>0</v>
      </c>
      <c r="CB94" s="117">
        <f>CB92/(1+$C$7)^73</f>
        <v>0</v>
      </c>
      <c r="CC94" s="117">
        <f>CC92/(1+$C$7)^74</f>
        <v>0</v>
      </c>
      <c r="CD94" s="117">
        <f>CD92/(1+$C$7)^75</f>
        <v>0</v>
      </c>
      <c r="CE94" s="117">
        <f>CE92/(1+$C$7)^76</f>
        <v>0</v>
      </c>
      <c r="CF94" s="117">
        <f>CF92/(1+$C$7)^77</f>
        <v>0</v>
      </c>
      <c r="CG94" s="117">
        <f>CG92/(1+$C$7)^78</f>
        <v>0</v>
      </c>
      <c r="CH94" s="117">
        <f>CH92/(1+$C$7)^79</f>
        <v>0</v>
      </c>
      <c r="CI94" s="117">
        <f>CI92/(1+$C$7)^80</f>
        <v>0</v>
      </c>
      <c r="CJ94" s="117">
        <f>CJ92/(1+$C$7)^81</f>
        <v>0</v>
      </c>
      <c r="CK94" s="117">
        <f>CK92/(1+$C$7)^82</f>
        <v>0</v>
      </c>
      <c r="CL94" s="193">
        <f>CL92/(1+$C$7)^83</f>
        <v>0</v>
      </c>
      <c r="CM94" s="117">
        <f>CM92/(1+$C$7)^84</f>
        <v>0</v>
      </c>
      <c r="CN94" s="117">
        <f>CN92/(1+$C$7)^85</f>
        <v>0</v>
      </c>
      <c r="CO94" s="117">
        <f>CO92/(1+$C$7)^86</f>
        <v>0</v>
      </c>
      <c r="CP94" s="117">
        <f>CP92/(1+$C$7)^87</f>
        <v>0</v>
      </c>
      <c r="CQ94" s="117">
        <f>CQ92/(1+$C$7)^88</f>
        <v>0</v>
      </c>
      <c r="CR94" s="117">
        <f>CR92/(1+$C$7)^89</f>
        <v>0</v>
      </c>
      <c r="CS94" s="117">
        <f>CS92/(1+$C$7)^90</f>
        <v>0</v>
      </c>
      <c r="CT94" s="117">
        <f>CT92/(1+$C$7)^91</f>
        <v>0</v>
      </c>
      <c r="CU94" s="117">
        <f>CU92/(1+$C$7)^92</f>
        <v>0</v>
      </c>
      <c r="CV94" s="117">
        <f>CV92/(1+$C$7)^93</f>
        <v>0</v>
      </c>
      <c r="CW94" s="117">
        <f>CW92/(1+$C$7)^94</f>
        <v>0</v>
      </c>
      <c r="CX94" s="117">
        <f>CX92/(1+$C$7)^95</f>
        <v>0</v>
      </c>
      <c r="CY94" s="117">
        <f>CY92/(1+$C$7)^96</f>
        <v>0</v>
      </c>
      <c r="CZ94" s="117">
        <f>CZ92/(1+$C$7)^97</f>
        <v>0</v>
      </c>
      <c r="DA94" s="117">
        <f>DA92/(1+$C$7)^98</f>
        <v>0</v>
      </c>
      <c r="DB94" s="117">
        <f>DB92/(1+$C$7)^99</f>
        <v>0</v>
      </c>
      <c r="DC94" s="117">
        <f>DC92/(1+$C$7)^100</f>
        <v>0</v>
      </c>
      <c r="DD94" s="117">
        <f>DD92/(1+$C$7)^101</f>
        <v>0</v>
      </c>
      <c r="DE94" s="117">
        <f>DE92/(1+$C$7)^102</f>
        <v>0</v>
      </c>
      <c r="DF94" s="117">
        <f>DF92/(1+$C$7)^103</f>
        <v>0</v>
      </c>
      <c r="DG94" s="117">
        <f>DG92/(1+$C$7)^104</f>
        <v>0</v>
      </c>
      <c r="DH94" s="117">
        <f>DH92/(1+$C$7)^105</f>
        <v>0</v>
      </c>
      <c r="DI94" s="117">
        <f>DI92/(1+$C$7)^106</f>
        <v>0</v>
      </c>
      <c r="DJ94" s="117">
        <f>DJ92/(1+$C$7)^107</f>
        <v>0</v>
      </c>
      <c r="DK94" s="117">
        <f>DK92/(1+$C$7)^108</f>
        <v>0</v>
      </c>
      <c r="DL94" s="117">
        <f>DL92/(1+$C$7)^109</f>
        <v>0</v>
      </c>
      <c r="DM94" s="117">
        <f>DM92/(1+$C$7)^110</f>
        <v>0</v>
      </c>
      <c r="DN94" s="117">
        <f>DN92/(1+$C$7)^111</f>
        <v>0</v>
      </c>
      <c r="DO94" s="117">
        <f>DO92/(1+$C$7)^112</f>
        <v>0</v>
      </c>
    </row>
    <row r="95" ht="27.5" customHeight="1" spans="2:119">
      <c r="B95" s="118" t="s">
        <v>184</v>
      </c>
      <c r="C95" s="118"/>
      <c r="D95" s="118"/>
      <c r="E95" s="118"/>
      <c r="F95" s="118"/>
      <c r="G95" s="118"/>
      <c r="H95" s="117">
        <f>SUM($H94:H94)</f>
        <v>0</v>
      </c>
      <c r="I95" s="117">
        <f>SUM($H94:I94)</f>
        <v>0</v>
      </c>
      <c r="J95" s="117">
        <f>SUM($H94:J94)</f>
        <v>0</v>
      </c>
      <c r="K95" s="117">
        <f>SUM($H94:K94)</f>
        <v>0</v>
      </c>
      <c r="L95" s="117">
        <f>SUM($H94:L94)</f>
        <v>0</v>
      </c>
      <c r="M95" s="117">
        <f>SUM($H94:M94)</f>
        <v>0</v>
      </c>
      <c r="N95" s="117">
        <f>SUM($H94:N94)</f>
        <v>1779.12874134084</v>
      </c>
      <c r="O95" s="117">
        <f>SUM($H94:O94)</f>
        <v>1779.12874134084</v>
      </c>
      <c r="P95" s="193">
        <f>SUM($H94:P94)</f>
        <v>1779.12874134084</v>
      </c>
      <c r="Q95" s="193">
        <f>SUM($H94:Q94)</f>
        <v>1779.12874134084</v>
      </c>
      <c r="R95" s="193">
        <f>SUM($H94:R94)</f>
        <v>1779.12874134084</v>
      </c>
      <c r="S95" s="193">
        <f>SUM($H94:S94)</f>
        <v>1779.12874134084</v>
      </c>
      <c r="T95" s="193">
        <f>SUM($H94:T94)</f>
        <v>1779.12874134084</v>
      </c>
      <c r="U95" s="193">
        <f>SUM($H94:U94)</f>
        <v>1779.12874134084</v>
      </c>
      <c r="V95" s="193">
        <f>SUM($H94:V94)</f>
        <v>1779.12874134084</v>
      </c>
      <c r="W95" s="193">
        <f>SUM($H94:W94)</f>
        <v>1779.12874134084</v>
      </c>
      <c r="X95" s="193">
        <f>SUM($H94:X94)</f>
        <v>1779.12874134084</v>
      </c>
      <c r="Y95" s="193">
        <f>SUM($H94:Y94)</f>
        <v>1779.12874134084</v>
      </c>
      <c r="Z95" s="193">
        <f>SUM($H94:Z94)</f>
        <v>1779.12874134084</v>
      </c>
      <c r="AA95" s="117">
        <f>SUM($H94:AA94)</f>
        <v>1779.12874134084</v>
      </c>
      <c r="AB95" s="117">
        <f>SUM($H94:AB94)</f>
        <v>1779.12874134084</v>
      </c>
      <c r="AC95" s="117">
        <f>SUM($H94:AC94)</f>
        <v>1779.12874134084</v>
      </c>
      <c r="AD95" s="117">
        <f>SUM($H94:AD94)</f>
        <v>1779.12874134084</v>
      </c>
      <c r="AE95" s="117">
        <f>SUM($H94:AE94)</f>
        <v>1779.12874134084</v>
      </c>
      <c r="AF95" s="117">
        <f>SUM($H94:AF94)</f>
        <v>1779.12874134084</v>
      </c>
      <c r="AG95" s="117">
        <f>SUM($H94:AG94)</f>
        <v>1779.12874134084</v>
      </c>
      <c r="AH95" s="117">
        <f>SUM($H94:AH94)</f>
        <v>1779.12874134084</v>
      </c>
      <c r="AI95" s="117">
        <f>SUM($H94:AI94)</f>
        <v>1779.12874134084</v>
      </c>
      <c r="AJ95" s="117">
        <f>SUM($H94:AJ94)</f>
        <v>1779.12874134084</v>
      </c>
      <c r="AK95" s="117">
        <f>SUM($H94:AK94)</f>
        <v>1779.12874134084</v>
      </c>
      <c r="AL95" s="117">
        <f>SUM($H94:AL94)</f>
        <v>1779.12874134084</v>
      </c>
      <c r="AM95" s="117">
        <f>SUM($H94:AM94)</f>
        <v>1779.12874134084</v>
      </c>
      <c r="AN95" s="117">
        <f>SUM($H94:AN94)</f>
        <v>1779.12874134084</v>
      </c>
      <c r="AO95" s="117">
        <f>SUM($H94:AO94)</f>
        <v>1779.12874134084</v>
      </c>
      <c r="AP95" s="117">
        <f>SUM($H94:AP94)</f>
        <v>1779.12874134084</v>
      </c>
      <c r="AQ95" s="117">
        <f>SUM($H94:AQ94)</f>
        <v>1779.12874134084</v>
      </c>
      <c r="AR95" s="117">
        <f>SUM($H94:AR94)</f>
        <v>1779.12874134084</v>
      </c>
      <c r="AS95" s="117">
        <f>SUM($H94:AS94)</f>
        <v>1779.12874134084</v>
      </c>
      <c r="AT95" s="117">
        <f>SUM($H94:AT94)</f>
        <v>1779.12874134084</v>
      </c>
      <c r="AU95" s="117">
        <f>SUM($H94:AU94)</f>
        <v>1779.12874134084</v>
      </c>
      <c r="AV95" s="117">
        <f>SUM($H94:AV94)</f>
        <v>1779.12874134084</v>
      </c>
      <c r="AW95" s="117">
        <f>SUM($H94:AW94)</f>
        <v>1779.12874134084</v>
      </c>
      <c r="AX95" s="117">
        <f>SUM($H94:AX94)</f>
        <v>1779.12874134084</v>
      </c>
      <c r="AY95" s="117">
        <f>SUM($H94:AY94)</f>
        <v>1779.12874134084</v>
      </c>
      <c r="AZ95" s="117">
        <f>SUM($H94:AZ94)</f>
        <v>1779.12874134084</v>
      </c>
      <c r="BA95" s="117">
        <f>SUM($H94:BA94)</f>
        <v>1779.12874134084</v>
      </c>
      <c r="BB95" s="117">
        <f>SUM($H94:BB94)</f>
        <v>1779.12874134084</v>
      </c>
      <c r="BC95" s="117">
        <f>SUM($H94:BC94)</f>
        <v>1779.12874134084</v>
      </c>
      <c r="BD95" s="117">
        <f>SUM($H94:BD94)</f>
        <v>1779.12874134084</v>
      </c>
      <c r="BE95" s="117">
        <f>SUM($H94:BE94)</f>
        <v>1779.12874134084</v>
      </c>
      <c r="BF95" s="117">
        <f>SUM($H94:BF94)</f>
        <v>1779.12874134084</v>
      </c>
      <c r="BG95" s="117">
        <f>SUM($H94:BG94)</f>
        <v>1779.12874134084</v>
      </c>
      <c r="BH95" s="117">
        <f>SUM($H94:BH94)</f>
        <v>1779.12874134084</v>
      </c>
      <c r="BI95" s="117">
        <f>SUM($H94:BI94)</f>
        <v>1779.12874134084</v>
      </c>
      <c r="BJ95" s="117">
        <f>SUM($H94:BJ94)</f>
        <v>1779.12874134084</v>
      </c>
      <c r="BK95" s="117">
        <f>SUM($H94:BK94)</f>
        <v>1779.12874134084</v>
      </c>
      <c r="BL95" s="117">
        <f>SUM($H94:BL94)</f>
        <v>1779.12874134084</v>
      </c>
      <c r="BM95" s="117">
        <f>SUM($H94:BM94)</f>
        <v>1779.12874134084</v>
      </c>
      <c r="BN95" s="117">
        <f>SUM($H94:BN94)</f>
        <v>1779.12874134084</v>
      </c>
      <c r="BO95" s="117">
        <f>SUM($H94:BO94)</f>
        <v>1779.12874134084</v>
      </c>
      <c r="BP95" s="117">
        <f>SUM($H94:BP94)</f>
        <v>1779.12874134084</v>
      </c>
      <c r="BQ95" s="117">
        <f>SUM($H94:BQ94)</f>
        <v>1779.12874134084</v>
      </c>
      <c r="BR95" s="117">
        <f>SUM($H94:BR94)</f>
        <v>1779.12874134084</v>
      </c>
      <c r="BS95" s="117">
        <f>SUM($H94:BS94)</f>
        <v>1779.12874134084</v>
      </c>
      <c r="BT95" s="117">
        <f>SUM($H94:BT94)</f>
        <v>1779.12874134084</v>
      </c>
      <c r="BU95" s="117">
        <f>SUM($H94:BU94)</f>
        <v>1779.12874134084</v>
      </c>
      <c r="BV95" s="117">
        <f>SUM($H94:BV94)</f>
        <v>1779.12874134084</v>
      </c>
      <c r="BW95" s="117">
        <f>SUM($H94:BW94)</f>
        <v>1779.12874134084</v>
      </c>
      <c r="BX95" s="117">
        <f>SUM($H94:BX94)</f>
        <v>1779.12874134084</v>
      </c>
      <c r="BY95" s="117">
        <f>SUM($H94:BY94)</f>
        <v>1779.12874134084</v>
      </c>
      <c r="BZ95" s="117">
        <f>SUM($H94:BZ94)</f>
        <v>1779.12874134084</v>
      </c>
      <c r="CA95" s="117">
        <f>SUM($H94:CA94)</f>
        <v>1779.12874134084</v>
      </c>
      <c r="CB95" s="117">
        <f>SUM($H94:CB94)</f>
        <v>1779.12874134084</v>
      </c>
      <c r="CC95" s="117">
        <f>SUM($H94:CC94)</f>
        <v>1779.12874134084</v>
      </c>
      <c r="CD95" s="117">
        <f>SUM($H94:CD94)</f>
        <v>1779.12874134084</v>
      </c>
      <c r="CE95" s="117">
        <f>SUM($H94:CE94)</f>
        <v>1779.12874134084</v>
      </c>
      <c r="CF95" s="117">
        <f>SUM($H94:CF94)</f>
        <v>1779.12874134084</v>
      </c>
      <c r="CG95" s="117">
        <f>SUM($H94:CG94)</f>
        <v>1779.12874134084</v>
      </c>
      <c r="CH95" s="117">
        <f>SUM($H94:CH94)</f>
        <v>1779.12874134084</v>
      </c>
      <c r="CI95" s="117">
        <f>SUM($H94:CI94)</f>
        <v>1779.12874134084</v>
      </c>
      <c r="CJ95" s="117">
        <f>SUM($H94:CJ94)</f>
        <v>1779.12874134084</v>
      </c>
      <c r="CK95" s="117">
        <f>SUM($H94:CK94)</f>
        <v>1779.12874134084</v>
      </c>
      <c r="CL95" s="193">
        <f>SUM($H94:CL94)</f>
        <v>1779.12874134084</v>
      </c>
      <c r="CM95" s="117">
        <f>SUM($H94:CM94)</f>
        <v>1779.12874134084</v>
      </c>
      <c r="CN95" s="117">
        <f>SUM($H94:CN94)</f>
        <v>1779.12874134084</v>
      </c>
      <c r="CO95" s="117">
        <f>SUM($H94:CO94)</f>
        <v>1779.12874134084</v>
      </c>
      <c r="CP95" s="117">
        <f>SUM($H94:CP94)</f>
        <v>1779.12874134084</v>
      </c>
      <c r="CQ95" s="117">
        <f>SUM($H94:CQ94)</f>
        <v>1779.12874134084</v>
      </c>
      <c r="CR95" s="117">
        <f>SUM($H94:CR94)</f>
        <v>1779.12874134084</v>
      </c>
      <c r="CS95" s="117">
        <f>SUM($H94:CS94)</f>
        <v>1779.12874134084</v>
      </c>
      <c r="CT95" s="117">
        <f>SUM($H94:CT94)</f>
        <v>1779.12874134084</v>
      </c>
      <c r="CU95" s="117">
        <f>SUM($H94:CU94)</f>
        <v>1779.12874134084</v>
      </c>
      <c r="CV95" s="117">
        <f>SUM($H94:CV94)</f>
        <v>1779.12874134084</v>
      </c>
      <c r="CW95" s="117">
        <f>SUM($H94:CW94)</f>
        <v>1779.12874134084</v>
      </c>
      <c r="CX95" s="117">
        <f>SUM($H94:CX94)</f>
        <v>1779.12874134084</v>
      </c>
      <c r="CY95" s="117">
        <f>SUM($H94:CY94)</f>
        <v>1779.12874134084</v>
      </c>
      <c r="CZ95" s="117">
        <f>SUM($H94:CZ94)</f>
        <v>1779.12874134084</v>
      </c>
      <c r="DA95" s="117">
        <f>SUM($H94:DA94)</f>
        <v>1779.12874134084</v>
      </c>
      <c r="DB95" s="117">
        <f>SUM($H94:DB94)</f>
        <v>1779.12874134084</v>
      </c>
      <c r="DC95" s="117">
        <f>SUM($H94:DC94)</f>
        <v>1779.12874134084</v>
      </c>
      <c r="DD95" s="117">
        <f>SUM($H94:DD94)</f>
        <v>1779.12874134084</v>
      </c>
      <c r="DE95" s="117">
        <f>SUM($H94:DE94)</f>
        <v>1779.12874134084</v>
      </c>
      <c r="DF95" s="117">
        <f>SUM($H94:DF94)</f>
        <v>1779.12874134084</v>
      </c>
      <c r="DG95" s="117">
        <f>SUM($H94:DG94)</f>
        <v>1779.12874134084</v>
      </c>
      <c r="DH95" s="117">
        <f>SUM($H94:DH94)</f>
        <v>1779.12874134084</v>
      </c>
      <c r="DI95" s="117">
        <f>SUM($H94:DI94)</f>
        <v>1779.12874134084</v>
      </c>
      <c r="DJ95" s="117">
        <f>SUM($H94:DJ94)</f>
        <v>1779.12874134084</v>
      </c>
      <c r="DK95" s="117">
        <f>SUM($H94:DK94)</f>
        <v>1779.12874134084</v>
      </c>
      <c r="DL95" s="117">
        <f>SUM($H94:DL94)</f>
        <v>1779.12874134084</v>
      </c>
      <c r="DM95" s="117">
        <f>SUM($H94:DM94)</f>
        <v>1779.12874134084</v>
      </c>
      <c r="DN95" s="117">
        <f>SUM($H94:DN94)</f>
        <v>1779.12874134084</v>
      </c>
      <c r="DO95" s="117">
        <f>SUM($H94:DO94)</f>
        <v>1779.12874134084</v>
      </c>
    </row>
    <row r="96" ht="27.5" customHeight="1" spans="2:119">
      <c r="B96" s="173"/>
      <c r="C96" s="173"/>
      <c r="D96" s="173"/>
      <c r="E96" s="173"/>
      <c r="F96" s="173"/>
      <c r="G96" s="173"/>
      <c r="H96" s="174"/>
      <c r="I96" s="174"/>
      <c r="J96" s="174"/>
      <c r="K96" s="174"/>
      <c r="L96" s="174"/>
      <c r="M96" s="174"/>
      <c r="N96" s="174"/>
      <c r="O96" s="174"/>
      <c r="P96" s="194"/>
      <c r="Q96" s="194"/>
      <c r="R96" s="194"/>
      <c r="S96" s="194"/>
      <c r="T96" s="194"/>
      <c r="U96" s="194"/>
      <c r="V96" s="194"/>
      <c r="W96" s="194"/>
      <c r="X96" s="194"/>
      <c r="Y96" s="194"/>
      <c r="Z96" s="194"/>
      <c r="AA96" s="174"/>
      <c r="AB96" s="174"/>
      <c r="AC96" s="174"/>
      <c r="AD96" s="174"/>
      <c r="AE96" s="174"/>
      <c r="AF96" s="174"/>
      <c r="AG96" s="174"/>
      <c r="AH96" s="174"/>
      <c r="AI96" s="174"/>
      <c r="AJ96" s="196"/>
      <c r="AK96" s="196"/>
      <c r="AL96" s="196"/>
      <c r="AM96" s="196"/>
      <c r="AN96" s="196"/>
      <c r="AO96" s="196"/>
      <c r="AP96" s="196"/>
      <c r="AQ96" s="196"/>
      <c r="AR96" s="196"/>
      <c r="AS96" s="196"/>
      <c r="AT96" s="196"/>
      <c r="AU96" s="196"/>
      <c r="AV96" s="196"/>
      <c r="AW96" s="196"/>
      <c r="AX96" s="196"/>
      <c r="AY96" s="196"/>
      <c r="AZ96" s="196"/>
      <c r="BA96" s="196"/>
      <c r="BB96" s="196"/>
      <c r="BC96" s="196"/>
      <c r="BD96" s="196"/>
      <c r="BE96" s="196"/>
      <c r="BF96" s="196"/>
      <c r="BG96" s="196"/>
      <c r="BH96" s="196"/>
      <c r="BI96" s="196"/>
      <c r="BJ96" s="196"/>
      <c r="BK96" s="196"/>
      <c r="BL96" s="196"/>
      <c r="BM96" s="196"/>
      <c r="BN96" s="196"/>
      <c r="BO96" s="196"/>
      <c r="BP96" s="196"/>
      <c r="BQ96" s="196"/>
      <c r="BR96" s="196"/>
      <c r="BS96" s="196"/>
      <c r="BT96" s="196"/>
      <c r="BU96" s="196"/>
      <c r="BV96" s="196"/>
      <c r="BW96" s="196"/>
      <c r="BX96" s="196"/>
      <c r="BY96" s="196"/>
      <c r="BZ96" s="196"/>
      <c r="CA96" s="196"/>
      <c r="CB96" s="196"/>
      <c r="CC96" s="196"/>
      <c r="CD96" s="196"/>
      <c r="CE96" s="196"/>
      <c r="CF96" s="196"/>
      <c r="CG96" s="196"/>
      <c r="CH96" s="196"/>
      <c r="CI96" s="196"/>
      <c r="CJ96" s="196"/>
      <c r="CK96" s="196"/>
      <c r="CL96" s="196"/>
      <c r="CM96" s="174"/>
      <c r="CN96" s="174"/>
      <c r="CO96" s="174"/>
      <c r="CP96" s="174"/>
      <c r="CQ96" s="174"/>
      <c r="CR96" s="174"/>
      <c r="CS96" s="174"/>
      <c r="CT96" s="174"/>
      <c r="CU96" s="174"/>
      <c r="CV96" s="174"/>
      <c r="CW96" s="174"/>
      <c r="CX96" s="174"/>
      <c r="CY96" s="174"/>
      <c r="CZ96" s="174"/>
      <c r="DA96" s="174"/>
      <c r="DB96" s="174"/>
      <c r="DC96" s="174"/>
      <c r="DD96" s="174"/>
      <c r="DE96" s="174"/>
      <c r="DF96" s="174"/>
      <c r="DG96" s="174"/>
      <c r="DH96" s="174"/>
      <c r="DI96" s="174"/>
      <c r="DJ96" s="174"/>
      <c r="DK96" s="174"/>
      <c r="DL96" s="174"/>
      <c r="DM96" s="174"/>
      <c r="DN96" s="174"/>
      <c r="DO96" s="174"/>
    </row>
    <row r="97" s="133" customFormat="1" ht="27.5" customHeight="1" spans="2:119">
      <c r="B97" s="175" t="s">
        <v>80</v>
      </c>
      <c r="C97" s="175"/>
      <c r="D97" s="175"/>
      <c r="E97" s="175"/>
      <c r="F97" s="175"/>
      <c r="G97" s="175"/>
      <c r="H97" s="176">
        <f>H9+H22+H26+H27+H34+H35+H38+H46+H47+H48+H52+H56</f>
        <v>0</v>
      </c>
      <c r="I97" s="176">
        <f>I9+I22+I26+I27+I34+I35+I38+I46+I47+I48+I52+I56</f>
        <v>0</v>
      </c>
      <c r="J97" s="176">
        <f t="shared" ref="H97:BS97" si="40">J9+J22+J26+J27+J34+J35+J38+J46+J47+J48+J52+J56</f>
        <v>0</v>
      </c>
      <c r="K97" s="176">
        <f t="shared" si="40"/>
        <v>0</v>
      </c>
      <c r="L97" s="176">
        <f t="shared" si="40"/>
        <v>0</v>
      </c>
      <c r="M97" s="176">
        <f t="shared" si="40"/>
        <v>0</v>
      </c>
      <c r="N97" s="176">
        <f t="shared" si="40"/>
        <v>28080</v>
      </c>
      <c r="O97" s="176">
        <f t="shared" si="40"/>
        <v>0</v>
      </c>
      <c r="P97" s="176">
        <f t="shared" si="40"/>
        <v>0</v>
      </c>
      <c r="Q97" s="176">
        <f t="shared" si="40"/>
        <v>0</v>
      </c>
      <c r="R97" s="176">
        <f t="shared" si="40"/>
        <v>0</v>
      </c>
      <c r="S97" s="176">
        <f t="shared" si="40"/>
        <v>0</v>
      </c>
      <c r="T97" s="176">
        <f t="shared" si="40"/>
        <v>0</v>
      </c>
      <c r="U97" s="176">
        <f t="shared" si="40"/>
        <v>0</v>
      </c>
      <c r="V97" s="176">
        <f t="shared" si="40"/>
        <v>0</v>
      </c>
      <c r="W97" s="176">
        <f t="shared" si="40"/>
        <v>0</v>
      </c>
      <c r="X97" s="176">
        <f t="shared" si="40"/>
        <v>0</v>
      </c>
      <c r="Y97" s="176">
        <f t="shared" si="40"/>
        <v>0</v>
      </c>
      <c r="Z97" s="176">
        <f t="shared" si="40"/>
        <v>0</v>
      </c>
      <c r="AA97" s="176">
        <f t="shared" si="40"/>
        <v>0</v>
      </c>
      <c r="AB97" s="176">
        <f t="shared" si="40"/>
        <v>0</v>
      </c>
      <c r="AC97" s="176">
        <f t="shared" si="40"/>
        <v>0</v>
      </c>
      <c r="AD97" s="176">
        <f t="shared" si="40"/>
        <v>0</v>
      </c>
      <c r="AE97" s="176">
        <f t="shared" si="40"/>
        <v>0</v>
      </c>
      <c r="AF97" s="176">
        <f t="shared" si="40"/>
        <v>0</v>
      </c>
      <c r="AG97" s="176">
        <f t="shared" si="40"/>
        <v>0</v>
      </c>
      <c r="AH97" s="176">
        <f t="shared" si="40"/>
        <v>0</v>
      </c>
      <c r="AI97" s="176">
        <f t="shared" si="40"/>
        <v>0</v>
      </c>
      <c r="AJ97" s="176">
        <f t="shared" si="40"/>
        <v>0</v>
      </c>
      <c r="AK97" s="176">
        <f t="shared" si="40"/>
        <v>0</v>
      </c>
      <c r="AL97" s="176">
        <f t="shared" si="40"/>
        <v>0</v>
      </c>
      <c r="AM97" s="176">
        <f t="shared" si="40"/>
        <v>0</v>
      </c>
      <c r="AN97" s="176">
        <f t="shared" si="40"/>
        <v>0</v>
      </c>
      <c r="AO97" s="176">
        <f t="shared" si="40"/>
        <v>0</v>
      </c>
      <c r="AP97" s="176">
        <f t="shared" si="40"/>
        <v>0</v>
      </c>
      <c r="AQ97" s="176">
        <f t="shared" si="40"/>
        <v>0</v>
      </c>
      <c r="AR97" s="176">
        <f t="shared" si="40"/>
        <v>0</v>
      </c>
      <c r="AS97" s="176">
        <f t="shared" si="40"/>
        <v>0</v>
      </c>
      <c r="AT97" s="176">
        <f t="shared" si="40"/>
        <v>0</v>
      </c>
      <c r="AU97" s="176">
        <f t="shared" si="40"/>
        <v>0</v>
      </c>
      <c r="AV97" s="176">
        <f t="shared" si="40"/>
        <v>0</v>
      </c>
      <c r="AW97" s="176">
        <f t="shared" si="40"/>
        <v>0</v>
      </c>
      <c r="AX97" s="176">
        <f t="shared" si="40"/>
        <v>0</v>
      </c>
      <c r="AY97" s="176">
        <f t="shared" si="40"/>
        <v>0</v>
      </c>
      <c r="AZ97" s="176">
        <f t="shared" si="40"/>
        <v>0</v>
      </c>
      <c r="BA97" s="176">
        <f t="shared" si="40"/>
        <v>0</v>
      </c>
      <c r="BB97" s="176">
        <f t="shared" si="40"/>
        <v>0</v>
      </c>
      <c r="BC97" s="176">
        <f t="shared" si="40"/>
        <v>0</v>
      </c>
      <c r="BD97" s="176">
        <f t="shared" si="40"/>
        <v>0</v>
      </c>
      <c r="BE97" s="176">
        <f t="shared" si="40"/>
        <v>0</v>
      </c>
      <c r="BF97" s="176">
        <f t="shared" si="40"/>
        <v>0</v>
      </c>
      <c r="BG97" s="176">
        <f t="shared" si="40"/>
        <v>0</v>
      </c>
      <c r="BH97" s="176">
        <f t="shared" si="40"/>
        <v>0</v>
      </c>
      <c r="BI97" s="176">
        <f t="shared" si="40"/>
        <v>0</v>
      </c>
      <c r="BJ97" s="176">
        <f t="shared" si="40"/>
        <v>0</v>
      </c>
      <c r="BK97" s="176">
        <f t="shared" si="40"/>
        <v>0</v>
      </c>
      <c r="BL97" s="176">
        <f t="shared" si="40"/>
        <v>0</v>
      </c>
      <c r="BM97" s="176">
        <f t="shared" si="40"/>
        <v>0</v>
      </c>
      <c r="BN97" s="176">
        <f t="shared" si="40"/>
        <v>0</v>
      </c>
      <c r="BO97" s="176">
        <f t="shared" si="40"/>
        <v>0</v>
      </c>
      <c r="BP97" s="176">
        <f t="shared" si="40"/>
        <v>0</v>
      </c>
      <c r="BQ97" s="176">
        <f t="shared" si="40"/>
        <v>0</v>
      </c>
      <c r="BR97" s="176">
        <f t="shared" si="40"/>
        <v>0</v>
      </c>
      <c r="BS97" s="176">
        <f t="shared" si="40"/>
        <v>0</v>
      </c>
      <c r="BT97" s="176">
        <f t="shared" ref="BT97:DO97" si="41">BT9+BT22+BT26+BT27+BT34+BT35+BT38+BT46+BT47+BT48+BT52+BT56</f>
        <v>0</v>
      </c>
      <c r="BU97" s="176">
        <f t="shared" si="41"/>
        <v>0</v>
      </c>
      <c r="BV97" s="176">
        <f t="shared" si="41"/>
        <v>0</v>
      </c>
      <c r="BW97" s="176">
        <f t="shared" si="41"/>
        <v>0</v>
      </c>
      <c r="BX97" s="176">
        <f t="shared" si="41"/>
        <v>0</v>
      </c>
      <c r="BY97" s="176">
        <f t="shared" si="41"/>
        <v>0</v>
      </c>
      <c r="BZ97" s="176">
        <f t="shared" si="41"/>
        <v>0</v>
      </c>
      <c r="CA97" s="176">
        <f t="shared" si="41"/>
        <v>0</v>
      </c>
      <c r="CB97" s="176">
        <f t="shared" si="41"/>
        <v>0</v>
      </c>
      <c r="CC97" s="176">
        <f t="shared" si="41"/>
        <v>0</v>
      </c>
      <c r="CD97" s="176">
        <f t="shared" si="41"/>
        <v>0</v>
      </c>
      <c r="CE97" s="176">
        <f t="shared" si="41"/>
        <v>0</v>
      </c>
      <c r="CF97" s="176">
        <f t="shared" si="41"/>
        <v>0</v>
      </c>
      <c r="CG97" s="176">
        <f t="shared" si="41"/>
        <v>0</v>
      </c>
      <c r="CH97" s="176">
        <f t="shared" si="41"/>
        <v>0</v>
      </c>
      <c r="CI97" s="176">
        <f t="shared" si="41"/>
        <v>0</v>
      </c>
      <c r="CJ97" s="176">
        <f t="shared" si="41"/>
        <v>0</v>
      </c>
      <c r="CK97" s="176">
        <f t="shared" si="41"/>
        <v>0</v>
      </c>
      <c r="CL97" s="176">
        <f t="shared" si="41"/>
        <v>0</v>
      </c>
      <c r="CM97" s="176">
        <f t="shared" si="41"/>
        <v>0</v>
      </c>
      <c r="CN97" s="176">
        <f t="shared" si="41"/>
        <v>0</v>
      </c>
      <c r="CO97" s="176">
        <f t="shared" si="41"/>
        <v>0</v>
      </c>
      <c r="CP97" s="176">
        <f t="shared" si="41"/>
        <v>0</v>
      </c>
      <c r="CQ97" s="176">
        <f t="shared" si="41"/>
        <v>0</v>
      </c>
      <c r="CR97" s="176">
        <f t="shared" si="41"/>
        <v>0</v>
      </c>
      <c r="CS97" s="176">
        <f t="shared" si="41"/>
        <v>0</v>
      </c>
      <c r="CT97" s="176">
        <f t="shared" si="41"/>
        <v>0</v>
      </c>
      <c r="CU97" s="176">
        <f t="shared" si="41"/>
        <v>0</v>
      </c>
      <c r="CV97" s="176">
        <f t="shared" si="41"/>
        <v>0</v>
      </c>
      <c r="CW97" s="176">
        <f t="shared" si="41"/>
        <v>0</v>
      </c>
      <c r="CX97" s="176">
        <f t="shared" si="41"/>
        <v>0</v>
      </c>
      <c r="CY97" s="176">
        <f t="shared" si="41"/>
        <v>0</v>
      </c>
      <c r="CZ97" s="176">
        <f t="shared" si="41"/>
        <v>0</v>
      </c>
      <c r="DA97" s="176">
        <f t="shared" si="41"/>
        <v>0</v>
      </c>
      <c r="DB97" s="176">
        <f t="shared" si="41"/>
        <v>0</v>
      </c>
      <c r="DC97" s="176">
        <f t="shared" si="41"/>
        <v>0</v>
      </c>
      <c r="DD97" s="176">
        <f t="shared" si="41"/>
        <v>0</v>
      </c>
      <c r="DE97" s="176">
        <f t="shared" si="41"/>
        <v>0</v>
      </c>
      <c r="DF97" s="176">
        <f t="shared" si="41"/>
        <v>0</v>
      </c>
      <c r="DG97" s="176">
        <f t="shared" si="41"/>
        <v>0</v>
      </c>
      <c r="DH97" s="176">
        <f t="shared" si="41"/>
        <v>0</v>
      </c>
      <c r="DI97" s="176">
        <f t="shared" si="41"/>
        <v>0</v>
      </c>
      <c r="DJ97" s="176">
        <f t="shared" si="41"/>
        <v>0</v>
      </c>
      <c r="DK97" s="176">
        <f t="shared" si="41"/>
        <v>0</v>
      </c>
      <c r="DL97" s="176">
        <f t="shared" si="41"/>
        <v>0</v>
      </c>
      <c r="DM97" s="176">
        <f t="shared" si="41"/>
        <v>0</v>
      </c>
      <c r="DN97" s="176">
        <f t="shared" si="41"/>
        <v>0</v>
      </c>
      <c r="DO97" s="176">
        <f t="shared" si="41"/>
        <v>0</v>
      </c>
    </row>
    <row r="98" ht="27.5" customHeight="1" spans="2:119">
      <c r="B98" s="118" t="s">
        <v>185</v>
      </c>
      <c r="C98" s="118"/>
      <c r="D98" s="118"/>
      <c r="E98" s="118"/>
      <c r="F98" s="118"/>
      <c r="G98" s="118"/>
      <c r="H98" s="117">
        <f>SUM($H97:H97)</f>
        <v>0</v>
      </c>
      <c r="I98" s="117">
        <f>SUM($H97:I97)</f>
        <v>0</v>
      </c>
      <c r="J98" s="117">
        <f>SUM($H97:J97)</f>
        <v>0</v>
      </c>
      <c r="K98" s="117">
        <f>SUM($H97:K97)</f>
        <v>0</v>
      </c>
      <c r="L98" s="117">
        <f>SUM($H97:L97)</f>
        <v>0</v>
      </c>
      <c r="M98" s="117">
        <f>SUM($H97:M97)</f>
        <v>0</v>
      </c>
      <c r="N98" s="117">
        <f>SUM($H97:N97)</f>
        <v>28080</v>
      </c>
      <c r="O98" s="117">
        <f>SUM($H97:O97)</f>
        <v>28080</v>
      </c>
      <c r="P98" s="117">
        <f>SUM($H97:P97)</f>
        <v>28080</v>
      </c>
      <c r="Q98" s="117">
        <f>SUM($H97:Q97)</f>
        <v>28080</v>
      </c>
      <c r="R98" s="117">
        <f>SUM($H97:R97)</f>
        <v>28080</v>
      </c>
      <c r="S98" s="117">
        <f>SUM($H97:S97)</f>
        <v>28080</v>
      </c>
      <c r="T98" s="117">
        <f>SUM($H97:T97)</f>
        <v>28080</v>
      </c>
      <c r="U98" s="117">
        <f>SUM($H97:U97)</f>
        <v>28080</v>
      </c>
      <c r="V98" s="117">
        <f>SUM($H97:V97)</f>
        <v>28080</v>
      </c>
      <c r="W98" s="117">
        <f>SUM($H97:W97)</f>
        <v>28080</v>
      </c>
      <c r="X98" s="117">
        <f>SUM($H97:X97)</f>
        <v>28080</v>
      </c>
      <c r="Y98" s="117">
        <f>SUM($H97:Y97)</f>
        <v>28080</v>
      </c>
      <c r="Z98" s="117">
        <f>SUM($H97:Z97)</f>
        <v>28080</v>
      </c>
      <c r="AA98" s="117">
        <f>SUM($H97:AA97)</f>
        <v>28080</v>
      </c>
      <c r="AB98" s="117">
        <f>SUM($H97:AB97)</f>
        <v>28080</v>
      </c>
      <c r="AC98" s="117">
        <f>SUM($H97:AC97)</f>
        <v>28080</v>
      </c>
      <c r="AD98" s="117">
        <f>SUM($H97:AD97)</f>
        <v>28080</v>
      </c>
      <c r="AE98" s="117">
        <f>SUM($H97:AE97)</f>
        <v>28080</v>
      </c>
      <c r="AF98" s="117">
        <f>SUM($H97:AF97)</f>
        <v>28080</v>
      </c>
      <c r="AG98" s="117">
        <f>SUM($H97:AG97)</f>
        <v>28080</v>
      </c>
      <c r="AH98" s="117">
        <f>SUM($H97:AH97)</f>
        <v>28080</v>
      </c>
      <c r="AI98" s="117">
        <f>SUM($H97:AI97)</f>
        <v>28080</v>
      </c>
      <c r="AJ98" s="117">
        <f>SUM($H97:AJ97)</f>
        <v>28080</v>
      </c>
      <c r="AK98" s="117">
        <f>SUM($H97:AK97)</f>
        <v>28080</v>
      </c>
      <c r="AL98" s="117">
        <f>SUM($H97:AL97)</f>
        <v>28080</v>
      </c>
      <c r="AM98" s="117">
        <f>SUM($H97:AM97)</f>
        <v>28080</v>
      </c>
      <c r="AN98" s="117">
        <f>SUM($H97:AN97)</f>
        <v>28080</v>
      </c>
      <c r="AO98" s="117">
        <f>SUM($H97:AO97)</f>
        <v>28080</v>
      </c>
      <c r="AP98" s="117">
        <f>SUM($H97:AP97)</f>
        <v>28080</v>
      </c>
      <c r="AQ98" s="117">
        <f>SUM($H97:AQ97)</f>
        <v>28080</v>
      </c>
      <c r="AR98" s="117">
        <f>SUM($H97:AR97)</f>
        <v>28080</v>
      </c>
      <c r="AS98" s="117">
        <f>SUM($H97:AS97)</f>
        <v>28080</v>
      </c>
      <c r="AT98" s="117">
        <f>SUM($H97:AT97)</f>
        <v>28080</v>
      </c>
      <c r="AU98" s="117">
        <f>SUM($H97:AU97)</f>
        <v>28080</v>
      </c>
      <c r="AV98" s="117">
        <f>SUM($H97:AV97)</f>
        <v>28080</v>
      </c>
      <c r="AW98" s="117">
        <f>SUM($H97:AW97)</f>
        <v>28080</v>
      </c>
      <c r="AX98" s="117">
        <f>SUM($H97:AX97)</f>
        <v>28080</v>
      </c>
      <c r="AY98" s="117">
        <f>SUM($H97:AY97)</f>
        <v>28080</v>
      </c>
      <c r="AZ98" s="117">
        <f>SUM($H97:AZ97)</f>
        <v>28080</v>
      </c>
      <c r="BA98" s="117">
        <f>SUM($H97:BA97)</f>
        <v>28080</v>
      </c>
      <c r="BB98" s="117">
        <f>SUM($H97:BB97)</f>
        <v>28080</v>
      </c>
      <c r="BC98" s="117">
        <f>SUM($H97:BC97)</f>
        <v>28080</v>
      </c>
      <c r="BD98" s="117">
        <f>SUM($H97:BD97)</f>
        <v>28080</v>
      </c>
      <c r="BE98" s="117">
        <f>SUM($H97:BE97)</f>
        <v>28080</v>
      </c>
      <c r="BF98" s="117">
        <f>SUM($H97:BF97)</f>
        <v>28080</v>
      </c>
      <c r="BG98" s="117">
        <f>SUM($H97:BG97)</f>
        <v>28080</v>
      </c>
      <c r="BH98" s="117">
        <f>SUM($H97:BH97)</f>
        <v>28080</v>
      </c>
      <c r="BI98" s="117">
        <f>SUM($H97:BI97)</f>
        <v>28080</v>
      </c>
      <c r="BJ98" s="117">
        <f>SUM($H97:BJ97)</f>
        <v>28080</v>
      </c>
      <c r="BK98" s="117">
        <f>SUM($H97:BK97)</f>
        <v>28080</v>
      </c>
      <c r="BL98" s="117">
        <f>SUM($H97:BL97)</f>
        <v>28080</v>
      </c>
      <c r="BM98" s="117">
        <f>SUM($H97:BM97)</f>
        <v>28080</v>
      </c>
      <c r="BN98" s="117">
        <f>SUM($H97:BN97)</f>
        <v>28080</v>
      </c>
      <c r="BO98" s="117">
        <f>SUM($H97:BO97)</f>
        <v>28080</v>
      </c>
      <c r="BP98" s="117">
        <f>SUM($H97:BP97)</f>
        <v>28080</v>
      </c>
      <c r="BQ98" s="117">
        <f>SUM($H97:BQ97)</f>
        <v>28080</v>
      </c>
      <c r="BR98" s="117">
        <f>SUM($H97:BR97)</f>
        <v>28080</v>
      </c>
      <c r="BS98" s="117">
        <f>SUM($H97:BS97)</f>
        <v>28080</v>
      </c>
      <c r="BT98" s="117">
        <f>SUM($H97:BT97)</f>
        <v>28080</v>
      </c>
      <c r="BU98" s="117">
        <f>SUM($H97:BU97)</f>
        <v>28080</v>
      </c>
      <c r="BV98" s="117">
        <f>SUM($H97:BV97)</f>
        <v>28080</v>
      </c>
      <c r="BW98" s="117">
        <f>SUM($H97:BW97)</f>
        <v>28080</v>
      </c>
      <c r="BX98" s="117">
        <f>SUM($H97:BX97)</f>
        <v>28080</v>
      </c>
      <c r="BY98" s="117">
        <f>SUM($H97:BY97)</f>
        <v>28080</v>
      </c>
      <c r="BZ98" s="117">
        <f>SUM($H97:BZ97)</f>
        <v>28080</v>
      </c>
      <c r="CA98" s="117">
        <f>SUM($H97:CA97)</f>
        <v>28080</v>
      </c>
      <c r="CB98" s="117">
        <f>SUM($H97:CB97)</f>
        <v>28080</v>
      </c>
      <c r="CC98" s="117">
        <f>SUM($H97:CC97)</f>
        <v>28080</v>
      </c>
      <c r="CD98" s="117">
        <f>SUM($H97:CD97)</f>
        <v>28080</v>
      </c>
      <c r="CE98" s="117">
        <f>SUM($H97:CE97)</f>
        <v>28080</v>
      </c>
      <c r="CF98" s="117">
        <f>SUM($H97:CF97)</f>
        <v>28080</v>
      </c>
      <c r="CG98" s="117">
        <f>SUM($H97:CG97)</f>
        <v>28080</v>
      </c>
      <c r="CH98" s="117">
        <f>SUM($H97:CH97)</f>
        <v>28080</v>
      </c>
      <c r="CI98" s="117">
        <f>SUM($H97:CI97)</f>
        <v>28080</v>
      </c>
      <c r="CJ98" s="117">
        <f>SUM($H97:CJ97)</f>
        <v>28080</v>
      </c>
      <c r="CK98" s="117">
        <f>SUM($H97:CK97)</f>
        <v>28080</v>
      </c>
      <c r="CL98" s="193">
        <f>SUM($H97:CL97)</f>
        <v>28080</v>
      </c>
      <c r="CM98" s="117">
        <f>SUM($H97:CM97)</f>
        <v>28080</v>
      </c>
      <c r="CN98" s="117">
        <f>SUM($H97:CN97)</f>
        <v>28080</v>
      </c>
      <c r="CO98" s="117">
        <f>SUM($H97:CO97)</f>
        <v>28080</v>
      </c>
      <c r="CP98" s="117">
        <f>SUM($H97:CP97)</f>
        <v>28080</v>
      </c>
      <c r="CQ98" s="117">
        <f>SUM($H97:CQ97)</f>
        <v>28080</v>
      </c>
      <c r="CR98" s="117">
        <f>SUM($H97:CR97)</f>
        <v>28080</v>
      </c>
      <c r="CS98" s="117">
        <f>SUM($H97:CS97)</f>
        <v>28080</v>
      </c>
      <c r="CT98" s="117">
        <f>SUM($H97:CT97)</f>
        <v>28080</v>
      </c>
      <c r="CU98" s="117">
        <f>SUM($H97:CU97)</f>
        <v>28080</v>
      </c>
      <c r="CV98" s="117">
        <f>SUM($H97:CV97)</f>
        <v>28080</v>
      </c>
      <c r="CW98" s="117">
        <f>SUM($H97:CW97)</f>
        <v>28080</v>
      </c>
      <c r="CX98" s="117">
        <f>SUM($H97:CX97)</f>
        <v>28080</v>
      </c>
      <c r="CY98" s="117">
        <f>SUM($H97:CY97)</f>
        <v>28080</v>
      </c>
      <c r="CZ98" s="117">
        <f>SUM($H97:CZ97)</f>
        <v>28080</v>
      </c>
      <c r="DA98" s="117">
        <f>SUM($H97:DA97)</f>
        <v>28080</v>
      </c>
      <c r="DB98" s="117">
        <f>SUM($H97:DB97)</f>
        <v>28080</v>
      </c>
      <c r="DC98" s="117">
        <f>SUM($H97:DC97)</f>
        <v>28080</v>
      </c>
      <c r="DD98" s="117">
        <f>SUM($H97:DD97)</f>
        <v>28080</v>
      </c>
      <c r="DE98" s="117">
        <f>SUM($H97:DE97)</f>
        <v>28080</v>
      </c>
      <c r="DF98" s="117">
        <f>SUM($H97:DF97)</f>
        <v>28080</v>
      </c>
      <c r="DG98" s="117">
        <f>SUM($H97:DG97)</f>
        <v>28080</v>
      </c>
      <c r="DH98" s="117">
        <f>SUM($H97:DH97)</f>
        <v>28080</v>
      </c>
      <c r="DI98" s="117">
        <f>SUM($H97:DI97)</f>
        <v>28080</v>
      </c>
      <c r="DJ98" s="117">
        <f>SUM($H97:DJ97)</f>
        <v>28080</v>
      </c>
      <c r="DK98" s="117">
        <f>SUM($H97:DK97)</f>
        <v>28080</v>
      </c>
      <c r="DL98" s="117">
        <f>SUM($H97:DL97)</f>
        <v>28080</v>
      </c>
      <c r="DM98" s="117">
        <f>SUM($H97:DM97)</f>
        <v>28080</v>
      </c>
      <c r="DN98" s="117">
        <f>SUM($H97:DN97)</f>
        <v>28080</v>
      </c>
      <c r="DO98" s="117">
        <f>SUM($H97:DO97)</f>
        <v>28080</v>
      </c>
    </row>
    <row r="99" ht="27.5" customHeight="1" spans="2:119">
      <c r="B99" s="118" t="s">
        <v>186</v>
      </c>
      <c r="C99" s="118"/>
      <c r="D99" s="118"/>
      <c r="E99" s="118"/>
      <c r="F99" s="118"/>
      <c r="G99" s="118"/>
      <c r="H99" s="117">
        <f>H97/(1+$C$7)</f>
        <v>0</v>
      </c>
      <c r="I99" s="117">
        <f>I97/(1+$C$7)^2</f>
        <v>0</v>
      </c>
      <c r="J99" s="117">
        <f>J97/(1+$C$7)^3</f>
        <v>0</v>
      </c>
      <c r="K99" s="117">
        <f>K97/(1+$C$7)^4</f>
        <v>0</v>
      </c>
      <c r="L99" s="117">
        <f>L97/(1+$C$7)^5</f>
        <v>0</v>
      </c>
      <c r="M99" s="117">
        <f>M97/(1+$C$7)^6</f>
        <v>0</v>
      </c>
      <c r="N99" s="117">
        <f>N97/(1+$C$7)^7</f>
        <v>27195.3919743335</v>
      </c>
      <c r="O99" s="117">
        <f>O97/(1+$C$7)^8</f>
        <v>0</v>
      </c>
      <c r="P99" s="117">
        <f>P97/(1+$C$7)^9</f>
        <v>0</v>
      </c>
      <c r="Q99" s="117">
        <f>Q97/(1+$C$7)^10</f>
        <v>0</v>
      </c>
      <c r="R99" s="117">
        <f>R97/(1+$C$7)^11</f>
        <v>0</v>
      </c>
      <c r="S99" s="117">
        <f>S97/(1+$C$7)^12</f>
        <v>0</v>
      </c>
      <c r="T99" s="117">
        <f>T97/(1+$C$7)^13</f>
        <v>0</v>
      </c>
      <c r="U99" s="117">
        <f>U97/(1+$C$7)^14</f>
        <v>0</v>
      </c>
      <c r="V99" s="117">
        <f>V97/(1+$C$7)^15</f>
        <v>0</v>
      </c>
      <c r="W99" s="117">
        <f>W97/(1+$C$7)^16</f>
        <v>0</v>
      </c>
      <c r="X99" s="117">
        <f>X97/(1+$C$7)^17</f>
        <v>0</v>
      </c>
      <c r="Y99" s="117">
        <f>Y97/(1+$C$7)^18</f>
        <v>0</v>
      </c>
      <c r="Z99" s="117">
        <f>Z97/(1+$C$7)^19</f>
        <v>0</v>
      </c>
      <c r="AA99" s="117">
        <f>AA97/(1+$C$7)^20</f>
        <v>0</v>
      </c>
      <c r="AB99" s="117">
        <f>AB97/(1+$C$7)^21</f>
        <v>0</v>
      </c>
      <c r="AC99" s="117">
        <f>AC97/(1+$C$7)^22</f>
        <v>0</v>
      </c>
      <c r="AD99" s="117">
        <f>AD97/(1+$C$7)^23</f>
        <v>0</v>
      </c>
      <c r="AE99" s="117">
        <f>AE97/(1+$C$7)^24</f>
        <v>0</v>
      </c>
      <c r="AF99" s="117">
        <f>AF97/(1+$C$7)^25</f>
        <v>0</v>
      </c>
      <c r="AG99" s="117">
        <f>AG97/(1+$C$7)^26</f>
        <v>0</v>
      </c>
      <c r="AH99" s="117">
        <f>AH97/(1+$C$7)^27</f>
        <v>0</v>
      </c>
      <c r="AI99" s="117">
        <f>AI97/(1+$C$7)^28</f>
        <v>0</v>
      </c>
      <c r="AJ99" s="197">
        <f>AJ97/(1+$C$7)^29</f>
        <v>0</v>
      </c>
      <c r="AK99" s="197">
        <f>AK97/(1+$C$7)^30</f>
        <v>0</v>
      </c>
      <c r="AL99" s="197">
        <f>AL97/(1+$C$7)^31</f>
        <v>0</v>
      </c>
      <c r="AM99" s="197">
        <f>AM97/(1+$C$7)^32</f>
        <v>0</v>
      </c>
      <c r="AN99" s="197">
        <f>AN97/(1+$C$7)^33</f>
        <v>0</v>
      </c>
      <c r="AO99" s="197">
        <f>AO97/(1+$C$7)^34</f>
        <v>0</v>
      </c>
      <c r="AP99" s="197">
        <f>AP97/(1+$C$7)^35</f>
        <v>0</v>
      </c>
      <c r="AQ99" s="197">
        <f>AQ97/(1+$C$7)^36</f>
        <v>0</v>
      </c>
      <c r="AR99" s="197">
        <f>AR97/(1+$C$7)^37</f>
        <v>0</v>
      </c>
      <c r="AS99" s="197">
        <f>AS97/(1+$C$7)^38</f>
        <v>0</v>
      </c>
      <c r="AT99" s="197">
        <f>AT97/(1+$C$7)^39</f>
        <v>0</v>
      </c>
      <c r="AU99" s="197">
        <f>AU97/(1+$C$7)^40</f>
        <v>0</v>
      </c>
      <c r="AV99" s="197">
        <f>AV97/(1+$C$7)^41</f>
        <v>0</v>
      </c>
      <c r="AW99" s="197">
        <f>AW97/(1+$C$7)^42</f>
        <v>0</v>
      </c>
      <c r="AX99" s="197">
        <f>AX97/(1+$C$7)^43</f>
        <v>0</v>
      </c>
      <c r="AY99" s="197">
        <f>AY97/(1+$C$7)^44</f>
        <v>0</v>
      </c>
      <c r="AZ99" s="197">
        <f>AZ97/(1+$C$7)^45</f>
        <v>0</v>
      </c>
      <c r="BA99" s="197">
        <f>BA97/(1+$C$7)^46</f>
        <v>0</v>
      </c>
      <c r="BB99" s="197">
        <f>BB97/(1+$C$7)^47</f>
        <v>0</v>
      </c>
      <c r="BC99" s="197">
        <f>BC97/(1+$C$7)^48</f>
        <v>0</v>
      </c>
      <c r="BD99" s="197">
        <f>BD97/(1+$C$7)^49</f>
        <v>0</v>
      </c>
      <c r="BE99" s="197">
        <f>BE97/(1+$C$7)^50</f>
        <v>0</v>
      </c>
      <c r="BF99" s="197">
        <f>BF97/(1+$C$7)^51</f>
        <v>0</v>
      </c>
      <c r="BG99" s="197">
        <f>BG97/(1+$C$7)^52</f>
        <v>0</v>
      </c>
      <c r="BH99" s="197">
        <f>BH97/(1+$C$7)^53</f>
        <v>0</v>
      </c>
      <c r="BI99" s="197">
        <f>BI97/(1+$C$7)^54</f>
        <v>0</v>
      </c>
      <c r="BJ99" s="197">
        <f>BJ97/(1+$C$7)^55</f>
        <v>0</v>
      </c>
      <c r="BK99" s="197">
        <f>BK97/(1+$C$7)^56</f>
        <v>0</v>
      </c>
      <c r="BL99" s="197">
        <f>BL97/(1+$C$7)^57</f>
        <v>0</v>
      </c>
      <c r="BM99" s="197">
        <f>BM97/(1+$C$7)^58</f>
        <v>0</v>
      </c>
      <c r="BN99" s="197">
        <f>BN97/(1+$C$7)^59</f>
        <v>0</v>
      </c>
      <c r="BO99" s="197">
        <f>BO97/(1+$C$7)^60</f>
        <v>0</v>
      </c>
      <c r="BP99" s="197">
        <f>BP97/(1+$C$7)^61</f>
        <v>0</v>
      </c>
      <c r="BQ99" s="197">
        <f>BQ97/(1+$C$7)^62</f>
        <v>0</v>
      </c>
      <c r="BR99" s="197">
        <f>BR97/(1+$C$7)^63</f>
        <v>0</v>
      </c>
      <c r="BS99" s="197">
        <f>BS97/(1+$C$7)^64</f>
        <v>0</v>
      </c>
      <c r="BT99" s="197">
        <f>BT97/(1+$C$7)^65</f>
        <v>0</v>
      </c>
      <c r="BU99" s="197">
        <f>BU97/(1+$C$7)^66</f>
        <v>0</v>
      </c>
      <c r="BV99" s="197">
        <f>BV97/(1+$C$7)^67</f>
        <v>0</v>
      </c>
      <c r="BW99" s="197">
        <f>BW97/(1+$C$7)^68</f>
        <v>0</v>
      </c>
      <c r="BX99" s="197">
        <f>BX97/(1+$C$7)^69</f>
        <v>0</v>
      </c>
      <c r="BY99" s="197">
        <f>BY97/(1+$C$7)^70</f>
        <v>0</v>
      </c>
      <c r="BZ99" s="197">
        <f>BZ97/(1+$C$7)^71</f>
        <v>0</v>
      </c>
      <c r="CA99" s="197">
        <f>CA97/(1+$C$7)^72</f>
        <v>0</v>
      </c>
      <c r="CB99" s="197">
        <f>CB97/(1+$C$7)^73</f>
        <v>0</v>
      </c>
      <c r="CC99" s="197">
        <f>CC97/(1+$C$7)^74</f>
        <v>0</v>
      </c>
      <c r="CD99" s="197">
        <f>CD97/(1+$C$7)^75</f>
        <v>0</v>
      </c>
      <c r="CE99" s="197">
        <f>CE97/(1+$C$7)^76</f>
        <v>0</v>
      </c>
      <c r="CF99" s="197">
        <f>CF97/(1+$C$7)^77</f>
        <v>0</v>
      </c>
      <c r="CG99" s="197">
        <f>CG97/(1+$C$7)^78</f>
        <v>0</v>
      </c>
      <c r="CH99" s="197">
        <f>CH97/(1+$C$7)^79</f>
        <v>0</v>
      </c>
      <c r="CI99" s="197">
        <f>CI97/(1+$C$7)^80</f>
        <v>0</v>
      </c>
      <c r="CJ99" s="197">
        <f>CJ97/(1+$C$7)^81</f>
        <v>0</v>
      </c>
      <c r="CK99" s="197">
        <f>CK97/(1+$C$7)^82</f>
        <v>0</v>
      </c>
      <c r="CL99" s="198">
        <f>CL97/(1+$C$7)^83</f>
        <v>0</v>
      </c>
      <c r="CM99" s="197">
        <f>CM97/(1+$C$7)^84</f>
        <v>0</v>
      </c>
      <c r="CN99" s="197">
        <f>CN97/(1+$C$7)^85</f>
        <v>0</v>
      </c>
      <c r="CO99" s="197">
        <f>CO97/(1+$C$7)^86</f>
        <v>0</v>
      </c>
      <c r="CP99" s="197">
        <f>CP97/(1+$C$7)^87</f>
        <v>0</v>
      </c>
      <c r="CQ99" s="197">
        <f>CQ97/(1+$C$7)^88</f>
        <v>0</v>
      </c>
      <c r="CR99" s="197">
        <f>CR97/(1+$C$7)^89</f>
        <v>0</v>
      </c>
      <c r="CS99" s="197">
        <f>CS97/(1+$C$7)^90</f>
        <v>0</v>
      </c>
      <c r="CT99" s="197">
        <f>CT97/(1+$C$7)^91</f>
        <v>0</v>
      </c>
      <c r="CU99" s="197">
        <f>CU97/(1+$C$7)^92</f>
        <v>0</v>
      </c>
      <c r="CV99" s="197">
        <f>CV97/(1+$C$7)^93</f>
        <v>0</v>
      </c>
      <c r="CW99" s="197">
        <f>CW97/(1+$C$7)^94</f>
        <v>0</v>
      </c>
      <c r="CX99" s="197">
        <f>CX97/(1+$C$7)^95</f>
        <v>0</v>
      </c>
      <c r="CY99" s="197">
        <f>CY97/(1+$C$7)^96</f>
        <v>0</v>
      </c>
      <c r="CZ99" s="197">
        <f>CZ97/(1+$C$7)^97</f>
        <v>0</v>
      </c>
      <c r="DA99" s="197">
        <f>DA97/(1+$C$7)^98</f>
        <v>0</v>
      </c>
      <c r="DB99" s="197">
        <f>DB97/(1+$C$7)^99</f>
        <v>0</v>
      </c>
      <c r="DC99" s="197">
        <f>DC97/(1+$C$7)^100</f>
        <v>0</v>
      </c>
      <c r="DD99" s="197">
        <f>DD97/(1+$C$7)^101</f>
        <v>0</v>
      </c>
      <c r="DE99" s="197">
        <f>DE97/(1+$C$7)^102</f>
        <v>0</v>
      </c>
      <c r="DF99" s="197">
        <f>DF97/(1+$C$7)^103</f>
        <v>0</v>
      </c>
      <c r="DG99" s="197">
        <f>DG97/(1+$C$7)^104</f>
        <v>0</v>
      </c>
      <c r="DH99" s="197">
        <f>DH97/(1+$C$7)^105</f>
        <v>0</v>
      </c>
      <c r="DI99" s="197">
        <f>DI97/(1+$C$7)^106</f>
        <v>0</v>
      </c>
      <c r="DJ99" s="197">
        <f>DJ97/(1+$C$7)^107</f>
        <v>0</v>
      </c>
      <c r="DK99" s="197">
        <f>DK97/(1+$C$7)^108</f>
        <v>0</v>
      </c>
      <c r="DL99" s="197">
        <f>DL97/(1+$C$7)^109</f>
        <v>0</v>
      </c>
      <c r="DM99" s="197">
        <f>DM97/(1+$C$7)^110</f>
        <v>0</v>
      </c>
      <c r="DN99" s="197">
        <f>DN97/(1+$C$7)^111</f>
        <v>0</v>
      </c>
      <c r="DO99" s="197">
        <f>DO97/(1+$C$7)^112</f>
        <v>0</v>
      </c>
    </row>
    <row r="100" ht="27.5" customHeight="1" spans="2:119">
      <c r="B100" s="118" t="s">
        <v>187</v>
      </c>
      <c r="C100" s="118"/>
      <c r="D100" s="118"/>
      <c r="E100" s="118"/>
      <c r="F100" s="118"/>
      <c r="G100" s="118"/>
      <c r="H100" s="117">
        <f>SUM($H99:H99)</f>
        <v>0</v>
      </c>
      <c r="I100" s="117">
        <f>SUM($H99:I99)</f>
        <v>0</v>
      </c>
      <c r="J100" s="117">
        <f>SUM($H99:J99)</f>
        <v>0</v>
      </c>
      <c r="K100" s="117">
        <f>SUM($H99:K99)</f>
        <v>0</v>
      </c>
      <c r="L100" s="117">
        <f>SUM($H99:L99)</f>
        <v>0</v>
      </c>
      <c r="M100" s="117">
        <f>SUM($H99:M99)</f>
        <v>0</v>
      </c>
      <c r="N100" s="117">
        <f>SUM($H99:N99)</f>
        <v>27195.3919743335</v>
      </c>
      <c r="O100" s="117">
        <f>SUM($H99:O99)</f>
        <v>27195.3919743335</v>
      </c>
      <c r="P100" s="193">
        <f>SUM($H99:P99)</f>
        <v>27195.3919743335</v>
      </c>
      <c r="Q100" s="193">
        <f>SUM($H99:Q99)</f>
        <v>27195.3919743335</v>
      </c>
      <c r="R100" s="193">
        <f>SUM($H99:R99)</f>
        <v>27195.3919743335</v>
      </c>
      <c r="S100" s="193">
        <f>SUM($H99:S99)</f>
        <v>27195.3919743335</v>
      </c>
      <c r="T100" s="193">
        <f>SUM($H99:T99)</f>
        <v>27195.3919743335</v>
      </c>
      <c r="U100" s="193">
        <f>SUM($H99:U99)</f>
        <v>27195.3919743335</v>
      </c>
      <c r="V100" s="193">
        <f>SUM($H99:V99)</f>
        <v>27195.3919743335</v>
      </c>
      <c r="W100" s="193">
        <f>SUM($H99:W99)</f>
        <v>27195.3919743335</v>
      </c>
      <c r="X100" s="193">
        <f>SUM($H99:X99)</f>
        <v>27195.3919743335</v>
      </c>
      <c r="Y100" s="193">
        <f>SUM($H99:Y99)</f>
        <v>27195.3919743335</v>
      </c>
      <c r="Z100" s="193">
        <f>SUM($H99:Z99)</f>
        <v>27195.3919743335</v>
      </c>
      <c r="AA100" s="117">
        <f>SUM($H99:AA99)</f>
        <v>27195.3919743335</v>
      </c>
      <c r="AB100" s="117">
        <f>SUM($H99:AB99)</f>
        <v>27195.3919743335</v>
      </c>
      <c r="AC100" s="117">
        <f>SUM($H99:AC99)</f>
        <v>27195.3919743335</v>
      </c>
      <c r="AD100" s="117">
        <f>SUM($H99:AD99)</f>
        <v>27195.3919743335</v>
      </c>
      <c r="AE100" s="117">
        <f>SUM($H99:AE99)</f>
        <v>27195.3919743335</v>
      </c>
      <c r="AF100" s="117">
        <f>SUM($H99:AF99)</f>
        <v>27195.3919743335</v>
      </c>
      <c r="AG100" s="117">
        <f>SUM($H99:AG99)</f>
        <v>27195.3919743335</v>
      </c>
      <c r="AH100" s="117">
        <f>SUM($H99:AH99)</f>
        <v>27195.3919743335</v>
      </c>
      <c r="AI100" s="117">
        <f>SUM($H99:AI99)</f>
        <v>27195.3919743335</v>
      </c>
      <c r="AJ100" s="117">
        <f>SUM($H99:AJ99)</f>
        <v>27195.3919743335</v>
      </c>
      <c r="AK100" s="117">
        <f>SUM($H99:AK99)</f>
        <v>27195.3919743335</v>
      </c>
      <c r="AL100" s="117">
        <f>SUM($H99:AL99)</f>
        <v>27195.3919743335</v>
      </c>
      <c r="AM100" s="117">
        <f>SUM($H99:AM99)</f>
        <v>27195.3919743335</v>
      </c>
      <c r="AN100" s="117">
        <f>SUM($H99:AN99)</f>
        <v>27195.3919743335</v>
      </c>
      <c r="AO100" s="117">
        <f>SUM($H99:AO99)</f>
        <v>27195.3919743335</v>
      </c>
      <c r="AP100" s="117">
        <f>SUM($H99:AP99)</f>
        <v>27195.3919743335</v>
      </c>
      <c r="AQ100" s="117">
        <f>SUM($H99:AQ99)</f>
        <v>27195.3919743335</v>
      </c>
      <c r="AR100" s="117">
        <f>SUM($H99:AR99)</f>
        <v>27195.3919743335</v>
      </c>
      <c r="AS100" s="117">
        <f>SUM($H99:AS99)</f>
        <v>27195.3919743335</v>
      </c>
      <c r="AT100" s="117">
        <f>SUM($H99:AT99)</f>
        <v>27195.3919743335</v>
      </c>
      <c r="AU100" s="117">
        <f>SUM($H99:AU99)</f>
        <v>27195.3919743335</v>
      </c>
      <c r="AV100" s="117">
        <f>SUM($H99:AV99)</f>
        <v>27195.3919743335</v>
      </c>
      <c r="AW100" s="117">
        <f>SUM($H99:AW99)</f>
        <v>27195.3919743335</v>
      </c>
      <c r="AX100" s="117">
        <f>SUM($H99:AX99)</f>
        <v>27195.3919743335</v>
      </c>
      <c r="AY100" s="117">
        <f>SUM($H99:AY99)</f>
        <v>27195.3919743335</v>
      </c>
      <c r="AZ100" s="117">
        <f>SUM($H99:AZ99)</f>
        <v>27195.3919743335</v>
      </c>
      <c r="BA100" s="117">
        <f>SUM($H99:BA99)</f>
        <v>27195.3919743335</v>
      </c>
      <c r="BB100" s="117">
        <f>SUM($H99:BB99)</f>
        <v>27195.3919743335</v>
      </c>
      <c r="BC100" s="117">
        <f>SUM($H99:BC99)</f>
        <v>27195.3919743335</v>
      </c>
      <c r="BD100" s="117">
        <f>SUM($H99:BD99)</f>
        <v>27195.3919743335</v>
      </c>
      <c r="BE100" s="117">
        <f>SUM($H99:BE99)</f>
        <v>27195.3919743335</v>
      </c>
      <c r="BF100" s="117">
        <f>SUM($H99:BF99)</f>
        <v>27195.3919743335</v>
      </c>
      <c r="BG100" s="117">
        <f>SUM($H99:BG99)</f>
        <v>27195.3919743335</v>
      </c>
      <c r="BH100" s="117">
        <f>SUM($H99:BH99)</f>
        <v>27195.3919743335</v>
      </c>
      <c r="BI100" s="117">
        <f>SUM($H99:BI99)</f>
        <v>27195.3919743335</v>
      </c>
      <c r="BJ100" s="117">
        <f>SUM($H99:BJ99)</f>
        <v>27195.3919743335</v>
      </c>
      <c r="BK100" s="117">
        <f>SUM($H99:BK99)</f>
        <v>27195.3919743335</v>
      </c>
      <c r="BL100" s="117">
        <f>SUM($H99:BL99)</f>
        <v>27195.3919743335</v>
      </c>
      <c r="BM100" s="117">
        <f>SUM($H99:BM99)</f>
        <v>27195.3919743335</v>
      </c>
      <c r="BN100" s="117">
        <f>SUM($H99:BN99)</f>
        <v>27195.3919743335</v>
      </c>
      <c r="BO100" s="117">
        <f>SUM($H99:BO99)</f>
        <v>27195.3919743335</v>
      </c>
      <c r="BP100" s="117">
        <f>SUM($H99:BP99)</f>
        <v>27195.3919743335</v>
      </c>
      <c r="BQ100" s="117">
        <f>SUM($H99:BQ99)</f>
        <v>27195.3919743335</v>
      </c>
      <c r="BR100" s="117">
        <f>SUM($H99:BR99)</f>
        <v>27195.3919743335</v>
      </c>
      <c r="BS100" s="117">
        <f>SUM($H99:BS99)</f>
        <v>27195.3919743335</v>
      </c>
      <c r="BT100" s="117">
        <f>SUM($H99:BT99)</f>
        <v>27195.3919743335</v>
      </c>
      <c r="BU100" s="117">
        <f>SUM($H99:BU99)</f>
        <v>27195.3919743335</v>
      </c>
      <c r="BV100" s="117">
        <f>SUM($H99:BV99)</f>
        <v>27195.3919743335</v>
      </c>
      <c r="BW100" s="117">
        <f>SUM($H99:BW99)</f>
        <v>27195.3919743335</v>
      </c>
      <c r="BX100" s="117">
        <f>SUM($H99:BX99)</f>
        <v>27195.3919743335</v>
      </c>
      <c r="BY100" s="117">
        <f>SUM($H99:BY99)</f>
        <v>27195.3919743335</v>
      </c>
      <c r="BZ100" s="117">
        <f>SUM($H99:BZ99)</f>
        <v>27195.3919743335</v>
      </c>
      <c r="CA100" s="117">
        <f>SUM($H99:CA99)</f>
        <v>27195.3919743335</v>
      </c>
      <c r="CB100" s="117">
        <f>SUM($H99:CB99)</f>
        <v>27195.3919743335</v>
      </c>
      <c r="CC100" s="117">
        <f>SUM($H99:CC99)</f>
        <v>27195.3919743335</v>
      </c>
      <c r="CD100" s="117">
        <f>SUM($H99:CD99)</f>
        <v>27195.3919743335</v>
      </c>
      <c r="CE100" s="117">
        <f>SUM($H99:CE99)</f>
        <v>27195.3919743335</v>
      </c>
      <c r="CF100" s="117">
        <f>SUM($H99:CF99)</f>
        <v>27195.3919743335</v>
      </c>
      <c r="CG100" s="117">
        <f>SUM($H99:CG99)</f>
        <v>27195.3919743335</v>
      </c>
      <c r="CH100" s="117">
        <f>SUM($H99:CH99)</f>
        <v>27195.3919743335</v>
      </c>
      <c r="CI100" s="117">
        <f>SUM($H99:CI99)</f>
        <v>27195.3919743335</v>
      </c>
      <c r="CJ100" s="117">
        <f>SUM($H99:CJ99)</f>
        <v>27195.3919743335</v>
      </c>
      <c r="CK100" s="117">
        <f>SUM($H99:CK99)</f>
        <v>27195.3919743335</v>
      </c>
      <c r="CL100" s="193">
        <f>SUM($H99:CL99)</f>
        <v>27195.3919743335</v>
      </c>
      <c r="CM100" s="117">
        <f>SUM($H99:CM99)</f>
        <v>27195.3919743335</v>
      </c>
      <c r="CN100" s="117">
        <f>SUM($H99:CN99)</f>
        <v>27195.3919743335</v>
      </c>
      <c r="CO100" s="117">
        <f>SUM($H99:CO99)</f>
        <v>27195.3919743335</v>
      </c>
      <c r="CP100" s="117">
        <f>SUM($H99:CP99)</f>
        <v>27195.3919743335</v>
      </c>
      <c r="CQ100" s="117">
        <f>SUM($H99:CQ99)</f>
        <v>27195.3919743335</v>
      </c>
      <c r="CR100" s="117">
        <f>SUM($H99:CR99)</f>
        <v>27195.3919743335</v>
      </c>
      <c r="CS100" s="117">
        <f>SUM($H99:CS99)</f>
        <v>27195.3919743335</v>
      </c>
      <c r="CT100" s="117">
        <f>SUM($H99:CT99)</f>
        <v>27195.3919743335</v>
      </c>
      <c r="CU100" s="117">
        <f>SUM($H99:CU99)</f>
        <v>27195.3919743335</v>
      </c>
      <c r="CV100" s="117">
        <f>SUM($H99:CV99)</f>
        <v>27195.3919743335</v>
      </c>
      <c r="CW100" s="117">
        <f>SUM($H99:CW99)</f>
        <v>27195.3919743335</v>
      </c>
      <c r="CX100" s="117">
        <f>SUM($H99:CX99)</f>
        <v>27195.3919743335</v>
      </c>
      <c r="CY100" s="117">
        <f>SUM($H99:CY99)</f>
        <v>27195.3919743335</v>
      </c>
      <c r="CZ100" s="117">
        <f>SUM($H99:CZ99)</f>
        <v>27195.3919743335</v>
      </c>
      <c r="DA100" s="117">
        <f>SUM($H99:DA99)</f>
        <v>27195.3919743335</v>
      </c>
      <c r="DB100" s="117">
        <f>SUM($H99:DB99)</f>
        <v>27195.3919743335</v>
      </c>
      <c r="DC100" s="117">
        <f>SUM($H99:DC99)</f>
        <v>27195.3919743335</v>
      </c>
      <c r="DD100" s="117">
        <f>SUM($H99:DD99)</f>
        <v>27195.3919743335</v>
      </c>
      <c r="DE100" s="117">
        <f>SUM($H99:DE99)</f>
        <v>27195.3919743335</v>
      </c>
      <c r="DF100" s="117">
        <f>SUM($H99:DF99)</f>
        <v>27195.3919743335</v>
      </c>
      <c r="DG100" s="117">
        <f>SUM($H99:DG99)</f>
        <v>27195.3919743335</v>
      </c>
      <c r="DH100" s="117">
        <f>SUM($H99:DH99)</f>
        <v>27195.3919743335</v>
      </c>
      <c r="DI100" s="117">
        <f>SUM($H99:DI99)</f>
        <v>27195.3919743335</v>
      </c>
      <c r="DJ100" s="117">
        <f>SUM($H99:DJ99)</f>
        <v>27195.3919743335</v>
      </c>
      <c r="DK100" s="117">
        <f>SUM($H99:DK99)</f>
        <v>27195.3919743335</v>
      </c>
      <c r="DL100" s="117">
        <f>SUM($H99:DL99)</f>
        <v>27195.3919743335</v>
      </c>
      <c r="DM100" s="117">
        <f>SUM($H99:DM99)</f>
        <v>27195.3919743335</v>
      </c>
      <c r="DN100" s="117">
        <f>SUM($H99:DN99)</f>
        <v>27195.3919743335</v>
      </c>
      <c r="DO100" s="117">
        <f>SUM($H99:DO99)</f>
        <v>27195.3919743335</v>
      </c>
    </row>
    <row r="101" ht="27.5" customHeight="1" spans="2:119">
      <c r="B101" s="173"/>
      <c r="C101" s="173"/>
      <c r="D101" s="173"/>
      <c r="E101" s="173"/>
      <c r="F101" s="173"/>
      <c r="G101" s="173"/>
      <c r="H101" s="174"/>
      <c r="I101" s="174"/>
      <c r="J101" s="174"/>
      <c r="K101" s="174"/>
      <c r="L101" s="174"/>
      <c r="M101" s="174"/>
      <c r="N101" s="174"/>
      <c r="O101" s="174"/>
      <c r="P101" s="194"/>
      <c r="Q101" s="194"/>
      <c r="R101" s="194"/>
      <c r="S101" s="194"/>
      <c r="T101" s="194"/>
      <c r="U101" s="194"/>
      <c r="V101" s="194"/>
      <c r="W101" s="194"/>
      <c r="X101" s="194"/>
      <c r="Y101" s="194"/>
      <c r="Z101" s="19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94"/>
      <c r="CM101" s="174"/>
      <c r="CN101" s="174"/>
      <c r="CO101" s="174"/>
      <c r="CP101" s="174"/>
      <c r="CQ101" s="174"/>
      <c r="CR101" s="174"/>
      <c r="CS101" s="174"/>
      <c r="CT101" s="174"/>
      <c r="CU101" s="174"/>
      <c r="CV101" s="174"/>
      <c r="CW101" s="174"/>
      <c r="CX101" s="174"/>
      <c r="CY101" s="174"/>
      <c r="CZ101" s="174"/>
      <c r="DA101" s="174"/>
      <c r="DB101" s="174"/>
      <c r="DC101" s="174"/>
      <c r="DD101" s="174"/>
      <c r="DE101" s="174"/>
      <c r="DF101" s="174"/>
      <c r="DG101" s="174"/>
      <c r="DH101" s="174"/>
      <c r="DI101" s="174"/>
      <c r="DJ101" s="174"/>
      <c r="DK101" s="174"/>
      <c r="DL101" s="174"/>
      <c r="DM101" s="174"/>
      <c r="DN101" s="174"/>
      <c r="DO101" s="174"/>
    </row>
    <row r="102" ht="27.5" customHeight="1" spans="2:119">
      <c r="B102" s="118" t="s">
        <v>188</v>
      </c>
      <c r="C102" s="118"/>
      <c r="D102" s="118"/>
      <c r="E102" s="118"/>
      <c r="F102" s="118"/>
      <c r="G102" s="118"/>
      <c r="H102" s="117">
        <f>SUM(H58:H64)</f>
        <v>0</v>
      </c>
      <c r="I102" s="117">
        <f t="shared" ref="H102:BS102" si="42">SUM(I58:I64)</f>
        <v>0</v>
      </c>
      <c r="J102" s="117">
        <f t="shared" si="42"/>
        <v>0</v>
      </c>
      <c r="K102" s="117">
        <f t="shared" si="42"/>
        <v>0</v>
      </c>
      <c r="L102" s="117">
        <f t="shared" si="42"/>
        <v>0</v>
      </c>
      <c r="M102" s="117">
        <f t="shared" si="42"/>
        <v>0</v>
      </c>
      <c r="N102" s="117">
        <f t="shared" si="42"/>
        <v>0</v>
      </c>
      <c r="O102" s="117">
        <f t="shared" si="42"/>
        <v>0</v>
      </c>
      <c r="P102" s="117">
        <f t="shared" si="42"/>
        <v>0</v>
      </c>
      <c r="Q102" s="117">
        <f t="shared" si="42"/>
        <v>0</v>
      </c>
      <c r="R102" s="117">
        <f t="shared" si="42"/>
        <v>0</v>
      </c>
      <c r="S102" s="117">
        <f t="shared" si="42"/>
        <v>0</v>
      </c>
      <c r="T102" s="117">
        <f t="shared" si="42"/>
        <v>0</v>
      </c>
      <c r="U102" s="117">
        <f t="shared" si="42"/>
        <v>0</v>
      </c>
      <c r="V102" s="117">
        <f t="shared" si="42"/>
        <v>0</v>
      </c>
      <c r="W102" s="117">
        <f t="shared" si="42"/>
        <v>0</v>
      </c>
      <c r="X102" s="117">
        <f t="shared" si="42"/>
        <v>0</v>
      </c>
      <c r="Y102" s="117">
        <f t="shared" si="42"/>
        <v>0</v>
      </c>
      <c r="Z102" s="117">
        <f t="shared" si="42"/>
        <v>0</v>
      </c>
      <c r="AA102" s="117">
        <f t="shared" si="42"/>
        <v>0</v>
      </c>
      <c r="AB102" s="117">
        <f t="shared" si="42"/>
        <v>0</v>
      </c>
      <c r="AC102" s="117">
        <f t="shared" si="42"/>
        <v>0</v>
      </c>
      <c r="AD102" s="117">
        <f t="shared" si="42"/>
        <v>0</v>
      </c>
      <c r="AE102" s="117">
        <f t="shared" si="42"/>
        <v>0</v>
      </c>
      <c r="AF102" s="117">
        <f t="shared" si="42"/>
        <v>0</v>
      </c>
      <c r="AG102" s="117">
        <f t="shared" si="42"/>
        <v>0</v>
      </c>
      <c r="AH102" s="117">
        <f t="shared" si="42"/>
        <v>0</v>
      </c>
      <c r="AI102" s="117">
        <f t="shared" si="42"/>
        <v>0</v>
      </c>
      <c r="AJ102" s="117">
        <f t="shared" si="42"/>
        <v>0</v>
      </c>
      <c r="AK102" s="117">
        <f t="shared" si="42"/>
        <v>0</v>
      </c>
      <c r="AL102" s="117">
        <f t="shared" si="42"/>
        <v>0</v>
      </c>
      <c r="AM102" s="117">
        <f t="shared" si="42"/>
        <v>0</v>
      </c>
      <c r="AN102" s="117">
        <f t="shared" si="42"/>
        <v>0</v>
      </c>
      <c r="AO102" s="117">
        <f t="shared" si="42"/>
        <v>0</v>
      </c>
      <c r="AP102" s="117">
        <f t="shared" si="42"/>
        <v>0</v>
      </c>
      <c r="AQ102" s="117">
        <f t="shared" si="42"/>
        <v>0</v>
      </c>
      <c r="AR102" s="117">
        <f t="shared" si="42"/>
        <v>0</v>
      </c>
      <c r="AS102" s="117">
        <f t="shared" si="42"/>
        <v>0</v>
      </c>
      <c r="AT102" s="117">
        <f t="shared" si="42"/>
        <v>0</v>
      </c>
      <c r="AU102" s="117">
        <f t="shared" si="42"/>
        <v>0</v>
      </c>
      <c r="AV102" s="117">
        <f t="shared" si="42"/>
        <v>0</v>
      </c>
      <c r="AW102" s="117">
        <f t="shared" si="42"/>
        <v>0</v>
      </c>
      <c r="AX102" s="117">
        <f t="shared" si="42"/>
        <v>0</v>
      </c>
      <c r="AY102" s="117">
        <f t="shared" si="42"/>
        <v>0</v>
      </c>
      <c r="AZ102" s="117">
        <f t="shared" si="42"/>
        <v>0</v>
      </c>
      <c r="BA102" s="117">
        <f t="shared" si="42"/>
        <v>0</v>
      </c>
      <c r="BB102" s="117">
        <f t="shared" si="42"/>
        <v>0</v>
      </c>
      <c r="BC102" s="117">
        <f t="shared" si="42"/>
        <v>0</v>
      </c>
      <c r="BD102" s="117">
        <f t="shared" si="42"/>
        <v>0</v>
      </c>
      <c r="BE102" s="117">
        <f t="shared" si="42"/>
        <v>0</v>
      </c>
      <c r="BF102" s="117">
        <f t="shared" si="42"/>
        <v>0</v>
      </c>
      <c r="BG102" s="117">
        <f t="shared" si="42"/>
        <v>0</v>
      </c>
      <c r="BH102" s="117">
        <f t="shared" si="42"/>
        <v>0</v>
      </c>
      <c r="BI102" s="117">
        <f t="shared" si="42"/>
        <v>0</v>
      </c>
      <c r="BJ102" s="117">
        <f t="shared" si="42"/>
        <v>0</v>
      </c>
      <c r="BK102" s="117">
        <f t="shared" si="42"/>
        <v>0</v>
      </c>
      <c r="BL102" s="117">
        <f t="shared" si="42"/>
        <v>0</v>
      </c>
      <c r="BM102" s="117">
        <f t="shared" si="42"/>
        <v>0</v>
      </c>
      <c r="BN102" s="117">
        <f t="shared" si="42"/>
        <v>0</v>
      </c>
      <c r="BO102" s="117">
        <f t="shared" si="42"/>
        <v>0</v>
      </c>
      <c r="BP102" s="117">
        <f t="shared" si="42"/>
        <v>0</v>
      </c>
      <c r="BQ102" s="117">
        <f t="shared" si="42"/>
        <v>0</v>
      </c>
      <c r="BR102" s="117">
        <f t="shared" si="42"/>
        <v>0</v>
      </c>
      <c r="BS102" s="117">
        <f t="shared" si="42"/>
        <v>0</v>
      </c>
      <c r="BT102" s="117">
        <f t="shared" ref="BT102:DO102" si="43">SUM(BT58:BT64)</f>
        <v>0</v>
      </c>
      <c r="BU102" s="117">
        <f t="shared" si="43"/>
        <v>0</v>
      </c>
      <c r="BV102" s="117">
        <f t="shared" si="43"/>
        <v>0</v>
      </c>
      <c r="BW102" s="117">
        <f t="shared" si="43"/>
        <v>0</v>
      </c>
      <c r="BX102" s="117">
        <f t="shared" si="43"/>
        <v>0</v>
      </c>
      <c r="BY102" s="117">
        <f t="shared" si="43"/>
        <v>0</v>
      </c>
      <c r="BZ102" s="117">
        <f t="shared" si="43"/>
        <v>0</v>
      </c>
      <c r="CA102" s="117">
        <f t="shared" si="43"/>
        <v>0</v>
      </c>
      <c r="CB102" s="117">
        <f t="shared" si="43"/>
        <v>0</v>
      </c>
      <c r="CC102" s="117">
        <f t="shared" si="43"/>
        <v>0</v>
      </c>
      <c r="CD102" s="117">
        <f t="shared" si="43"/>
        <v>0</v>
      </c>
      <c r="CE102" s="117">
        <f t="shared" si="43"/>
        <v>0</v>
      </c>
      <c r="CF102" s="117">
        <f t="shared" si="43"/>
        <v>0</v>
      </c>
      <c r="CG102" s="117">
        <f t="shared" si="43"/>
        <v>0</v>
      </c>
      <c r="CH102" s="117">
        <f t="shared" si="43"/>
        <v>0</v>
      </c>
      <c r="CI102" s="117">
        <f t="shared" si="43"/>
        <v>0</v>
      </c>
      <c r="CJ102" s="117">
        <f t="shared" si="43"/>
        <v>0</v>
      </c>
      <c r="CK102" s="117">
        <f t="shared" si="43"/>
        <v>0</v>
      </c>
      <c r="CL102" s="193">
        <f t="shared" si="43"/>
        <v>0</v>
      </c>
      <c r="CM102" s="117">
        <f t="shared" si="43"/>
        <v>0</v>
      </c>
      <c r="CN102" s="117">
        <f t="shared" si="43"/>
        <v>0</v>
      </c>
      <c r="CO102" s="117">
        <f t="shared" si="43"/>
        <v>0</v>
      </c>
      <c r="CP102" s="117">
        <f t="shared" si="43"/>
        <v>0</v>
      </c>
      <c r="CQ102" s="117">
        <f t="shared" si="43"/>
        <v>0</v>
      </c>
      <c r="CR102" s="117">
        <f t="shared" si="43"/>
        <v>0</v>
      </c>
      <c r="CS102" s="117">
        <f t="shared" si="43"/>
        <v>0</v>
      </c>
      <c r="CT102" s="117">
        <f t="shared" si="43"/>
        <v>0</v>
      </c>
      <c r="CU102" s="117">
        <f t="shared" si="43"/>
        <v>0</v>
      </c>
      <c r="CV102" s="117">
        <f t="shared" si="43"/>
        <v>0</v>
      </c>
      <c r="CW102" s="117">
        <f t="shared" si="43"/>
        <v>0</v>
      </c>
      <c r="CX102" s="117">
        <f t="shared" si="43"/>
        <v>0</v>
      </c>
      <c r="CY102" s="117">
        <f t="shared" si="43"/>
        <v>0</v>
      </c>
      <c r="CZ102" s="117">
        <f t="shared" si="43"/>
        <v>0</v>
      </c>
      <c r="DA102" s="117">
        <f t="shared" si="43"/>
        <v>0</v>
      </c>
      <c r="DB102" s="117">
        <f t="shared" si="43"/>
        <v>0</v>
      </c>
      <c r="DC102" s="117">
        <f t="shared" si="43"/>
        <v>0</v>
      </c>
      <c r="DD102" s="117">
        <f t="shared" si="43"/>
        <v>0</v>
      </c>
      <c r="DE102" s="117">
        <f t="shared" si="43"/>
        <v>0</v>
      </c>
      <c r="DF102" s="117">
        <f t="shared" si="43"/>
        <v>0</v>
      </c>
      <c r="DG102" s="117">
        <f t="shared" si="43"/>
        <v>0</v>
      </c>
      <c r="DH102" s="117">
        <f t="shared" si="43"/>
        <v>0</v>
      </c>
      <c r="DI102" s="117">
        <f t="shared" si="43"/>
        <v>0</v>
      </c>
      <c r="DJ102" s="117">
        <f t="shared" si="43"/>
        <v>0</v>
      </c>
      <c r="DK102" s="117">
        <f t="shared" si="43"/>
        <v>0</v>
      </c>
      <c r="DL102" s="117">
        <f t="shared" si="43"/>
        <v>0</v>
      </c>
      <c r="DM102" s="117">
        <f t="shared" si="43"/>
        <v>0</v>
      </c>
      <c r="DN102" s="117">
        <f t="shared" si="43"/>
        <v>0</v>
      </c>
      <c r="DO102" s="117">
        <f t="shared" si="43"/>
        <v>0</v>
      </c>
    </row>
    <row r="103" ht="27.5" customHeight="1" spans="2:119">
      <c r="B103" s="118" t="s">
        <v>189</v>
      </c>
      <c r="C103" s="118"/>
      <c r="D103" s="118"/>
      <c r="E103" s="118"/>
      <c r="F103" s="118"/>
      <c r="G103" s="118"/>
      <c r="H103" s="117">
        <f>SUM($H102:H102)</f>
        <v>0</v>
      </c>
      <c r="I103" s="117">
        <f>SUM($H102:I102)</f>
        <v>0</v>
      </c>
      <c r="J103" s="117">
        <f>SUM($H102:J102)</f>
        <v>0</v>
      </c>
      <c r="K103" s="117">
        <f>SUM($H102:K102)</f>
        <v>0</v>
      </c>
      <c r="L103" s="117">
        <f>SUM($H102:L102)</f>
        <v>0</v>
      </c>
      <c r="M103" s="117">
        <f>SUM($H102:M102)</f>
        <v>0</v>
      </c>
      <c r="N103" s="117">
        <f>SUM($H102:N102)</f>
        <v>0</v>
      </c>
      <c r="O103" s="117">
        <f>SUM($H102:O102)</f>
        <v>0</v>
      </c>
      <c r="P103" s="117">
        <f>SUM($H102:P102)</f>
        <v>0</v>
      </c>
      <c r="Q103" s="117">
        <f>SUM($H102:Q102)</f>
        <v>0</v>
      </c>
      <c r="R103" s="117">
        <f>SUM($H102:R102)</f>
        <v>0</v>
      </c>
      <c r="S103" s="117">
        <f>SUM($H102:S102)</f>
        <v>0</v>
      </c>
      <c r="T103" s="117">
        <f>SUM($H102:T102)</f>
        <v>0</v>
      </c>
      <c r="U103" s="117">
        <f>SUM($H102:U102)</f>
        <v>0</v>
      </c>
      <c r="V103" s="117">
        <f>SUM($H102:V102)</f>
        <v>0</v>
      </c>
      <c r="W103" s="117">
        <f>SUM($H102:W102)</f>
        <v>0</v>
      </c>
      <c r="X103" s="117">
        <f>SUM($H102:X102)</f>
        <v>0</v>
      </c>
      <c r="Y103" s="117">
        <f>SUM($H102:Y102)</f>
        <v>0</v>
      </c>
      <c r="Z103" s="117">
        <f>SUM($H102:Z102)</f>
        <v>0</v>
      </c>
      <c r="AA103" s="117">
        <f>SUM($H102:AA102)</f>
        <v>0</v>
      </c>
      <c r="AB103" s="117">
        <f>SUM($H102:AB102)</f>
        <v>0</v>
      </c>
      <c r="AC103" s="117">
        <f>SUM($H102:AC102)</f>
        <v>0</v>
      </c>
      <c r="AD103" s="117">
        <f>SUM($H102:AD102)</f>
        <v>0</v>
      </c>
      <c r="AE103" s="117">
        <f>SUM($H102:AE102)</f>
        <v>0</v>
      </c>
      <c r="AF103" s="117">
        <f>SUM($H102:AF102)</f>
        <v>0</v>
      </c>
      <c r="AG103" s="117">
        <f>SUM($H102:AG102)</f>
        <v>0</v>
      </c>
      <c r="AH103" s="117">
        <f>SUM($H102:AH102)</f>
        <v>0</v>
      </c>
      <c r="AI103" s="117">
        <f>SUM($H102:AI102)</f>
        <v>0</v>
      </c>
      <c r="AJ103" s="117">
        <f>SUM($H102:AJ102)</f>
        <v>0</v>
      </c>
      <c r="AK103" s="117">
        <f>SUM($H102:AK102)</f>
        <v>0</v>
      </c>
      <c r="AL103" s="117">
        <f>SUM($H102:AL102)</f>
        <v>0</v>
      </c>
      <c r="AM103" s="117">
        <f>SUM($H102:AM102)</f>
        <v>0</v>
      </c>
      <c r="AN103" s="117">
        <f>SUM($H102:AN102)</f>
        <v>0</v>
      </c>
      <c r="AO103" s="117">
        <f>SUM($H102:AO102)</f>
        <v>0</v>
      </c>
      <c r="AP103" s="117">
        <f>SUM($H102:AP102)</f>
        <v>0</v>
      </c>
      <c r="AQ103" s="117">
        <f>SUM($H102:AQ102)</f>
        <v>0</v>
      </c>
      <c r="AR103" s="117">
        <f>SUM($H102:AR102)</f>
        <v>0</v>
      </c>
      <c r="AS103" s="117">
        <f>SUM($H102:AS102)</f>
        <v>0</v>
      </c>
      <c r="AT103" s="117">
        <f>SUM($H102:AT102)</f>
        <v>0</v>
      </c>
      <c r="AU103" s="117">
        <f>SUM($H102:AU102)</f>
        <v>0</v>
      </c>
      <c r="AV103" s="117">
        <f>SUM($H102:AV102)</f>
        <v>0</v>
      </c>
      <c r="AW103" s="117">
        <f>SUM($H102:AW102)</f>
        <v>0</v>
      </c>
      <c r="AX103" s="117">
        <f>SUM($H102:AX102)</f>
        <v>0</v>
      </c>
      <c r="AY103" s="117">
        <f>SUM($H102:AY102)</f>
        <v>0</v>
      </c>
      <c r="AZ103" s="117">
        <f>SUM($H102:AZ102)</f>
        <v>0</v>
      </c>
      <c r="BA103" s="117">
        <f>SUM($H102:BA102)</f>
        <v>0</v>
      </c>
      <c r="BB103" s="117">
        <f>SUM($H102:BB102)</f>
        <v>0</v>
      </c>
      <c r="BC103" s="117">
        <f>SUM($H102:BC102)</f>
        <v>0</v>
      </c>
      <c r="BD103" s="117">
        <f>SUM($H102:BD102)</f>
        <v>0</v>
      </c>
      <c r="BE103" s="117">
        <f>SUM($H102:BE102)</f>
        <v>0</v>
      </c>
      <c r="BF103" s="117">
        <f>SUM($H102:BF102)</f>
        <v>0</v>
      </c>
      <c r="BG103" s="117">
        <f>SUM($H102:BG102)</f>
        <v>0</v>
      </c>
      <c r="BH103" s="117">
        <f>SUM($H102:BH102)</f>
        <v>0</v>
      </c>
      <c r="BI103" s="117">
        <f>SUM($H102:BI102)</f>
        <v>0</v>
      </c>
      <c r="BJ103" s="117">
        <f>SUM($H102:BJ102)</f>
        <v>0</v>
      </c>
      <c r="BK103" s="117">
        <f>SUM($H102:BK102)</f>
        <v>0</v>
      </c>
      <c r="BL103" s="117">
        <f>SUM($H102:BL102)</f>
        <v>0</v>
      </c>
      <c r="BM103" s="117">
        <f>SUM($H102:BM102)</f>
        <v>0</v>
      </c>
      <c r="BN103" s="117">
        <f>SUM($H102:BN102)</f>
        <v>0</v>
      </c>
      <c r="BO103" s="117">
        <f>SUM($H102:BO102)</f>
        <v>0</v>
      </c>
      <c r="BP103" s="117">
        <f>SUM($H102:BP102)</f>
        <v>0</v>
      </c>
      <c r="BQ103" s="117">
        <f>SUM($H102:BQ102)</f>
        <v>0</v>
      </c>
      <c r="BR103" s="117">
        <f>SUM($H102:BR102)</f>
        <v>0</v>
      </c>
      <c r="BS103" s="117">
        <f>SUM($H102:BS102)</f>
        <v>0</v>
      </c>
      <c r="BT103" s="117">
        <f>SUM($H102:BT102)</f>
        <v>0</v>
      </c>
      <c r="BU103" s="117">
        <f>SUM($H102:BU102)</f>
        <v>0</v>
      </c>
      <c r="BV103" s="117">
        <f>SUM($H102:BV102)</f>
        <v>0</v>
      </c>
      <c r="BW103" s="117">
        <f>SUM($H102:BW102)</f>
        <v>0</v>
      </c>
      <c r="BX103" s="117">
        <f>SUM($H102:BX102)</f>
        <v>0</v>
      </c>
      <c r="BY103" s="117">
        <f>SUM($H102:BY102)</f>
        <v>0</v>
      </c>
      <c r="BZ103" s="117">
        <f>SUM($H102:BZ102)</f>
        <v>0</v>
      </c>
      <c r="CA103" s="117">
        <f>SUM($H102:CA102)</f>
        <v>0</v>
      </c>
      <c r="CB103" s="117">
        <f>SUM($H102:CB102)</f>
        <v>0</v>
      </c>
      <c r="CC103" s="117">
        <f>SUM($H102:CC102)</f>
        <v>0</v>
      </c>
      <c r="CD103" s="117">
        <f>SUM($H102:CD102)</f>
        <v>0</v>
      </c>
      <c r="CE103" s="117">
        <f>SUM($H102:CE102)</f>
        <v>0</v>
      </c>
      <c r="CF103" s="117">
        <f>SUM($H102:CF102)</f>
        <v>0</v>
      </c>
      <c r="CG103" s="117">
        <f>SUM($H102:CG102)</f>
        <v>0</v>
      </c>
      <c r="CH103" s="117">
        <f>SUM($H102:CH102)</f>
        <v>0</v>
      </c>
      <c r="CI103" s="117">
        <f>SUM($H102:CI102)</f>
        <v>0</v>
      </c>
      <c r="CJ103" s="117">
        <f>SUM($H102:CJ102)</f>
        <v>0</v>
      </c>
      <c r="CK103" s="117">
        <f>SUM($H102:CK102)</f>
        <v>0</v>
      </c>
      <c r="CL103" s="193">
        <f>SUM($H102:CL102)</f>
        <v>0</v>
      </c>
      <c r="CM103" s="117">
        <f>SUM($H102:CM102)</f>
        <v>0</v>
      </c>
      <c r="CN103" s="117">
        <f>SUM($H102:CN102)</f>
        <v>0</v>
      </c>
      <c r="CO103" s="117">
        <f>SUM($H102:CO102)</f>
        <v>0</v>
      </c>
      <c r="CP103" s="117">
        <f>SUM($H102:CP102)</f>
        <v>0</v>
      </c>
      <c r="CQ103" s="117">
        <f>SUM($H102:CQ102)</f>
        <v>0</v>
      </c>
      <c r="CR103" s="117">
        <f>SUM($H102:CR102)</f>
        <v>0</v>
      </c>
      <c r="CS103" s="117">
        <f>SUM($H102:CS102)</f>
        <v>0</v>
      </c>
      <c r="CT103" s="117">
        <f>SUM($H102:CT102)</f>
        <v>0</v>
      </c>
      <c r="CU103" s="117">
        <f>SUM($H102:CU102)</f>
        <v>0</v>
      </c>
      <c r="CV103" s="117">
        <f>SUM($H102:CV102)</f>
        <v>0</v>
      </c>
      <c r="CW103" s="117">
        <f>SUM($H102:CW102)</f>
        <v>0</v>
      </c>
      <c r="CX103" s="117">
        <f>SUM($H102:CX102)</f>
        <v>0</v>
      </c>
      <c r="CY103" s="117">
        <f>SUM($H102:CY102)</f>
        <v>0</v>
      </c>
      <c r="CZ103" s="117">
        <f>SUM($H102:CZ102)</f>
        <v>0</v>
      </c>
      <c r="DA103" s="117">
        <f>SUM($H102:DA102)</f>
        <v>0</v>
      </c>
      <c r="DB103" s="117">
        <f>SUM($H102:DB102)</f>
        <v>0</v>
      </c>
      <c r="DC103" s="117">
        <f>SUM($H102:DC102)</f>
        <v>0</v>
      </c>
      <c r="DD103" s="117">
        <f>SUM($H102:DD102)</f>
        <v>0</v>
      </c>
      <c r="DE103" s="117">
        <f>SUM($H102:DE102)</f>
        <v>0</v>
      </c>
      <c r="DF103" s="117">
        <f>SUM($H102:DF102)</f>
        <v>0</v>
      </c>
      <c r="DG103" s="117">
        <f>SUM($H102:DG102)</f>
        <v>0</v>
      </c>
      <c r="DH103" s="117">
        <f>SUM($H102:DH102)</f>
        <v>0</v>
      </c>
      <c r="DI103" s="117">
        <f>SUM($H102:DI102)</f>
        <v>0</v>
      </c>
      <c r="DJ103" s="117">
        <f>SUM($H102:DJ102)</f>
        <v>0</v>
      </c>
      <c r="DK103" s="117">
        <f>SUM($H102:DK102)</f>
        <v>0</v>
      </c>
      <c r="DL103" s="117">
        <f>SUM($H102:DL102)</f>
        <v>0</v>
      </c>
      <c r="DM103" s="117">
        <f>SUM($H102:DM102)</f>
        <v>0</v>
      </c>
      <c r="DN103" s="117">
        <f>SUM($H102:DN102)</f>
        <v>0</v>
      </c>
      <c r="DO103" s="117">
        <f>SUM($H102:DO102)</f>
        <v>0</v>
      </c>
    </row>
    <row r="104" ht="27.5" customHeight="1" spans="2:119">
      <c r="B104" s="118" t="s">
        <v>190</v>
      </c>
      <c r="C104" s="118"/>
      <c r="D104" s="118"/>
      <c r="E104" s="118"/>
      <c r="F104" s="118"/>
      <c r="G104" s="118"/>
      <c r="H104" s="117">
        <f>H102/(1+$C$7)</f>
        <v>0</v>
      </c>
      <c r="I104" s="117">
        <f>I102/(1+$C$7)^2</f>
        <v>0</v>
      </c>
      <c r="J104" s="117">
        <f>J102/(1+$C$7)^3</f>
        <v>0</v>
      </c>
      <c r="K104" s="117">
        <f>K102/(1+$C$7)^4</f>
        <v>0</v>
      </c>
      <c r="L104" s="117">
        <f>L102/(1+$C$7)^5</f>
        <v>0</v>
      </c>
      <c r="M104" s="117">
        <f>M102/(1+$C$7)^6</f>
        <v>0</v>
      </c>
      <c r="N104" s="117">
        <f>N102/(1+$C$7)^7</f>
        <v>0</v>
      </c>
      <c r="O104" s="117">
        <f>O102/(1+$C$7)^8</f>
        <v>0</v>
      </c>
      <c r="P104" s="117">
        <f>P102/(1+$C$7)^9</f>
        <v>0</v>
      </c>
      <c r="Q104" s="117">
        <f>Q102/(1+$C$7)^10</f>
        <v>0</v>
      </c>
      <c r="R104" s="117">
        <f>R102/(1+$C$7)^11</f>
        <v>0</v>
      </c>
      <c r="S104" s="117">
        <f>S102/(1+$C$7)^12</f>
        <v>0</v>
      </c>
      <c r="T104" s="117">
        <f>T102/(1+$C$7)^13</f>
        <v>0</v>
      </c>
      <c r="U104" s="117">
        <f>U102/(1+$C$7)^14</f>
        <v>0</v>
      </c>
      <c r="V104" s="117">
        <f>V102/(1+$C$7)^15</f>
        <v>0</v>
      </c>
      <c r="W104" s="117">
        <f>W102/(1+$C$7)^16</f>
        <v>0</v>
      </c>
      <c r="X104" s="117">
        <f>X102/(1+$C$7)^17</f>
        <v>0</v>
      </c>
      <c r="Y104" s="117">
        <f>Y102/(1+$C$7)^18</f>
        <v>0</v>
      </c>
      <c r="Z104" s="117">
        <f>Z102/(1+$C$7)^19</f>
        <v>0</v>
      </c>
      <c r="AA104" s="117">
        <f>AA102/(1+$C$7)^20</f>
        <v>0</v>
      </c>
      <c r="AB104" s="117">
        <f>AB102/(1+$C$7)^21</f>
        <v>0</v>
      </c>
      <c r="AC104" s="117">
        <f>AC102/(1+$C$7)^22</f>
        <v>0</v>
      </c>
      <c r="AD104" s="117">
        <f>AD102/(1+$C$7)^23</f>
        <v>0</v>
      </c>
      <c r="AE104" s="117">
        <f>AE102/(1+$C$7)^24</f>
        <v>0</v>
      </c>
      <c r="AF104" s="117">
        <f>AF102/(1+$C$7)^25</f>
        <v>0</v>
      </c>
      <c r="AG104" s="117">
        <f>AG102/(1+$C$7)^26</f>
        <v>0</v>
      </c>
      <c r="AH104" s="117">
        <f>AH102/(1+$C$7)^27</f>
        <v>0</v>
      </c>
      <c r="AI104" s="117">
        <f>AI102/(1+$C$7)^28</f>
        <v>0</v>
      </c>
      <c r="AJ104" s="117">
        <f>AJ102/(1+$C$7)^29</f>
        <v>0</v>
      </c>
      <c r="AK104" s="197">
        <f>AK102/(1+$C$7)^30</f>
        <v>0</v>
      </c>
      <c r="AL104" s="197">
        <f>AL102/(1+$C$7)^31</f>
        <v>0</v>
      </c>
      <c r="AM104" s="197">
        <f>AM102/(1+$C$7)^32</f>
        <v>0</v>
      </c>
      <c r="AN104" s="197">
        <f>AN102/(1+$C$7)^33</f>
        <v>0</v>
      </c>
      <c r="AO104" s="197">
        <f>AO102/(1+$C$7)^34</f>
        <v>0</v>
      </c>
      <c r="AP104" s="197">
        <f>AP102/(1+$C$7)^35</f>
        <v>0</v>
      </c>
      <c r="AQ104" s="197">
        <f>AQ102/(1+$C$7)^36</f>
        <v>0</v>
      </c>
      <c r="AR104" s="197">
        <f>AR102/(1+$C$7)^37</f>
        <v>0</v>
      </c>
      <c r="AS104" s="197">
        <f>AS102/(1+$C$7)^38</f>
        <v>0</v>
      </c>
      <c r="AT104" s="197">
        <f>AT102/(1+$C$7)^39</f>
        <v>0</v>
      </c>
      <c r="AU104" s="197">
        <f>AU102/(1+$C$7)^40</f>
        <v>0</v>
      </c>
      <c r="AV104" s="197">
        <f>AV102/(1+$C$7)^41</f>
        <v>0</v>
      </c>
      <c r="AW104" s="197">
        <f>AW102/(1+$C$7)^42</f>
        <v>0</v>
      </c>
      <c r="AX104" s="197">
        <f>AX102/(1+$C$7)^43</f>
        <v>0</v>
      </c>
      <c r="AY104" s="197">
        <f>AY102/(1+$C$7)^44</f>
        <v>0</v>
      </c>
      <c r="AZ104" s="197">
        <f>AZ102/(1+$C$7)^45</f>
        <v>0</v>
      </c>
      <c r="BA104" s="197">
        <f>BA102/(1+$C$7)^46</f>
        <v>0</v>
      </c>
      <c r="BB104" s="197">
        <f>BB102/(1+$C$7)^47</f>
        <v>0</v>
      </c>
      <c r="BC104" s="197">
        <f>BC102/(1+$C$7)^48</f>
        <v>0</v>
      </c>
      <c r="BD104" s="197">
        <f>BD102/(1+$C$7)^49</f>
        <v>0</v>
      </c>
      <c r="BE104" s="197">
        <f>BE102/(1+$C$7)^50</f>
        <v>0</v>
      </c>
      <c r="BF104" s="197">
        <f>BF102/(1+$C$7)^51</f>
        <v>0</v>
      </c>
      <c r="BG104" s="197">
        <f>BG102/(1+$C$7)^52</f>
        <v>0</v>
      </c>
      <c r="BH104" s="197">
        <f>BH102/(1+$C$7)^53</f>
        <v>0</v>
      </c>
      <c r="BI104" s="197">
        <f>BI102/(1+$C$7)^54</f>
        <v>0</v>
      </c>
      <c r="BJ104" s="197">
        <f>BJ102/(1+$C$7)^55</f>
        <v>0</v>
      </c>
      <c r="BK104" s="197">
        <f>BK102/(1+$C$7)^56</f>
        <v>0</v>
      </c>
      <c r="BL104" s="197">
        <f>BL102/(1+$C$7)^57</f>
        <v>0</v>
      </c>
      <c r="BM104" s="197">
        <f>BM102/(1+$C$7)^58</f>
        <v>0</v>
      </c>
      <c r="BN104" s="197">
        <f>BN102/(1+$C$7)^59</f>
        <v>0</v>
      </c>
      <c r="BO104" s="197">
        <f>BO102/(1+$C$7)^60</f>
        <v>0</v>
      </c>
      <c r="BP104" s="197">
        <f>BP102/(1+$C$7)^61</f>
        <v>0</v>
      </c>
      <c r="BQ104" s="197">
        <f>BQ102/(1+$C$7)^62</f>
        <v>0</v>
      </c>
      <c r="BR104" s="197">
        <f>BR102/(1+$C$7)^63</f>
        <v>0</v>
      </c>
      <c r="BS104" s="197">
        <f>BS102/(1+$C$7)^64</f>
        <v>0</v>
      </c>
      <c r="BT104" s="197">
        <f>BT102/(1+$C$7)^65</f>
        <v>0</v>
      </c>
      <c r="BU104" s="197">
        <f>BU102/(1+$C$7)^66</f>
        <v>0</v>
      </c>
      <c r="BV104" s="197">
        <f>BV102/(1+$C$7)^67</f>
        <v>0</v>
      </c>
      <c r="BW104" s="197">
        <f>BW102/(1+$C$7)^68</f>
        <v>0</v>
      </c>
      <c r="BX104" s="197">
        <f>BX102/(1+$C$7)^69</f>
        <v>0</v>
      </c>
      <c r="BY104" s="197">
        <f>BY102/(1+$C$7)^70</f>
        <v>0</v>
      </c>
      <c r="BZ104" s="197">
        <f>BZ102/(1+$C$7)^71</f>
        <v>0</v>
      </c>
      <c r="CA104" s="197">
        <f>CA102/(1+$C$7)^72</f>
        <v>0</v>
      </c>
      <c r="CB104" s="197">
        <f>CB102/(1+$C$7)^73</f>
        <v>0</v>
      </c>
      <c r="CC104" s="197">
        <f>CC102/(1+$C$7)^74</f>
        <v>0</v>
      </c>
      <c r="CD104" s="197">
        <f>CD102/(1+$C$7)^75</f>
        <v>0</v>
      </c>
      <c r="CE104" s="197">
        <f>CE102/(1+$C$7)^76</f>
        <v>0</v>
      </c>
      <c r="CF104" s="197">
        <f>CF102/(1+$C$7)^77</f>
        <v>0</v>
      </c>
      <c r="CG104" s="197">
        <f>CG102/(1+$C$7)^78</f>
        <v>0</v>
      </c>
      <c r="CH104" s="197">
        <f>CH102/(1+$C$7)^79</f>
        <v>0</v>
      </c>
      <c r="CI104" s="197">
        <f>CI102/(1+$C$7)^80</f>
        <v>0</v>
      </c>
      <c r="CJ104" s="197">
        <f>CJ102/(1+$C$7)^81</f>
        <v>0</v>
      </c>
      <c r="CK104" s="197">
        <f>CK102/(1+$C$7)^82</f>
        <v>0</v>
      </c>
      <c r="CL104" s="198">
        <f>CL102/(1+$C$7)^83</f>
        <v>0</v>
      </c>
      <c r="CM104" s="197">
        <f>CM102/(1+$C$7)^84</f>
        <v>0</v>
      </c>
      <c r="CN104" s="197">
        <f>CN102/(1+$C$7)^85</f>
        <v>0</v>
      </c>
      <c r="CO104" s="197">
        <f>CO102/(1+$C$7)^86</f>
        <v>0</v>
      </c>
      <c r="CP104" s="197">
        <f>CP102/(1+$C$7)^87</f>
        <v>0</v>
      </c>
      <c r="CQ104" s="197">
        <f>CQ102/(1+$C$7)^88</f>
        <v>0</v>
      </c>
      <c r="CR104" s="197">
        <f>CR102/(1+$C$7)^89</f>
        <v>0</v>
      </c>
      <c r="CS104" s="197">
        <f>CS102/(1+$C$7)^90</f>
        <v>0</v>
      </c>
      <c r="CT104" s="197">
        <f>CT102/(1+$C$7)^91</f>
        <v>0</v>
      </c>
      <c r="CU104" s="197">
        <f>CU102/(1+$C$7)^92</f>
        <v>0</v>
      </c>
      <c r="CV104" s="197">
        <f>CV102/(1+$C$7)^93</f>
        <v>0</v>
      </c>
      <c r="CW104" s="197">
        <f>CW102/(1+$C$7)^94</f>
        <v>0</v>
      </c>
      <c r="CX104" s="197">
        <f>CX102/(1+$C$7)^95</f>
        <v>0</v>
      </c>
      <c r="CY104" s="197">
        <f>CY102/(1+$C$7)^96</f>
        <v>0</v>
      </c>
      <c r="CZ104" s="197">
        <f>CZ102/(1+$C$7)^97</f>
        <v>0</v>
      </c>
      <c r="DA104" s="197">
        <f>DA102/(1+$C$7)^98</f>
        <v>0</v>
      </c>
      <c r="DB104" s="197">
        <f>DB102/(1+$C$7)^99</f>
        <v>0</v>
      </c>
      <c r="DC104" s="197">
        <f>DC102/(1+$C$7)^100</f>
        <v>0</v>
      </c>
      <c r="DD104" s="197">
        <f>DD102/(1+$C$7)^101</f>
        <v>0</v>
      </c>
      <c r="DE104" s="197">
        <f>DE102/(1+$C$7)^102</f>
        <v>0</v>
      </c>
      <c r="DF104" s="197">
        <f>DF102/(1+$C$7)^103</f>
        <v>0</v>
      </c>
      <c r="DG104" s="197">
        <f>DG102/(1+$C$7)^104</f>
        <v>0</v>
      </c>
      <c r="DH104" s="197">
        <f>DH102/(1+$C$7)^105</f>
        <v>0</v>
      </c>
      <c r="DI104" s="197">
        <f>DI102/(1+$C$7)^106</f>
        <v>0</v>
      </c>
      <c r="DJ104" s="197">
        <f>DJ102/(1+$C$7)^107</f>
        <v>0</v>
      </c>
      <c r="DK104" s="197">
        <f>DK102/(1+$C$7)^108</f>
        <v>0</v>
      </c>
      <c r="DL104" s="197">
        <f>DL102/(1+$C$7)^109</f>
        <v>0</v>
      </c>
      <c r="DM104" s="197">
        <f>DM102/(1+$C$7)^110</f>
        <v>0</v>
      </c>
      <c r="DN104" s="197">
        <f>DN102/(1+$C$7)^111</f>
        <v>0</v>
      </c>
      <c r="DO104" s="197">
        <f>DO102/(1+$C$7)^112</f>
        <v>0</v>
      </c>
    </row>
    <row r="105" ht="27.5" customHeight="1" spans="2:119">
      <c r="B105" s="118" t="s">
        <v>191</v>
      </c>
      <c r="C105" s="118"/>
      <c r="D105" s="118"/>
      <c r="E105" s="118"/>
      <c r="F105" s="118"/>
      <c r="G105" s="118"/>
      <c r="H105" s="117">
        <f>SUM($H104:H104)</f>
        <v>0</v>
      </c>
      <c r="I105" s="117">
        <f>SUM($H104:I104)</f>
        <v>0</v>
      </c>
      <c r="J105" s="117">
        <f>SUM($H104:J104)</f>
        <v>0</v>
      </c>
      <c r="K105" s="117">
        <f>SUM($H104:K104)</f>
        <v>0</v>
      </c>
      <c r="L105" s="117">
        <f>SUM($H104:L104)</f>
        <v>0</v>
      </c>
      <c r="M105" s="117">
        <f>SUM($H104:M104)</f>
        <v>0</v>
      </c>
      <c r="N105" s="117">
        <f>SUM($H104:N104)</f>
        <v>0</v>
      </c>
      <c r="O105" s="117">
        <f>SUM($H104:O104)</f>
        <v>0</v>
      </c>
      <c r="P105" s="193">
        <f>SUM($H104:P104)</f>
        <v>0</v>
      </c>
      <c r="Q105" s="193">
        <f>SUM($H104:Q104)</f>
        <v>0</v>
      </c>
      <c r="R105" s="193">
        <f>SUM($H104:R104)</f>
        <v>0</v>
      </c>
      <c r="S105" s="193">
        <f>SUM($H104:S104)</f>
        <v>0</v>
      </c>
      <c r="T105" s="193">
        <f>SUM($H104:T104)</f>
        <v>0</v>
      </c>
      <c r="U105" s="193">
        <f>SUM($H104:U104)</f>
        <v>0</v>
      </c>
      <c r="V105" s="193">
        <f>SUM($H104:V104)</f>
        <v>0</v>
      </c>
      <c r="W105" s="193">
        <f>SUM($H104:W104)</f>
        <v>0</v>
      </c>
      <c r="X105" s="193">
        <f>SUM($H104:X104)</f>
        <v>0</v>
      </c>
      <c r="Y105" s="193">
        <f>SUM($H104:Y104)</f>
        <v>0</v>
      </c>
      <c r="Z105" s="193">
        <f>SUM($H104:Z104)</f>
        <v>0</v>
      </c>
      <c r="AA105" s="117">
        <f>SUM($H104:AA104)</f>
        <v>0</v>
      </c>
      <c r="AB105" s="117">
        <f>SUM($H104:AB104)</f>
        <v>0</v>
      </c>
      <c r="AC105" s="117">
        <f>SUM($H104:AC104)</f>
        <v>0</v>
      </c>
      <c r="AD105" s="117">
        <f>SUM($H104:AD104)</f>
        <v>0</v>
      </c>
      <c r="AE105" s="117">
        <f>SUM($H104:AE104)</f>
        <v>0</v>
      </c>
      <c r="AF105" s="117">
        <f>SUM($H104:AF104)</f>
        <v>0</v>
      </c>
      <c r="AG105" s="117">
        <f>SUM($H104:AG104)</f>
        <v>0</v>
      </c>
      <c r="AH105" s="117">
        <f>SUM($H104:AH104)</f>
        <v>0</v>
      </c>
      <c r="AI105" s="117">
        <f>SUM($H104:AI104)</f>
        <v>0</v>
      </c>
      <c r="AJ105" s="117">
        <f>SUM($H104:AJ104)</f>
        <v>0</v>
      </c>
      <c r="AK105" s="117">
        <f>SUM($H104:AK104)</f>
        <v>0</v>
      </c>
      <c r="AL105" s="117">
        <f>SUM($H104:AL104)</f>
        <v>0</v>
      </c>
      <c r="AM105" s="117">
        <f>SUM($H104:AM104)</f>
        <v>0</v>
      </c>
      <c r="AN105" s="117">
        <f>SUM($H104:AN104)</f>
        <v>0</v>
      </c>
      <c r="AO105" s="117">
        <f>SUM($H104:AO104)</f>
        <v>0</v>
      </c>
      <c r="AP105" s="117">
        <f>SUM($H104:AP104)</f>
        <v>0</v>
      </c>
      <c r="AQ105" s="117">
        <f>SUM($H104:AQ104)</f>
        <v>0</v>
      </c>
      <c r="AR105" s="117">
        <f>SUM($H104:AR104)</f>
        <v>0</v>
      </c>
      <c r="AS105" s="117">
        <f>SUM($H104:AS104)</f>
        <v>0</v>
      </c>
      <c r="AT105" s="117">
        <f>SUM($H104:AT104)</f>
        <v>0</v>
      </c>
      <c r="AU105" s="117">
        <f>SUM($H104:AU104)</f>
        <v>0</v>
      </c>
      <c r="AV105" s="117">
        <f>SUM($H104:AV104)</f>
        <v>0</v>
      </c>
      <c r="AW105" s="117">
        <f>SUM($H104:AW104)</f>
        <v>0</v>
      </c>
      <c r="AX105" s="117">
        <f>SUM($H104:AX104)</f>
        <v>0</v>
      </c>
      <c r="AY105" s="117">
        <f>SUM($H104:AY104)</f>
        <v>0</v>
      </c>
      <c r="AZ105" s="117">
        <f>SUM($H104:AZ104)</f>
        <v>0</v>
      </c>
      <c r="BA105" s="117">
        <f>SUM($H104:BA104)</f>
        <v>0</v>
      </c>
      <c r="BB105" s="117">
        <f>SUM($H104:BB104)</f>
        <v>0</v>
      </c>
      <c r="BC105" s="117">
        <f>SUM($H104:BC104)</f>
        <v>0</v>
      </c>
      <c r="BD105" s="117">
        <f>SUM($H104:BD104)</f>
        <v>0</v>
      </c>
      <c r="BE105" s="117">
        <f>SUM($H104:BE104)</f>
        <v>0</v>
      </c>
      <c r="BF105" s="117">
        <f>SUM($H104:BF104)</f>
        <v>0</v>
      </c>
      <c r="BG105" s="117">
        <f>SUM($H104:BG104)</f>
        <v>0</v>
      </c>
      <c r="BH105" s="117">
        <f>SUM($H104:BH104)</f>
        <v>0</v>
      </c>
      <c r="BI105" s="117">
        <f>SUM($H104:BI104)</f>
        <v>0</v>
      </c>
      <c r="BJ105" s="117">
        <f>SUM($H104:BJ104)</f>
        <v>0</v>
      </c>
      <c r="BK105" s="117">
        <f>SUM($H104:BK104)</f>
        <v>0</v>
      </c>
      <c r="BL105" s="117">
        <f>SUM($H104:BL104)</f>
        <v>0</v>
      </c>
      <c r="BM105" s="117">
        <f>SUM($H104:BM104)</f>
        <v>0</v>
      </c>
      <c r="BN105" s="117">
        <f>SUM($H104:BN104)</f>
        <v>0</v>
      </c>
      <c r="BO105" s="117">
        <f>SUM($H104:BO104)</f>
        <v>0</v>
      </c>
      <c r="BP105" s="117">
        <f>SUM($H104:BP104)</f>
        <v>0</v>
      </c>
      <c r="BQ105" s="117">
        <f>SUM($H104:BQ104)</f>
        <v>0</v>
      </c>
      <c r="BR105" s="117">
        <f>SUM($H104:BR104)</f>
        <v>0</v>
      </c>
      <c r="BS105" s="117">
        <f>SUM($H104:BS104)</f>
        <v>0</v>
      </c>
      <c r="BT105" s="117">
        <f>SUM($H104:BT104)</f>
        <v>0</v>
      </c>
      <c r="BU105" s="117">
        <f>SUM($H104:BU104)</f>
        <v>0</v>
      </c>
      <c r="BV105" s="117">
        <f>SUM($H104:BV104)</f>
        <v>0</v>
      </c>
      <c r="BW105" s="117">
        <f>SUM($H104:BW104)</f>
        <v>0</v>
      </c>
      <c r="BX105" s="117">
        <f>SUM($H104:BX104)</f>
        <v>0</v>
      </c>
      <c r="BY105" s="117">
        <f>SUM($H104:BY104)</f>
        <v>0</v>
      </c>
      <c r="BZ105" s="117">
        <f>SUM($H104:BZ104)</f>
        <v>0</v>
      </c>
      <c r="CA105" s="117">
        <f>SUM($H104:CA104)</f>
        <v>0</v>
      </c>
      <c r="CB105" s="117">
        <f>SUM($H104:CB104)</f>
        <v>0</v>
      </c>
      <c r="CC105" s="117">
        <f>SUM($H104:CC104)</f>
        <v>0</v>
      </c>
      <c r="CD105" s="117">
        <f>SUM($H104:CD104)</f>
        <v>0</v>
      </c>
      <c r="CE105" s="117">
        <f>SUM($H104:CE104)</f>
        <v>0</v>
      </c>
      <c r="CF105" s="117">
        <f>SUM($H104:CF104)</f>
        <v>0</v>
      </c>
      <c r="CG105" s="117">
        <f>SUM($H104:CG104)</f>
        <v>0</v>
      </c>
      <c r="CH105" s="117">
        <f>SUM($H104:CH104)</f>
        <v>0</v>
      </c>
      <c r="CI105" s="117">
        <f>SUM($H104:CI104)</f>
        <v>0</v>
      </c>
      <c r="CJ105" s="117">
        <f>SUM($H104:CJ104)</f>
        <v>0</v>
      </c>
      <c r="CK105" s="117">
        <f>SUM($H104:CK104)</f>
        <v>0</v>
      </c>
      <c r="CL105" s="193">
        <f>SUM($H104:CL104)</f>
        <v>0</v>
      </c>
      <c r="CM105" s="117">
        <f>SUM($H104:CM104)</f>
        <v>0</v>
      </c>
      <c r="CN105" s="117">
        <f>SUM($H104:CN104)</f>
        <v>0</v>
      </c>
      <c r="CO105" s="117">
        <f>SUM($H104:CO104)</f>
        <v>0</v>
      </c>
      <c r="CP105" s="117">
        <f>SUM($H104:CP104)</f>
        <v>0</v>
      </c>
      <c r="CQ105" s="117">
        <f>SUM($H104:CQ104)</f>
        <v>0</v>
      </c>
      <c r="CR105" s="117">
        <f>SUM($H104:CR104)</f>
        <v>0</v>
      </c>
      <c r="CS105" s="117">
        <f>SUM($H104:CS104)</f>
        <v>0</v>
      </c>
      <c r="CT105" s="117">
        <f>SUM($H104:CT104)</f>
        <v>0</v>
      </c>
      <c r="CU105" s="117">
        <f>SUM($H104:CU104)</f>
        <v>0</v>
      </c>
      <c r="CV105" s="117">
        <f>SUM($H104:CV104)</f>
        <v>0</v>
      </c>
      <c r="CW105" s="117">
        <f>SUM($H104:CW104)</f>
        <v>0</v>
      </c>
      <c r="CX105" s="117">
        <f>SUM($H104:CX104)</f>
        <v>0</v>
      </c>
      <c r="CY105" s="117">
        <f>SUM($H104:CY104)</f>
        <v>0</v>
      </c>
      <c r="CZ105" s="117">
        <f>SUM($H104:CZ104)</f>
        <v>0</v>
      </c>
      <c r="DA105" s="117">
        <f>SUM($H104:DA104)</f>
        <v>0</v>
      </c>
      <c r="DB105" s="117">
        <f>SUM($H104:DB104)</f>
        <v>0</v>
      </c>
      <c r="DC105" s="117">
        <f>SUM($H104:DC104)</f>
        <v>0</v>
      </c>
      <c r="DD105" s="117">
        <f>SUM($H104:DD104)</f>
        <v>0</v>
      </c>
      <c r="DE105" s="117">
        <f>SUM($H104:DE104)</f>
        <v>0</v>
      </c>
      <c r="DF105" s="117">
        <f>SUM($H104:DF104)</f>
        <v>0</v>
      </c>
      <c r="DG105" s="117">
        <f>SUM($H104:DG104)</f>
        <v>0</v>
      </c>
      <c r="DH105" s="117">
        <f>SUM($H104:DH104)</f>
        <v>0</v>
      </c>
      <c r="DI105" s="117">
        <f>SUM($H104:DI104)</f>
        <v>0</v>
      </c>
      <c r="DJ105" s="117">
        <f>SUM($H104:DJ104)</f>
        <v>0</v>
      </c>
      <c r="DK105" s="117">
        <f>SUM($H104:DK104)</f>
        <v>0</v>
      </c>
      <c r="DL105" s="117">
        <f>SUM($H104:DL104)</f>
        <v>0</v>
      </c>
      <c r="DM105" s="117">
        <f>SUM($H104:DM104)</f>
        <v>0</v>
      </c>
      <c r="DN105" s="117">
        <f>SUM($H104:DN104)</f>
        <v>0</v>
      </c>
      <c r="DO105" s="117">
        <f>SUM($H104:DO104)</f>
        <v>0</v>
      </c>
    </row>
    <row r="106" ht="27.5" customHeight="1" spans="2:119">
      <c r="B106" s="173"/>
      <c r="C106" s="173"/>
      <c r="D106" s="173"/>
      <c r="E106" s="173"/>
      <c r="F106" s="173"/>
      <c r="G106" s="173"/>
      <c r="H106" s="174"/>
      <c r="I106" s="174"/>
      <c r="J106" s="174"/>
      <c r="K106" s="174"/>
      <c r="L106" s="174"/>
      <c r="M106" s="174"/>
      <c r="N106" s="174"/>
      <c r="O106" s="174"/>
      <c r="P106" s="194"/>
      <c r="Q106" s="194"/>
      <c r="R106" s="194"/>
      <c r="S106" s="194"/>
      <c r="T106" s="194"/>
      <c r="U106" s="194"/>
      <c r="V106" s="194"/>
      <c r="W106" s="194"/>
      <c r="X106" s="194"/>
      <c r="Y106" s="194"/>
      <c r="Z106" s="19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94"/>
      <c r="CM106" s="174"/>
      <c r="CN106" s="174"/>
      <c r="CO106" s="174"/>
      <c r="CP106" s="174"/>
      <c r="CQ106" s="174"/>
      <c r="CR106" s="174"/>
      <c r="CS106" s="174"/>
      <c r="CT106" s="174"/>
      <c r="CU106" s="174"/>
      <c r="CV106" s="174"/>
      <c r="CW106" s="174"/>
      <c r="CX106" s="174"/>
      <c r="CY106" s="174"/>
      <c r="CZ106" s="174"/>
      <c r="DA106" s="174"/>
      <c r="DB106" s="174"/>
      <c r="DC106" s="174"/>
      <c r="DD106" s="174"/>
      <c r="DE106" s="174"/>
      <c r="DF106" s="174"/>
      <c r="DG106" s="174"/>
      <c r="DH106" s="174"/>
      <c r="DI106" s="174"/>
      <c r="DJ106" s="174"/>
      <c r="DK106" s="174"/>
      <c r="DL106" s="174"/>
      <c r="DM106" s="174"/>
      <c r="DN106" s="174"/>
      <c r="DO106" s="174"/>
    </row>
    <row r="107" s="133" customFormat="1" ht="27.5" customHeight="1" spans="2:119">
      <c r="B107" s="177" t="s">
        <v>192</v>
      </c>
      <c r="C107" s="177"/>
      <c r="D107" s="177"/>
      <c r="E107" s="177"/>
      <c r="F107" s="177"/>
      <c r="G107" s="177"/>
      <c r="H107" s="176">
        <f>SUM(H65:H69)+H76+H77+H78+H79+H80+H84+H88</f>
        <v>0</v>
      </c>
      <c r="I107" s="176">
        <f t="shared" ref="I107:AN107" si="44">SUM(I65:I69)+I76+I77+I78+I79+I80+I84+I88</f>
        <v>0</v>
      </c>
      <c r="J107" s="176">
        <f t="shared" si="44"/>
        <v>0</v>
      </c>
      <c r="K107" s="176">
        <f t="shared" si="44"/>
        <v>0</v>
      </c>
      <c r="L107" s="176">
        <f t="shared" si="44"/>
        <v>0</v>
      </c>
      <c r="M107" s="176">
        <f t="shared" si="44"/>
        <v>0</v>
      </c>
      <c r="N107" s="176">
        <f t="shared" si="44"/>
        <v>26243</v>
      </c>
      <c r="O107" s="176">
        <f t="shared" si="44"/>
        <v>0</v>
      </c>
      <c r="P107" s="176">
        <f t="shared" si="44"/>
        <v>0</v>
      </c>
      <c r="Q107" s="176">
        <f t="shared" si="44"/>
        <v>0</v>
      </c>
      <c r="R107" s="176">
        <f t="shared" si="44"/>
        <v>0</v>
      </c>
      <c r="S107" s="176">
        <f t="shared" si="44"/>
        <v>0</v>
      </c>
      <c r="T107" s="176">
        <f t="shared" si="44"/>
        <v>0</v>
      </c>
      <c r="U107" s="176">
        <f t="shared" si="44"/>
        <v>0</v>
      </c>
      <c r="V107" s="176">
        <f t="shared" si="44"/>
        <v>0</v>
      </c>
      <c r="W107" s="176">
        <f t="shared" si="44"/>
        <v>0</v>
      </c>
      <c r="X107" s="176">
        <f t="shared" si="44"/>
        <v>0</v>
      </c>
      <c r="Y107" s="176">
        <f t="shared" si="44"/>
        <v>0</v>
      </c>
      <c r="Z107" s="176">
        <f t="shared" si="44"/>
        <v>0</v>
      </c>
      <c r="AA107" s="176">
        <f t="shared" si="44"/>
        <v>0</v>
      </c>
      <c r="AB107" s="176">
        <f t="shared" si="44"/>
        <v>0</v>
      </c>
      <c r="AC107" s="176">
        <f t="shared" si="44"/>
        <v>0</v>
      </c>
      <c r="AD107" s="176">
        <f t="shared" si="44"/>
        <v>0</v>
      </c>
      <c r="AE107" s="176">
        <f t="shared" si="44"/>
        <v>0</v>
      </c>
      <c r="AF107" s="176">
        <f t="shared" si="44"/>
        <v>0</v>
      </c>
      <c r="AG107" s="176">
        <f t="shared" si="44"/>
        <v>0</v>
      </c>
      <c r="AH107" s="176">
        <f t="shared" si="44"/>
        <v>0</v>
      </c>
      <c r="AI107" s="176">
        <f t="shared" si="44"/>
        <v>0</v>
      </c>
      <c r="AJ107" s="176">
        <f t="shared" si="44"/>
        <v>0</v>
      </c>
      <c r="AK107" s="176">
        <f t="shared" si="44"/>
        <v>0</v>
      </c>
      <c r="AL107" s="176">
        <f t="shared" si="44"/>
        <v>0</v>
      </c>
      <c r="AM107" s="176">
        <f t="shared" si="44"/>
        <v>0</v>
      </c>
      <c r="AN107" s="176">
        <f t="shared" si="44"/>
        <v>0</v>
      </c>
      <c r="AO107" s="176">
        <f t="shared" ref="AO107:BT107" si="45">SUM(AO65:AO69)+AO76+AO77+AO78+AO79+AO80+AO84+AO88</f>
        <v>0</v>
      </c>
      <c r="AP107" s="176">
        <f t="shared" si="45"/>
        <v>0</v>
      </c>
      <c r="AQ107" s="176">
        <f t="shared" si="45"/>
        <v>0</v>
      </c>
      <c r="AR107" s="176">
        <f t="shared" si="45"/>
        <v>0</v>
      </c>
      <c r="AS107" s="176">
        <f t="shared" si="45"/>
        <v>0</v>
      </c>
      <c r="AT107" s="176">
        <f t="shared" si="45"/>
        <v>0</v>
      </c>
      <c r="AU107" s="176">
        <f t="shared" si="45"/>
        <v>0</v>
      </c>
      <c r="AV107" s="176">
        <f t="shared" si="45"/>
        <v>0</v>
      </c>
      <c r="AW107" s="176">
        <f t="shared" si="45"/>
        <v>0</v>
      </c>
      <c r="AX107" s="176">
        <f t="shared" si="45"/>
        <v>0</v>
      </c>
      <c r="AY107" s="176">
        <f t="shared" si="45"/>
        <v>0</v>
      </c>
      <c r="AZ107" s="176">
        <f t="shared" si="45"/>
        <v>0</v>
      </c>
      <c r="BA107" s="176">
        <f t="shared" si="45"/>
        <v>0</v>
      </c>
      <c r="BB107" s="176">
        <f t="shared" si="45"/>
        <v>0</v>
      </c>
      <c r="BC107" s="176">
        <f t="shared" si="45"/>
        <v>0</v>
      </c>
      <c r="BD107" s="176">
        <f t="shared" si="45"/>
        <v>0</v>
      </c>
      <c r="BE107" s="176">
        <f t="shared" si="45"/>
        <v>0</v>
      </c>
      <c r="BF107" s="176">
        <f t="shared" si="45"/>
        <v>0</v>
      </c>
      <c r="BG107" s="176">
        <f t="shared" si="45"/>
        <v>0</v>
      </c>
      <c r="BH107" s="176">
        <f t="shared" si="45"/>
        <v>0</v>
      </c>
      <c r="BI107" s="176">
        <f t="shared" si="45"/>
        <v>0</v>
      </c>
      <c r="BJ107" s="176">
        <f t="shared" si="45"/>
        <v>0</v>
      </c>
      <c r="BK107" s="176">
        <f t="shared" si="45"/>
        <v>0</v>
      </c>
      <c r="BL107" s="176">
        <f t="shared" si="45"/>
        <v>0</v>
      </c>
      <c r="BM107" s="176">
        <f t="shared" si="45"/>
        <v>0</v>
      </c>
      <c r="BN107" s="176">
        <f t="shared" si="45"/>
        <v>0</v>
      </c>
      <c r="BO107" s="176">
        <f t="shared" si="45"/>
        <v>0</v>
      </c>
      <c r="BP107" s="176">
        <f t="shared" si="45"/>
        <v>0</v>
      </c>
      <c r="BQ107" s="176">
        <f t="shared" si="45"/>
        <v>0</v>
      </c>
      <c r="BR107" s="176">
        <f t="shared" si="45"/>
        <v>0</v>
      </c>
      <c r="BS107" s="176">
        <f t="shared" si="45"/>
        <v>0</v>
      </c>
      <c r="BT107" s="176">
        <f t="shared" si="45"/>
        <v>0</v>
      </c>
      <c r="BU107" s="176">
        <f t="shared" ref="BU107:DO107" si="46">SUM(BU65:BU69)+BU76+BU77+BU78+BU79+BU80+BU84+BU88</f>
        <v>0</v>
      </c>
      <c r="BV107" s="176">
        <f t="shared" si="46"/>
        <v>0</v>
      </c>
      <c r="BW107" s="176">
        <f t="shared" si="46"/>
        <v>0</v>
      </c>
      <c r="BX107" s="176">
        <f t="shared" si="46"/>
        <v>0</v>
      </c>
      <c r="BY107" s="176">
        <f t="shared" si="46"/>
        <v>0</v>
      </c>
      <c r="BZ107" s="176">
        <f t="shared" si="46"/>
        <v>0</v>
      </c>
      <c r="CA107" s="176">
        <f t="shared" si="46"/>
        <v>0</v>
      </c>
      <c r="CB107" s="176">
        <f t="shared" si="46"/>
        <v>0</v>
      </c>
      <c r="CC107" s="176">
        <f t="shared" si="46"/>
        <v>0</v>
      </c>
      <c r="CD107" s="176">
        <f t="shared" si="46"/>
        <v>0</v>
      </c>
      <c r="CE107" s="176">
        <f t="shared" si="46"/>
        <v>0</v>
      </c>
      <c r="CF107" s="176">
        <f t="shared" si="46"/>
        <v>0</v>
      </c>
      <c r="CG107" s="176">
        <f t="shared" si="46"/>
        <v>0</v>
      </c>
      <c r="CH107" s="176">
        <f t="shared" si="46"/>
        <v>0</v>
      </c>
      <c r="CI107" s="176">
        <f t="shared" si="46"/>
        <v>0</v>
      </c>
      <c r="CJ107" s="176">
        <f t="shared" si="46"/>
        <v>0</v>
      </c>
      <c r="CK107" s="176">
        <f t="shared" si="46"/>
        <v>0</v>
      </c>
      <c r="CL107" s="176">
        <f t="shared" si="46"/>
        <v>0</v>
      </c>
      <c r="CM107" s="176">
        <f t="shared" si="46"/>
        <v>0</v>
      </c>
      <c r="CN107" s="176">
        <f t="shared" si="46"/>
        <v>0</v>
      </c>
      <c r="CO107" s="176">
        <f t="shared" si="46"/>
        <v>0</v>
      </c>
      <c r="CP107" s="176">
        <f t="shared" si="46"/>
        <v>0</v>
      </c>
      <c r="CQ107" s="176">
        <f t="shared" si="46"/>
        <v>0</v>
      </c>
      <c r="CR107" s="176">
        <f t="shared" si="46"/>
        <v>0</v>
      </c>
      <c r="CS107" s="176">
        <f t="shared" si="46"/>
        <v>0</v>
      </c>
      <c r="CT107" s="176">
        <f t="shared" si="46"/>
        <v>0</v>
      </c>
      <c r="CU107" s="176">
        <f t="shared" si="46"/>
        <v>0</v>
      </c>
      <c r="CV107" s="176">
        <f t="shared" si="46"/>
        <v>0</v>
      </c>
      <c r="CW107" s="176">
        <f t="shared" si="46"/>
        <v>0</v>
      </c>
      <c r="CX107" s="176">
        <f t="shared" si="46"/>
        <v>0</v>
      </c>
      <c r="CY107" s="176">
        <f t="shared" si="46"/>
        <v>0</v>
      </c>
      <c r="CZ107" s="176">
        <f t="shared" si="46"/>
        <v>0</v>
      </c>
      <c r="DA107" s="176">
        <f t="shared" si="46"/>
        <v>0</v>
      </c>
      <c r="DB107" s="176">
        <f t="shared" si="46"/>
        <v>0</v>
      </c>
      <c r="DC107" s="176">
        <f t="shared" si="46"/>
        <v>0</v>
      </c>
      <c r="DD107" s="176">
        <f t="shared" si="46"/>
        <v>0</v>
      </c>
      <c r="DE107" s="176">
        <f t="shared" si="46"/>
        <v>0</v>
      </c>
      <c r="DF107" s="176">
        <f t="shared" si="46"/>
        <v>0</v>
      </c>
      <c r="DG107" s="176">
        <f t="shared" si="46"/>
        <v>0</v>
      </c>
      <c r="DH107" s="176">
        <f t="shared" si="46"/>
        <v>0</v>
      </c>
      <c r="DI107" s="176">
        <f t="shared" si="46"/>
        <v>0</v>
      </c>
      <c r="DJ107" s="176">
        <f t="shared" si="46"/>
        <v>0</v>
      </c>
      <c r="DK107" s="176">
        <f t="shared" si="46"/>
        <v>0</v>
      </c>
      <c r="DL107" s="176">
        <f t="shared" si="46"/>
        <v>0</v>
      </c>
      <c r="DM107" s="176">
        <f t="shared" si="46"/>
        <v>0</v>
      </c>
      <c r="DN107" s="176">
        <f t="shared" si="46"/>
        <v>0</v>
      </c>
      <c r="DO107" s="176">
        <f t="shared" si="46"/>
        <v>0</v>
      </c>
    </row>
    <row r="108" ht="27.5" customHeight="1" spans="2:119">
      <c r="B108" s="178" t="s">
        <v>193</v>
      </c>
      <c r="C108" s="178"/>
      <c r="D108" s="178"/>
      <c r="E108" s="178"/>
      <c r="F108" s="178"/>
      <c r="G108" s="178"/>
      <c r="H108" s="117">
        <f>SUM($H107:H107)</f>
        <v>0</v>
      </c>
      <c r="I108" s="117">
        <f>SUM($H107:I107)</f>
        <v>0</v>
      </c>
      <c r="J108" s="117">
        <f>SUM($H107:J107)</f>
        <v>0</v>
      </c>
      <c r="K108" s="117">
        <f>SUM($H107:K107)</f>
        <v>0</v>
      </c>
      <c r="L108" s="117">
        <f>SUM($H107:L107)</f>
        <v>0</v>
      </c>
      <c r="M108" s="117">
        <f>SUM($H107:M107)</f>
        <v>0</v>
      </c>
      <c r="N108" s="117">
        <f>SUM($H107:N107)</f>
        <v>26243</v>
      </c>
      <c r="O108" s="117">
        <f>SUM($H107:O107)</f>
        <v>26243</v>
      </c>
      <c r="P108" s="117">
        <f>SUM($H107:P107)</f>
        <v>26243</v>
      </c>
      <c r="Q108" s="117">
        <f>SUM($H107:Q107)</f>
        <v>26243</v>
      </c>
      <c r="R108" s="117">
        <f>SUM($H107:R107)</f>
        <v>26243</v>
      </c>
      <c r="S108" s="117">
        <f>SUM($H107:S107)</f>
        <v>26243</v>
      </c>
      <c r="T108" s="117">
        <f>SUM($H107:T107)</f>
        <v>26243</v>
      </c>
      <c r="U108" s="117">
        <f>SUM($H107:U107)</f>
        <v>26243</v>
      </c>
      <c r="V108" s="117">
        <f>SUM($H107:V107)</f>
        <v>26243</v>
      </c>
      <c r="W108" s="117">
        <f>SUM($H107:W107)</f>
        <v>26243</v>
      </c>
      <c r="X108" s="117">
        <f>SUM($H107:X107)</f>
        <v>26243</v>
      </c>
      <c r="Y108" s="117">
        <f>SUM($H107:Y107)</f>
        <v>26243</v>
      </c>
      <c r="Z108" s="117">
        <f>SUM($H107:Z107)</f>
        <v>26243</v>
      </c>
      <c r="AA108" s="117">
        <f>SUM($H107:AA107)</f>
        <v>26243</v>
      </c>
      <c r="AB108" s="117">
        <f>SUM($H107:AB107)</f>
        <v>26243</v>
      </c>
      <c r="AC108" s="117">
        <f>SUM($H107:AC107)</f>
        <v>26243</v>
      </c>
      <c r="AD108" s="117">
        <f>SUM($H107:AD107)</f>
        <v>26243</v>
      </c>
      <c r="AE108" s="117">
        <f>SUM($H107:AE107)</f>
        <v>26243</v>
      </c>
      <c r="AF108" s="117">
        <f>SUM($H107:AF107)</f>
        <v>26243</v>
      </c>
      <c r="AG108" s="117">
        <f>SUM($H107:AG107)</f>
        <v>26243</v>
      </c>
      <c r="AH108" s="117">
        <f>SUM($H107:AH107)</f>
        <v>26243</v>
      </c>
      <c r="AI108" s="117">
        <f>SUM($H107:AI107)</f>
        <v>26243</v>
      </c>
      <c r="AJ108" s="117">
        <f>SUM($H107:AJ107)</f>
        <v>26243</v>
      </c>
      <c r="AK108" s="117">
        <f>SUM($H107:AK107)</f>
        <v>26243</v>
      </c>
      <c r="AL108" s="117">
        <f>SUM($H107:AL107)</f>
        <v>26243</v>
      </c>
      <c r="AM108" s="117">
        <f>SUM($H107:AM107)</f>
        <v>26243</v>
      </c>
      <c r="AN108" s="117">
        <f>SUM($H107:AN107)</f>
        <v>26243</v>
      </c>
      <c r="AO108" s="117">
        <f>SUM($H107:AO107)</f>
        <v>26243</v>
      </c>
      <c r="AP108" s="117">
        <f>SUM($H107:AP107)</f>
        <v>26243</v>
      </c>
      <c r="AQ108" s="117">
        <f>SUM($H107:AQ107)</f>
        <v>26243</v>
      </c>
      <c r="AR108" s="117">
        <f>SUM($H107:AR107)</f>
        <v>26243</v>
      </c>
      <c r="AS108" s="117">
        <f>SUM($H107:AS107)</f>
        <v>26243</v>
      </c>
      <c r="AT108" s="117">
        <f>SUM($H107:AT107)</f>
        <v>26243</v>
      </c>
      <c r="AU108" s="117">
        <f>SUM($H107:AU107)</f>
        <v>26243</v>
      </c>
      <c r="AV108" s="117">
        <f>SUM($H107:AV107)</f>
        <v>26243</v>
      </c>
      <c r="AW108" s="117">
        <f>SUM($H107:AW107)</f>
        <v>26243</v>
      </c>
      <c r="AX108" s="117">
        <f>SUM($H107:AX107)</f>
        <v>26243</v>
      </c>
      <c r="AY108" s="117">
        <f>SUM($H107:AY107)</f>
        <v>26243</v>
      </c>
      <c r="AZ108" s="117">
        <f>SUM($H107:AZ107)</f>
        <v>26243</v>
      </c>
      <c r="BA108" s="117">
        <f>SUM($H107:BA107)</f>
        <v>26243</v>
      </c>
      <c r="BB108" s="117">
        <f>SUM($H107:BB107)</f>
        <v>26243</v>
      </c>
      <c r="BC108" s="117">
        <f>SUM($H107:BC107)</f>
        <v>26243</v>
      </c>
      <c r="BD108" s="117">
        <f>SUM($H107:BD107)</f>
        <v>26243</v>
      </c>
      <c r="BE108" s="117">
        <f>SUM($H107:BE107)</f>
        <v>26243</v>
      </c>
      <c r="BF108" s="117">
        <f>SUM($H107:BF107)</f>
        <v>26243</v>
      </c>
      <c r="BG108" s="117">
        <f>SUM($H107:BG107)</f>
        <v>26243</v>
      </c>
      <c r="BH108" s="117">
        <f>SUM($H107:BH107)</f>
        <v>26243</v>
      </c>
      <c r="BI108" s="117">
        <f>SUM($H107:BI107)</f>
        <v>26243</v>
      </c>
      <c r="BJ108" s="117">
        <f>SUM($H107:BJ107)</f>
        <v>26243</v>
      </c>
      <c r="BK108" s="117">
        <f>SUM($H107:BK107)</f>
        <v>26243</v>
      </c>
      <c r="BL108" s="117">
        <f>SUM($H107:BL107)</f>
        <v>26243</v>
      </c>
      <c r="BM108" s="117">
        <f>SUM($H107:BM107)</f>
        <v>26243</v>
      </c>
      <c r="BN108" s="117">
        <f>SUM($H107:BN107)</f>
        <v>26243</v>
      </c>
      <c r="BO108" s="117">
        <f>SUM($H107:BO107)</f>
        <v>26243</v>
      </c>
      <c r="BP108" s="117">
        <f>SUM($H107:BP107)</f>
        <v>26243</v>
      </c>
      <c r="BQ108" s="117">
        <f>SUM($H107:BQ107)</f>
        <v>26243</v>
      </c>
      <c r="BR108" s="117">
        <f>SUM($H107:BR107)</f>
        <v>26243</v>
      </c>
      <c r="BS108" s="117">
        <f>SUM($H107:BS107)</f>
        <v>26243</v>
      </c>
      <c r="BT108" s="117">
        <f>SUM($H107:BT107)</f>
        <v>26243</v>
      </c>
      <c r="BU108" s="117">
        <f>SUM($H107:BU107)</f>
        <v>26243</v>
      </c>
      <c r="BV108" s="117">
        <f>SUM($H107:BV107)</f>
        <v>26243</v>
      </c>
      <c r="BW108" s="117">
        <f>SUM($H107:BW107)</f>
        <v>26243</v>
      </c>
      <c r="BX108" s="117">
        <f>SUM($H107:BX107)</f>
        <v>26243</v>
      </c>
      <c r="BY108" s="117">
        <f>SUM($H107:BY107)</f>
        <v>26243</v>
      </c>
      <c r="BZ108" s="117">
        <f>SUM($H107:BZ107)</f>
        <v>26243</v>
      </c>
      <c r="CA108" s="117">
        <f>SUM($H107:CA107)</f>
        <v>26243</v>
      </c>
      <c r="CB108" s="117">
        <f>SUM($H107:CB107)</f>
        <v>26243</v>
      </c>
      <c r="CC108" s="117">
        <f>SUM($H107:CC107)</f>
        <v>26243</v>
      </c>
      <c r="CD108" s="117">
        <f>SUM($H107:CD107)</f>
        <v>26243</v>
      </c>
      <c r="CE108" s="117">
        <f>SUM($H107:CE107)</f>
        <v>26243</v>
      </c>
      <c r="CF108" s="117">
        <f>SUM($H107:CF107)</f>
        <v>26243</v>
      </c>
      <c r="CG108" s="117">
        <f>SUM($H107:CG107)</f>
        <v>26243</v>
      </c>
      <c r="CH108" s="117">
        <f>SUM($H107:CH107)</f>
        <v>26243</v>
      </c>
      <c r="CI108" s="117">
        <f>SUM($H107:CI107)</f>
        <v>26243</v>
      </c>
      <c r="CJ108" s="117">
        <f>SUM($H107:CJ107)</f>
        <v>26243</v>
      </c>
      <c r="CK108" s="117">
        <f>SUM($H107:CK107)</f>
        <v>26243</v>
      </c>
      <c r="CL108" s="193">
        <f>SUM($H107:CL107)</f>
        <v>26243</v>
      </c>
      <c r="CM108" s="117">
        <f>SUM($H107:CM107)</f>
        <v>26243</v>
      </c>
      <c r="CN108" s="117">
        <f>SUM($H107:CN107)</f>
        <v>26243</v>
      </c>
      <c r="CO108" s="117">
        <f>SUM($H107:CO107)</f>
        <v>26243</v>
      </c>
      <c r="CP108" s="117">
        <f>SUM($H107:CP107)</f>
        <v>26243</v>
      </c>
      <c r="CQ108" s="117">
        <f>SUM($H107:CQ107)</f>
        <v>26243</v>
      </c>
      <c r="CR108" s="117">
        <f>SUM($H107:CR107)</f>
        <v>26243</v>
      </c>
      <c r="CS108" s="117">
        <f>SUM($H107:CS107)</f>
        <v>26243</v>
      </c>
      <c r="CT108" s="117">
        <f>SUM($H107:CT107)</f>
        <v>26243</v>
      </c>
      <c r="CU108" s="117">
        <f>SUM($H107:CU107)</f>
        <v>26243</v>
      </c>
      <c r="CV108" s="117">
        <f>SUM($H107:CV107)</f>
        <v>26243</v>
      </c>
      <c r="CW108" s="117">
        <f>SUM($H107:CW107)</f>
        <v>26243</v>
      </c>
      <c r="CX108" s="117">
        <f>SUM($H107:CX107)</f>
        <v>26243</v>
      </c>
      <c r="CY108" s="117">
        <f>SUM($H107:CY107)</f>
        <v>26243</v>
      </c>
      <c r="CZ108" s="117">
        <f>SUM($H107:CZ107)</f>
        <v>26243</v>
      </c>
      <c r="DA108" s="117">
        <f>SUM($H107:DA107)</f>
        <v>26243</v>
      </c>
      <c r="DB108" s="117">
        <f>SUM($H107:DB107)</f>
        <v>26243</v>
      </c>
      <c r="DC108" s="117">
        <f>SUM($H107:DC107)</f>
        <v>26243</v>
      </c>
      <c r="DD108" s="117">
        <f>SUM($H107:DD107)</f>
        <v>26243</v>
      </c>
      <c r="DE108" s="117">
        <f>SUM($H107:DE107)</f>
        <v>26243</v>
      </c>
      <c r="DF108" s="117">
        <f>SUM($H107:DF107)</f>
        <v>26243</v>
      </c>
      <c r="DG108" s="117">
        <f>SUM($H107:DG107)</f>
        <v>26243</v>
      </c>
      <c r="DH108" s="117">
        <f>SUM($H107:DH107)</f>
        <v>26243</v>
      </c>
      <c r="DI108" s="117">
        <f>SUM($H107:DI107)</f>
        <v>26243</v>
      </c>
      <c r="DJ108" s="117">
        <f>SUM($H107:DJ107)</f>
        <v>26243</v>
      </c>
      <c r="DK108" s="117">
        <f>SUM($H107:DK107)</f>
        <v>26243</v>
      </c>
      <c r="DL108" s="117">
        <f>SUM($H107:DL107)</f>
        <v>26243</v>
      </c>
      <c r="DM108" s="117">
        <f>SUM($H107:DM107)</f>
        <v>26243</v>
      </c>
      <c r="DN108" s="117">
        <f>SUM($H107:DN107)</f>
        <v>26243</v>
      </c>
      <c r="DO108" s="117">
        <f>SUM($H107:DO107)</f>
        <v>26243</v>
      </c>
    </row>
    <row r="109" ht="27.5" customHeight="1" spans="2:119">
      <c r="B109" s="178" t="s">
        <v>194</v>
      </c>
      <c r="C109" s="178"/>
      <c r="D109" s="178"/>
      <c r="E109" s="178"/>
      <c r="F109" s="178"/>
      <c r="G109" s="178"/>
      <c r="H109" s="117">
        <f>H107/(1+$C$7)</f>
        <v>0</v>
      </c>
      <c r="I109" s="117">
        <f>I107/(1+$C$7)^2</f>
        <v>0</v>
      </c>
      <c r="J109" s="117">
        <f>J107/(1+$C$7)^3</f>
        <v>0</v>
      </c>
      <c r="K109" s="117">
        <f>K107/(1+$C$7)^4</f>
        <v>0</v>
      </c>
      <c r="L109" s="117">
        <f>L107/(1+$C$7)^5</f>
        <v>0</v>
      </c>
      <c r="M109" s="117">
        <f>M107/(1+$C$7)^6</f>
        <v>0</v>
      </c>
      <c r="N109" s="117">
        <f>N107/(1+$C$7)^7</f>
        <v>25416.2632329927</v>
      </c>
      <c r="O109" s="117">
        <f>O107/(1+$C$7)^8</f>
        <v>0</v>
      </c>
      <c r="P109" s="117">
        <f>P107/(1+$C$7)^9</f>
        <v>0</v>
      </c>
      <c r="Q109" s="117">
        <f>Q107/(1+$C$7)^10</f>
        <v>0</v>
      </c>
      <c r="R109" s="117">
        <f>R107/(1+$C$7)^11</f>
        <v>0</v>
      </c>
      <c r="S109" s="117">
        <f>S107/(1+$C$7)^12</f>
        <v>0</v>
      </c>
      <c r="T109" s="117">
        <f>T107/(1+$C$7)^13</f>
        <v>0</v>
      </c>
      <c r="U109" s="117">
        <f>U107/(1+$C$7)^14</f>
        <v>0</v>
      </c>
      <c r="V109" s="117">
        <f>V107/(1+$C$7)^15</f>
        <v>0</v>
      </c>
      <c r="W109" s="117">
        <f>W107/(1+$C$7)^16</f>
        <v>0</v>
      </c>
      <c r="X109" s="117">
        <f>X107/(1+$C$7)^17</f>
        <v>0</v>
      </c>
      <c r="Y109" s="117">
        <f>Y107/(1+$C$7)^18</f>
        <v>0</v>
      </c>
      <c r="Z109" s="117">
        <f>Z107/(1+$C$7)^19</f>
        <v>0</v>
      </c>
      <c r="AA109" s="117">
        <f>AA107/(1+$C$7)^20</f>
        <v>0</v>
      </c>
      <c r="AB109" s="117">
        <f>AB107/(1+$C$7)^21</f>
        <v>0</v>
      </c>
      <c r="AC109" s="117">
        <f>AC107/(1+$C$7)^22</f>
        <v>0</v>
      </c>
      <c r="AD109" s="117">
        <f>AD107/(1+$C$7)^23</f>
        <v>0</v>
      </c>
      <c r="AE109" s="117">
        <f>AE107/(1+$C$7)^24</f>
        <v>0</v>
      </c>
      <c r="AF109" s="117">
        <f>AF107/(1+$C$7)^25</f>
        <v>0</v>
      </c>
      <c r="AG109" s="117">
        <f>AG107/(1+$C$7)^26</f>
        <v>0</v>
      </c>
      <c r="AH109" s="117">
        <f>AH107/(1+$C$7)^27</f>
        <v>0</v>
      </c>
      <c r="AI109" s="117">
        <f>AI107/(1+$C$7)^28</f>
        <v>0</v>
      </c>
      <c r="AJ109" s="197">
        <f>AJ107/(1+$C$7)^29</f>
        <v>0</v>
      </c>
      <c r="AK109" s="197">
        <f>AK107/(1+$C$7)^30</f>
        <v>0</v>
      </c>
      <c r="AL109" s="197">
        <f>AL107/(1+$C$7)^31</f>
        <v>0</v>
      </c>
      <c r="AM109" s="197">
        <f>AM107/(1+$C$7)^32</f>
        <v>0</v>
      </c>
      <c r="AN109" s="197">
        <f>AN107/(1+$C$7)^33</f>
        <v>0</v>
      </c>
      <c r="AO109" s="197">
        <f>AO107/(1+$C$7)^34</f>
        <v>0</v>
      </c>
      <c r="AP109" s="197">
        <f>AP107/(1+$C$7)^35</f>
        <v>0</v>
      </c>
      <c r="AQ109" s="197">
        <f>AQ107/(1+$C$7)^36</f>
        <v>0</v>
      </c>
      <c r="AR109" s="197">
        <f>AR107/(1+$C$7)^37</f>
        <v>0</v>
      </c>
      <c r="AS109" s="197">
        <f>AS107/(1+$C$7)^38</f>
        <v>0</v>
      </c>
      <c r="AT109" s="197">
        <f>AT107/(1+$C$7)^39</f>
        <v>0</v>
      </c>
      <c r="AU109" s="197">
        <f>AU107/(1+$C$7)^40</f>
        <v>0</v>
      </c>
      <c r="AV109" s="197">
        <f>AV107/(1+$C$7)^41</f>
        <v>0</v>
      </c>
      <c r="AW109" s="197">
        <f>AW107/(1+$C$7)^42</f>
        <v>0</v>
      </c>
      <c r="AX109" s="197">
        <f>AX107/(1+$C$7)^43</f>
        <v>0</v>
      </c>
      <c r="AY109" s="197">
        <f>AY107/(1+$C$7)^44</f>
        <v>0</v>
      </c>
      <c r="AZ109" s="197">
        <f>AZ107/(1+$C$7)^45</f>
        <v>0</v>
      </c>
      <c r="BA109" s="197">
        <f>BA107/(1+$C$7)^46</f>
        <v>0</v>
      </c>
      <c r="BB109" s="197">
        <f>BB107/(1+$C$7)^47</f>
        <v>0</v>
      </c>
      <c r="BC109" s="197">
        <f>BC107/(1+$C$7)^48</f>
        <v>0</v>
      </c>
      <c r="BD109" s="197">
        <f>BD107/(1+$C$7)^49</f>
        <v>0</v>
      </c>
      <c r="BE109" s="197">
        <f>BE107/(1+$C$7)^50</f>
        <v>0</v>
      </c>
      <c r="BF109" s="197">
        <f>BF107/(1+$C$7)^51</f>
        <v>0</v>
      </c>
      <c r="BG109" s="197">
        <f>BG107/(1+$C$7)^52</f>
        <v>0</v>
      </c>
      <c r="BH109" s="197">
        <f>BH107/(1+$C$7)^53</f>
        <v>0</v>
      </c>
      <c r="BI109" s="197">
        <f>BI107/(1+$C$7)^54</f>
        <v>0</v>
      </c>
      <c r="BJ109" s="197">
        <f>BJ107/(1+$C$7)^55</f>
        <v>0</v>
      </c>
      <c r="BK109" s="197">
        <f>BK107/(1+$C$7)^56</f>
        <v>0</v>
      </c>
      <c r="BL109" s="197">
        <f>BL107/(1+$C$7)^57</f>
        <v>0</v>
      </c>
      <c r="BM109" s="197">
        <f>BM107/(1+$C$7)^58</f>
        <v>0</v>
      </c>
      <c r="BN109" s="197">
        <f>BN107/(1+$C$7)^59</f>
        <v>0</v>
      </c>
      <c r="BO109" s="197">
        <f>BO107/(1+$C$7)^60</f>
        <v>0</v>
      </c>
      <c r="BP109" s="197">
        <f>BP107/(1+$C$7)^61</f>
        <v>0</v>
      </c>
      <c r="BQ109" s="197">
        <f>BQ107/(1+$C$7)^62</f>
        <v>0</v>
      </c>
      <c r="BR109" s="197">
        <f>BR107/(1+$C$7)^63</f>
        <v>0</v>
      </c>
      <c r="BS109" s="197">
        <f>BS107/(1+$C$7)^64</f>
        <v>0</v>
      </c>
      <c r="BT109" s="197">
        <f>BT107/(1+$C$7)^65</f>
        <v>0</v>
      </c>
      <c r="BU109" s="197">
        <f>BU107/(1+$C$7)^66</f>
        <v>0</v>
      </c>
      <c r="BV109" s="197">
        <f>BV107/(1+$C$7)^67</f>
        <v>0</v>
      </c>
      <c r="BW109" s="197">
        <f>BW107/(1+$C$7)^68</f>
        <v>0</v>
      </c>
      <c r="BX109" s="197">
        <f>BX107/(1+$C$7)^69</f>
        <v>0</v>
      </c>
      <c r="BY109" s="197">
        <f>BY107/(1+$C$7)^70</f>
        <v>0</v>
      </c>
      <c r="BZ109" s="197">
        <f>BZ107/(1+$C$7)^71</f>
        <v>0</v>
      </c>
      <c r="CA109" s="197">
        <f>CA107/(1+$C$7)^72</f>
        <v>0</v>
      </c>
      <c r="CB109" s="197">
        <f>CB107/(1+$C$7)^73</f>
        <v>0</v>
      </c>
      <c r="CC109" s="197">
        <f>CC107/(1+$C$7)^74</f>
        <v>0</v>
      </c>
      <c r="CD109" s="197">
        <f>CD107/(1+$C$7)^75</f>
        <v>0</v>
      </c>
      <c r="CE109" s="197">
        <f>CE107/(1+$C$7)^76</f>
        <v>0</v>
      </c>
      <c r="CF109" s="197">
        <f>CF107/(1+$C$7)^77</f>
        <v>0</v>
      </c>
      <c r="CG109" s="197">
        <f>CG107/(1+$C$7)^78</f>
        <v>0</v>
      </c>
      <c r="CH109" s="197">
        <f>CH107/(1+$C$7)^79</f>
        <v>0</v>
      </c>
      <c r="CI109" s="197">
        <f>CI107/(1+$C$7)^80</f>
        <v>0</v>
      </c>
      <c r="CJ109" s="197">
        <f>CJ107/(1+$C$7)^81</f>
        <v>0</v>
      </c>
      <c r="CK109" s="197">
        <f>CK107/(1+$C$7)^82</f>
        <v>0</v>
      </c>
      <c r="CL109" s="198">
        <f>CL107/(1+$C$7)^83</f>
        <v>0</v>
      </c>
      <c r="CM109" s="197">
        <f>CM107/(1+$C$7)^84</f>
        <v>0</v>
      </c>
      <c r="CN109" s="197">
        <f>CN107/(1+$C$7)^85</f>
        <v>0</v>
      </c>
      <c r="CO109" s="197">
        <f>CO107/(1+$C$7)^86</f>
        <v>0</v>
      </c>
      <c r="CP109" s="197">
        <f>CP107/(1+$C$7)^87</f>
        <v>0</v>
      </c>
      <c r="CQ109" s="197">
        <f>CQ107/(1+$C$7)^88</f>
        <v>0</v>
      </c>
      <c r="CR109" s="197">
        <f>CR107/(1+$C$7)^89</f>
        <v>0</v>
      </c>
      <c r="CS109" s="197">
        <f>CS107/(1+$C$7)^90</f>
        <v>0</v>
      </c>
      <c r="CT109" s="197">
        <f>CT107/(1+$C$7)^91</f>
        <v>0</v>
      </c>
      <c r="CU109" s="197">
        <f>CU107/(1+$C$7)^92</f>
        <v>0</v>
      </c>
      <c r="CV109" s="197">
        <f>CV107/(1+$C$7)^93</f>
        <v>0</v>
      </c>
      <c r="CW109" s="197">
        <f>CW107/(1+$C$7)^94</f>
        <v>0</v>
      </c>
      <c r="CX109" s="197">
        <f>CX107/(1+$C$7)^95</f>
        <v>0</v>
      </c>
      <c r="CY109" s="197">
        <f>CY107/(1+$C$7)^96</f>
        <v>0</v>
      </c>
      <c r="CZ109" s="197">
        <f>CZ107/(1+$C$7)^97</f>
        <v>0</v>
      </c>
      <c r="DA109" s="197">
        <f>DA107/(1+$C$7)^98</f>
        <v>0</v>
      </c>
      <c r="DB109" s="197">
        <f>DB107/(1+$C$7)^99</f>
        <v>0</v>
      </c>
      <c r="DC109" s="197">
        <f>DC107/(1+$C$7)^100</f>
        <v>0</v>
      </c>
      <c r="DD109" s="197">
        <f>DD107/(1+$C$7)^101</f>
        <v>0</v>
      </c>
      <c r="DE109" s="197">
        <f>DE107/(1+$C$7)^102</f>
        <v>0</v>
      </c>
      <c r="DF109" s="197">
        <f>DF107/(1+$C$7)^103</f>
        <v>0</v>
      </c>
      <c r="DG109" s="197">
        <f>DG107/(1+$C$7)^104</f>
        <v>0</v>
      </c>
      <c r="DH109" s="197">
        <f>DH107/(1+$C$7)^105</f>
        <v>0</v>
      </c>
      <c r="DI109" s="197">
        <f>DI107/(1+$C$7)^106</f>
        <v>0</v>
      </c>
      <c r="DJ109" s="197">
        <f>DJ107/(1+$C$7)^107</f>
        <v>0</v>
      </c>
      <c r="DK109" s="197">
        <f>DK107/(1+$C$7)^108</f>
        <v>0</v>
      </c>
      <c r="DL109" s="197">
        <f>DL107/(1+$C$7)^109</f>
        <v>0</v>
      </c>
      <c r="DM109" s="197">
        <f>DM107/(1+$C$7)^110</f>
        <v>0</v>
      </c>
      <c r="DN109" s="197">
        <f>DN107/(1+$C$7)^111</f>
        <v>0</v>
      </c>
      <c r="DO109" s="197">
        <f>DO107/(1+$C$7)^112</f>
        <v>0</v>
      </c>
    </row>
    <row r="110" ht="27.5" customHeight="1" spans="2:119">
      <c r="B110" s="178" t="s">
        <v>195</v>
      </c>
      <c r="C110" s="178"/>
      <c r="D110" s="178"/>
      <c r="E110" s="178"/>
      <c r="F110" s="178"/>
      <c r="G110" s="178"/>
      <c r="H110" s="117">
        <f>SUM($H109:H109)</f>
        <v>0</v>
      </c>
      <c r="I110" s="117">
        <f>SUM($H109:I109)</f>
        <v>0</v>
      </c>
      <c r="J110" s="117">
        <f>SUM($H109:J109)</f>
        <v>0</v>
      </c>
      <c r="K110" s="117">
        <f>SUM($H109:K109)</f>
        <v>0</v>
      </c>
      <c r="L110" s="117">
        <f>SUM($H109:L109)</f>
        <v>0</v>
      </c>
      <c r="M110" s="117">
        <f>SUM($H109:M109)</f>
        <v>0</v>
      </c>
      <c r="N110" s="117">
        <f>SUM($H109:N109)</f>
        <v>25416.2632329927</v>
      </c>
      <c r="O110" s="117">
        <f>SUM($H109:O109)</f>
        <v>25416.2632329927</v>
      </c>
      <c r="P110" s="193">
        <f>SUM($H109:P109)</f>
        <v>25416.2632329927</v>
      </c>
      <c r="Q110" s="193">
        <f>SUM($H109:Q109)</f>
        <v>25416.2632329927</v>
      </c>
      <c r="R110" s="193">
        <f>SUM($H109:R109)</f>
        <v>25416.2632329927</v>
      </c>
      <c r="S110" s="193">
        <f>SUM($H109:S109)</f>
        <v>25416.2632329927</v>
      </c>
      <c r="T110" s="193">
        <f>SUM($H109:T109)</f>
        <v>25416.2632329927</v>
      </c>
      <c r="U110" s="193">
        <f>SUM($H109:U109)</f>
        <v>25416.2632329927</v>
      </c>
      <c r="V110" s="193">
        <f>SUM($H109:V109)</f>
        <v>25416.2632329927</v>
      </c>
      <c r="W110" s="193">
        <f>SUM($H109:W109)</f>
        <v>25416.2632329927</v>
      </c>
      <c r="X110" s="193">
        <f>SUM($H109:X109)</f>
        <v>25416.2632329927</v>
      </c>
      <c r="Y110" s="193">
        <f>SUM($H109:Y109)</f>
        <v>25416.2632329927</v>
      </c>
      <c r="Z110" s="193">
        <f>SUM($H109:Z109)</f>
        <v>25416.2632329927</v>
      </c>
      <c r="AA110" s="117">
        <f>SUM($H109:AA109)</f>
        <v>25416.2632329927</v>
      </c>
      <c r="AB110" s="117">
        <f>SUM($H109:AB109)</f>
        <v>25416.2632329927</v>
      </c>
      <c r="AC110" s="117">
        <f>SUM($H109:AC109)</f>
        <v>25416.2632329927</v>
      </c>
      <c r="AD110" s="117">
        <f>SUM($H109:AD109)</f>
        <v>25416.2632329927</v>
      </c>
      <c r="AE110" s="117">
        <f>SUM($H109:AE109)</f>
        <v>25416.2632329927</v>
      </c>
      <c r="AF110" s="117">
        <f>SUM($H109:AF109)</f>
        <v>25416.2632329927</v>
      </c>
      <c r="AG110" s="117">
        <f>SUM($H109:AG109)</f>
        <v>25416.2632329927</v>
      </c>
      <c r="AH110" s="117">
        <f>SUM($H109:AH109)</f>
        <v>25416.2632329927</v>
      </c>
      <c r="AI110" s="117">
        <f>SUM($H109:AI109)</f>
        <v>25416.2632329927</v>
      </c>
      <c r="AJ110" s="117">
        <f>SUM($H109:AJ109)</f>
        <v>25416.2632329927</v>
      </c>
      <c r="AK110" s="117">
        <f>SUM($H109:AK109)</f>
        <v>25416.2632329927</v>
      </c>
      <c r="AL110" s="117">
        <f>SUM($H109:AL109)</f>
        <v>25416.2632329927</v>
      </c>
      <c r="AM110" s="117">
        <f>SUM($H109:AM109)</f>
        <v>25416.2632329927</v>
      </c>
      <c r="AN110" s="117">
        <f>SUM($H109:AN109)</f>
        <v>25416.2632329927</v>
      </c>
      <c r="AO110" s="117">
        <f>SUM($H109:AO109)</f>
        <v>25416.2632329927</v>
      </c>
      <c r="AP110" s="117">
        <f>SUM($H109:AP109)</f>
        <v>25416.2632329927</v>
      </c>
      <c r="AQ110" s="117">
        <f>SUM($H109:AQ109)</f>
        <v>25416.2632329927</v>
      </c>
      <c r="AR110" s="117">
        <f>SUM($H109:AR109)</f>
        <v>25416.2632329927</v>
      </c>
      <c r="AS110" s="117">
        <f>SUM($H109:AS109)</f>
        <v>25416.2632329927</v>
      </c>
      <c r="AT110" s="117">
        <f>SUM($H109:AT109)</f>
        <v>25416.2632329927</v>
      </c>
      <c r="AU110" s="117">
        <f>SUM($H109:AU109)</f>
        <v>25416.2632329927</v>
      </c>
      <c r="AV110" s="117">
        <f>SUM($H109:AV109)</f>
        <v>25416.2632329927</v>
      </c>
      <c r="AW110" s="117">
        <f>SUM($H109:AW109)</f>
        <v>25416.2632329927</v>
      </c>
      <c r="AX110" s="117">
        <f>SUM($H109:AX109)</f>
        <v>25416.2632329927</v>
      </c>
      <c r="AY110" s="117">
        <f>SUM($H109:AY109)</f>
        <v>25416.2632329927</v>
      </c>
      <c r="AZ110" s="117">
        <f>SUM($H109:AZ109)</f>
        <v>25416.2632329927</v>
      </c>
      <c r="BA110" s="117">
        <f>SUM($H109:BA109)</f>
        <v>25416.2632329927</v>
      </c>
      <c r="BB110" s="117">
        <f>SUM($H109:BB109)</f>
        <v>25416.2632329927</v>
      </c>
      <c r="BC110" s="117">
        <f>SUM($H109:BC109)</f>
        <v>25416.2632329927</v>
      </c>
      <c r="BD110" s="117">
        <f>SUM($H109:BD109)</f>
        <v>25416.2632329927</v>
      </c>
      <c r="BE110" s="117">
        <f>SUM($H109:BE109)</f>
        <v>25416.2632329927</v>
      </c>
      <c r="BF110" s="117">
        <f>SUM($H109:BF109)</f>
        <v>25416.2632329927</v>
      </c>
      <c r="BG110" s="117">
        <f>SUM($H109:BG109)</f>
        <v>25416.2632329927</v>
      </c>
      <c r="BH110" s="117">
        <f>SUM($H109:BH109)</f>
        <v>25416.2632329927</v>
      </c>
      <c r="BI110" s="117">
        <f>SUM($H109:BI109)</f>
        <v>25416.2632329927</v>
      </c>
      <c r="BJ110" s="117">
        <f>SUM($H109:BJ109)</f>
        <v>25416.2632329927</v>
      </c>
      <c r="BK110" s="117">
        <f>SUM($H109:BK109)</f>
        <v>25416.2632329927</v>
      </c>
      <c r="BL110" s="117">
        <f>SUM($H109:BL109)</f>
        <v>25416.2632329927</v>
      </c>
      <c r="BM110" s="117">
        <f>SUM($H109:BM109)</f>
        <v>25416.2632329927</v>
      </c>
      <c r="BN110" s="117">
        <f>SUM($H109:BN109)</f>
        <v>25416.2632329927</v>
      </c>
      <c r="BO110" s="117">
        <f>SUM($H109:BO109)</f>
        <v>25416.2632329927</v>
      </c>
      <c r="BP110" s="117">
        <f>SUM($H109:BP109)</f>
        <v>25416.2632329927</v>
      </c>
      <c r="BQ110" s="117">
        <f>SUM($H109:BQ109)</f>
        <v>25416.2632329927</v>
      </c>
      <c r="BR110" s="117">
        <f>SUM($H109:BR109)</f>
        <v>25416.2632329927</v>
      </c>
      <c r="BS110" s="117">
        <f>SUM($H109:BS109)</f>
        <v>25416.2632329927</v>
      </c>
      <c r="BT110" s="117">
        <f>SUM($H109:BT109)</f>
        <v>25416.2632329927</v>
      </c>
      <c r="BU110" s="117">
        <f>SUM($H109:BU109)</f>
        <v>25416.2632329927</v>
      </c>
      <c r="BV110" s="117">
        <f>SUM($H109:BV109)</f>
        <v>25416.2632329927</v>
      </c>
      <c r="BW110" s="117">
        <f>SUM($H109:BW109)</f>
        <v>25416.2632329927</v>
      </c>
      <c r="BX110" s="117">
        <f>SUM($H109:BX109)</f>
        <v>25416.2632329927</v>
      </c>
      <c r="BY110" s="117">
        <f>SUM($H109:BY109)</f>
        <v>25416.2632329927</v>
      </c>
      <c r="BZ110" s="117">
        <f>SUM($H109:BZ109)</f>
        <v>25416.2632329927</v>
      </c>
      <c r="CA110" s="117">
        <f>SUM($H109:CA109)</f>
        <v>25416.2632329927</v>
      </c>
      <c r="CB110" s="117">
        <f>SUM($H109:CB109)</f>
        <v>25416.2632329927</v>
      </c>
      <c r="CC110" s="117">
        <f>SUM($H109:CC109)</f>
        <v>25416.2632329927</v>
      </c>
      <c r="CD110" s="117">
        <f>SUM($H109:CD109)</f>
        <v>25416.2632329927</v>
      </c>
      <c r="CE110" s="117">
        <f>SUM($H109:CE109)</f>
        <v>25416.2632329927</v>
      </c>
      <c r="CF110" s="117">
        <f>SUM($H109:CF109)</f>
        <v>25416.2632329927</v>
      </c>
      <c r="CG110" s="117">
        <f>SUM($H109:CG109)</f>
        <v>25416.2632329927</v>
      </c>
      <c r="CH110" s="117">
        <f>SUM($H109:CH109)</f>
        <v>25416.2632329927</v>
      </c>
      <c r="CI110" s="117">
        <f>SUM($H109:CI109)</f>
        <v>25416.2632329927</v>
      </c>
      <c r="CJ110" s="117">
        <f>SUM($H109:CJ109)</f>
        <v>25416.2632329927</v>
      </c>
      <c r="CK110" s="117">
        <f>SUM($H109:CK109)</f>
        <v>25416.2632329927</v>
      </c>
      <c r="CL110" s="193">
        <f>SUM($H109:CL109)</f>
        <v>25416.2632329927</v>
      </c>
      <c r="CM110" s="117">
        <f>SUM($H109:CM109)</f>
        <v>25416.2632329927</v>
      </c>
      <c r="CN110" s="117">
        <f>SUM($H109:CN109)</f>
        <v>25416.2632329927</v>
      </c>
      <c r="CO110" s="117">
        <f>SUM($H109:CO109)</f>
        <v>25416.2632329927</v>
      </c>
      <c r="CP110" s="117">
        <f>SUM($H109:CP109)</f>
        <v>25416.2632329927</v>
      </c>
      <c r="CQ110" s="117">
        <f>SUM($H109:CQ109)</f>
        <v>25416.2632329927</v>
      </c>
      <c r="CR110" s="117">
        <f>SUM($H109:CR109)</f>
        <v>25416.2632329927</v>
      </c>
      <c r="CS110" s="117">
        <f>SUM($H109:CS109)</f>
        <v>25416.2632329927</v>
      </c>
      <c r="CT110" s="117">
        <f>SUM($H109:CT109)</f>
        <v>25416.2632329927</v>
      </c>
      <c r="CU110" s="117">
        <f>SUM($H109:CU109)</f>
        <v>25416.2632329927</v>
      </c>
      <c r="CV110" s="117">
        <f>SUM($H109:CV109)</f>
        <v>25416.2632329927</v>
      </c>
      <c r="CW110" s="117">
        <f>SUM($H109:CW109)</f>
        <v>25416.2632329927</v>
      </c>
      <c r="CX110" s="117">
        <f>SUM($H109:CX109)</f>
        <v>25416.2632329927</v>
      </c>
      <c r="CY110" s="117">
        <f>SUM($H109:CY109)</f>
        <v>25416.2632329927</v>
      </c>
      <c r="CZ110" s="117">
        <f>SUM($H109:CZ109)</f>
        <v>25416.2632329927</v>
      </c>
      <c r="DA110" s="117">
        <f>SUM($H109:DA109)</f>
        <v>25416.2632329927</v>
      </c>
      <c r="DB110" s="117">
        <f>SUM($H109:DB109)</f>
        <v>25416.2632329927</v>
      </c>
      <c r="DC110" s="117">
        <f>SUM($H109:DC109)</f>
        <v>25416.2632329927</v>
      </c>
      <c r="DD110" s="117">
        <f>SUM($H109:DD109)</f>
        <v>25416.2632329927</v>
      </c>
      <c r="DE110" s="117">
        <f>SUM($H109:DE109)</f>
        <v>25416.2632329927</v>
      </c>
      <c r="DF110" s="117">
        <f>SUM($H109:DF109)</f>
        <v>25416.2632329927</v>
      </c>
      <c r="DG110" s="117">
        <f>SUM($H109:DG109)</f>
        <v>25416.2632329927</v>
      </c>
      <c r="DH110" s="117">
        <f>SUM($H109:DH109)</f>
        <v>25416.2632329927</v>
      </c>
      <c r="DI110" s="117">
        <f>SUM($H109:DI109)</f>
        <v>25416.2632329927</v>
      </c>
      <c r="DJ110" s="117">
        <f>SUM($H109:DJ109)</f>
        <v>25416.2632329927</v>
      </c>
      <c r="DK110" s="117">
        <f>SUM($H109:DK109)</f>
        <v>25416.2632329927</v>
      </c>
      <c r="DL110" s="117">
        <f>SUM($H109:DL109)</f>
        <v>25416.2632329927</v>
      </c>
      <c r="DM110" s="117">
        <f>SUM($H109:DM109)</f>
        <v>25416.2632329927</v>
      </c>
      <c r="DN110" s="117">
        <f>SUM($H109:DN109)</f>
        <v>25416.2632329927</v>
      </c>
      <c r="DO110" s="117">
        <f>SUM($H109:DO109)</f>
        <v>25416.2632329927</v>
      </c>
    </row>
    <row r="111" ht="27.5" customHeight="1" spans="2:119">
      <c r="B111" s="173"/>
      <c r="C111" s="173"/>
      <c r="D111" s="173"/>
      <c r="E111" s="173"/>
      <c r="F111" s="173"/>
      <c r="G111" s="173"/>
      <c r="H111" s="179"/>
      <c r="I111" s="179"/>
      <c r="J111" s="179"/>
      <c r="K111" s="179"/>
      <c r="L111" s="179"/>
      <c r="M111" s="179"/>
      <c r="N111" s="179"/>
      <c r="O111" s="179"/>
      <c r="P111" s="195"/>
      <c r="Q111" s="195"/>
      <c r="R111" s="179"/>
      <c r="S111" s="179"/>
      <c r="T111" s="179"/>
      <c r="U111" s="179"/>
      <c r="V111" s="195"/>
      <c r="W111" s="195"/>
      <c r="X111" s="179"/>
      <c r="Y111" s="179"/>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9"/>
      <c r="BF111" s="179"/>
      <c r="BG111" s="179"/>
      <c r="BH111" s="179"/>
      <c r="BI111" s="179"/>
      <c r="BJ111" s="179"/>
      <c r="BK111" s="179"/>
      <c r="BL111" s="179"/>
      <c r="BM111" s="179"/>
      <c r="BN111" s="179"/>
      <c r="BO111" s="179"/>
      <c r="BP111" s="179"/>
      <c r="BQ111" s="179"/>
      <c r="BR111" s="179"/>
      <c r="BS111" s="179"/>
      <c r="BT111" s="179"/>
      <c r="BU111" s="179"/>
      <c r="BV111" s="179"/>
      <c r="BW111" s="179"/>
      <c r="BX111" s="179"/>
      <c r="BY111" s="179"/>
      <c r="BZ111" s="179"/>
      <c r="CA111" s="179"/>
      <c r="CB111" s="179"/>
      <c r="CC111" s="179"/>
      <c r="CD111" s="179"/>
      <c r="CE111" s="179"/>
      <c r="CF111" s="179"/>
      <c r="CG111" s="179"/>
      <c r="CH111" s="179"/>
      <c r="CI111" s="179"/>
      <c r="CJ111" s="179"/>
      <c r="CK111" s="179"/>
      <c r="CL111" s="195"/>
      <c r="CM111" s="179"/>
      <c r="CN111" s="179"/>
      <c r="CO111" s="179"/>
      <c r="CP111" s="179"/>
      <c r="CQ111" s="179"/>
      <c r="CR111" s="179"/>
      <c r="CS111" s="179"/>
      <c r="CT111" s="179"/>
      <c r="CU111" s="179"/>
      <c r="CV111" s="179"/>
      <c r="CW111" s="179"/>
      <c r="CX111" s="179"/>
      <c r="CY111" s="179"/>
      <c r="CZ111" s="179"/>
      <c r="DA111" s="179"/>
      <c r="DB111" s="179"/>
      <c r="DC111" s="179"/>
      <c r="DD111" s="179"/>
      <c r="DE111" s="179"/>
      <c r="DF111" s="179"/>
      <c r="DG111" s="179"/>
      <c r="DH111" s="179"/>
      <c r="DI111" s="179"/>
      <c r="DJ111" s="179"/>
      <c r="DK111" s="179"/>
      <c r="DL111" s="179"/>
      <c r="DM111" s="179"/>
      <c r="DN111" s="179"/>
      <c r="DO111" s="179"/>
    </row>
    <row r="112" ht="27.5" customHeight="1" spans="2:119">
      <c r="B112" s="180"/>
      <c r="C112" s="180"/>
      <c r="D112" s="180"/>
      <c r="E112" s="180"/>
      <c r="F112" s="180"/>
      <c r="G112" s="180"/>
      <c r="H112" s="181"/>
      <c r="I112" s="181"/>
      <c r="J112" s="181"/>
      <c r="K112" s="181"/>
      <c r="L112" s="181"/>
      <c r="M112" s="181"/>
      <c r="N112" s="181"/>
      <c r="O112" s="181"/>
      <c r="P112" s="181"/>
      <c r="Q112" s="181"/>
      <c r="R112" s="181"/>
      <c r="S112" s="181"/>
      <c r="T112" s="181"/>
      <c r="U112" s="181"/>
      <c r="V112" s="181"/>
      <c r="W112" s="181"/>
      <c r="X112" s="181"/>
      <c r="Y112" s="181"/>
      <c r="Z112" s="181"/>
      <c r="AA112" s="181"/>
      <c r="AB112" s="181"/>
      <c r="AC112" s="181"/>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181"/>
      <c r="BY112" s="181"/>
      <c r="BZ112" s="181"/>
      <c r="CA112" s="181"/>
      <c r="CB112" s="181"/>
      <c r="CC112" s="181"/>
      <c r="CD112" s="181"/>
      <c r="CE112" s="181"/>
      <c r="CF112" s="181"/>
      <c r="CG112" s="181"/>
      <c r="CH112" s="181"/>
      <c r="CI112" s="181"/>
      <c r="CJ112" s="181"/>
      <c r="CK112" s="181"/>
      <c r="CL112" s="181"/>
      <c r="CM112" s="181"/>
      <c r="CN112" s="181"/>
      <c r="CO112" s="181"/>
      <c r="CP112" s="181"/>
      <c r="CQ112" s="181"/>
      <c r="CR112" s="181"/>
      <c r="CS112" s="181"/>
      <c r="CT112" s="181"/>
      <c r="CU112" s="181"/>
      <c r="CV112" s="181"/>
      <c r="CW112" s="181"/>
      <c r="CX112" s="181"/>
      <c r="CY112" s="181"/>
      <c r="CZ112" s="181"/>
      <c r="DA112" s="181"/>
      <c r="DB112" s="181"/>
      <c r="DC112" s="181"/>
      <c r="DD112" s="181"/>
      <c r="DE112" s="181"/>
      <c r="DF112" s="181"/>
      <c r="DG112" s="181"/>
      <c r="DH112" s="181"/>
      <c r="DI112" s="181"/>
      <c r="DJ112" s="181"/>
      <c r="DK112" s="181"/>
      <c r="DL112" s="181"/>
      <c r="DM112" s="181"/>
      <c r="DN112" s="181"/>
      <c r="DO112" s="181"/>
    </row>
    <row r="113" s="8" customFormat="1" ht="26.5" customHeight="1" spans="2:119">
      <c r="B113" s="182" t="s">
        <v>196</v>
      </c>
      <c r="C113" s="183"/>
      <c r="D113" s="183"/>
      <c r="E113" s="183"/>
      <c r="F113" s="184"/>
      <c r="G113" s="185" t="s">
        <v>197</v>
      </c>
      <c r="H113" s="117">
        <f ca="1">OFFSET($H$95,0,COUNTA($H$95:$DO$95)-COLUMN(H95)+COLUMN($H$95)-1)</f>
        <v>1779.12874134084</v>
      </c>
      <c r="I113" s="117">
        <f ca="1">OFFSET($H$95,0,COUNTA($H$95:$DO$95)-COLUMN(I95)+COLUMN($H$95)-1)</f>
        <v>1779.12874134084</v>
      </c>
      <c r="J113" s="117">
        <f ca="1">OFFSET($H$95,0,COUNTA($H$95:$DO$95)-COLUMN(J95)+COLUMN($H$95)-1)</f>
        <v>1779.12874134084</v>
      </c>
      <c r="K113" s="117">
        <f ca="1" t="shared" ref="J113:BT113" si="47">OFFSET($H$95,0,COUNTA($H$95:$DO$95)-COLUMN(K95)+COLUMN($H$95)-1)</f>
        <v>1779.12874134084</v>
      </c>
      <c r="L113" s="117">
        <f ca="1" t="shared" si="47"/>
        <v>1779.12874134084</v>
      </c>
      <c r="M113" s="117">
        <f ca="1" t="shared" si="47"/>
        <v>1779.12874134084</v>
      </c>
      <c r="N113" s="117">
        <f ca="1" t="shared" si="47"/>
        <v>1779.12874134084</v>
      </c>
      <c r="O113" s="117">
        <f ca="1" t="shared" si="47"/>
        <v>1779.12874134084</v>
      </c>
      <c r="P113" s="117">
        <f ca="1" t="shared" si="47"/>
        <v>1779.12874134084</v>
      </c>
      <c r="Q113" s="117">
        <f ca="1" t="shared" si="47"/>
        <v>1779.12874134084</v>
      </c>
      <c r="R113" s="117">
        <f ca="1" t="shared" si="47"/>
        <v>1779.12874134084</v>
      </c>
      <c r="S113" s="117">
        <f ca="1" t="shared" si="47"/>
        <v>1779.12874134084</v>
      </c>
      <c r="T113" s="117">
        <f ca="1" t="shared" si="47"/>
        <v>1779.12874134084</v>
      </c>
      <c r="U113" s="117">
        <f ca="1" t="shared" si="47"/>
        <v>1779.12874134084</v>
      </c>
      <c r="V113" s="117">
        <f ca="1" t="shared" si="47"/>
        <v>1779.12874134084</v>
      </c>
      <c r="W113" s="117">
        <f ca="1" t="shared" si="47"/>
        <v>1779.12874134084</v>
      </c>
      <c r="X113" s="117">
        <f ca="1" t="shared" si="47"/>
        <v>1779.12874134084</v>
      </c>
      <c r="Y113" s="117">
        <f ca="1" t="shared" si="47"/>
        <v>1779.12874134084</v>
      </c>
      <c r="Z113" s="117">
        <f ca="1" t="shared" si="47"/>
        <v>1779.12874134084</v>
      </c>
      <c r="AA113" s="117">
        <f ca="1" t="shared" si="47"/>
        <v>1779.12874134084</v>
      </c>
      <c r="AB113" s="117">
        <f ca="1" t="shared" si="47"/>
        <v>1779.12874134084</v>
      </c>
      <c r="AC113" s="117">
        <f ca="1" t="shared" si="47"/>
        <v>1779.12874134084</v>
      </c>
      <c r="AD113" s="117">
        <f ca="1" t="shared" si="47"/>
        <v>1779.12874134084</v>
      </c>
      <c r="AE113" s="117">
        <f ca="1" t="shared" si="47"/>
        <v>1779.12874134084</v>
      </c>
      <c r="AF113" s="117">
        <f ca="1" t="shared" si="47"/>
        <v>1779.12874134084</v>
      </c>
      <c r="AG113" s="117">
        <f ca="1" t="shared" si="47"/>
        <v>1779.12874134084</v>
      </c>
      <c r="AH113" s="117">
        <f ca="1" t="shared" si="47"/>
        <v>1779.12874134084</v>
      </c>
      <c r="AI113" s="117">
        <f ca="1" t="shared" si="47"/>
        <v>1779.12874134084</v>
      </c>
      <c r="AJ113" s="117">
        <f ca="1" t="shared" si="47"/>
        <v>1779.12874134084</v>
      </c>
      <c r="AK113" s="117">
        <f ca="1" t="shared" si="47"/>
        <v>1779.12874134084</v>
      </c>
      <c r="AL113" s="117">
        <f ca="1" t="shared" si="47"/>
        <v>1779.12874134084</v>
      </c>
      <c r="AM113" s="117">
        <f ca="1" t="shared" si="47"/>
        <v>1779.12874134084</v>
      </c>
      <c r="AN113" s="117">
        <f ca="1" t="shared" si="47"/>
        <v>1779.12874134084</v>
      </c>
      <c r="AO113" s="117">
        <f ca="1" t="shared" si="47"/>
        <v>1779.12874134084</v>
      </c>
      <c r="AP113" s="117">
        <f ca="1" t="shared" si="47"/>
        <v>1779.12874134084</v>
      </c>
      <c r="AQ113" s="117">
        <f ca="1" t="shared" si="47"/>
        <v>1779.12874134084</v>
      </c>
      <c r="AR113" s="117">
        <f ca="1" t="shared" si="47"/>
        <v>1779.12874134084</v>
      </c>
      <c r="AS113" s="117">
        <f ca="1" t="shared" si="47"/>
        <v>1779.12874134084</v>
      </c>
      <c r="AT113" s="117">
        <f ca="1" t="shared" si="47"/>
        <v>1779.12874134084</v>
      </c>
      <c r="AU113" s="117">
        <f ca="1" t="shared" si="47"/>
        <v>1779.12874134084</v>
      </c>
      <c r="AV113" s="117">
        <f ca="1" t="shared" si="47"/>
        <v>1779.12874134084</v>
      </c>
      <c r="AW113" s="117">
        <f ca="1" t="shared" si="47"/>
        <v>1779.12874134084</v>
      </c>
      <c r="AX113" s="117">
        <f ca="1" t="shared" si="47"/>
        <v>1779.12874134084</v>
      </c>
      <c r="AY113" s="117">
        <f ca="1" t="shared" si="47"/>
        <v>1779.12874134084</v>
      </c>
      <c r="AZ113" s="117">
        <f ca="1" t="shared" si="47"/>
        <v>1779.12874134084</v>
      </c>
      <c r="BA113" s="117">
        <f ca="1" t="shared" si="47"/>
        <v>1779.12874134084</v>
      </c>
      <c r="BB113" s="117">
        <f ca="1" t="shared" si="47"/>
        <v>1779.12874134084</v>
      </c>
      <c r="BC113" s="117">
        <f ca="1" t="shared" si="47"/>
        <v>1779.12874134084</v>
      </c>
      <c r="BD113" s="117">
        <f ca="1" t="shared" si="47"/>
        <v>1779.12874134084</v>
      </c>
      <c r="BE113" s="117">
        <f ca="1" t="shared" si="47"/>
        <v>1779.12874134084</v>
      </c>
      <c r="BF113" s="117">
        <f ca="1" t="shared" si="47"/>
        <v>1779.12874134084</v>
      </c>
      <c r="BG113" s="117">
        <f ca="1" t="shared" si="47"/>
        <v>1779.12874134084</v>
      </c>
      <c r="BH113" s="117">
        <f ca="1" t="shared" si="47"/>
        <v>1779.12874134084</v>
      </c>
      <c r="BI113" s="117">
        <f ca="1" t="shared" si="47"/>
        <v>1779.12874134084</v>
      </c>
      <c r="BJ113" s="117">
        <f ca="1" t="shared" si="47"/>
        <v>1779.12874134084</v>
      </c>
      <c r="BK113" s="117">
        <f ca="1" t="shared" si="47"/>
        <v>1779.12874134084</v>
      </c>
      <c r="BL113" s="117">
        <f ca="1" t="shared" si="47"/>
        <v>1779.12874134084</v>
      </c>
      <c r="BM113" s="117">
        <f ca="1" t="shared" si="47"/>
        <v>1779.12874134084</v>
      </c>
      <c r="BN113" s="117">
        <f ca="1" t="shared" si="47"/>
        <v>1779.12874134084</v>
      </c>
      <c r="BO113" s="117">
        <f ca="1" t="shared" si="47"/>
        <v>1779.12874134084</v>
      </c>
      <c r="BP113" s="117">
        <f ca="1" t="shared" si="47"/>
        <v>1779.12874134084</v>
      </c>
      <c r="BQ113" s="117">
        <f ca="1" t="shared" si="47"/>
        <v>1779.12874134084</v>
      </c>
      <c r="BR113" s="117">
        <f ca="1" t="shared" si="47"/>
        <v>1779.12874134084</v>
      </c>
      <c r="BS113" s="117">
        <f ca="1" t="shared" si="47"/>
        <v>1779.12874134084</v>
      </c>
      <c r="BT113" s="117">
        <f ca="1" t="shared" si="47"/>
        <v>1779.12874134084</v>
      </c>
      <c r="BU113" s="117">
        <f ca="1" t="shared" ref="BU113:DO113" si="48">OFFSET($H$95,0,COUNTA($H$95:$DO$95)-COLUMN(BU95)+COLUMN($H$95)-1)</f>
        <v>1779.12874134084</v>
      </c>
      <c r="BV113" s="117">
        <f ca="1" t="shared" si="48"/>
        <v>1779.12874134084</v>
      </c>
      <c r="BW113" s="117">
        <f ca="1" t="shared" si="48"/>
        <v>1779.12874134084</v>
      </c>
      <c r="BX113" s="117">
        <f ca="1" t="shared" si="48"/>
        <v>1779.12874134084</v>
      </c>
      <c r="BY113" s="117">
        <f ca="1" t="shared" si="48"/>
        <v>1779.12874134084</v>
      </c>
      <c r="BZ113" s="117">
        <f ca="1" t="shared" si="48"/>
        <v>1779.12874134084</v>
      </c>
      <c r="CA113" s="117">
        <f ca="1" t="shared" si="48"/>
        <v>1779.12874134084</v>
      </c>
      <c r="CB113" s="117">
        <f ca="1" t="shared" si="48"/>
        <v>1779.12874134084</v>
      </c>
      <c r="CC113" s="117">
        <f ca="1" t="shared" si="48"/>
        <v>1779.12874134084</v>
      </c>
      <c r="CD113" s="117">
        <f ca="1" t="shared" si="48"/>
        <v>1779.12874134084</v>
      </c>
      <c r="CE113" s="117">
        <f ca="1" t="shared" si="48"/>
        <v>1779.12874134084</v>
      </c>
      <c r="CF113" s="117">
        <f ca="1" t="shared" si="48"/>
        <v>1779.12874134084</v>
      </c>
      <c r="CG113" s="117">
        <f ca="1" t="shared" si="48"/>
        <v>1779.12874134084</v>
      </c>
      <c r="CH113" s="117">
        <f ca="1" t="shared" si="48"/>
        <v>1779.12874134084</v>
      </c>
      <c r="CI113" s="117">
        <f ca="1" t="shared" si="48"/>
        <v>1779.12874134084</v>
      </c>
      <c r="CJ113" s="117">
        <f ca="1" t="shared" si="48"/>
        <v>1779.12874134084</v>
      </c>
      <c r="CK113" s="117">
        <f ca="1" t="shared" si="48"/>
        <v>1779.12874134084</v>
      </c>
      <c r="CL113" s="117">
        <f ca="1" t="shared" si="48"/>
        <v>1779.12874134084</v>
      </c>
      <c r="CM113" s="117">
        <f ca="1" t="shared" si="48"/>
        <v>1779.12874134084</v>
      </c>
      <c r="CN113" s="117">
        <f ca="1" t="shared" si="48"/>
        <v>1779.12874134084</v>
      </c>
      <c r="CO113" s="117">
        <f ca="1" t="shared" si="48"/>
        <v>1779.12874134084</v>
      </c>
      <c r="CP113" s="117">
        <f ca="1" t="shared" si="48"/>
        <v>1779.12874134084</v>
      </c>
      <c r="CQ113" s="117">
        <f ca="1" t="shared" si="48"/>
        <v>1779.12874134084</v>
      </c>
      <c r="CR113" s="117">
        <f ca="1" t="shared" si="48"/>
        <v>1779.12874134084</v>
      </c>
      <c r="CS113" s="117">
        <f ca="1" t="shared" si="48"/>
        <v>1779.12874134084</v>
      </c>
      <c r="CT113" s="117">
        <f ca="1" t="shared" si="48"/>
        <v>1779.12874134084</v>
      </c>
      <c r="CU113" s="117">
        <f ca="1" t="shared" si="48"/>
        <v>1779.12874134084</v>
      </c>
      <c r="CV113" s="117">
        <f ca="1" t="shared" si="48"/>
        <v>1779.12874134084</v>
      </c>
      <c r="CW113" s="117">
        <f ca="1" t="shared" si="48"/>
        <v>1779.12874134084</v>
      </c>
      <c r="CX113" s="117">
        <f ca="1" t="shared" si="48"/>
        <v>1779.12874134084</v>
      </c>
      <c r="CY113" s="117">
        <f ca="1" t="shared" si="48"/>
        <v>1779.12874134084</v>
      </c>
      <c r="CZ113" s="117">
        <f ca="1" t="shared" si="48"/>
        <v>1779.12874134084</v>
      </c>
      <c r="DA113" s="117">
        <f ca="1" t="shared" si="48"/>
        <v>1779.12874134084</v>
      </c>
      <c r="DB113" s="117">
        <f ca="1" t="shared" si="48"/>
        <v>1779.12874134084</v>
      </c>
      <c r="DC113" s="117">
        <f ca="1" t="shared" si="48"/>
        <v>1779.12874134084</v>
      </c>
      <c r="DD113" s="117">
        <f ca="1" t="shared" si="48"/>
        <v>1779.12874134084</v>
      </c>
      <c r="DE113" s="117">
        <f ca="1" t="shared" si="48"/>
        <v>1779.12874134084</v>
      </c>
      <c r="DF113" s="117">
        <f ca="1" t="shared" si="48"/>
        <v>1779.12874134084</v>
      </c>
      <c r="DG113" s="117">
        <f ca="1" t="shared" si="48"/>
        <v>1779.12874134084</v>
      </c>
      <c r="DH113" s="117">
        <f ca="1" t="shared" si="48"/>
        <v>1779.12874134084</v>
      </c>
      <c r="DI113" s="117">
        <f ca="1" t="shared" si="48"/>
        <v>1779.12874134084</v>
      </c>
      <c r="DJ113" s="117">
        <f ca="1" t="shared" si="48"/>
        <v>0</v>
      </c>
      <c r="DK113" s="117">
        <f ca="1" t="shared" si="48"/>
        <v>0</v>
      </c>
      <c r="DL113" s="117">
        <f ca="1" t="shared" si="48"/>
        <v>0</v>
      </c>
      <c r="DM113" s="117">
        <f ca="1" t="shared" si="48"/>
        <v>0</v>
      </c>
      <c r="DN113" s="117">
        <f ca="1" t="shared" si="48"/>
        <v>0</v>
      </c>
      <c r="DO113" s="117">
        <f ca="1" t="shared" si="48"/>
        <v>0</v>
      </c>
    </row>
    <row r="114" s="8" customFormat="1" ht="26.5" customHeight="1" spans="1:119">
      <c r="A114" s="186"/>
      <c r="B114" s="187" t="s">
        <v>198</v>
      </c>
      <c r="C114" s="188"/>
      <c r="D114" s="188"/>
      <c r="E114" s="188"/>
      <c r="F114" s="189"/>
      <c r="G114" s="190" t="e">
        <f ca="1">COUNTA($H$95:$DO$95)-(MATCH(1,$H$114:$DO$114,0)-1)</f>
        <v>#N/A</v>
      </c>
      <c r="H114" s="117" t="str">
        <f ca="1">IF(H113&lt;0,1,"")</f>
        <v/>
      </c>
      <c r="I114" s="117" t="str">
        <f ca="1">IF(I113&lt;0,1,"")</f>
        <v/>
      </c>
      <c r="J114" s="117" t="str">
        <f ca="1">IF(J113&lt;0,1,"")</f>
        <v/>
      </c>
      <c r="K114" s="117" t="str">
        <f ca="1" t="shared" ref="K114:BT114" si="49">IF(K113&lt;0,1,"")</f>
        <v/>
      </c>
      <c r="L114" s="117" t="str">
        <f ca="1" t="shared" si="49"/>
        <v/>
      </c>
      <c r="M114" s="117" t="str">
        <f ca="1" t="shared" si="49"/>
        <v/>
      </c>
      <c r="N114" s="117" t="str">
        <f ca="1" t="shared" si="49"/>
        <v/>
      </c>
      <c r="O114" s="117" t="str">
        <f ca="1" t="shared" si="49"/>
        <v/>
      </c>
      <c r="P114" s="117" t="str">
        <f ca="1" t="shared" si="49"/>
        <v/>
      </c>
      <c r="Q114" s="117" t="str">
        <f ca="1" t="shared" si="49"/>
        <v/>
      </c>
      <c r="R114" s="117" t="str">
        <f ca="1" t="shared" si="49"/>
        <v/>
      </c>
      <c r="S114" s="117" t="str">
        <f ca="1" t="shared" si="49"/>
        <v/>
      </c>
      <c r="T114" s="117" t="str">
        <f ca="1" t="shared" si="49"/>
        <v/>
      </c>
      <c r="U114" s="117" t="str">
        <f ca="1" t="shared" si="49"/>
        <v/>
      </c>
      <c r="V114" s="117" t="str">
        <f ca="1" t="shared" si="49"/>
        <v/>
      </c>
      <c r="W114" s="117" t="str">
        <f ca="1" t="shared" si="49"/>
        <v/>
      </c>
      <c r="X114" s="117" t="str">
        <f ca="1" t="shared" si="49"/>
        <v/>
      </c>
      <c r="Y114" s="117" t="str">
        <f ca="1" t="shared" si="49"/>
        <v/>
      </c>
      <c r="Z114" s="117" t="str">
        <f ca="1" t="shared" si="49"/>
        <v/>
      </c>
      <c r="AA114" s="117" t="str">
        <f ca="1" t="shared" si="49"/>
        <v/>
      </c>
      <c r="AB114" s="117" t="str">
        <f ca="1" t="shared" si="49"/>
        <v/>
      </c>
      <c r="AC114" s="117" t="str">
        <f ca="1" t="shared" si="49"/>
        <v/>
      </c>
      <c r="AD114" s="117" t="str">
        <f ca="1" t="shared" si="49"/>
        <v/>
      </c>
      <c r="AE114" s="117" t="str">
        <f ca="1" t="shared" si="49"/>
        <v/>
      </c>
      <c r="AF114" s="117" t="str">
        <f ca="1" t="shared" si="49"/>
        <v/>
      </c>
      <c r="AG114" s="117" t="str">
        <f ca="1" t="shared" si="49"/>
        <v/>
      </c>
      <c r="AH114" s="117" t="str">
        <f ca="1" t="shared" si="49"/>
        <v/>
      </c>
      <c r="AI114" s="117" t="str">
        <f ca="1" t="shared" si="49"/>
        <v/>
      </c>
      <c r="AJ114" s="117" t="str">
        <f ca="1" t="shared" si="49"/>
        <v/>
      </c>
      <c r="AK114" s="117" t="str">
        <f ca="1" t="shared" si="49"/>
        <v/>
      </c>
      <c r="AL114" s="117" t="str">
        <f ca="1" t="shared" si="49"/>
        <v/>
      </c>
      <c r="AM114" s="117" t="str">
        <f ca="1" t="shared" si="49"/>
        <v/>
      </c>
      <c r="AN114" s="117" t="str">
        <f ca="1" t="shared" si="49"/>
        <v/>
      </c>
      <c r="AO114" s="117" t="str">
        <f ca="1" t="shared" si="49"/>
        <v/>
      </c>
      <c r="AP114" s="117" t="str">
        <f ca="1" t="shared" si="49"/>
        <v/>
      </c>
      <c r="AQ114" s="117" t="str">
        <f ca="1" t="shared" si="49"/>
        <v/>
      </c>
      <c r="AR114" s="117" t="str">
        <f ca="1" t="shared" si="49"/>
        <v/>
      </c>
      <c r="AS114" s="117" t="str">
        <f ca="1" t="shared" si="49"/>
        <v/>
      </c>
      <c r="AT114" s="117" t="str">
        <f ca="1" t="shared" si="49"/>
        <v/>
      </c>
      <c r="AU114" s="117" t="str">
        <f ca="1" t="shared" si="49"/>
        <v/>
      </c>
      <c r="AV114" s="117" t="str">
        <f ca="1" t="shared" si="49"/>
        <v/>
      </c>
      <c r="AW114" s="117" t="str">
        <f ca="1" t="shared" si="49"/>
        <v/>
      </c>
      <c r="AX114" s="117" t="str">
        <f ca="1" t="shared" si="49"/>
        <v/>
      </c>
      <c r="AY114" s="117" t="str">
        <f ca="1" t="shared" si="49"/>
        <v/>
      </c>
      <c r="AZ114" s="117" t="str">
        <f ca="1" t="shared" si="49"/>
        <v/>
      </c>
      <c r="BA114" s="117" t="str">
        <f ca="1" t="shared" si="49"/>
        <v/>
      </c>
      <c r="BB114" s="117" t="str">
        <f ca="1" t="shared" si="49"/>
        <v/>
      </c>
      <c r="BC114" s="117" t="str">
        <f ca="1" t="shared" si="49"/>
        <v/>
      </c>
      <c r="BD114" s="117" t="str">
        <f ca="1" t="shared" si="49"/>
        <v/>
      </c>
      <c r="BE114" s="117" t="str">
        <f ca="1" t="shared" si="49"/>
        <v/>
      </c>
      <c r="BF114" s="117" t="str">
        <f ca="1" t="shared" si="49"/>
        <v/>
      </c>
      <c r="BG114" s="117" t="str">
        <f ca="1" t="shared" si="49"/>
        <v/>
      </c>
      <c r="BH114" s="117" t="str">
        <f ca="1" t="shared" si="49"/>
        <v/>
      </c>
      <c r="BI114" s="117" t="str">
        <f ca="1" t="shared" si="49"/>
        <v/>
      </c>
      <c r="BJ114" s="117" t="str">
        <f ca="1" t="shared" si="49"/>
        <v/>
      </c>
      <c r="BK114" s="117" t="str">
        <f ca="1" t="shared" si="49"/>
        <v/>
      </c>
      <c r="BL114" s="117" t="str">
        <f ca="1" t="shared" si="49"/>
        <v/>
      </c>
      <c r="BM114" s="117" t="str">
        <f ca="1" t="shared" si="49"/>
        <v/>
      </c>
      <c r="BN114" s="117" t="str">
        <f ca="1" t="shared" si="49"/>
        <v/>
      </c>
      <c r="BO114" s="117" t="str">
        <f ca="1" t="shared" si="49"/>
        <v/>
      </c>
      <c r="BP114" s="117" t="str">
        <f ca="1" t="shared" si="49"/>
        <v/>
      </c>
      <c r="BQ114" s="117" t="str">
        <f ca="1" t="shared" si="49"/>
        <v/>
      </c>
      <c r="BR114" s="117" t="str">
        <f ca="1" t="shared" si="49"/>
        <v/>
      </c>
      <c r="BS114" s="117" t="str">
        <f ca="1" t="shared" si="49"/>
        <v/>
      </c>
      <c r="BT114" s="117" t="str">
        <f ca="1" t="shared" si="49"/>
        <v/>
      </c>
      <c r="BU114" s="117" t="str">
        <f ca="1" t="shared" ref="BU114:CM114" si="50">IF(BU113&lt;0,1,"")</f>
        <v/>
      </c>
      <c r="BV114" s="117" t="str">
        <f ca="1" t="shared" si="50"/>
        <v/>
      </c>
      <c r="BW114" s="117" t="str">
        <f ca="1" t="shared" si="50"/>
        <v/>
      </c>
      <c r="BX114" s="117" t="str">
        <f ca="1" t="shared" si="50"/>
        <v/>
      </c>
      <c r="BY114" s="117" t="str">
        <f ca="1" t="shared" si="50"/>
        <v/>
      </c>
      <c r="BZ114" s="117" t="str">
        <f ca="1" t="shared" si="50"/>
        <v/>
      </c>
      <c r="CA114" s="117" t="str">
        <f ca="1" t="shared" si="50"/>
        <v/>
      </c>
      <c r="CB114" s="117" t="str">
        <f ca="1" t="shared" si="50"/>
        <v/>
      </c>
      <c r="CC114" s="117" t="str">
        <f ca="1" t="shared" si="50"/>
        <v/>
      </c>
      <c r="CD114" s="117" t="str">
        <f ca="1" t="shared" si="50"/>
        <v/>
      </c>
      <c r="CE114" s="117" t="str">
        <f ca="1" t="shared" si="50"/>
        <v/>
      </c>
      <c r="CF114" s="117" t="str">
        <f ca="1" t="shared" si="50"/>
        <v/>
      </c>
      <c r="CG114" s="117" t="str">
        <f ca="1" t="shared" si="50"/>
        <v/>
      </c>
      <c r="CH114" s="117" t="str">
        <f ca="1" t="shared" si="50"/>
        <v/>
      </c>
      <c r="CI114" s="117" t="str">
        <f ca="1" t="shared" si="50"/>
        <v/>
      </c>
      <c r="CJ114" s="117" t="str">
        <f ca="1" t="shared" si="50"/>
        <v/>
      </c>
      <c r="CK114" s="117" t="str">
        <f ca="1" t="shared" si="50"/>
        <v/>
      </c>
      <c r="CL114" s="193" t="str">
        <f ca="1" t="shared" si="50"/>
        <v/>
      </c>
      <c r="CM114" s="117" t="str">
        <f ca="1" t="shared" si="50"/>
        <v/>
      </c>
      <c r="CN114" s="117" t="str">
        <f ca="1" t="shared" ref="CN114:DO114" si="51">IF(CN113&lt;0,1,"")</f>
        <v/>
      </c>
      <c r="CO114" s="117" t="str">
        <f ca="1" t="shared" si="51"/>
        <v/>
      </c>
      <c r="CP114" s="117" t="str">
        <f ca="1" t="shared" si="51"/>
        <v/>
      </c>
      <c r="CQ114" s="117" t="str">
        <f ca="1" t="shared" si="51"/>
        <v/>
      </c>
      <c r="CR114" s="117" t="str">
        <f ca="1" t="shared" si="51"/>
        <v/>
      </c>
      <c r="CS114" s="117" t="str">
        <f ca="1" t="shared" si="51"/>
        <v/>
      </c>
      <c r="CT114" s="117" t="str">
        <f ca="1" t="shared" si="51"/>
        <v/>
      </c>
      <c r="CU114" s="117" t="str">
        <f ca="1" t="shared" si="51"/>
        <v/>
      </c>
      <c r="CV114" s="117" t="str">
        <f ca="1" t="shared" si="51"/>
        <v/>
      </c>
      <c r="CW114" s="117" t="str">
        <f ca="1" t="shared" si="51"/>
        <v/>
      </c>
      <c r="CX114" s="117" t="str">
        <f ca="1" t="shared" si="51"/>
        <v/>
      </c>
      <c r="CY114" s="117" t="str">
        <f ca="1" t="shared" si="51"/>
        <v/>
      </c>
      <c r="CZ114" s="117" t="str">
        <f ca="1" t="shared" si="51"/>
        <v/>
      </c>
      <c r="DA114" s="117" t="str">
        <f ca="1" t="shared" si="51"/>
        <v/>
      </c>
      <c r="DB114" s="117" t="str">
        <f ca="1" t="shared" si="51"/>
        <v/>
      </c>
      <c r="DC114" s="117" t="str">
        <f ca="1" t="shared" si="51"/>
        <v/>
      </c>
      <c r="DD114" s="117" t="str">
        <f ca="1" t="shared" si="51"/>
        <v/>
      </c>
      <c r="DE114" s="117" t="str">
        <f ca="1" t="shared" si="51"/>
        <v/>
      </c>
      <c r="DF114" s="117" t="str">
        <f ca="1" t="shared" si="51"/>
        <v/>
      </c>
      <c r="DG114" s="117" t="str">
        <f ca="1" t="shared" si="51"/>
        <v/>
      </c>
      <c r="DH114" s="117" t="str">
        <f ca="1" t="shared" si="51"/>
        <v/>
      </c>
      <c r="DI114" s="117" t="str">
        <f ca="1" t="shared" si="51"/>
        <v/>
      </c>
      <c r="DJ114" s="117" t="str">
        <f ca="1" t="shared" si="51"/>
        <v/>
      </c>
      <c r="DK114" s="117" t="str">
        <f ca="1" t="shared" si="51"/>
        <v/>
      </c>
      <c r="DL114" s="117" t="str">
        <f ca="1" t="shared" si="51"/>
        <v/>
      </c>
      <c r="DM114" s="117" t="str">
        <f ca="1" t="shared" si="51"/>
        <v/>
      </c>
      <c r="DN114" s="117" t="str">
        <f ca="1" t="shared" si="51"/>
        <v/>
      </c>
      <c r="DO114" s="117" t="str">
        <f ca="1" t="shared" si="51"/>
        <v/>
      </c>
    </row>
    <row r="115" s="8" customFormat="1" ht="26.5" customHeight="1" spans="2:119">
      <c r="B115" s="182" t="s">
        <v>199</v>
      </c>
      <c r="C115" s="183"/>
      <c r="D115" s="183"/>
      <c r="E115" s="183"/>
      <c r="F115" s="184"/>
      <c r="G115" s="191" t="s">
        <v>200</v>
      </c>
      <c r="H115" s="117">
        <f ca="1">OFFSET($H$93,0,COUNTA($H$93:$DO$93)-COLUMN(H93)+COLUMN($H$93)-1)</f>
        <v>1837</v>
      </c>
      <c r="I115" s="117">
        <f ca="1" t="shared" ref="I115:BT115" si="52">OFFSET($H$93,0,COUNTA($H$93:$DO$93)-COLUMN(I93)+COLUMN($H$93)-1)</f>
        <v>1837</v>
      </c>
      <c r="J115" s="117">
        <f ca="1" t="shared" si="52"/>
        <v>1837</v>
      </c>
      <c r="K115" s="117">
        <f ca="1" t="shared" si="52"/>
        <v>1837</v>
      </c>
      <c r="L115" s="117">
        <f ca="1" t="shared" si="52"/>
        <v>1837</v>
      </c>
      <c r="M115" s="117">
        <f ca="1" t="shared" si="52"/>
        <v>1837</v>
      </c>
      <c r="N115" s="117">
        <f ca="1" t="shared" si="52"/>
        <v>1837</v>
      </c>
      <c r="O115" s="117">
        <f ca="1" t="shared" si="52"/>
        <v>1837</v>
      </c>
      <c r="P115" s="117">
        <f ca="1" t="shared" si="52"/>
        <v>1837</v>
      </c>
      <c r="Q115" s="117">
        <f ca="1" t="shared" si="52"/>
        <v>1837</v>
      </c>
      <c r="R115" s="117">
        <f ca="1" t="shared" si="52"/>
        <v>1837</v>
      </c>
      <c r="S115" s="117">
        <f ca="1" t="shared" si="52"/>
        <v>1837</v>
      </c>
      <c r="T115" s="117">
        <f ca="1" t="shared" si="52"/>
        <v>1837</v>
      </c>
      <c r="U115" s="117">
        <f ca="1" t="shared" si="52"/>
        <v>1837</v>
      </c>
      <c r="V115" s="117">
        <f ca="1" t="shared" si="52"/>
        <v>1837</v>
      </c>
      <c r="W115" s="117">
        <f ca="1" t="shared" si="52"/>
        <v>1837</v>
      </c>
      <c r="X115" s="117">
        <f ca="1" t="shared" si="52"/>
        <v>1837</v>
      </c>
      <c r="Y115" s="117">
        <f ca="1" t="shared" si="52"/>
        <v>1837</v>
      </c>
      <c r="Z115" s="117">
        <f ca="1" t="shared" si="52"/>
        <v>1837</v>
      </c>
      <c r="AA115" s="117">
        <f ca="1" t="shared" si="52"/>
        <v>1837</v>
      </c>
      <c r="AB115" s="117">
        <f ca="1" t="shared" si="52"/>
        <v>1837</v>
      </c>
      <c r="AC115" s="117">
        <f ca="1" t="shared" si="52"/>
        <v>1837</v>
      </c>
      <c r="AD115" s="117">
        <f ca="1" t="shared" si="52"/>
        <v>1837</v>
      </c>
      <c r="AE115" s="117">
        <f ca="1" t="shared" si="52"/>
        <v>1837</v>
      </c>
      <c r="AF115" s="117">
        <f ca="1" t="shared" si="52"/>
        <v>1837</v>
      </c>
      <c r="AG115" s="117">
        <f ca="1" t="shared" si="52"/>
        <v>1837</v>
      </c>
      <c r="AH115" s="117">
        <f ca="1" t="shared" si="52"/>
        <v>1837</v>
      </c>
      <c r="AI115" s="117">
        <f ca="1" t="shared" si="52"/>
        <v>1837</v>
      </c>
      <c r="AJ115" s="117">
        <f ca="1" t="shared" si="52"/>
        <v>1837</v>
      </c>
      <c r="AK115" s="117">
        <f ca="1" t="shared" si="52"/>
        <v>1837</v>
      </c>
      <c r="AL115" s="117">
        <f ca="1" t="shared" si="52"/>
        <v>1837</v>
      </c>
      <c r="AM115" s="117">
        <f ca="1" t="shared" si="52"/>
        <v>1837</v>
      </c>
      <c r="AN115" s="117">
        <f ca="1" t="shared" si="52"/>
        <v>1837</v>
      </c>
      <c r="AO115" s="117">
        <f ca="1" t="shared" si="52"/>
        <v>1837</v>
      </c>
      <c r="AP115" s="117">
        <f ca="1" t="shared" si="52"/>
        <v>1837</v>
      </c>
      <c r="AQ115" s="117">
        <f ca="1" t="shared" si="52"/>
        <v>1837</v>
      </c>
      <c r="AR115" s="117">
        <f ca="1" t="shared" si="52"/>
        <v>1837</v>
      </c>
      <c r="AS115" s="117">
        <f ca="1" t="shared" si="52"/>
        <v>1837</v>
      </c>
      <c r="AT115" s="117">
        <f ca="1" t="shared" si="52"/>
        <v>1837</v>
      </c>
      <c r="AU115" s="117">
        <f ca="1" t="shared" si="52"/>
        <v>1837</v>
      </c>
      <c r="AV115" s="117">
        <f ca="1" t="shared" si="52"/>
        <v>1837</v>
      </c>
      <c r="AW115" s="117">
        <f ca="1" t="shared" si="52"/>
        <v>1837</v>
      </c>
      <c r="AX115" s="117">
        <f ca="1" t="shared" si="52"/>
        <v>1837</v>
      </c>
      <c r="AY115" s="117">
        <f ca="1" t="shared" si="52"/>
        <v>1837</v>
      </c>
      <c r="AZ115" s="117">
        <f ca="1" t="shared" si="52"/>
        <v>1837</v>
      </c>
      <c r="BA115" s="117">
        <f ca="1" t="shared" si="52"/>
        <v>1837</v>
      </c>
      <c r="BB115" s="117">
        <f ca="1" t="shared" si="52"/>
        <v>1837</v>
      </c>
      <c r="BC115" s="117">
        <f ca="1" t="shared" si="52"/>
        <v>1837</v>
      </c>
      <c r="BD115" s="117">
        <f ca="1" t="shared" si="52"/>
        <v>1837</v>
      </c>
      <c r="BE115" s="117">
        <f ca="1" t="shared" si="52"/>
        <v>1837</v>
      </c>
      <c r="BF115" s="117">
        <f ca="1" t="shared" si="52"/>
        <v>1837</v>
      </c>
      <c r="BG115" s="117">
        <f ca="1" t="shared" si="52"/>
        <v>1837</v>
      </c>
      <c r="BH115" s="117">
        <f ca="1" t="shared" si="52"/>
        <v>1837</v>
      </c>
      <c r="BI115" s="117">
        <f ca="1" t="shared" si="52"/>
        <v>1837</v>
      </c>
      <c r="BJ115" s="117">
        <f ca="1" t="shared" si="52"/>
        <v>1837</v>
      </c>
      <c r="BK115" s="117">
        <f ca="1" t="shared" si="52"/>
        <v>1837</v>
      </c>
      <c r="BL115" s="117">
        <f ca="1" t="shared" si="52"/>
        <v>1837</v>
      </c>
      <c r="BM115" s="117">
        <f ca="1" t="shared" si="52"/>
        <v>1837</v>
      </c>
      <c r="BN115" s="117">
        <f ca="1" t="shared" si="52"/>
        <v>1837</v>
      </c>
      <c r="BO115" s="117">
        <f ca="1" t="shared" si="52"/>
        <v>1837</v>
      </c>
      <c r="BP115" s="117">
        <f ca="1" t="shared" si="52"/>
        <v>1837</v>
      </c>
      <c r="BQ115" s="117">
        <f ca="1" t="shared" si="52"/>
        <v>1837</v>
      </c>
      <c r="BR115" s="117">
        <f ca="1" t="shared" si="52"/>
        <v>1837</v>
      </c>
      <c r="BS115" s="117">
        <f ca="1" t="shared" si="52"/>
        <v>1837</v>
      </c>
      <c r="BT115" s="117">
        <f ca="1" t="shared" si="52"/>
        <v>1837</v>
      </c>
      <c r="BU115" s="117">
        <f ca="1" t="shared" ref="BU115:DO115" si="53">OFFSET($H$93,0,COUNTA($H$93:$DO$93)-COLUMN(BU93)+COLUMN($H$93)-1)</f>
        <v>1837</v>
      </c>
      <c r="BV115" s="117">
        <f ca="1" t="shared" si="53"/>
        <v>1837</v>
      </c>
      <c r="BW115" s="117">
        <f ca="1" t="shared" si="53"/>
        <v>1837</v>
      </c>
      <c r="BX115" s="117">
        <f ca="1" t="shared" si="53"/>
        <v>1837</v>
      </c>
      <c r="BY115" s="117">
        <f ca="1" t="shared" si="53"/>
        <v>1837</v>
      </c>
      <c r="BZ115" s="117">
        <f ca="1" t="shared" si="53"/>
        <v>1837</v>
      </c>
      <c r="CA115" s="117">
        <f ca="1" t="shared" si="53"/>
        <v>1837</v>
      </c>
      <c r="CB115" s="117">
        <f ca="1" t="shared" si="53"/>
        <v>1837</v>
      </c>
      <c r="CC115" s="117">
        <f ca="1" t="shared" si="53"/>
        <v>1837</v>
      </c>
      <c r="CD115" s="117">
        <f ca="1" t="shared" si="53"/>
        <v>1837</v>
      </c>
      <c r="CE115" s="117">
        <f ca="1" t="shared" si="53"/>
        <v>1837</v>
      </c>
      <c r="CF115" s="117">
        <f ca="1" t="shared" si="53"/>
        <v>1837</v>
      </c>
      <c r="CG115" s="117">
        <f ca="1" t="shared" si="53"/>
        <v>1837</v>
      </c>
      <c r="CH115" s="117">
        <f ca="1" t="shared" si="53"/>
        <v>1837</v>
      </c>
      <c r="CI115" s="117">
        <f ca="1" t="shared" si="53"/>
        <v>1837</v>
      </c>
      <c r="CJ115" s="117">
        <f ca="1" t="shared" si="53"/>
        <v>1837</v>
      </c>
      <c r="CK115" s="117">
        <f ca="1" t="shared" si="53"/>
        <v>1837</v>
      </c>
      <c r="CL115" s="117">
        <f ca="1" t="shared" si="53"/>
        <v>1837</v>
      </c>
      <c r="CM115" s="117">
        <f ca="1" t="shared" si="53"/>
        <v>1837</v>
      </c>
      <c r="CN115" s="117">
        <f ca="1" t="shared" si="53"/>
        <v>1837</v>
      </c>
      <c r="CO115" s="117">
        <f ca="1" t="shared" si="53"/>
        <v>1837</v>
      </c>
      <c r="CP115" s="117">
        <f ca="1" t="shared" si="53"/>
        <v>1837</v>
      </c>
      <c r="CQ115" s="117">
        <f ca="1" t="shared" si="53"/>
        <v>1837</v>
      </c>
      <c r="CR115" s="117">
        <f ca="1" t="shared" si="53"/>
        <v>1837</v>
      </c>
      <c r="CS115" s="117">
        <f ca="1" t="shared" si="53"/>
        <v>1837</v>
      </c>
      <c r="CT115" s="117">
        <f ca="1" t="shared" si="53"/>
        <v>1837</v>
      </c>
      <c r="CU115" s="117">
        <f ca="1" t="shared" si="53"/>
        <v>1837</v>
      </c>
      <c r="CV115" s="117">
        <f ca="1" t="shared" si="53"/>
        <v>1837</v>
      </c>
      <c r="CW115" s="117">
        <f ca="1" t="shared" si="53"/>
        <v>1837</v>
      </c>
      <c r="CX115" s="117">
        <f ca="1" t="shared" si="53"/>
        <v>1837</v>
      </c>
      <c r="CY115" s="117">
        <f ca="1" t="shared" si="53"/>
        <v>1837</v>
      </c>
      <c r="CZ115" s="117">
        <f ca="1" t="shared" si="53"/>
        <v>1837</v>
      </c>
      <c r="DA115" s="117">
        <f ca="1" t="shared" si="53"/>
        <v>1837</v>
      </c>
      <c r="DB115" s="117">
        <f ca="1" t="shared" si="53"/>
        <v>1837</v>
      </c>
      <c r="DC115" s="117">
        <f ca="1" t="shared" si="53"/>
        <v>1837</v>
      </c>
      <c r="DD115" s="117">
        <f ca="1" t="shared" si="53"/>
        <v>1837</v>
      </c>
      <c r="DE115" s="117">
        <f ca="1" t="shared" si="53"/>
        <v>1837</v>
      </c>
      <c r="DF115" s="117">
        <f ca="1" t="shared" si="53"/>
        <v>1837</v>
      </c>
      <c r="DG115" s="117">
        <f ca="1" t="shared" si="53"/>
        <v>1837</v>
      </c>
      <c r="DH115" s="117">
        <f ca="1" t="shared" si="53"/>
        <v>1837</v>
      </c>
      <c r="DI115" s="117">
        <f ca="1" t="shared" si="53"/>
        <v>1837</v>
      </c>
      <c r="DJ115" s="117">
        <f ca="1" t="shared" si="53"/>
        <v>0</v>
      </c>
      <c r="DK115" s="117">
        <f ca="1" t="shared" si="53"/>
        <v>0</v>
      </c>
      <c r="DL115" s="117">
        <f ca="1" t="shared" si="53"/>
        <v>0</v>
      </c>
      <c r="DM115" s="117">
        <f ca="1" t="shared" si="53"/>
        <v>0</v>
      </c>
      <c r="DN115" s="117">
        <f ca="1" t="shared" si="53"/>
        <v>0</v>
      </c>
      <c r="DO115" s="117">
        <f ca="1" t="shared" si="53"/>
        <v>0</v>
      </c>
    </row>
    <row r="116" s="8" customFormat="1" ht="27.5" customHeight="1" spans="1:119">
      <c r="A116" s="186"/>
      <c r="B116" s="187" t="s">
        <v>201</v>
      </c>
      <c r="C116" s="188"/>
      <c r="D116" s="188"/>
      <c r="E116" s="188"/>
      <c r="F116" s="189"/>
      <c r="G116" s="190" t="e">
        <f ca="1">COUNTA($H$93:$DO$93)-(MATCH(1,$H$116:$DO$116,0)-1)</f>
        <v>#N/A</v>
      </c>
      <c r="H116" s="117" t="str">
        <f ca="1" t="shared" ref="H116" si="54">IF(H115&lt;0,1,"")</f>
        <v/>
      </c>
      <c r="I116" s="117" t="str">
        <f ca="1" t="shared" ref="I116:BT116" si="55">IF(I115&lt;0,1,"")</f>
        <v/>
      </c>
      <c r="J116" s="117" t="str">
        <f ca="1" t="shared" si="55"/>
        <v/>
      </c>
      <c r="K116" s="117" t="str">
        <f ca="1" t="shared" si="55"/>
        <v/>
      </c>
      <c r="L116" s="117" t="str">
        <f ca="1" t="shared" si="55"/>
        <v/>
      </c>
      <c r="M116" s="117" t="str">
        <f ca="1" t="shared" si="55"/>
        <v/>
      </c>
      <c r="N116" s="117" t="str">
        <f ca="1" t="shared" si="55"/>
        <v/>
      </c>
      <c r="O116" s="117" t="str">
        <f ca="1" t="shared" si="55"/>
        <v/>
      </c>
      <c r="P116" s="117" t="str">
        <f ca="1" t="shared" si="55"/>
        <v/>
      </c>
      <c r="Q116" s="117" t="str">
        <f ca="1" t="shared" si="55"/>
        <v/>
      </c>
      <c r="R116" s="117" t="str">
        <f ca="1" t="shared" si="55"/>
        <v/>
      </c>
      <c r="S116" s="117" t="str">
        <f ca="1" t="shared" si="55"/>
        <v/>
      </c>
      <c r="T116" s="117" t="str">
        <f ca="1" t="shared" si="55"/>
        <v/>
      </c>
      <c r="U116" s="117" t="str">
        <f ca="1" t="shared" si="55"/>
        <v/>
      </c>
      <c r="V116" s="117" t="str">
        <f ca="1" t="shared" si="55"/>
        <v/>
      </c>
      <c r="W116" s="117" t="str">
        <f ca="1" t="shared" si="55"/>
        <v/>
      </c>
      <c r="X116" s="117" t="str">
        <f ca="1" t="shared" si="55"/>
        <v/>
      </c>
      <c r="Y116" s="117" t="str">
        <f ca="1" t="shared" si="55"/>
        <v/>
      </c>
      <c r="Z116" s="117" t="str">
        <f ca="1" t="shared" si="55"/>
        <v/>
      </c>
      <c r="AA116" s="117" t="str">
        <f ca="1" t="shared" si="55"/>
        <v/>
      </c>
      <c r="AB116" s="117" t="str">
        <f ca="1" t="shared" si="55"/>
        <v/>
      </c>
      <c r="AC116" s="117" t="str">
        <f ca="1" t="shared" si="55"/>
        <v/>
      </c>
      <c r="AD116" s="117" t="str">
        <f ca="1" t="shared" si="55"/>
        <v/>
      </c>
      <c r="AE116" s="117" t="str">
        <f ca="1" t="shared" si="55"/>
        <v/>
      </c>
      <c r="AF116" s="117" t="str">
        <f ca="1" t="shared" si="55"/>
        <v/>
      </c>
      <c r="AG116" s="117" t="str">
        <f ca="1" t="shared" si="55"/>
        <v/>
      </c>
      <c r="AH116" s="117" t="str">
        <f ca="1" t="shared" si="55"/>
        <v/>
      </c>
      <c r="AI116" s="117" t="str">
        <f ca="1" t="shared" si="55"/>
        <v/>
      </c>
      <c r="AJ116" s="117" t="str">
        <f ca="1" t="shared" si="55"/>
        <v/>
      </c>
      <c r="AK116" s="117" t="str">
        <f ca="1" t="shared" si="55"/>
        <v/>
      </c>
      <c r="AL116" s="117" t="str">
        <f ca="1" t="shared" si="55"/>
        <v/>
      </c>
      <c r="AM116" s="117" t="str">
        <f ca="1" t="shared" si="55"/>
        <v/>
      </c>
      <c r="AN116" s="117" t="str">
        <f ca="1" t="shared" si="55"/>
        <v/>
      </c>
      <c r="AO116" s="117" t="str">
        <f ca="1" t="shared" si="55"/>
        <v/>
      </c>
      <c r="AP116" s="117" t="str">
        <f ca="1" t="shared" si="55"/>
        <v/>
      </c>
      <c r="AQ116" s="117" t="str">
        <f ca="1" t="shared" si="55"/>
        <v/>
      </c>
      <c r="AR116" s="117" t="str">
        <f ca="1" t="shared" si="55"/>
        <v/>
      </c>
      <c r="AS116" s="117" t="str">
        <f ca="1" t="shared" si="55"/>
        <v/>
      </c>
      <c r="AT116" s="117" t="str">
        <f ca="1" t="shared" si="55"/>
        <v/>
      </c>
      <c r="AU116" s="117" t="str">
        <f ca="1" t="shared" si="55"/>
        <v/>
      </c>
      <c r="AV116" s="117" t="str">
        <f ca="1" t="shared" si="55"/>
        <v/>
      </c>
      <c r="AW116" s="117" t="str">
        <f ca="1" t="shared" si="55"/>
        <v/>
      </c>
      <c r="AX116" s="117" t="str">
        <f ca="1" t="shared" si="55"/>
        <v/>
      </c>
      <c r="AY116" s="117" t="str">
        <f ca="1" t="shared" si="55"/>
        <v/>
      </c>
      <c r="AZ116" s="117" t="str">
        <f ca="1" t="shared" si="55"/>
        <v/>
      </c>
      <c r="BA116" s="117" t="str">
        <f ca="1" t="shared" si="55"/>
        <v/>
      </c>
      <c r="BB116" s="117" t="str">
        <f ca="1" t="shared" si="55"/>
        <v/>
      </c>
      <c r="BC116" s="117" t="str">
        <f ca="1" t="shared" si="55"/>
        <v/>
      </c>
      <c r="BD116" s="117" t="str">
        <f ca="1" t="shared" si="55"/>
        <v/>
      </c>
      <c r="BE116" s="117" t="str">
        <f ca="1" t="shared" si="55"/>
        <v/>
      </c>
      <c r="BF116" s="117" t="str">
        <f ca="1" t="shared" si="55"/>
        <v/>
      </c>
      <c r="BG116" s="117" t="str">
        <f ca="1" t="shared" si="55"/>
        <v/>
      </c>
      <c r="BH116" s="117" t="str">
        <f ca="1" t="shared" si="55"/>
        <v/>
      </c>
      <c r="BI116" s="117" t="str">
        <f ca="1" t="shared" si="55"/>
        <v/>
      </c>
      <c r="BJ116" s="117" t="str">
        <f ca="1" t="shared" si="55"/>
        <v/>
      </c>
      <c r="BK116" s="117" t="str">
        <f ca="1" t="shared" si="55"/>
        <v/>
      </c>
      <c r="BL116" s="117" t="str">
        <f ca="1" t="shared" si="55"/>
        <v/>
      </c>
      <c r="BM116" s="117" t="str">
        <f ca="1" t="shared" si="55"/>
        <v/>
      </c>
      <c r="BN116" s="117" t="str">
        <f ca="1" t="shared" si="55"/>
        <v/>
      </c>
      <c r="BO116" s="117" t="str">
        <f ca="1" t="shared" si="55"/>
        <v/>
      </c>
      <c r="BP116" s="117" t="str">
        <f ca="1" t="shared" si="55"/>
        <v/>
      </c>
      <c r="BQ116" s="117" t="str">
        <f ca="1" t="shared" si="55"/>
        <v/>
      </c>
      <c r="BR116" s="117" t="str">
        <f ca="1" t="shared" si="55"/>
        <v/>
      </c>
      <c r="BS116" s="117" t="str">
        <f ca="1" t="shared" si="55"/>
        <v/>
      </c>
      <c r="BT116" s="117" t="str">
        <f ca="1" t="shared" si="55"/>
        <v/>
      </c>
      <c r="BU116" s="117" t="str">
        <f ca="1" t="shared" ref="BU116:CM116" si="56">IF(BU115&lt;0,1,"")</f>
        <v/>
      </c>
      <c r="BV116" s="117" t="str">
        <f ca="1" t="shared" si="56"/>
        <v/>
      </c>
      <c r="BW116" s="117" t="str">
        <f ca="1" t="shared" si="56"/>
        <v/>
      </c>
      <c r="BX116" s="117" t="str">
        <f ca="1" t="shared" si="56"/>
        <v/>
      </c>
      <c r="BY116" s="117" t="str">
        <f ca="1" t="shared" si="56"/>
        <v/>
      </c>
      <c r="BZ116" s="117" t="str">
        <f ca="1" t="shared" si="56"/>
        <v/>
      </c>
      <c r="CA116" s="117" t="str">
        <f ca="1" t="shared" si="56"/>
        <v/>
      </c>
      <c r="CB116" s="117" t="str">
        <f ca="1" t="shared" si="56"/>
        <v/>
      </c>
      <c r="CC116" s="117" t="str">
        <f ca="1" t="shared" si="56"/>
        <v/>
      </c>
      <c r="CD116" s="117" t="str">
        <f ca="1" t="shared" si="56"/>
        <v/>
      </c>
      <c r="CE116" s="117" t="str">
        <f ca="1" t="shared" si="56"/>
        <v/>
      </c>
      <c r="CF116" s="117" t="str">
        <f ca="1" t="shared" si="56"/>
        <v/>
      </c>
      <c r="CG116" s="117" t="str">
        <f ca="1" t="shared" si="56"/>
        <v/>
      </c>
      <c r="CH116" s="117" t="str">
        <f ca="1" t="shared" si="56"/>
        <v/>
      </c>
      <c r="CI116" s="117" t="str">
        <f ca="1" t="shared" si="56"/>
        <v/>
      </c>
      <c r="CJ116" s="117" t="str">
        <f ca="1" t="shared" si="56"/>
        <v/>
      </c>
      <c r="CK116" s="117" t="str">
        <f ca="1" t="shared" si="56"/>
        <v/>
      </c>
      <c r="CL116" s="193" t="str">
        <f ca="1" t="shared" si="56"/>
        <v/>
      </c>
      <c r="CM116" s="117" t="str">
        <f ca="1" t="shared" si="56"/>
        <v/>
      </c>
      <c r="CN116" s="117" t="str">
        <f ca="1" t="shared" ref="CN116:DO116" si="57">IF(CN115&lt;0,1,"")</f>
        <v/>
      </c>
      <c r="CO116" s="117" t="str">
        <f ca="1" t="shared" si="57"/>
        <v/>
      </c>
      <c r="CP116" s="117" t="str">
        <f ca="1" t="shared" si="57"/>
        <v/>
      </c>
      <c r="CQ116" s="117" t="str">
        <f ca="1" t="shared" si="57"/>
        <v/>
      </c>
      <c r="CR116" s="117" t="str">
        <f ca="1" t="shared" si="57"/>
        <v/>
      </c>
      <c r="CS116" s="117" t="str">
        <f ca="1" t="shared" si="57"/>
        <v/>
      </c>
      <c r="CT116" s="117" t="str">
        <f ca="1" t="shared" si="57"/>
        <v/>
      </c>
      <c r="CU116" s="117" t="str">
        <f ca="1" t="shared" si="57"/>
        <v/>
      </c>
      <c r="CV116" s="117" t="str">
        <f ca="1" t="shared" si="57"/>
        <v/>
      </c>
      <c r="CW116" s="117" t="str">
        <f ca="1" t="shared" si="57"/>
        <v/>
      </c>
      <c r="CX116" s="117" t="str">
        <f ca="1" t="shared" si="57"/>
        <v/>
      </c>
      <c r="CY116" s="117" t="str">
        <f ca="1" t="shared" si="57"/>
        <v/>
      </c>
      <c r="CZ116" s="117" t="str">
        <f ca="1" t="shared" si="57"/>
        <v/>
      </c>
      <c r="DA116" s="117" t="str">
        <f ca="1" t="shared" si="57"/>
        <v/>
      </c>
      <c r="DB116" s="117" t="str">
        <f ca="1" t="shared" si="57"/>
        <v/>
      </c>
      <c r="DC116" s="117" t="str">
        <f ca="1" t="shared" si="57"/>
        <v/>
      </c>
      <c r="DD116" s="117" t="str">
        <f ca="1" t="shared" si="57"/>
        <v/>
      </c>
      <c r="DE116" s="117" t="str">
        <f ca="1" t="shared" si="57"/>
        <v/>
      </c>
      <c r="DF116" s="117" t="str">
        <f ca="1" t="shared" si="57"/>
        <v/>
      </c>
      <c r="DG116" s="117" t="str">
        <f ca="1" t="shared" si="57"/>
        <v/>
      </c>
      <c r="DH116" s="117" t="str">
        <f ca="1" t="shared" si="57"/>
        <v/>
      </c>
      <c r="DI116" s="117" t="str">
        <f ca="1" t="shared" si="57"/>
        <v/>
      </c>
      <c r="DJ116" s="117" t="str">
        <f ca="1" t="shared" si="57"/>
        <v/>
      </c>
      <c r="DK116" s="117" t="str">
        <f ca="1" t="shared" si="57"/>
        <v/>
      </c>
      <c r="DL116" s="117" t="str">
        <f ca="1" t="shared" si="57"/>
        <v/>
      </c>
      <c r="DM116" s="117" t="str">
        <f ca="1" t="shared" si="57"/>
        <v/>
      </c>
      <c r="DN116" s="117" t="str">
        <f ca="1" t="shared" si="57"/>
        <v/>
      </c>
      <c r="DO116" s="117" t="str">
        <f ca="1" t="shared" si="57"/>
        <v/>
      </c>
    </row>
    <row r="117" ht="15.5" customHeight="1"/>
    <row r="118" ht="29" customHeight="1" spans="2:119">
      <c r="B118" s="118" t="s">
        <v>202</v>
      </c>
      <c r="C118" s="118"/>
      <c r="D118" s="118"/>
      <c r="E118" s="118"/>
      <c r="F118" s="118"/>
      <c r="G118" s="118"/>
      <c r="H118" s="117">
        <f t="shared" ref="H118:BS118" si="58">(H9/(1+$F9))+(H22/(1+$F22))+(H26/(1+$F26))+(H27/(1+$F27))+(H35/(1+$F35))+(H41/(1+$F41))+(H47/(1+$F47))</f>
        <v>0</v>
      </c>
      <c r="I118" s="117">
        <f t="shared" si="58"/>
        <v>0</v>
      </c>
      <c r="J118" s="117">
        <f t="shared" si="58"/>
        <v>0</v>
      </c>
      <c r="K118" s="117">
        <f t="shared" si="58"/>
        <v>0</v>
      </c>
      <c r="L118" s="117">
        <f t="shared" si="58"/>
        <v>0</v>
      </c>
      <c r="M118" s="117">
        <f t="shared" si="58"/>
        <v>0</v>
      </c>
      <c r="N118" s="117">
        <f t="shared" si="58"/>
        <v>3973.58490566038</v>
      </c>
      <c r="O118" s="117">
        <f t="shared" si="58"/>
        <v>0</v>
      </c>
      <c r="P118" s="117">
        <f t="shared" si="58"/>
        <v>0</v>
      </c>
      <c r="Q118" s="117">
        <f t="shared" si="58"/>
        <v>0</v>
      </c>
      <c r="R118" s="117">
        <f t="shared" si="58"/>
        <v>0</v>
      </c>
      <c r="S118" s="117">
        <f t="shared" si="58"/>
        <v>0</v>
      </c>
      <c r="T118" s="117">
        <f t="shared" si="58"/>
        <v>0</v>
      </c>
      <c r="U118" s="117">
        <f t="shared" si="58"/>
        <v>0</v>
      </c>
      <c r="V118" s="117">
        <f t="shared" si="58"/>
        <v>0</v>
      </c>
      <c r="W118" s="117">
        <f t="shared" si="58"/>
        <v>0</v>
      </c>
      <c r="X118" s="117">
        <f t="shared" si="58"/>
        <v>0</v>
      </c>
      <c r="Y118" s="117">
        <f t="shared" si="58"/>
        <v>0</v>
      </c>
      <c r="Z118" s="117">
        <f t="shared" si="58"/>
        <v>0</v>
      </c>
      <c r="AA118" s="117">
        <f t="shared" si="58"/>
        <v>0</v>
      </c>
      <c r="AB118" s="117">
        <f t="shared" si="58"/>
        <v>0</v>
      </c>
      <c r="AC118" s="117">
        <f t="shared" si="58"/>
        <v>0</v>
      </c>
      <c r="AD118" s="117">
        <f t="shared" si="58"/>
        <v>0</v>
      </c>
      <c r="AE118" s="117">
        <f t="shared" si="58"/>
        <v>0</v>
      </c>
      <c r="AF118" s="117">
        <f t="shared" si="58"/>
        <v>0</v>
      </c>
      <c r="AG118" s="117">
        <f t="shared" si="58"/>
        <v>0</v>
      </c>
      <c r="AH118" s="117">
        <f t="shared" si="58"/>
        <v>0</v>
      </c>
      <c r="AI118" s="117">
        <f t="shared" si="58"/>
        <v>0</v>
      </c>
      <c r="AJ118" s="117">
        <f t="shared" si="58"/>
        <v>0</v>
      </c>
      <c r="AK118" s="117">
        <f t="shared" si="58"/>
        <v>0</v>
      </c>
      <c r="AL118" s="117">
        <f t="shared" si="58"/>
        <v>0</v>
      </c>
      <c r="AM118" s="117">
        <f t="shared" si="58"/>
        <v>0</v>
      </c>
      <c r="AN118" s="117">
        <f t="shared" si="58"/>
        <v>0</v>
      </c>
      <c r="AO118" s="117">
        <f t="shared" si="58"/>
        <v>0</v>
      </c>
      <c r="AP118" s="117">
        <f t="shared" si="58"/>
        <v>0</v>
      </c>
      <c r="AQ118" s="117">
        <f t="shared" si="58"/>
        <v>0</v>
      </c>
      <c r="AR118" s="117">
        <f t="shared" si="58"/>
        <v>0</v>
      </c>
      <c r="AS118" s="117">
        <f t="shared" si="58"/>
        <v>0</v>
      </c>
      <c r="AT118" s="117">
        <f t="shared" si="58"/>
        <v>0</v>
      </c>
      <c r="AU118" s="117">
        <f t="shared" si="58"/>
        <v>0</v>
      </c>
      <c r="AV118" s="117">
        <f t="shared" si="58"/>
        <v>0</v>
      </c>
      <c r="AW118" s="117">
        <f t="shared" si="58"/>
        <v>0</v>
      </c>
      <c r="AX118" s="117">
        <f t="shared" si="58"/>
        <v>0</v>
      </c>
      <c r="AY118" s="117">
        <f t="shared" si="58"/>
        <v>0</v>
      </c>
      <c r="AZ118" s="117">
        <f t="shared" si="58"/>
        <v>0</v>
      </c>
      <c r="BA118" s="117">
        <f t="shared" si="58"/>
        <v>0</v>
      </c>
      <c r="BB118" s="117">
        <f t="shared" si="58"/>
        <v>0</v>
      </c>
      <c r="BC118" s="117">
        <f t="shared" si="58"/>
        <v>0</v>
      </c>
      <c r="BD118" s="117">
        <f t="shared" si="58"/>
        <v>0</v>
      </c>
      <c r="BE118" s="117">
        <f t="shared" si="58"/>
        <v>0</v>
      </c>
      <c r="BF118" s="117">
        <f t="shared" si="58"/>
        <v>0</v>
      </c>
      <c r="BG118" s="117">
        <f t="shared" si="58"/>
        <v>0</v>
      </c>
      <c r="BH118" s="117">
        <f t="shared" si="58"/>
        <v>0</v>
      </c>
      <c r="BI118" s="117">
        <f t="shared" si="58"/>
        <v>0</v>
      </c>
      <c r="BJ118" s="117">
        <f t="shared" si="58"/>
        <v>0</v>
      </c>
      <c r="BK118" s="117">
        <f t="shared" si="58"/>
        <v>0</v>
      </c>
      <c r="BL118" s="117">
        <f t="shared" si="58"/>
        <v>0</v>
      </c>
      <c r="BM118" s="117">
        <f t="shared" si="58"/>
        <v>0</v>
      </c>
      <c r="BN118" s="117">
        <f t="shared" si="58"/>
        <v>0</v>
      </c>
      <c r="BO118" s="117">
        <f t="shared" si="58"/>
        <v>0</v>
      </c>
      <c r="BP118" s="117">
        <f t="shared" si="58"/>
        <v>0</v>
      </c>
      <c r="BQ118" s="117">
        <f t="shared" si="58"/>
        <v>0</v>
      </c>
      <c r="BR118" s="117">
        <f t="shared" si="58"/>
        <v>0</v>
      </c>
      <c r="BS118" s="117">
        <f t="shared" si="58"/>
        <v>0</v>
      </c>
      <c r="BT118" s="117">
        <f t="shared" ref="BT118:DO118" si="59">(BT9/(1+$F9))+(BT22/(1+$F22))+(BT26/(1+$F26))+(BT27/(1+$F27))+(BT35/(1+$F35))+(BT41/(1+$F41))+(BT47/(1+$F47))</f>
        <v>0</v>
      </c>
      <c r="BU118" s="117">
        <f t="shared" si="59"/>
        <v>0</v>
      </c>
      <c r="BV118" s="117">
        <f t="shared" si="59"/>
        <v>0</v>
      </c>
      <c r="BW118" s="117">
        <f t="shared" si="59"/>
        <v>0</v>
      </c>
      <c r="BX118" s="117">
        <f t="shared" si="59"/>
        <v>0</v>
      </c>
      <c r="BY118" s="117">
        <f t="shared" si="59"/>
        <v>0</v>
      </c>
      <c r="BZ118" s="117">
        <f t="shared" si="59"/>
        <v>0</v>
      </c>
      <c r="CA118" s="117">
        <f t="shared" si="59"/>
        <v>0</v>
      </c>
      <c r="CB118" s="117">
        <f t="shared" si="59"/>
        <v>0</v>
      </c>
      <c r="CC118" s="117">
        <f t="shared" si="59"/>
        <v>0</v>
      </c>
      <c r="CD118" s="117">
        <f t="shared" si="59"/>
        <v>0</v>
      </c>
      <c r="CE118" s="117">
        <f t="shared" si="59"/>
        <v>0</v>
      </c>
      <c r="CF118" s="117">
        <f t="shared" si="59"/>
        <v>0</v>
      </c>
      <c r="CG118" s="117">
        <f t="shared" si="59"/>
        <v>0</v>
      </c>
      <c r="CH118" s="117">
        <f t="shared" si="59"/>
        <v>0</v>
      </c>
      <c r="CI118" s="117">
        <f t="shared" si="59"/>
        <v>0</v>
      </c>
      <c r="CJ118" s="117">
        <f t="shared" si="59"/>
        <v>0</v>
      </c>
      <c r="CK118" s="117">
        <f t="shared" si="59"/>
        <v>0</v>
      </c>
      <c r="CL118" s="117">
        <f t="shared" si="59"/>
        <v>0</v>
      </c>
      <c r="CM118" s="117">
        <f t="shared" si="59"/>
        <v>0</v>
      </c>
      <c r="CN118" s="117">
        <f t="shared" si="59"/>
        <v>0</v>
      </c>
      <c r="CO118" s="117">
        <f t="shared" si="59"/>
        <v>0</v>
      </c>
      <c r="CP118" s="117">
        <f t="shared" si="59"/>
        <v>0</v>
      </c>
      <c r="CQ118" s="117">
        <f t="shared" si="59"/>
        <v>0</v>
      </c>
      <c r="CR118" s="117">
        <f t="shared" si="59"/>
        <v>0</v>
      </c>
      <c r="CS118" s="117">
        <f t="shared" si="59"/>
        <v>0</v>
      </c>
      <c r="CT118" s="117">
        <f t="shared" si="59"/>
        <v>0</v>
      </c>
      <c r="CU118" s="117">
        <f t="shared" si="59"/>
        <v>0</v>
      </c>
      <c r="CV118" s="117">
        <f t="shared" si="59"/>
        <v>0</v>
      </c>
      <c r="CW118" s="117">
        <f t="shared" si="59"/>
        <v>0</v>
      </c>
      <c r="CX118" s="117">
        <f t="shared" si="59"/>
        <v>0</v>
      </c>
      <c r="CY118" s="117">
        <f t="shared" si="59"/>
        <v>0</v>
      </c>
      <c r="CZ118" s="117">
        <f t="shared" si="59"/>
        <v>0</v>
      </c>
      <c r="DA118" s="117">
        <f t="shared" si="59"/>
        <v>0</v>
      </c>
      <c r="DB118" s="117">
        <f t="shared" si="59"/>
        <v>0</v>
      </c>
      <c r="DC118" s="117">
        <f t="shared" si="59"/>
        <v>0</v>
      </c>
      <c r="DD118" s="117">
        <f t="shared" si="59"/>
        <v>0</v>
      </c>
      <c r="DE118" s="117">
        <f t="shared" si="59"/>
        <v>0</v>
      </c>
      <c r="DF118" s="117">
        <f t="shared" si="59"/>
        <v>0</v>
      </c>
      <c r="DG118" s="117">
        <f t="shared" si="59"/>
        <v>0</v>
      </c>
      <c r="DH118" s="117">
        <f t="shared" si="59"/>
        <v>0</v>
      </c>
      <c r="DI118" s="117">
        <f t="shared" si="59"/>
        <v>0</v>
      </c>
      <c r="DJ118" s="117">
        <f t="shared" si="59"/>
        <v>0</v>
      </c>
      <c r="DK118" s="117">
        <f t="shared" si="59"/>
        <v>0</v>
      </c>
      <c r="DL118" s="117">
        <f t="shared" si="59"/>
        <v>0</v>
      </c>
      <c r="DM118" s="117">
        <f t="shared" si="59"/>
        <v>0</v>
      </c>
      <c r="DN118" s="117">
        <f t="shared" si="59"/>
        <v>0</v>
      </c>
      <c r="DO118" s="117">
        <f t="shared" si="59"/>
        <v>0</v>
      </c>
    </row>
    <row r="120" ht="27.5" customHeight="1" spans="2:119">
      <c r="B120" s="178" t="s">
        <v>192</v>
      </c>
      <c r="C120" s="178"/>
      <c r="D120" s="178"/>
      <c r="E120" s="178"/>
      <c r="F120" s="178"/>
      <c r="G120" s="178"/>
      <c r="H120" s="117">
        <f>SUM(H65:H69)+H76+H77+H78+H80+H84+H88</f>
        <v>0</v>
      </c>
      <c r="I120" s="117">
        <f t="shared" ref="H120:BS120" si="60">SUM(I65:I69)+I76+I77+I78+I80+I84+I88</f>
        <v>0</v>
      </c>
      <c r="J120" s="117">
        <f t="shared" si="60"/>
        <v>0</v>
      </c>
      <c r="K120" s="117">
        <f t="shared" si="60"/>
        <v>0</v>
      </c>
      <c r="L120" s="117">
        <f t="shared" si="60"/>
        <v>0</v>
      </c>
      <c r="M120" s="117">
        <f t="shared" si="60"/>
        <v>0</v>
      </c>
      <c r="N120" s="117">
        <f t="shared" si="60"/>
        <v>26243</v>
      </c>
      <c r="O120" s="117">
        <f t="shared" si="60"/>
        <v>0</v>
      </c>
      <c r="P120" s="117">
        <f t="shared" si="60"/>
        <v>0</v>
      </c>
      <c r="Q120" s="117">
        <f t="shared" si="60"/>
        <v>0</v>
      </c>
      <c r="R120" s="117">
        <f t="shared" si="60"/>
        <v>0</v>
      </c>
      <c r="S120" s="117">
        <f t="shared" si="60"/>
        <v>0</v>
      </c>
      <c r="T120" s="117">
        <f t="shared" si="60"/>
        <v>0</v>
      </c>
      <c r="U120" s="117">
        <f t="shared" si="60"/>
        <v>0</v>
      </c>
      <c r="V120" s="117">
        <f t="shared" si="60"/>
        <v>0</v>
      </c>
      <c r="W120" s="117">
        <f t="shared" si="60"/>
        <v>0</v>
      </c>
      <c r="X120" s="117">
        <f t="shared" si="60"/>
        <v>0</v>
      </c>
      <c r="Y120" s="117">
        <f t="shared" si="60"/>
        <v>0</v>
      </c>
      <c r="Z120" s="117">
        <f t="shared" si="60"/>
        <v>0</v>
      </c>
      <c r="AA120" s="117">
        <f t="shared" si="60"/>
        <v>0</v>
      </c>
      <c r="AB120" s="117">
        <f t="shared" si="60"/>
        <v>0</v>
      </c>
      <c r="AC120" s="117">
        <f t="shared" si="60"/>
        <v>0</v>
      </c>
      <c r="AD120" s="117">
        <f t="shared" si="60"/>
        <v>0</v>
      </c>
      <c r="AE120" s="117">
        <f t="shared" si="60"/>
        <v>0</v>
      </c>
      <c r="AF120" s="117">
        <f t="shared" si="60"/>
        <v>0</v>
      </c>
      <c r="AG120" s="117">
        <f t="shared" si="60"/>
        <v>0</v>
      </c>
      <c r="AH120" s="117">
        <f t="shared" si="60"/>
        <v>0</v>
      </c>
      <c r="AI120" s="117">
        <f t="shared" si="60"/>
        <v>0</v>
      </c>
      <c r="AJ120" s="117">
        <f t="shared" si="60"/>
        <v>0</v>
      </c>
      <c r="AK120" s="117">
        <f t="shared" si="60"/>
        <v>0</v>
      </c>
      <c r="AL120" s="117">
        <f t="shared" si="60"/>
        <v>0</v>
      </c>
      <c r="AM120" s="117">
        <f t="shared" si="60"/>
        <v>0</v>
      </c>
      <c r="AN120" s="117">
        <f t="shared" si="60"/>
        <v>0</v>
      </c>
      <c r="AO120" s="117">
        <f t="shared" si="60"/>
        <v>0</v>
      </c>
      <c r="AP120" s="117">
        <f t="shared" si="60"/>
        <v>0</v>
      </c>
      <c r="AQ120" s="117">
        <f t="shared" si="60"/>
        <v>0</v>
      </c>
      <c r="AR120" s="117">
        <f t="shared" si="60"/>
        <v>0</v>
      </c>
      <c r="AS120" s="117">
        <f t="shared" si="60"/>
        <v>0</v>
      </c>
      <c r="AT120" s="117">
        <f t="shared" si="60"/>
        <v>0</v>
      </c>
      <c r="AU120" s="117">
        <f t="shared" si="60"/>
        <v>0</v>
      </c>
      <c r="AV120" s="117">
        <f t="shared" si="60"/>
        <v>0</v>
      </c>
      <c r="AW120" s="117">
        <f t="shared" si="60"/>
        <v>0</v>
      </c>
      <c r="AX120" s="117">
        <f t="shared" si="60"/>
        <v>0</v>
      </c>
      <c r="AY120" s="117">
        <f t="shared" si="60"/>
        <v>0</v>
      </c>
      <c r="AZ120" s="117">
        <f t="shared" si="60"/>
        <v>0</v>
      </c>
      <c r="BA120" s="117">
        <f t="shared" si="60"/>
        <v>0</v>
      </c>
      <c r="BB120" s="117">
        <f t="shared" si="60"/>
        <v>0</v>
      </c>
      <c r="BC120" s="117">
        <f t="shared" si="60"/>
        <v>0</v>
      </c>
      <c r="BD120" s="117">
        <f t="shared" si="60"/>
        <v>0</v>
      </c>
      <c r="BE120" s="117">
        <f t="shared" si="60"/>
        <v>0</v>
      </c>
      <c r="BF120" s="117">
        <f t="shared" si="60"/>
        <v>0</v>
      </c>
      <c r="BG120" s="117">
        <f t="shared" si="60"/>
        <v>0</v>
      </c>
      <c r="BH120" s="117">
        <f t="shared" si="60"/>
        <v>0</v>
      </c>
      <c r="BI120" s="117">
        <f t="shared" si="60"/>
        <v>0</v>
      </c>
      <c r="BJ120" s="117">
        <f t="shared" si="60"/>
        <v>0</v>
      </c>
      <c r="BK120" s="117">
        <f t="shared" si="60"/>
        <v>0</v>
      </c>
      <c r="BL120" s="117">
        <f t="shared" si="60"/>
        <v>0</v>
      </c>
      <c r="BM120" s="117">
        <f t="shared" si="60"/>
        <v>0</v>
      </c>
      <c r="BN120" s="117">
        <f t="shared" si="60"/>
        <v>0</v>
      </c>
      <c r="BO120" s="117">
        <f t="shared" si="60"/>
        <v>0</v>
      </c>
      <c r="BP120" s="117">
        <f t="shared" si="60"/>
        <v>0</v>
      </c>
      <c r="BQ120" s="117">
        <f t="shared" si="60"/>
        <v>0</v>
      </c>
      <c r="BR120" s="117">
        <f t="shared" si="60"/>
        <v>0</v>
      </c>
      <c r="BS120" s="117">
        <f t="shared" si="60"/>
        <v>0</v>
      </c>
      <c r="BT120" s="117">
        <f t="shared" ref="BT120:DO120" si="61">SUM(BT65:BT69)+BT76+BT77+BT78+BT80+BT84+BT88</f>
        <v>0</v>
      </c>
      <c r="BU120" s="117">
        <f t="shared" si="61"/>
        <v>0</v>
      </c>
      <c r="BV120" s="117">
        <f t="shared" si="61"/>
        <v>0</v>
      </c>
      <c r="BW120" s="117">
        <f t="shared" si="61"/>
        <v>0</v>
      </c>
      <c r="BX120" s="117">
        <f t="shared" si="61"/>
        <v>0</v>
      </c>
      <c r="BY120" s="117">
        <f t="shared" si="61"/>
        <v>0</v>
      </c>
      <c r="BZ120" s="117">
        <f t="shared" si="61"/>
        <v>0</v>
      </c>
      <c r="CA120" s="117">
        <f t="shared" si="61"/>
        <v>0</v>
      </c>
      <c r="CB120" s="117">
        <f t="shared" si="61"/>
        <v>0</v>
      </c>
      <c r="CC120" s="117">
        <f t="shared" si="61"/>
        <v>0</v>
      </c>
      <c r="CD120" s="117">
        <f t="shared" si="61"/>
        <v>0</v>
      </c>
      <c r="CE120" s="117">
        <f t="shared" si="61"/>
        <v>0</v>
      </c>
      <c r="CF120" s="117">
        <f t="shared" si="61"/>
        <v>0</v>
      </c>
      <c r="CG120" s="117">
        <f t="shared" si="61"/>
        <v>0</v>
      </c>
      <c r="CH120" s="117">
        <f t="shared" si="61"/>
        <v>0</v>
      </c>
      <c r="CI120" s="117">
        <f t="shared" si="61"/>
        <v>0</v>
      </c>
      <c r="CJ120" s="117">
        <f t="shared" si="61"/>
        <v>0</v>
      </c>
      <c r="CK120" s="117">
        <f t="shared" si="61"/>
        <v>0</v>
      </c>
      <c r="CL120" s="117">
        <f t="shared" si="61"/>
        <v>0</v>
      </c>
      <c r="CM120" s="117">
        <f t="shared" si="61"/>
        <v>0</v>
      </c>
      <c r="CN120" s="117">
        <f t="shared" si="61"/>
        <v>0</v>
      </c>
      <c r="CO120" s="117">
        <f t="shared" si="61"/>
        <v>0</v>
      </c>
      <c r="CP120" s="117">
        <f t="shared" si="61"/>
        <v>0</v>
      </c>
      <c r="CQ120" s="117">
        <f t="shared" si="61"/>
        <v>0</v>
      </c>
      <c r="CR120" s="117">
        <f t="shared" si="61"/>
        <v>0</v>
      </c>
      <c r="CS120" s="117">
        <f t="shared" si="61"/>
        <v>0</v>
      </c>
      <c r="CT120" s="117">
        <f t="shared" si="61"/>
        <v>0</v>
      </c>
      <c r="CU120" s="117">
        <f t="shared" si="61"/>
        <v>0</v>
      </c>
      <c r="CV120" s="117">
        <f t="shared" si="61"/>
        <v>0</v>
      </c>
      <c r="CW120" s="117">
        <f t="shared" si="61"/>
        <v>0</v>
      </c>
      <c r="CX120" s="117">
        <f t="shared" si="61"/>
        <v>0</v>
      </c>
      <c r="CY120" s="117">
        <f t="shared" si="61"/>
        <v>0</v>
      </c>
      <c r="CZ120" s="117">
        <f t="shared" si="61"/>
        <v>0</v>
      </c>
      <c r="DA120" s="117">
        <f t="shared" si="61"/>
        <v>0</v>
      </c>
      <c r="DB120" s="117">
        <f t="shared" si="61"/>
        <v>0</v>
      </c>
      <c r="DC120" s="117">
        <f t="shared" si="61"/>
        <v>0</v>
      </c>
      <c r="DD120" s="117">
        <f t="shared" si="61"/>
        <v>0</v>
      </c>
      <c r="DE120" s="117">
        <f t="shared" si="61"/>
        <v>0</v>
      </c>
      <c r="DF120" s="117">
        <f t="shared" si="61"/>
        <v>0</v>
      </c>
      <c r="DG120" s="117">
        <f t="shared" si="61"/>
        <v>0</v>
      </c>
      <c r="DH120" s="117">
        <f t="shared" si="61"/>
        <v>0</v>
      </c>
      <c r="DI120" s="117">
        <f t="shared" si="61"/>
        <v>0</v>
      </c>
      <c r="DJ120" s="117">
        <f t="shared" si="61"/>
        <v>0</v>
      </c>
      <c r="DK120" s="117">
        <f t="shared" si="61"/>
        <v>0</v>
      </c>
      <c r="DL120" s="117">
        <f t="shared" si="61"/>
        <v>0</v>
      </c>
      <c r="DM120" s="117">
        <f t="shared" si="61"/>
        <v>0</v>
      </c>
      <c r="DN120" s="117">
        <f t="shared" si="61"/>
        <v>0</v>
      </c>
      <c r="DO120" s="117">
        <f t="shared" si="61"/>
        <v>0</v>
      </c>
    </row>
    <row r="121" ht="27.5" customHeight="1" spans="2:119">
      <c r="B121" s="178" t="s">
        <v>193</v>
      </c>
      <c r="C121" s="178"/>
      <c r="D121" s="178"/>
      <c r="E121" s="178"/>
      <c r="F121" s="178"/>
      <c r="G121" s="178"/>
      <c r="H121" s="117">
        <f>SUM($H120:H120)</f>
        <v>0</v>
      </c>
      <c r="I121" s="117">
        <f>SUM($H120:I120)</f>
        <v>0</v>
      </c>
      <c r="J121" s="117">
        <f>SUM($H120:J120)</f>
        <v>0</v>
      </c>
      <c r="K121" s="117">
        <f>SUM($H120:K120)</f>
        <v>0</v>
      </c>
      <c r="L121" s="117">
        <f>SUM($H120:L120)</f>
        <v>0</v>
      </c>
      <c r="M121" s="117">
        <f>SUM($H120:M120)</f>
        <v>0</v>
      </c>
      <c r="N121" s="117">
        <f>SUM($H120:N120)</f>
        <v>26243</v>
      </c>
      <c r="O121" s="117">
        <f>SUM($H120:O120)</f>
        <v>26243</v>
      </c>
      <c r="P121" s="117">
        <f>SUM($H120:P120)</f>
        <v>26243</v>
      </c>
      <c r="Q121" s="117">
        <f>SUM($H120:Q120)</f>
        <v>26243</v>
      </c>
      <c r="R121" s="117">
        <f>SUM($H120:R120)</f>
        <v>26243</v>
      </c>
      <c r="S121" s="117">
        <f>SUM($H120:S120)</f>
        <v>26243</v>
      </c>
      <c r="T121" s="117">
        <f>SUM($H120:T120)</f>
        <v>26243</v>
      </c>
      <c r="U121" s="117">
        <f>SUM($H120:U120)</f>
        <v>26243</v>
      </c>
      <c r="V121" s="117">
        <f>SUM($H120:V120)</f>
        <v>26243</v>
      </c>
      <c r="W121" s="117">
        <f>SUM($H120:W120)</f>
        <v>26243</v>
      </c>
      <c r="X121" s="117">
        <f>SUM($H120:X120)</f>
        <v>26243</v>
      </c>
      <c r="Y121" s="117">
        <f>SUM($H120:Y120)</f>
        <v>26243</v>
      </c>
      <c r="Z121" s="117">
        <f>SUM($H120:Z120)</f>
        <v>26243</v>
      </c>
      <c r="AA121" s="117">
        <f>SUM($H120:AA120)</f>
        <v>26243</v>
      </c>
      <c r="AB121" s="117">
        <f>SUM($H120:AB120)</f>
        <v>26243</v>
      </c>
      <c r="AC121" s="117">
        <f>SUM($H120:AC120)</f>
        <v>26243</v>
      </c>
      <c r="AD121" s="117">
        <f>SUM($H120:AD120)</f>
        <v>26243</v>
      </c>
      <c r="AE121" s="117">
        <f>SUM($H120:AE120)</f>
        <v>26243</v>
      </c>
      <c r="AF121" s="117">
        <f>SUM($H120:AF120)</f>
        <v>26243</v>
      </c>
      <c r="AG121" s="117">
        <f>SUM($H120:AG120)</f>
        <v>26243</v>
      </c>
      <c r="AH121" s="117">
        <f>SUM($H120:AH120)</f>
        <v>26243</v>
      </c>
      <c r="AI121" s="117">
        <f>SUM($H120:AI120)</f>
        <v>26243</v>
      </c>
      <c r="AJ121" s="117">
        <f>SUM($H120:AJ120)</f>
        <v>26243</v>
      </c>
      <c r="AK121" s="117">
        <f>SUM($H120:AK120)</f>
        <v>26243</v>
      </c>
      <c r="AL121" s="117">
        <f>SUM($H120:AL120)</f>
        <v>26243</v>
      </c>
      <c r="AM121" s="117">
        <f>SUM($H120:AM120)</f>
        <v>26243</v>
      </c>
      <c r="AN121" s="117">
        <f>SUM($H120:AN120)</f>
        <v>26243</v>
      </c>
      <c r="AO121" s="117">
        <f>SUM($H120:AO120)</f>
        <v>26243</v>
      </c>
      <c r="AP121" s="117">
        <f>SUM($H120:AP120)</f>
        <v>26243</v>
      </c>
      <c r="AQ121" s="117">
        <f>SUM($H120:AQ120)</f>
        <v>26243</v>
      </c>
      <c r="AR121" s="117">
        <f>SUM($H120:AR120)</f>
        <v>26243</v>
      </c>
      <c r="AS121" s="117">
        <f>SUM($H120:AS120)</f>
        <v>26243</v>
      </c>
      <c r="AT121" s="117">
        <f>SUM($H120:AT120)</f>
        <v>26243</v>
      </c>
      <c r="AU121" s="117">
        <f>SUM($H120:AU120)</f>
        <v>26243</v>
      </c>
      <c r="AV121" s="117">
        <f>SUM($H120:AV120)</f>
        <v>26243</v>
      </c>
      <c r="AW121" s="117">
        <f>SUM($H120:AW120)</f>
        <v>26243</v>
      </c>
      <c r="AX121" s="117">
        <f>SUM($H120:AX120)</f>
        <v>26243</v>
      </c>
      <c r="AY121" s="117">
        <f>SUM($H120:AY120)</f>
        <v>26243</v>
      </c>
      <c r="AZ121" s="117">
        <f>SUM($H120:AZ120)</f>
        <v>26243</v>
      </c>
      <c r="BA121" s="117">
        <f>SUM($H120:BA120)</f>
        <v>26243</v>
      </c>
      <c r="BB121" s="117">
        <f>SUM($H120:BB120)</f>
        <v>26243</v>
      </c>
      <c r="BC121" s="117">
        <f>SUM($H120:BC120)</f>
        <v>26243</v>
      </c>
      <c r="BD121" s="117">
        <f>SUM($H120:BD120)</f>
        <v>26243</v>
      </c>
      <c r="BE121" s="117">
        <f>SUM($H120:BE120)</f>
        <v>26243</v>
      </c>
      <c r="BF121" s="117">
        <f>SUM($H120:BF120)</f>
        <v>26243</v>
      </c>
      <c r="BG121" s="117">
        <f>SUM($H120:BG120)</f>
        <v>26243</v>
      </c>
      <c r="BH121" s="117">
        <f>SUM($H120:BH120)</f>
        <v>26243</v>
      </c>
      <c r="BI121" s="117">
        <f>SUM($H120:BI120)</f>
        <v>26243</v>
      </c>
      <c r="BJ121" s="117">
        <f>SUM($H120:BJ120)</f>
        <v>26243</v>
      </c>
      <c r="BK121" s="117">
        <f>SUM($H120:BK120)</f>
        <v>26243</v>
      </c>
      <c r="BL121" s="117">
        <f>SUM($H120:BL120)</f>
        <v>26243</v>
      </c>
      <c r="BM121" s="117">
        <f>SUM($H120:BM120)</f>
        <v>26243</v>
      </c>
      <c r="BN121" s="117">
        <f>SUM($H120:BN120)</f>
        <v>26243</v>
      </c>
      <c r="BO121" s="117">
        <f>SUM($H120:BO120)</f>
        <v>26243</v>
      </c>
      <c r="BP121" s="117">
        <f>SUM($H120:BP120)</f>
        <v>26243</v>
      </c>
      <c r="BQ121" s="117">
        <f>SUM($H120:BQ120)</f>
        <v>26243</v>
      </c>
      <c r="BR121" s="117">
        <f>SUM($H120:BR120)</f>
        <v>26243</v>
      </c>
      <c r="BS121" s="117">
        <f>SUM($H120:BS120)</f>
        <v>26243</v>
      </c>
      <c r="BT121" s="117">
        <f>SUM($H120:BT120)</f>
        <v>26243</v>
      </c>
      <c r="BU121" s="117">
        <f>SUM($H120:BU120)</f>
        <v>26243</v>
      </c>
      <c r="BV121" s="117">
        <f>SUM($H120:BV120)</f>
        <v>26243</v>
      </c>
      <c r="BW121" s="117">
        <f>SUM($H120:BW120)</f>
        <v>26243</v>
      </c>
      <c r="BX121" s="117">
        <f>SUM($H120:BX120)</f>
        <v>26243</v>
      </c>
      <c r="BY121" s="117">
        <f>SUM($H120:BY120)</f>
        <v>26243</v>
      </c>
      <c r="BZ121" s="117">
        <f>SUM($H120:BZ120)</f>
        <v>26243</v>
      </c>
      <c r="CA121" s="117">
        <f>SUM($H120:CA120)</f>
        <v>26243</v>
      </c>
      <c r="CB121" s="117">
        <f>SUM($H120:CB120)</f>
        <v>26243</v>
      </c>
      <c r="CC121" s="117">
        <f>SUM($H120:CC120)</f>
        <v>26243</v>
      </c>
      <c r="CD121" s="117">
        <f>SUM($H120:CD120)</f>
        <v>26243</v>
      </c>
      <c r="CE121" s="117">
        <f>SUM($H120:CE120)</f>
        <v>26243</v>
      </c>
      <c r="CF121" s="117">
        <f>SUM($H120:CF120)</f>
        <v>26243</v>
      </c>
      <c r="CG121" s="117">
        <f>SUM($H120:CG120)</f>
        <v>26243</v>
      </c>
      <c r="CH121" s="117">
        <f>SUM($H120:CH120)</f>
        <v>26243</v>
      </c>
      <c r="CI121" s="117">
        <f>SUM($H120:CI120)</f>
        <v>26243</v>
      </c>
      <c r="CJ121" s="117">
        <f>SUM($H120:CJ120)</f>
        <v>26243</v>
      </c>
      <c r="CK121" s="117">
        <f>SUM($H120:CK120)</f>
        <v>26243</v>
      </c>
      <c r="CL121" s="193">
        <f>SUM($H120:CL120)</f>
        <v>26243</v>
      </c>
      <c r="CM121" s="117">
        <f>SUM($H120:CM120)</f>
        <v>26243</v>
      </c>
      <c r="CN121" s="117">
        <f>SUM($H120:CN120)</f>
        <v>26243</v>
      </c>
      <c r="CO121" s="117">
        <f>SUM($H120:CO120)</f>
        <v>26243</v>
      </c>
      <c r="CP121" s="117">
        <f>SUM($H120:CP120)</f>
        <v>26243</v>
      </c>
      <c r="CQ121" s="117">
        <f>SUM($H120:CQ120)</f>
        <v>26243</v>
      </c>
      <c r="CR121" s="117">
        <f>SUM($H120:CR120)</f>
        <v>26243</v>
      </c>
      <c r="CS121" s="117">
        <f>SUM($H120:CS120)</f>
        <v>26243</v>
      </c>
      <c r="CT121" s="117">
        <f>SUM($H120:CT120)</f>
        <v>26243</v>
      </c>
      <c r="CU121" s="117">
        <f>SUM($H120:CU120)</f>
        <v>26243</v>
      </c>
      <c r="CV121" s="117">
        <f>SUM($H120:CV120)</f>
        <v>26243</v>
      </c>
      <c r="CW121" s="117">
        <f>SUM($H120:CW120)</f>
        <v>26243</v>
      </c>
      <c r="CX121" s="117">
        <f>SUM($H120:CX120)</f>
        <v>26243</v>
      </c>
      <c r="CY121" s="117">
        <f>SUM($H120:CY120)</f>
        <v>26243</v>
      </c>
      <c r="CZ121" s="117">
        <f>SUM($H120:CZ120)</f>
        <v>26243</v>
      </c>
      <c r="DA121" s="117">
        <f>SUM($H120:DA120)</f>
        <v>26243</v>
      </c>
      <c r="DB121" s="117">
        <f>SUM($H120:DB120)</f>
        <v>26243</v>
      </c>
      <c r="DC121" s="117">
        <f>SUM($H120:DC120)</f>
        <v>26243</v>
      </c>
      <c r="DD121" s="117">
        <f>SUM($H120:DD120)</f>
        <v>26243</v>
      </c>
      <c r="DE121" s="117">
        <f>SUM($H120:DE120)</f>
        <v>26243</v>
      </c>
      <c r="DF121" s="117">
        <f>SUM($H120:DF120)</f>
        <v>26243</v>
      </c>
      <c r="DG121" s="117">
        <f>SUM($H120:DG120)</f>
        <v>26243</v>
      </c>
      <c r="DH121" s="117">
        <f>SUM($H120:DH120)</f>
        <v>26243</v>
      </c>
      <c r="DI121" s="117">
        <f>SUM($H120:DI120)</f>
        <v>26243</v>
      </c>
      <c r="DJ121" s="117">
        <f>SUM($H120:DJ120)</f>
        <v>26243</v>
      </c>
      <c r="DK121" s="117">
        <f>SUM($H120:DK120)</f>
        <v>26243</v>
      </c>
      <c r="DL121" s="117">
        <f>SUM($H120:DL120)</f>
        <v>26243</v>
      </c>
      <c r="DM121" s="117">
        <f>SUM($H120:DM120)</f>
        <v>26243</v>
      </c>
      <c r="DN121" s="117">
        <f>SUM($H120:DN120)</f>
        <v>26243</v>
      </c>
      <c r="DO121" s="117">
        <f>SUM($H120:DO120)</f>
        <v>26243</v>
      </c>
    </row>
    <row r="122" ht="26.5" customHeight="1" spans="8:119">
      <c r="H122" s="125"/>
      <c r="I122" s="125"/>
      <c r="J122" s="125"/>
      <c r="K122" s="125"/>
      <c r="L122" s="125"/>
      <c r="M122" s="125"/>
      <c r="N122" s="125"/>
      <c r="O122" s="125"/>
      <c r="P122" s="125"/>
      <c r="Q122" s="125"/>
      <c r="R122" s="125"/>
      <c r="S122" s="125"/>
      <c r="T122" s="125"/>
      <c r="U122" s="125"/>
      <c r="V122" s="125"/>
      <c r="W122" s="125"/>
      <c r="X122" s="125"/>
      <c r="Y122" s="125"/>
      <c r="Z122" s="125"/>
      <c r="AA122" s="125"/>
      <c r="AB122" s="125"/>
      <c r="AC122" s="125"/>
      <c r="AD122" s="125"/>
      <c r="AE122" s="125"/>
      <c r="AF122" s="125"/>
      <c r="AG122" s="125"/>
      <c r="AH122" s="125"/>
      <c r="AI122" s="125"/>
      <c r="AJ122" s="125"/>
      <c r="AK122" s="125"/>
      <c r="AL122" s="125"/>
      <c r="AM122" s="125"/>
      <c r="AN122" s="125"/>
      <c r="AO122" s="125"/>
      <c r="AP122" s="125"/>
      <c r="AQ122" s="125"/>
      <c r="AR122" s="125"/>
      <c r="AS122" s="125"/>
      <c r="AT122" s="125"/>
      <c r="AU122" s="125"/>
      <c r="AV122" s="125"/>
      <c r="AW122" s="125"/>
      <c r="AX122" s="125"/>
      <c r="AY122" s="125"/>
      <c r="AZ122" s="125"/>
      <c r="BA122" s="125"/>
      <c r="BB122" s="125"/>
      <c r="BC122" s="125"/>
      <c r="BD122" s="125"/>
      <c r="BE122" s="125"/>
      <c r="BF122" s="125"/>
      <c r="BG122" s="125"/>
      <c r="BH122" s="125"/>
      <c r="BI122" s="125"/>
      <c r="BJ122" s="125"/>
      <c r="BK122" s="125"/>
      <c r="BL122" s="125"/>
      <c r="BM122" s="125"/>
      <c r="BN122" s="125"/>
      <c r="BO122" s="125"/>
      <c r="BP122" s="125"/>
      <c r="BQ122" s="125"/>
      <c r="BR122" s="125"/>
      <c r="BS122" s="125"/>
      <c r="BT122" s="125"/>
      <c r="BU122" s="125"/>
      <c r="BV122" s="125"/>
      <c r="BW122" s="125"/>
      <c r="BX122" s="125"/>
      <c r="BY122" s="125"/>
      <c r="BZ122" s="125"/>
      <c r="CA122" s="125"/>
      <c r="CB122" s="125"/>
      <c r="CC122" s="125"/>
      <c r="CD122" s="125"/>
      <c r="CE122" s="125"/>
      <c r="CF122" s="125"/>
      <c r="CG122" s="125"/>
      <c r="CH122" s="125"/>
      <c r="CI122" s="125"/>
      <c r="CJ122" s="125"/>
      <c r="CK122" s="125"/>
      <c r="CL122" s="125"/>
      <c r="CM122" s="125"/>
      <c r="CN122" s="125"/>
      <c r="CO122" s="125"/>
      <c r="CP122" s="125"/>
      <c r="CQ122" s="125"/>
      <c r="CR122" s="125"/>
      <c r="CS122" s="125"/>
      <c r="CT122" s="125"/>
      <c r="CU122" s="125"/>
      <c r="CV122" s="125"/>
      <c r="CW122" s="125"/>
      <c r="CX122" s="125"/>
      <c r="CY122" s="125"/>
      <c r="CZ122" s="125"/>
      <c r="DA122" s="125"/>
      <c r="DB122" s="125"/>
      <c r="DC122" s="125"/>
      <c r="DD122" s="125"/>
      <c r="DE122" s="125"/>
      <c r="DF122" s="125"/>
      <c r="DG122" s="125"/>
      <c r="DH122" s="125"/>
      <c r="DI122" s="125"/>
      <c r="DJ122" s="125"/>
      <c r="DK122" s="125"/>
      <c r="DL122" s="125"/>
      <c r="DM122" s="125"/>
      <c r="DN122" s="125"/>
      <c r="DO122" s="125"/>
    </row>
    <row r="123" ht="26.5" customHeight="1" spans="8:119">
      <c r="H123" s="125"/>
      <c r="I123" s="125"/>
      <c r="J123" s="125"/>
      <c r="K123" s="125"/>
      <c r="L123" s="125"/>
      <c r="M123" s="125"/>
      <c r="N123" s="125"/>
      <c r="O123" s="125"/>
      <c r="P123" s="125"/>
      <c r="Q123" s="125"/>
      <c r="R123" s="125"/>
      <c r="S123" s="125"/>
      <c r="T123" s="125"/>
      <c r="U123" s="125"/>
      <c r="V123" s="125"/>
      <c r="W123" s="125"/>
      <c r="X123" s="125"/>
      <c r="Y123" s="125"/>
      <c r="Z123" s="125"/>
      <c r="AA123" s="125"/>
      <c r="AB123" s="125"/>
      <c r="AC123" s="125"/>
      <c r="AD123" s="125"/>
      <c r="AE123" s="125"/>
      <c r="AF123" s="125"/>
      <c r="AG123" s="125"/>
      <c r="AH123" s="125"/>
      <c r="AI123" s="125"/>
      <c r="AJ123" s="125"/>
      <c r="AK123" s="125"/>
      <c r="AL123" s="125"/>
      <c r="AM123" s="125"/>
      <c r="AN123" s="125"/>
      <c r="AO123" s="125"/>
      <c r="AP123" s="125"/>
      <c r="AQ123" s="125"/>
      <c r="AR123" s="125"/>
      <c r="AS123" s="125"/>
      <c r="AT123" s="125"/>
      <c r="AU123" s="125"/>
      <c r="AV123" s="125"/>
      <c r="AW123" s="125"/>
      <c r="AX123" s="125"/>
      <c r="AY123" s="125"/>
      <c r="AZ123" s="125"/>
      <c r="BA123" s="125"/>
      <c r="BB123" s="125"/>
      <c r="BC123" s="125"/>
      <c r="BD123" s="125"/>
      <c r="BE123" s="125"/>
      <c r="BF123" s="125"/>
      <c r="BG123" s="125"/>
      <c r="BH123" s="125"/>
      <c r="BI123" s="125"/>
      <c r="BJ123" s="125"/>
      <c r="BK123" s="125"/>
      <c r="BL123" s="125"/>
      <c r="BM123" s="125"/>
      <c r="BN123" s="125"/>
      <c r="BO123" s="125"/>
      <c r="BP123" s="125"/>
      <c r="BQ123" s="125"/>
      <c r="BR123" s="125"/>
      <c r="BS123" s="125"/>
      <c r="BT123" s="125"/>
      <c r="BU123" s="125"/>
      <c r="BV123" s="125"/>
      <c r="BW123" s="125"/>
      <c r="BX123" s="125"/>
      <c r="BY123" s="125"/>
      <c r="BZ123" s="125"/>
      <c r="CA123" s="125"/>
      <c r="CB123" s="125"/>
      <c r="CC123" s="125"/>
      <c r="CD123" s="125"/>
      <c r="CE123" s="125"/>
      <c r="CF123" s="125"/>
      <c r="CG123" s="125"/>
      <c r="CH123" s="125"/>
      <c r="CI123" s="125"/>
      <c r="CJ123" s="125"/>
      <c r="CK123" s="125"/>
      <c r="CL123" s="125"/>
      <c r="CM123" s="125"/>
      <c r="CN123" s="125"/>
      <c r="CO123" s="125"/>
      <c r="CP123" s="125"/>
      <c r="CQ123" s="125"/>
      <c r="CR123" s="125"/>
      <c r="CS123" s="125"/>
      <c r="CT123" s="125"/>
      <c r="CU123" s="125"/>
      <c r="CV123" s="125"/>
      <c r="CW123" s="125"/>
      <c r="CX123" s="125"/>
      <c r="CY123" s="125"/>
      <c r="CZ123" s="125"/>
      <c r="DA123" s="125"/>
      <c r="DB123" s="125"/>
      <c r="DC123" s="125"/>
      <c r="DD123" s="125"/>
      <c r="DE123" s="125"/>
      <c r="DF123" s="125"/>
      <c r="DG123" s="125"/>
      <c r="DH123" s="125"/>
      <c r="DI123" s="125"/>
      <c r="DJ123" s="125"/>
      <c r="DK123" s="125"/>
      <c r="DL123" s="125"/>
      <c r="DM123" s="125"/>
      <c r="DN123" s="125"/>
      <c r="DO123" s="125"/>
    </row>
  </sheetData>
  <mergeCells count="47">
    <mergeCell ref="C6:D6"/>
    <mergeCell ref="F6:DP6"/>
    <mergeCell ref="C7:D7"/>
    <mergeCell ref="B8:DO8"/>
    <mergeCell ref="B57:DO57"/>
    <mergeCell ref="C64:D64"/>
    <mergeCell ref="B89:DO89"/>
    <mergeCell ref="H90:DO90"/>
    <mergeCell ref="B92:G92"/>
    <mergeCell ref="B93:G93"/>
    <mergeCell ref="B94:G94"/>
    <mergeCell ref="B95:G95"/>
    <mergeCell ref="B96:G96"/>
    <mergeCell ref="B97:G97"/>
    <mergeCell ref="B98:G98"/>
    <mergeCell ref="B99:G99"/>
    <mergeCell ref="B100:G100"/>
    <mergeCell ref="B101:G101"/>
    <mergeCell ref="B102:G102"/>
    <mergeCell ref="B103:G103"/>
    <mergeCell ref="B104:G104"/>
    <mergeCell ref="B105:G105"/>
    <mergeCell ref="B106:G106"/>
    <mergeCell ref="B107:G107"/>
    <mergeCell ref="B108:G108"/>
    <mergeCell ref="B109:G109"/>
    <mergeCell ref="B110:G110"/>
    <mergeCell ref="B111:G111"/>
    <mergeCell ref="B113:F113"/>
    <mergeCell ref="B114:F114"/>
    <mergeCell ref="B115:F115"/>
    <mergeCell ref="B116:F116"/>
    <mergeCell ref="B118:G118"/>
    <mergeCell ref="B120:G120"/>
    <mergeCell ref="B121:G121"/>
    <mergeCell ref="B9:B56"/>
    <mergeCell ref="B58:B64"/>
    <mergeCell ref="B65:B79"/>
    <mergeCell ref="B80:B88"/>
    <mergeCell ref="C9:D34"/>
    <mergeCell ref="C35:D47"/>
    <mergeCell ref="C58:D63"/>
    <mergeCell ref="C48:D56"/>
    <mergeCell ref="C76:D79"/>
    <mergeCell ref="C65:D75"/>
    <mergeCell ref="B90:G91"/>
    <mergeCell ref="C80:D88"/>
  </mergeCells>
  <pageMargins left="0.708661417322835" right="0.708661417322835" top="0.748031496062992" bottom="0.748031496062992" header="0.31496062992126" footer="0.31496062992126"/>
  <pageSetup paperSize="9" scale="10" orientation="portrait"/>
  <headerFooter/>
  <ignoredErrors>
    <ignoredError sqref="G115" unlockedFormula="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tabColor theme="9" tint="0.399792474135563"/>
    <outlinePr summaryBelow="0"/>
    <pageSetUpPr fitToPage="1"/>
  </sheetPr>
  <dimension ref="A1:DV114"/>
  <sheetViews>
    <sheetView showGridLines="0" tabSelected="1" view="pageBreakPreview" zoomScale="50" zoomScaleNormal="100" workbookViewId="0">
      <pane ySplit="7" topLeftCell="A8" activePane="bottomLeft" state="frozen"/>
      <selection/>
      <selection pane="bottomLeft" activeCell="W17" sqref="W17"/>
    </sheetView>
  </sheetViews>
  <sheetFormatPr defaultColWidth="9" defaultRowHeight="16.5"/>
  <cols>
    <col min="1" max="1" width="6.45454545454545" style="7" customWidth="1"/>
    <col min="2" max="2" width="14.6272727272727" style="7" customWidth="1"/>
    <col min="3" max="4" width="7.53636363636364" style="7" customWidth="1"/>
    <col min="5" max="5" width="54.0909090909091" style="7" customWidth="1"/>
    <col min="6" max="6" width="12.3727272727273" style="7" customWidth="1"/>
    <col min="7" max="7" width="14.8181818181818" style="7" customWidth="1"/>
    <col min="8" max="12" width="14.7181818181818" style="7" customWidth="1"/>
    <col min="13" max="13" width="14.7181818181818" style="8" customWidth="1"/>
    <col min="14" max="15" width="14.7181818181818" style="7" customWidth="1"/>
    <col min="16" max="16" width="14.7181818181818" style="9" customWidth="1"/>
    <col min="17" max="119" width="14.7181818181818" style="7" customWidth="1"/>
    <col min="120" max="120" width="122.090909090909" style="7" customWidth="1"/>
    <col min="121" max="123" width="9" style="7"/>
    <col min="124" max="124" width="9.81818181818182" style="7" customWidth="1"/>
    <col min="125" max="16384" width="9" style="7"/>
  </cols>
  <sheetData>
    <row r="1" spans="3:121">
      <c r="C1" s="10" t="s">
        <v>65</v>
      </c>
      <c r="G1" s="11"/>
      <c r="M1" s="7"/>
      <c r="DQ1" s="8"/>
    </row>
    <row r="2" spans="4:121">
      <c r="D2" s="12" t="s">
        <v>66</v>
      </c>
      <c r="E2" s="13" t="s">
        <v>67</v>
      </c>
      <c r="F2" s="14" t="s">
        <v>14</v>
      </c>
      <c r="G2" s="15" t="s">
        <v>15</v>
      </c>
      <c r="K2" s="11"/>
      <c r="L2" s="11"/>
      <c r="DQ2" s="8"/>
    </row>
    <row r="3" spans="4:121">
      <c r="D3" s="12" t="s">
        <v>68</v>
      </c>
      <c r="E3" s="7" t="s">
        <v>203</v>
      </c>
      <c r="M3" s="7"/>
      <c r="DQ3" s="8"/>
    </row>
    <row r="4" spans="4:121">
      <c r="D4" s="12" t="s">
        <v>70</v>
      </c>
      <c r="E4" s="7" t="s">
        <v>204</v>
      </c>
      <c r="M4" s="7"/>
      <c r="DQ4" s="8"/>
    </row>
    <row r="5" ht="10" customHeight="1"/>
    <row r="6" s="1" customFormat="1" ht="35.5" customHeight="1" spans="2:120">
      <c r="B6" s="16" t="s">
        <v>72</v>
      </c>
      <c r="C6" s="16" t="s">
        <v>205</v>
      </c>
      <c r="D6" s="17"/>
      <c r="E6" s="18" t="s">
        <v>74</v>
      </c>
      <c r="F6" s="19" t="s">
        <v>206</v>
      </c>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row>
    <row r="7" ht="50.5" customHeight="1" spans="2:126">
      <c r="B7" s="16" t="s">
        <v>76</v>
      </c>
      <c r="C7" s="16">
        <v>0.25</v>
      </c>
      <c r="D7" s="17"/>
      <c r="E7" s="20">
        <f>2.235%/12</f>
        <v>0.0018625</v>
      </c>
      <c r="F7" s="21" t="s">
        <v>77</v>
      </c>
      <c r="G7" s="21" t="s">
        <v>207</v>
      </c>
      <c r="H7" s="22">
        <v>45047</v>
      </c>
      <c r="I7" s="72">
        <f>DATE(YEAR(H7),MONTH(H7)+1,DAY(H7))</f>
        <v>45078</v>
      </c>
      <c r="J7" s="72">
        <f t="shared" ref="J7:Q7" si="0">DATE(YEAR(I7),MONTH(I7)+1,DAY(I7))</f>
        <v>45108</v>
      </c>
      <c r="K7" s="72">
        <f t="shared" si="0"/>
        <v>45139</v>
      </c>
      <c r="L7" s="72">
        <f t="shared" si="0"/>
        <v>45170</v>
      </c>
      <c r="M7" s="72">
        <f t="shared" si="0"/>
        <v>45200</v>
      </c>
      <c r="N7" s="72">
        <f t="shared" si="0"/>
        <v>45231</v>
      </c>
      <c r="O7" s="72">
        <f t="shared" si="0"/>
        <v>45261</v>
      </c>
      <c r="P7" s="72">
        <f t="shared" si="0"/>
        <v>45292</v>
      </c>
      <c r="Q7" s="72">
        <f t="shared" si="0"/>
        <v>45323</v>
      </c>
      <c r="R7" s="72">
        <f t="shared" ref="R7:CC7" si="1">DATE(YEAR(Q7),MONTH(Q7)+1,DAY(Q7))</f>
        <v>45352</v>
      </c>
      <c r="S7" s="72">
        <f t="shared" si="1"/>
        <v>45383</v>
      </c>
      <c r="T7" s="72">
        <f t="shared" si="1"/>
        <v>45413</v>
      </c>
      <c r="U7" s="72">
        <f t="shared" si="1"/>
        <v>45444</v>
      </c>
      <c r="V7" s="72">
        <f t="shared" si="1"/>
        <v>45474</v>
      </c>
      <c r="W7" s="72">
        <f t="shared" si="1"/>
        <v>45505</v>
      </c>
      <c r="X7" s="72">
        <f t="shared" si="1"/>
        <v>45536</v>
      </c>
      <c r="Y7" s="72">
        <f t="shared" si="1"/>
        <v>45566</v>
      </c>
      <c r="Z7" s="72">
        <f t="shared" si="1"/>
        <v>45597</v>
      </c>
      <c r="AA7" s="72">
        <f t="shared" si="1"/>
        <v>45627</v>
      </c>
      <c r="AB7" s="72">
        <f t="shared" si="1"/>
        <v>45658</v>
      </c>
      <c r="AC7" s="72">
        <f t="shared" si="1"/>
        <v>45689</v>
      </c>
      <c r="AD7" s="72">
        <f t="shared" si="1"/>
        <v>45717</v>
      </c>
      <c r="AE7" s="72">
        <f t="shared" si="1"/>
        <v>45748</v>
      </c>
      <c r="AF7" s="72">
        <f t="shared" si="1"/>
        <v>45778</v>
      </c>
      <c r="AG7" s="72">
        <f t="shared" si="1"/>
        <v>45809</v>
      </c>
      <c r="AH7" s="72">
        <f t="shared" si="1"/>
        <v>45839</v>
      </c>
      <c r="AI7" s="72">
        <f t="shared" si="1"/>
        <v>45870</v>
      </c>
      <c r="AJ7" s="72">
        <f t="shared" si="1"/>
        <v>45901</v>
      </c>
      <c r="AK7" s="72">
        <f t="shared" si="1"/>
        <v>45931</v>
      </c>
      <c r="AL7" s="72">
        <f t="shared" si="1"/>
        <v>45962</v>
      </c>
      <c r="AM7" s="72">
        <f t="shared" si="1"/>
        <v>45992</v>
      </c>
      <c r="AN7" s="72">
        <f t="shared" si="1"/>
        <v>46023</v>
      </c>
      <c r="AO7" s="72">
        <f t="shared" si="1"/>
        <v>46054</v>
      </c>
      <c r="AP7" s="72">
        <f t="shared" si="1"/>
        <v>46082</v>
      </c>
      <c r="AQ7" s="72">
        <f t="shared" si="1"/>
        <v>46113</v>
      </c>
      <c r="AR7" s="72">
        <f t="shared" si="1"/>
        <v>46143</v>
      </c>
      <c r="AS7" s="72">
        <f t="shared" si="1"/>
        <v>46174</v>
      </c>
      <c r="AT7" s="72">
        <f t="shared" si="1"/>
        <v>46204</v>
      </c>
      <c r="AU7" s="72">
        <f t="shared" si="1"/>
        <v>46235</v>
      </c>
      <c r="AV7" s="72">
        <f t="shared" si="1"/>
        <v>46266</v>
      </c>
      <c r="AW7" s="72">
        <f t="shared" si="1"/>
        <v>46296</v>
      </c>
      <c r="AX7" s="72">
        <f t="shared" si="1"/>
        <v>46327</v>
      </c>
      <c r="AY7" s="72">
        <f t="shared" si="1"/>
        <v>46357</v>
      </c>
      <c r="AZ7" s="72">
        <f t="shared" si="1"/>
        <v>46388</v>
      </c>
      <c r="BA7" s="72">
        <f t="shared" si="1"/>
        <v>46419</v>
      </c>
      <c r="BB7" s="72">
        <f t="shared" si="1"/>
        <v>46447</v>
      </c>
      <c r="BC7" s="72">
        <f t="shared" si="1"/>
        <v>46478</v>
      </c>
      <c r="BD7" s="72">
        <f t="shared" si="1"/>
        <v>46508</v>
      </c>
      <c r="BE7" s="72">
        <f t="shared" si="1"/>
        <v>46539</v>
      </c>
      <c r="BF7" s="72">
        <f t="shared" si="1"/>
        <v>46569</v>
      </c>
      <c r="BG7" s="72">
        <f t="shared" si="1"/>
        <v>46600</v>
      </c>
      <c r="BH7" s="72">
        <f t="shared" si="1"/>
        <v>46631</v>
      </c>
      <c r="BI7" s="72">
        <f t="shared" si="1"/>
        <v>46661</v>
      </c>
      <c r="BJ7" s="72">
        <f t="shared" si="1"/>
        <v>46692</v>
      </c>
      <c r="BK7" s="72">
        <f t="shared" si="1"/>
        <v>46722</v>
      </c>
      <c r="BL7" s="72">
        <f t="shared" si="1"/>
        <v>46753</v>
      </c>
      <c r="BM7" s="72">
        <f t="shared" si="1"/>
        <v>46784</v>
      </c>
      <c r="BN7" s="72">
        <f t="shared" si="1"/>
        <v>46813</v>
      </c>
      <c r="BO7" s="72">
        <f t="shared" si="1"/>
        <v>46844</v>
      </c>
      <c r="BP7" s="72">
        <f t="shared" si="1"/>
        <v>46874</v>
      </c>
      <c r="BQ7" s="72">
        <f t="shared" si="1"/>
        <v>46905</v>
      </c>
      <c r="BR7" s="72">
        <f t="shared" si="1"/>
        <v>46935</v>
      </c>
      <c r="BS7" s="72">
        <f t="shared" si="1"/>
        <v>46966</v>
      </c>
      <c r="BT7" s="72">
        <f t="shared" si="1"/>
        <v>46997</v>
      </c>
      <c r="BU7" s="72">
        <f t="shared" si="1"/>
        <v>47027</v>
      </c>
      <c r="BV7" s="72">
        <f t="shared" si="1"/>
        <v>47058</v>
      </c>
      <c r="BW7" s="72">
        <f t="shared" si="1"/>
        <v>47088</v>
      </c>
      <c r="BX7" s="72">
        <f t="shared" si="1"/>
        <v>47119</v>
      </c>
      <c r="BY7" s="72">
        <f t="shared" si="1"/>
        <v>47150</v>
      </c>
      <c r="BZ7" s="72">
        <f t="shared" si="1"/>
        <v>47178</v>
      </c>
      <c r="CA7" s="72">
        <f t="shared" si="1"/>
        <v>47209</v>
      </c>
      <c r="CB7" s="72">
        <f t="shared" si="1"/>
        <v>47239</v>
      </c>
      <c r="CC7" s="72">
        <f t="shared" si="1"/>
        <v>47270</v>
      </c>
      <c r="CD7" s="72">
        <f t="shared" ref="CD7:DO7" si="2">DATE(YEAR(CC7),MONTH(CC7)+1,DAY(CC7))</f>
        <v>47300</v>
      </c>
      <c r="CE7" s="72">
        <f t="shared" si="2"/>
        <v>47331</v>
      </c>
      <c r="CF7" s="72">
        <f t="shared" si="2"/>
        <v>47362</v>
      </c>
      <c r="CG7" s="72">
        <f t="shared" si="2"/>
        <v>47392</v>
      </c>
      <c r="CH7" s="72">
        <f t="shared" si="2"/>
        <v>47423</v>
      </c>
      <c r="CI7" s="72">
        <f t="shared" si="2"/>
        <v>47453</v>
      </c>
      <c r="CJ7" s="72">
        <f t="shared" si="2"/>
        <v>47484</v>
      </c>
      <c r="CK7" s="72">
        <f t="shared" si="2"/>
        <v>47515</v>
      </c>
      <c r="CL7" s="72">
        <f t="shared" si="2"/>
        <v>47543</v>
      </c>
      <c r="CM7" s="72">
        <f t="shared" si="2"/>
        <v>47574</v>
      </c>
      <c r="CN7" s="72">
        <f t="shared" si="2"/>
        <v>47604</v>
      </c>
      <c r="CO7" s="72">
        <f t="shared" si="2"/>
        <v>47635</v>
      </c>
      <c r="CP7" s="72">
        <f t="shared" si="2"/>
        <v>47665</v>
      </c>
      <c r="CQ7" s="72">
        <f t="shared" si="2"/>
        <v>47696</v>
      </c>
      <c r="CR7" s="72">
        <f t="shared" si="2"/>
        <v>47727</v>
      </c>
      <c r="CS7" s="72">
        <f t="shared" si="2"/>
        <v>47757</v>
      </c>
      <c r="CT7" s="72">
        <f t="shared" si="2"/>
        <v>47788</v>
      </c>
      <c r="CU7" s="72">
        <f t="shared" si="2"/>
        <v>47818</v>
      </c>
      <c r="CV7" s="72">
        <f t="shared" si="2"/>
        <v>47849</v>
      </c>
      <c r="CW7" s="72">
        <f t="shared" si="2"/>
        <v>47880</v>
      </c>
      <c r="CX7" s="72">
        <f t="shared" si="2"/>
        <v>47908</v>
      </c>
      <c r="CY7" s="72">
        <f t="shared" si="2"/>
        <v>47939</v>
      </c>
      <c r="CZ7" s="72">
        <f t="shared" si="2"/>
        <v>47969</v>
      </c>
      <c r="DA7" s="72">
        <f t="shared" si="2"/>
        <v>48000</v>
      </c>
      <c r="DB7" s="72">
        <f t="shared" si="2"/>
        <v>48030</v>
      </c>
      <c r="DC7" s="72">
        <f t="shared" si="2"/>
        <v>48061</v>
      </c>
      <c r="DD7" s="72">
        <f t="shared" si="2"/>
        <v>48092</v>
      </c>
      <c r="DE7" s="72">
        <f t="shared" si="2"/>
        <v>48122</v>
      </c>
      <c r="DF7" s="72">
        <f t="shared" si="2"/>
        <v>48153</v>
      </c>
      <c r="DG7" s="72">
        <f t="shared" si="2"/>
        <v>48183</v>
      </c>
      <c r="DH7" s="72">
        <f t="shared" si="2"/>
        <v>48214</v>
      </c>
      <c r="DI7" s="72">
        <f t="shared" si="2"/>
        <v>48245</v>
      </c>
      <c r="DJ7" s="72">
        <f t="shared" si="2"/>
        <v>48274</v>
      </c>
      <c r="DK7" s="72">
        <f t="shared" si="2"/>
        <v>48305</v>
      </c>
      <c r="DL7" s="72">
        <f t="shared" si="2"/>
        <v>48335</v>
      </c>
      <c r="DM7" s="72">
        <f t="shared" si="2"/>
        <v>48366</v>
      </c>
      <c r="DN7" s="72">
        <f t="shared" si="2"/>
        <v>48396</v>
      </c>
      <c r="DO7" s="72">
        <f t="shared" si="2"/>
        <v>48427</v>
      </c>
      <c r="DP7" s="73" t="s">
        <v>41</v>
      </c>
      <c r="DV7" s="79"/>
    </row>
    <row r="8" ht="47" customHeight="1" spans="2:124">
      <c r="B8" s="23" t="s">
        <v>208</v>
      </c>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74"/>
      <c r="DT8" s="79"/>
    </row>
    <row r="9" ht="47" customHeight="1" spans="2:126">
      <c r="B9" s="25" t="s">
        <v>209</v>
      </c>
      <c r="C9" s="26" t="s">
        <v>210</v>
      </c>
      <c r="D9" s="27" t="s">
        <v>211</v>
      </c>
      <c r="E9" s="28" t="s">
        <v>212</v>
      </c>
      <c r="F9" s="29">
        <v>0.06</v>
      </c>
      <c r="G9" s="30">
        <f>SUM(H9:DO9)</f>
        <v>1</v>
      </c>
      <c r="H9" s="31">
        <f>SUM(H10:H21)</f>
        <v>0</v>
      </c>
      <c r="I9" s="31">
        <f t="shared" ref="H9:BS9" si="3">SUM(I10:I21)</f>
        <v>0</v>
      </c>
      <c r="J9" s="31">
        <f t="shared" si="3"/>
        <v>0</v>
      </c>
      <c r="K9" s="31">
        <f t="shared" si="3"/>
        <v>0</v>
      </c>
      <c r="L9" s="31">
        <f t="shared" si="3"/>
        <v>0</v>
      </c>
      <c r="M9" s="31">
        <f t="shared" si="3"/>
        <v>0</v>
      </c>
      <c r="N9" s="31">
        <f t="shared" si="3"/>
        <v>0</v>
      </c>
      <c r="O9" s="31">
        <f t="shared" si="3"/>
        <v>0</v>
      </c>
      <c r="P9" s="31">
        <f t="shared" si="3"/>
        <v>0</v>
      </c>
      <c r="Q9" s="31">
        <f t="shared" si="3"/>
        <v>0</v>
      </c>
      <c r="R9" s="31">
        <f t="shared" si="3"/>
        <v>0</v>
      </c>
      <c r="S9" s="31">
        <f t="shared" si="3"/>
        <v>0</v>
      </c>
      <c r="T9" s="31">
        <f t="shared" si="3"/>
        <v>0</v>
      </c>
      <c r="U9" s="31">
        <f t="shared" si="3"/>
        <v>0</v>
      </c>
      <c r="V9" s="31">
        <f t="shared" si="3"/>
        <v>0</v>
      </c>
      <c r="W9" s="31">
        <f t="shared" si="3"/>
        <v>0</v>
      </c>
      <c r="X9" s="31">
        <f t="shared" si="3"/>
        <v>1</v>
      </c>
      <c r="Y9" s="31">
        <f t="shared" si="3"/>
        <v>0</v>
      </c>
      <c r="Z9" s="31">
        <f t="shared" si="3"/>
        <v>0</v>
      </c>
      <c r="AA9" s="31">
        <f t="shared" si="3"/>
        <v>0</v>
      </c>
      <c r="AB9" s="31">
        <f t="shared" si="3"/>
        <v>0</v>
      </c>
      <c r="AC9" s="31">
        <f t="shared" si="3"/>
        <v>0</v>
      </c>
      <c r="AD9" s="31">
        <f t="shared" si="3"/>
        <v>0</v>
      </c>
      <c r="AE9" s="31">
        <f t="shared" si="3"/>
        <v>0</v>
      </c>
      <c r="AF9" s="31">
        <f t="shared" si="3"/>
        <v>0</v>
      </c>
      <c r="AG9" s="31">
        <f t="shared" si="3"/>
        <v>0</v>
      </c>
      <c r="AH9" s="31">
        <f t="shared" si="3"/>
        <v>0</v>
      </c>
      <c r="AI9" s="31">
        <f t="shared" si="3"/>
        <v>0</v>
      </c>
      <c r="AJ9" s="31">
        <f t="shared" si="3"/>
        <v>0</v>
      </c>
      <c r="AK9" s="31">
        <f t="shared" si="3"/>
        <v>0</v>
      </c>
      <c r="AL9" s="31">
        <f t="shared" si="3"/>
        <v>0</v>
      </c>
      <c r="AM9" s="31">
        <f t="shared" si="3"/>
        <v>0</v>
      </c>
      <c r="AN9" s="31">
        <f t="shared" si="3"/>
        <v>0</v>
      </c>
      <c r="AO9" s="31">
        <f t="shared" si="3"/>
        <v>0</v>
      </c>
      <c r="AP9" s="31">
        <f t="shared" si="3"/>
        <v>0</v>
      </c>
      <c r="AQ9" s="31">
        <f t="shared" si="3"/>
        <v>0</v>
      </c>
      <c r="AR9" s="31">
        <f t="shared" si="3"/>
        <v>0</v>
      </c>
      <c r="AS9" s="31">
        <f t="shared" si="3"/>
        <v>0</v>
      </c>
      <c r="AT9" s="31">
        <f t="shared" si="3"/>
        <v>0</v>
      </c>
      <c r="AU9" s="31">
        <f t="shared" si="3"/>
        <v>0</v>
      </c>
      <c r="AV9" s="31">
        <f t="shared" si="3"/>
        <v>0</v>
      </c>
      <c r="AW9" s="31">
        <f t="shared" si="3"/>
        <v>0</v>
      </c>
      <c r="AX9" s="31">
        <f t="shared" si="3"/>
        <v>0</v>
      </c>
      <c r="AY9" s="31">
        <f t="shared" si="3"/>
        <v>0</v>
      </c>
      <c r="AZ9" s="31">
        <f t="shared" si="3"/>
        <v>0</v>
      </c>
      <c r="BA9" s="31">
        <f t="shared" si="3"/>
        <v>0</v>
      </c>
      <c r="BB9" s="31">
        <f t="shared" si="3"/>
        <v>0</v>
      </c>
      <c r="BC9" s="31">
        <f t="shared" si="3"/>
        <v>0</v>
      </c>
      <c r="BD9" s="31">
        <f t="shared" si="3"/>
        <v>0</v>
      </c>
      <c r="BE9" s="31">
        <f t="shared" si="3"/>
        <v>0</v>
      </c>
      <c r="BF9" s="31">
        <f t="shared" si="3"/>
        <v>0</v>
      </c>
      <c r="BG9" s="31">
        <f t="shared" si="3"/>
        <v>0</v>
      </c>
      <c r="BH9" s="31">
        <f t="shared" si="3"/>
        <v>0</v>
      </c>
      <c r="BI9" s="31">
        <f t="shared" si="3"/>
        <v>0</v>
      </c>
      <c r="BJ9" s="31">
        <f t="shared" si="3"/>
        <v>0</v>
      </c>
      <c r="BK9" s="31">
        <f t="shared" si="3"/>
        <v>0</v>
      </c>
      <c r="BL9" s="31">
        <f t="shared" si="3"/>
        <v>0</v>
      </c>
      <c r="BM9" s="31">
        <f t="shared" si="3"/>
        <v>0</v>
      </c>
      <c r="BN9" s="31">
        <f t="shared" si="3"/>
        <v>0</v>
      </c>
      <c r="BO9" s="31">
        <f t="shared" si="3"/>
        <v>0</v>
      </c>
      <c r="BP9" s="31">
        <f t="shared" si="3"/>
        <v>0</v>
      </c>
      <c r="BQ9" s="31">
        <f t="shared" si="3"/>
        <v>0</v>
      </c>
      <c r="BR9" s="31">
        <f t="shared" si="3"/>
        <v>0</v>
      </c>
      <c r="BS9" s="31">
        <f t="shared" si="3"/>
        <v>0</v>
      </c>
      <c r="BT9" s="31">
        <f t="shared" ref="BT9:DO9" si="4">SUM(BT10:BT21)</f>
        <v>0</v>
      </c>
      <c r="BU9" s="31">
        <f t="shared" si="4"/>
        <v>0</v>
      </c>
      <c r="BV9" s="31">
        <f t="shared" si="4"/>
        <v>0</v>
      </c>
      <c r="BW9" s="31">
        <f t="shared" si="4"/>
        <v>0</v>
      </c>
      <c r="BX9" s="31">
        <f t="shared" si="4"/>
        <v>0</v>
      </c>
      <c r="BY9" s="31">
        <f t="shared" si="4"/>
        <v>0</v>
      </c>
      <c r="BZ9" s="31">
        <f t="shared" si="4"/>
        <v>0</v>
      </c>
      <c r="CA9" s="31">
        <f t="shared" si="4"/>
        <v>0</v>
      </c>
      <c r="CB9" s="31">
        <f t="shared" si="4"/>
        <v>0</v>
      </c>
      <c r="CC9" s="31">
        <f t="shared" si="4"/>
        <v>0</v>
      </c>
      <c r="CD9" s="31">
        <f t="shared" si="4"/>
        <v>0</v>
      </c>
      <c r="CE9" s="31">
        <f t="shared" si="4"/>
        <v>0</v>
      </c>
      <c r="CF9" s="31">
        <f t="shared" si="4"/>
        <v>0</v>
      </c>
      <c r="CG9" s="31">
        <f t="shared" si="4"/>
        <v>0</v>
      </c>
      <c r="CH9" s="31">
        <f t="shared" si="4"/>
        <v>0</v>
      </c>
      <c r="CI9" s="31">
        <f t="shared" si="4"/>
        <v>0</v>
      </c>
      <c r="CJ9" s="31">
        <f t="shared" si="4"/>
        <v>0</v>
      </c>
      <c r="CK9" s="31">
        <f t="shared" si="4"/>
        <v>0</v>
      </c>
      <c r="CL9" s="31">
        <f t="shared" si="4"/>
        <v>0</v>
      </c>
      <c r="CM9" s="31">
        <f t="shared" si="4"/>
        <v>0</v>
      </c>
      <c r="CN9" s="31">
        <f t="shared" si="4"/>
        <v>0</v>
      </c>
      <c r="CO9" s="31">
        <f t="shared" si="4"/>
        <v>0</v>
      </c>
      <c r="CP9" s="31">
        <f t="shared" si="4"/>
        <v>0</v>
      </c>
      <c r="CQ9" s="31">
        <f t="shared" si="4"/>
        <v>0</v>
      </c>
      <c r="CR9" s="31">
        <f t="shared" si="4"/>
        <v>0</v>
      </c>
      <c r="CS9" s="31">
        <f t="shared" si="4"/>
        <v>0</v>
      </c>
      <c r="CT9" s="31">
        <f t="shared" si="4"/>
        <v>0</v>
      </c>
      <c r="CU9" s="31">
        <f t="shared" si="4"/>
        <v>0</v>
      </c>
      <c r="CV9" s="31">
        <f t="shared" si="4"/>
        <v>0</v>
      </c>
      <c r="CW9" s="31">
        <f t="shared" si="4"/>
        <v>0</v>
      </c>
      <c r="CX9" s="31">
        <f t="shared" si="4"/>
        <v>0</v>
      </c>
      <c r="CY9" s="31">
        <f t="shared" si="4"/>
        <v>0</v>
      </c>
      <c r="CZ9" s="31">
        <f t="shared" si="4"/>
        <v>0</v>
      </c>
      <c r="DA9" s="31">
        <f t="shared" si="4"/>
        <v>0</v>
      </c>
      <c r="DB9" s="31">
        <f t="shared" si="4"/>
        <v>0</v>
      </c>
      <c r="DC9" s="31">
        <f t="shared" si="4"/>
        <v>0</v>
      </c>
      <c r="DD9" s="31">
        <f t="shared" si="4"/>
        <v>0</v>
      </c>
      <c r="DE9" s="31">
        <f t="shared" si="4"/>
        <v>0</v>
      </c>
      <c r="DF9" s="31">
        <f t="shared" si="4"/>
        <v>0</v>
      </c>
      <c r="DG9" s="31">
        <f t="shared" si="4"/>
        <v>0</v>
      </c>
      <c r="DH9" s="31">
        <f t="shared" si="4"/>
        <v>0</v>
      </c>
      <c r="DI9" s="31">
        <f t="shared" si="4"/>
        <v>0</v>
      </c>
      <c r="DJ9" s="31">
        <f t="shared" si="4"/>
        <v>0</v>
      </c>
      <c r="DK9" s="31">
        <f t="shared" si="4"/>
        <v>0</v>
      </c>
      <c r="DL9" s="31">
        <f t="shared" si="4"/>
        <v>0</v>
      </c>
      <c r="DM9" s="31">
        <f t="shared" si="4"/>
        <v>0</v>
      </c>
      <c r="DN9" s="31">
        <f t="shared" si="4"/>
        <v>0</v>
      </c>
      <c r="DO9" s="31">
        <f t="shared" si="4"/>
        <v>0</v>
      </c>
      <c r="DP9" s="75" t="s">
        <v>83</v>
      </c>
      <c r="DQ9" s="80" t="s">
        <v>84</v>
      </c>
      <c r="DV9" s="79"/>
    </row>
    <row r="10" ht="47" customHeight="1" spans="2:126">
      <c r="B10" s="25"/>
      <c r="C10" s="32"/>
      <c r="D10" s="27"/>
      <c r="E10" s="28" t="s">
        <v>85</v>
      </c>
      <c r="F10" s="29">
        <v>0.06</v>
      </c>
      <c r="G10" s="30">
        <f t="shared" ref="G9:G27" si="5">SUM(H10:DO10)</f>
        <v>0</v>
      </c>
      <c r="H10" s="33"/>
      <c r="I10" s="33"/>
      <c r="J10" s="33"/>
      <c r="K10" s="33"/>
      <c r="L10" s="33"/>
      <c r="M10" s="33"/>
      <c r="N10" s="33"/>
      <c r="O10" s="33"/>
      <c r="P10" s="33"/>
      <c r="Q10" s="33"/>
      <c r="R10" s="33"/>
      <c r="S10" s="33"/>
      <c r="T10" s="33"/>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75"/>
      <c r="DQ10" s="80"/>
      <c r="DV10" s="79"/>
    </row>
    <row r="11" ht="47" customHeight="1" spans="2:126">
      <c r="B11" s="25"/>
      <c r="C11" s="32"/>
      <c r="D11" s="27"/>
      <c r="E11" s="28" t="s">
        <v>86</v>
      </c>
      <c r="F11" s="29">
        <v>0.06</v>
      </c>
      <c r="G11" s="30">
        <f t="shared" si="5"/>
        <v>0</v>
      </c>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75"/>
      <c r="DQ11" s="80"/>
      <c r="DV11" s="79"/>
    </row>
    <row r="12" ht="47" customHeight="1" spans="2:126">
      <c r="B12" s="25"/>
      <c r="C12" s="32"/>
      <c r="D12" s="27"/>
      <c r="E12" s="28" t="s">
        <v>87</v>
      </c>
      <c r="F12" s="29">
        <v>0.06</v>
      </c>
      <c r="G12" s="30">
        <f t="shared" si="5"/>
        <v>0</v>
      </c>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75"/>
      <c r="DQ12" s="80"/>
      <c r="DV12" s="79"/>
    </row>
    <row r="13" ht="47" customHeight="1" spans="2:126">
      <c r="B13" s="25"/>
      <c r="C13" s="32"/>
      <c r="D13" s="27"/>
      <c r="E13" s="28" t="s">
        <v>88</v>
      </c>
      <c r="F13" s="29">
        <v>0.06</v>
      </c>
      <c r="G13" s="30">
        <f t="shared" si="5"/>
        <v>0</v>
      </c>
      <c r="H13" s="33"/>
      <c r="I13" s="33"/>
      <c r="J13" s="33"/>
      <c r="K13" s="33"/>
      <c r="L13" s="33"/>
      <c r="M13" s="33"/>
      <c r="N13" s="33"/>
      <c r="O13" s="33"/>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75"/>
      <c r="DQ13" s="80"/>
      <c r="DV13" s="79"/>
    </row>
    <row r="14" ht="47" customHeight="1" spans="2:126">
      <c r="B14" s="25"/>
      <c r="C14" s="32"/>
      <c r="D14" s="27"/>
      <c r="E14" s="28" t="s">
        <v>89</v>
      </c>
      <c r="F14" s="29">
        <v>0.06</v>
      </c>
      <c r="G14" s="30">
        <f t="shared" si="5"/>
        <v>0</v>
      </c>
      <c r="H14" s="33"/>
      <c r="I14" s="33"/>
      <c r="J14" s="33"/>
      <c r="K14" s="33"/>
      <c r="L14" s="33"/>
      <c r="M14" s="33"/>
      <c r="N14" s="33"/>
      <c r="O14" s="33"/>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75"/>
      <c r="DQ14" s="80"/>
      <c r="DV14" s="79"/>
    </row>
    <row r="15" ht="47" customHeight="1" spans="2:126">
      <c r="B15" s="25"/>
      <c r="C15" s="32"/>
      <c r="D15" s="27"/>
      <c r="E15" s="28" t="s">
        <v>90</v>
      </c>
      <c r="F15" s="29">
        <v>0.06</v>
      </c>
      <c r="G15" s="30">
        <f t="shared" si="5"/>
        <v>1</v>
      </c>
      <c r="H15" s="33"/>
      <c r="I15" s="33"/>
      <c r="J15" s="33"/>
      <c r="K15" s="33"/>
      <c r="L15" s="33"/>
      <c r="M15" s="33"/>
      <c r="N15" s="33"/>
      <c r="O15" s="33"/>
      <c r="P15" s="33"/>
      <c r="Q15" s="33"/>
      <c r="R15" s="33"/>
      <c r="S15" s="33"/>
      <c r="T15" s="33"/>
      <c r="U15" s="33"/>
      <c r="V15" s="33"/>
      <c r="W15" s="33"/>
      <c r="X15" s="33">
        <v>1</v>
      </c>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75"/>
      <c r="DQ15" s="80"/>
      <c r="DV15" s="79"/>
    </row>
    <row r="16" ht="47" customHeight="1" spans="2:126">
      <c r="B16" s="25"/>
      <c r="C16" s="32"/>
      <c r="D16" s="27"/>
      <c r="E16" s="35" t="s">
        <v>91</v>
      </c>
      <c r="F16" s="29">
        <v>0.06</v>
      </c>
      <c r="G16" s="30">
        <f t="shared" si="5"/>
        <v>0</v>
      </c>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75"/>
      <c r="DQ16" s="80"/>
      <c r="DV16" s="79"/>
    </row>
    <row r="17" ht="47" customHeight="1" spans="2:126">
      <c r="B17" s="25"/>
      <c r="C17" s="32"/>
      <c r="D17" s="27"/>
      <c r="E17" s="35" t="s">
        <v>92</v>
      </c>
      <c r="F17" s="29">
        <v>0.06</v>
      </c>
      <c r="G17" s="30">
        <f t="shared" si="5"/>
        <v>0</v>
      </c>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75"/>
      <c r="DQ17" s="80"/>
      <c r="DV17" s="79"/>
    </row>
    <row r="18" ht="47" customHeight="1" spans="2:126">
      <c r="B18" s="25"/>
      <c r="C18" s="32"/>
      <c r="D18" s="27"/>
      <c r="E18" s="36" t="s">
        <v>93</v>
      </c>
      <c r="F18" s="29">
        <v>0.06</v>
      </c>
      <c r="G18" s="30">
        <f t="shared" si="5"/>
        <v>0</v>
      </c>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75"/>
      <c r="DQ18" s="80"/>
      <c r="DV18" s="79"/>
    </row>
    <row r="19" ht="47" customHeight="1" spans="2:126">
      <c r="B19" s="25"/>
      <c r="C19" s="32"/>
      <c r="D19" s="27"/>
      <c r="E19" s="36" t="s">
        <v>94</v>
      </c>
      <c r="F19" s="29">
        <v>0.09</v>
      </c>
      <c r="G19" s="30">
        <f t="shared" si="5"/>
        <v>0</v>
      </c>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75"/>
      <c r="DQ19" s="80"/>
      <c r="DV19" s="79"/>
    </row>
    <row r="20" s="2" customFormat="1" ht="47" customHeight="1" spans="1:126">
      <c r="A20" s="7"/>
      <c r="B20" s="37"/>
      <c r="C20" s="38"/>
      <c r="D20" s="39"/>
      <c r="E20" s="36" t="s">
        <v>95</v>
      </c>
      <c r="F20" s="29">
        <v>0.06</v>
      </c>
      <c r="G20" s="30">
        <f t="shared" ref="G20:G29" si="6">SUM(H20:DO20)</f>
        <v>0</v>
      </c>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75"/>
      <c r="DQ20" s="81"/>
      <c r="DV20" s="82"/>
    </row>
    <row r="21" s="3" customFormat="1" ht="47" customHeight="1" spans="1:126">
      <c r="A21" s="7"/>
      <c r="B21" s="37"/>
      <c r="C21" s="38"/>
      <c r="D21" s="40"/>
      <c r="E21" s="36" t="s">
        <v>96</v>
      </c>
      <c r="F21" s="29">
        <v>0.06</v>
      </c>
      <c r="G21" s="30">
        <f t="shared" si="6"/>
        <v>0</v>
      </c>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75"/>
      <c r="DQ21" s="81"/>
      <c r="DV21" s="82"/>
    </row>
    <row r="22" ht="47" customHeight="1" spans="2:121">
      <c r="B22" s="25"/>
      <c r="C22" s="32"/>
      <c r="D22" s="27"/>
      <c r="E22" s="28" t="s">
        <v>213</v>
      </c>
      <c r="F22" s="29">
        <v>0.06</v>
      </c>
      <c r="G22" s="30">
        <f t="shared" si="6"/>
        <v>0</v>
      </c>
      <c r="H22" s="30">
        <f>SUM(H23:H25)</f>
        <v>0</v>
      </c>
      <c r="I22" s="30">
        <f t="shared" ref="H22:BS22" si="7">SUM(I23:I25)</f>
        <v>0</v>
      </c>
      <c r="J22" s="30">
        <f t="shared" si="7"/>
        <v>0</v>
      </c>
      <c r="K22" s="30">
        <f t="shared" si="7"/>
        <v>0</v>
      </c>
      <c r="L22" s="30">
        <f t="shared" si="7"/>
        <v>0</v>
      </c>
      <c r="M22" s="30">
        <f t="shared" si="7"/>
        <v>0</v>
      </c>
      <c r="N22" s="30">
        <f t="shared" si="7"/>
        <v>0</v>
      </c>
      <c r="O22" s="30">
        <f t="shared" si="7"/>
        <v>0</v>
      </c>
      <c r="P22" s="30">
        <f t="shared" si="7"/>
        <v>0</v>
      </c>
      <c r="Q22" s="30">
        <f t="shared" si="7"/>
        <v>0</v>
      </c>
      <c r="R22" s="30">
        <f t="shared" si="7"/>
        <v>0</v>
      </c>
      <c r="S22" s="30">
        <f t="shared" si="7"/>
        <v>0</v>
      </c>
      <c r="T22" s="30">
        <f t="shared" si="7"/>
        <v>0</v>
      </c>
      <c r="U22" s="30">
        <f t="shared" si="7"/>
        <v>0</v>
      </c>
      <c r="V22" s="30">
        <f t="shared" si="7"/>
        <v>0</v>
      </c>
      <c r="W22" s="30">
        <f t="shared" si="7"/>
        <v>0</v>
      </c>
      <c r="X22" s="30">
        <f t="shared" si="7"/>
        <v>0</v>
      </c>
      <c r="Y22" s="30">
        <f t="shared" si="7"/>
        <v>0</v>
      </c>
      <c r="Z22" s="30">
        <f t="shared" si="7"/>
        <v>0</v>
      </c>
      <c r="AA22" s="30">
        <f t="shared" si="7"/>
        <v>0</v>
      </c>
      <c r="AB22" s="30">
        <f t="shared" si="7"/>
        <v>0</v>
      </c>
      <c r="AC22" s="30">
        <f t="shared" si="7"/>
        <v>0</v>
      </c>
      <c r="AD22" s="30">
        <f t="shared" si="7"/>
        <v>0</v>
      </c>
      <c r="AE22" s="30">
        <f t="shared" si="7"/>
        <v>0</v>
      </c>
      <c r="AF22" s="30">
        <f t="shared" si="7"/>
        <v>0</v>
      </c>
      <c r="AG22" s="30">
        <f t="shared" si="7"/>
        <v>0</v>
      </c>
      <c r="AH22" s="30">
        <f t="shared" si="7"/>
        <v>0</v>
      </c>
      <c r="AI22" s="30">
        <f t="shared" si="7"/>
        <v>0</v>
      </c>
      <c r="AJ22" s="30">
        <f t="shared" si="7"/>
        <v>0</v>
      </c>
      <c r="AK22" s="30">
        <f t="shared" si="7"/>
        <v>0</v>
      </c>
      <c r="AL22" s="30">
        <f t="shared" si="7"/>
        <v>0</v>
      </c>
      <c r="AM22" s="30">
        <f t="shared" si="7"/>
        <v>0</v>
      </c>
      <c r="AN22" s="30">
        <f t="shared" si="7"/>
        <v>0</v>
      </c>
      <c r="AO22" s="30">
        <f t="shared" si="7"/>
        <v>0</v>
      </c>
      <c r="AP22" s="30">
        <f t="shared" si="7"/>
        <v>0</v>
      </c>
      <c r="AQ22" s="30">
        <f t="shared" si="7"/>
        <v>0</v>
      </c>
      <c r="AR22" s="30">
        <f t="shared" si="7"/>
        <v>0</v>
      </c>
      <c r="AS22" s="30">
        <f t="shared" si="7"/>
        <v>0</v>
      </c>
      <c r="AT22" s="30">
        <f t="shared" si="7"/>
        <v>0</v>
      </c>
      <c r="AU22" s="30">
        <f t="shared" si="7"/>
        <v>0</v>
      </c>
      <c r="AV22" s="30">
        <f t="shared" si="7"/>
        <v>0</v>
      </c>
      <c r="AW22" s="30">
        <f t="shared" si="7"/>
        <v>0</v>
      </c>
      <c r="AX22" s="30">
        <f t="shared" si="7"/>
        <v>0</v>
      </c>
      <c r="AY22" s="30">
        <f t="shared" si="7"/>
        <v>0</v>
      </c>
      <c r="AZ22" s="30">
        <f t="shared" si="7"/>
        <v>0</v>
      </c>
      <c r="BA22" s="30">
        <f t="shared" si="7"/>
        <v>0</v>
      </c>
      <c r="BB22" s="30">
        <f t="shared" si="7"/>
        <v>0</v>
      </c>
      <c r="BC22" s="30">
        <f t="shared" si="7"/>
        <v>0</v>
      </c>
      <c r="BD22" s="30">
        <f t="shared" si="7"/>
        <v>0</v>
      </c>
      <c r="BE22" s="30">
        <f t="shared" si="7"/>
        <v>0</v>
      </c>
      <c r="BF22" s="30">
        <f t="shared" si="7"/>
        <v>0</v>
      </c>
      <c r="BG22" s="30">
        <f t="shared" si="7"/>
        <v>0</v>
      </c>
      <c r="BH22" s="30">
        <f t="shared" si="7"/>
        <v>0</v>
      </c>
      <c r="BI22" s="30">
        <f t="shared" si="7"/>
        <v>0</v>
      </c>
      <c r="BJ22" s="30">
        <f t="shared" si="7"/>
        <v>0</v>
      </c>
      <c r="BK22" s="30">
        <f t="shared" si="7"/>
        <v>0</v>
      </c>
      <c r="BL22" s="30">
        <f t="shared" si="7"/>
        <v>0</v>
      </c>
      <c r="BM22" s="30">
        <f t="shared" si="7"/>
        <v>0</v>
      </c>
      <c r="BN22" s="30">
        <f t="shared" si="7"/>
        <v>0</v>
      </c>
      <c r="BO22" s="30">
        <f t="shared" si="7"/>
        <v>0</v>
      </c>
      <c r="BP22" s="30">
        <f t="shared" si="7"/>
        <v>0</v>
      </c>
      <c r="BQ22" s="30">
        <f t="shared" si="7"/>
        <v>0</v>
      </c>
      <c r="BR22" s="30">
        <f t="shared" si="7"/>
        <v>0</v>
      </c>
      <c r="BS22" s="30">
        <f t="shared" si="7"/>
        <v>0</v>
      </c>
      <c r="BT22" s="30">
        <f t="shared" ref="BT22:DO22" si="8">SUM(BT23:BT25)</f>
        <v>0</v>
      </c>
      <c r="BU22" s="30">
        <f t="shared" si="8"/>
        <v>0</v>
      </c>
      <c r="BV22" s="30">
        <f t="shared" si="8"/>
        <v>0</v>
      </c>
      <c r="BW22" s="30">
        <f t="shared" si="8"/>
        <v>0</v>
      </c>
      <c r="BX22" s="30">
        <f t="shared" si="8"/>
        <v>0</v>
      </c>
      <c r="BY22" s="30">
        <f t="shared" si="8"/>
        <v>0</v>
      </c>
      <c r="BZ22" s="30">
        <f t="shared" si="8"/>
        <v>0</v>
      </c>
      <c r="CA22" s="30">
        <f t="shared" si="8"/>
        <v>0</v>
      </c>
      <c r="CB22" s="30">
        <f t="shared" si="8"/>
        <v>0</v>
      </c>
      <c r="CC22" s="30">
        <f t="shared" si="8"/>
        <v>0</v>
      </c>
      <c r="CD22" s="30">
        <f t="shared" si="8"/>
        <v>0</v>
      </c>
      <c r="CE22" s="30">
        <f t="shared" si="8"/>
        <v>0</v>
      </c>
      <c r="CF22" s="30">
        <f t="shared" si="8"/>
        <v>0</v>
      </c>
      <c r="CG22" s="30">
        <f t="shared" si="8"/>
        <v>0</v>
      </c>
      <c r="CH22" s="30">
        <f t="shared" si="8"/>
        <v>0</v>
      </c>
      <c r="CI22" s="30">
        <f t="shared" si="8"/>
        <v>0</v>
      </c>
      <c r="CJ22" s="30">
        <f t="shared" si="8"/>
        <v>0</v>
      </c>
      <c r="CK22" s="30">
        <f t="shared" si="8"/>
        <v>0</v>
      </c>
      <c r="CL22" s="30">
        <f t="shared" si="8"/>
        <v>0</v>
      </c>
      <c r="CM22" s="30">
        <f t="shared" si="8"/>
        <v>0</v>
      </c>
      <c r="CN22" s="30">
        <f t="shared" si="8"/>
        <v>0</v>
      </c>
      <c r="CO22" s="30">
        <f t="shared" si="8"/>
        <v>0</v>
      </c>
      <c r="CP22" s="30">
        <f t="shared" si="8"/>
        <v>0</v>
      </c>
      <c r="CQ22" s="30">
        <f t="shared" si="8"/>
        <v>0</v>
      </c>
      <c r="CR22" s="30">
        <f t="shared" si="8"/>
        <v>0</v>
      </c>
      <c r="CS22" s="30">
        <f t="shared" si="8"/>
        <v>0</v>
      </c>
      <c r="CT22" s="30">
        <f t="shared" si="8"/>
        <v>0</v>
      </c>
      <c r="CU22" s="30">
        <f t="shared" si="8"/>
        <v>0</v>
      </c>
      <c r="CV22" s="30">
        <f t="shared" si="8"/>
        <v>0</v>
      </c>
      <c r="CW22" s="30">
        <f t="shared" si="8"/>
        <v>0</v>
      </c>
      <c r="CX22" s="30">
        <f t="shared" si="8"/>
        <v>0</v>
      </c>
      <c r="CY22" s="30">
        <f t="shared" si="8"/>
        <v>0</v>
      </c>
      <c r="CZ22" s="30">
        <f t="shared" si="8"/>
        <v>0</v>
      </c>
      <c r="DA22" s="30">
        <f t="shared" si="8"/>
        <v>0</v>
      </c>
      <c r="DB22" s="30">
        <f t="shared" si="8"/>
        <v>0</v>
      </c>
      <c r="DC22" s="30">
        <f t="shared" si="8"/>
        <v>0</v>
      </c>
      <c r="DD22" s="30">
        <f t="shared" si="8"/>
        <v>0</v>
      </c>
      <c r="DE22" s="30">
        <f t="shared" si="8"/>
        <v>0</v>
      </c>
      <c r="DF22" s="30">
        <f t="shared" si="8"/>
        <v>0</v>
      </c>
      <c r="DG22" s="30">
        <f t="shared" si="8"/>
        <v>0</v>
      </c>
      <c r="DH22" s="30">
        <f t="shared" si="8"/>
        <v>0</v>
      </c>
      <c r="DI22" s="30">
        <f t="shared" si="8"/>
        <v>0</v>
      </c>
      <c r="DJ22" s="30">
        <f t="shared" si="8"/>
        <v>0</v>
      </c>
      <c r="DK22" s="30">
        <f t="shared" si="8"/>
        <v>0</v>
      </c>
      <c r="DL22" s="30">
        <f t="shared" si="8"/>
        <v>0</v>
      </c>
      <c r="DM22" s="30">
        <f t="shared" si="8"/>
        <v>0</v>
      </c>
      <c r="DN22" s="30">
        <f t="shared" si="8"/>
        <v>0</v>
      </c>
      <c r="DO22" s="30">
        <f t="shared" si="8"/>
        <v>0</v>
      </c>
      <c r="DP22" s="75" t="s">
        <v>98</v>
      </c>
      <c r="DQ22" s="80"/>
    </row>
    <row r="23" s="4" customFormat="1" ht="47" customHeight="1" spans="1:121">
      <c r="A23" s="7"/>
      <c r="B23" s="37"/>
      <c r="C23" s="38"/>
      <c r="D23" s="39"/>
      <c r="E23" s="36" t="s">
        <v>99</v>
      </c>
      <c r="F23" s="29">
        <v>0.06</v>
      </c>
      <c r="G23" s="30">
        <f t="shared" si="6"/>
        <v>0</v>
      </c>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75"/>
      <c r="DQ23" s="83"/>
    </row>
    <row r="24" s="4" customFormat="1" ht="47" customHeight="1" spans="1:121">
      <c r="A24" s="7"/>
      <c r="B24" s="37"/>
      <c r="C24" s="38"/>
      <c r="D24" s="39"/>
      <c r="E24" s="36" t="s">
        <v>100</v>
      </c>
      <c r="F24" s="29">
        <v>0.06</v>
      </c>
      <c r="G24" s="30">
        <f t="shared" si="6"/>
        <v>0</v>
      </c>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75"/>
      <c r="DQ24" s="83"/>
    </row>
    <row r="25" s="4" customFormat="1" ht="47" customHeight="1" spans="1:121">
      <c r="A25" s="7"/>
      <c r="B25" s="37"/>
      <c r="C25" s="38"/>
      <c r="D25" s="39"/>
      <c r="E25" s="36" t="s">
        <v>101</v>
      </c>
      <c r="F25" s="29">
        <v>0.06</v>
      </c>
      <c r="G25" s="30">
        <f t="shared" si="6"/>
        <v>0</v>
      </c>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75"/>
      <c r="DQ25" s="83"/>
    </row>
    <row r="26" s="5" customFormat="1" ht="47" customHeight="1" spans="2:121">
      <c r="B26" s="25"/>
      <c r="C26" s="32"/>
      <c r="D26" s="41" t="s">
        <v>214</v>
      </c>
      <c r="E26" s="28" t="s">
        <v>102</v>
      </c>
      <c r="F26" s="29">
        <v>0.09</v>
      </c>
      <c r="G26" s="30">
        <f t="shared" si="6"/>
        <v>0</v>
      </c>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75" t="s">
        <v>103</v>
      </c>
      <c r="DQ26" s="84"/>
    </row>
    <row r="27" ht="47" customHeight="1" spans="2:121">
      <c r="B27" s="25"/>
      <c r="C27" s="32"/>
      <c r="D27" s="41"/>
      <c r="E27" s="42" t="s">
        <v>215</v>
      </c>
      <c r="F27" s="43">
        <v>0.13</v>
      </c>
      <c r="G27" s="30">
        <f t="shared" si="6"/>
        <v>0</v>
      </c>
      <c r="H27" s="31">
        <f>SUM(H28:H33)</f>
        <v>0</v>
      </c>
      <c r="I27" s="31">
        <f t="shared" ref="I27:BT27" si="9">SUM(I28:I33)</f>
        <v>0</v>
      </c>
      <c r="J27" s="31">
        <f t="shared" si="9"/>
        <v>0</v>
      </c>
      <c r="K27" s="31">
        <f t="shared" si="9"/>
        <v>0</v>
      </c>
      <c r="L27" s="31">
        <f t="shared" si="9"/>
        <v>0</v>
      </c>
      <c r="M27" s="31">
        <f t="shared" si="9"/>
        <v>0</v>
      </c>
      <c r="N27" s="31">
        <f t="shared" si="9"/>
        <v>0</v>
      </c>
      <c r="O27" s="31">
        <f t="shared" si="9"/>
        <v>0</v>
      </c>
      <c r="P27" s="31">
        <f t="shared" si="9"/>
        <v>0</v>
      </c>
      <c r="Q27" s="31">
        <f t="shared" si="9"/>
        <v>0</v>
      </c>
      <c r="R27" s="31">
        <f t="shared" si="9"/>
        <v>0</v>
      </c>
      <c r="S27" s="31">
        <f t="shared" si="9"/>
        <v>0</v>
      </c>
      <c r="T27" s="31">
        <f t="shared" si="9"/>
        <v>0</v>
      </c>
      <c r="U27" s="31">
        <f t="shared" si="9"/>
        <v>0</v>
      </c>
      <c r="V27" s="31">
        <f t="shared" si="9"/>
        <v>0</v>
      </c>
      <c r="W27" s="31">
        <f t="shared" si="9"/>
        <v>0</v>
      </c>
      <c r="X27" s="31">
        <f t="shared" si="9"/>
        <v>0</v>
      </c>
      <c r="Y27" s="31">
        <f t="shared" si="9"/>
        <v>0</v>
      </c>
      <c r="Z27" s="31">
        <f t="shared" si="9"/>
        <v>0</v>
      </c>
      <c r="AA27" s="31">
        <f t="shared" si="9"/>
        <v>0</v>
      </c>
      <c r="AB27" s="31">
        <f t="shared" si="9"/>
        <v>0</v>
      </c>
      <c r="AC27" s="31">
        <f t="shared" si="9"/>
        <v>0</v>
      </c>
      <c r="AD27" s="31">
        <f t="shared" si="9"/>
        <v>0</v>
      </c>
      <c r="AE27" s="31">
        <f t="shared" si="9"/>
        <v>0</v>
      </c>
      <c r="AF27" s="31">
        <f t="shared" si="9"/>
        <v>0</v>
      </c>
      <c r="AG27" s="31">
        <f t="shared" si="9"/>
        <v>0</v>
      </c>
      <c r="AH27" s="31">
        <f t="shared" si="9"/>
        <v>0</v>
      </c>
      <c r="AI27" s="31">
        <f t="shared" si="9"/>
        <v>0</v>
      </c>
      <c r="AJ27" s="31">
        <f t="shared" si="9"/>
        <v>0</v>
      </c>
      <c r="AK27" s="31">
        <f t="shared" si="9"/>
        <v>0</v>
      </c>
      <c r="AL27" s="31">
        <f t="shared" si="9"/>
        <v>0</v>
      </c>
      <c r="AM27" s="31">
        <f t="shared" si="9"/>
        <v>0</v>
      </c>
      <c r="AN27" s="31">
        <f t="shared" si="9"/>
        <v>0</v>
      </c>
      <c r="AO27" s="31">
        <f t="shared" si="9"/>
        <v>0</v>
      </c>
      <c r="AP27" s="31">
        <f t="shared" si="9"/>
        <v>0</v>
      </c>
      <c r="AQ27" s="31">
        <f t="shared" si="9"/>
        <v>0</v>
      </c>
      <c r="AR27" s="31">
        <f t="shared" si="9"/>
        <v>0</v>
      </c>
      <c r="AS27" s="31">
        <f t="shared" si="9"/>
        <v>0</v>
      </c>
      <c r="AT27" s="31">
        <f t="shared" si="9"/>
        <v>0</v>
      </c>
      <c r="AU27" s="31">
        <f t="shared" si="9"/>
        <v>0</v>
      </c>
      <c r="AV27" s="31">
        <f t="shared" si="9"/>
        <v>0</v>
      </c>
      <c r="AW27" s="31">
        <f t="shared" si="9"/>
        <v>0</v>
      </c>
      <c r="AX27" s="31">
        <f t="shared" si="9"/>
        <v>0</v>
      </c>
      <c r="AY27" s="31">
        <f t="shared" si="9"/>
        <v>0</v>
      </c>
      <c r="AZ27" s="31">
        <f t="shared" si="9"/>
        <v>0</v>
      </c>
      <c r="BA27" s="31">
        <f t="shared" si="9"/>
        <v>0</v>
      </c>
      <c r="BB27" s="31">
        <f t="shared" si="9"/>
        <v>0</v>
      </c>
      <c r="BC27" s="31">
        <f t="shared" si="9"/>
        <v>0</v>
      </c>
      <c r="BD27" s="31">
        <f t="shared" si="9"/>
        <v>0</v>
      </c>
      <c r="BE27" s="31">
        <f t="shared" si="9"/>
        <v>0</v>
      </c>
      <c r="BF27" s="31">
        <f t="shared" si="9"/>
        <v>0</v>
      </c>
      <c r="BG27" s="31">
        <f t="shared" si="9"/>
        <v>0</v>
      </c>
      <c r="BH27" s="31">
        <f t="shared" si="9"/>
        <v>0</v>
      </c>
      <c r="BI27" s="31">
        <f t="shared" si="9"/>
        <v>0</v>
      </c>
      <c r="BJ27" s="31">
        <f t="shared" si="9"/>
        <v>0</v>
      </c>
      <c r="BK27" s="31">
        <f t="shared" si="9"/>
        <v>0</v>
      </c>
      <c r="BL27" s="31">
        <f t="shared" si="9"/>
        <v>0</v>
      </c>
      <c r="BM27" s="31">
        <f t="shared" si="9"/>
        <v>0</v>
      </c>
      <c r="BN27" s="31">
        <f t="shared" si="9"/>
        <v>0</v>
      </c>
      <c r="BO27" s="31">
        <f t="shared" si="9"/>
        <v>0</v>
      </c>
      <c r="BP27" s="31">
        <f t="shared" si="9"/>
        <v>0</v>
      </c>
      <c r="BQ27" s="31">
        <f t="shared" si="9"/>
        <v>0</v>
      </c>
      <c r="BR27" s="31">
        <f t="shared" si="9"/>
        <v>0</v>
      </c>
      <c r="BS27" s="31">
        <f t="shared" si="9"/>
        <v>0</v>
      </c>
      <c r="BT27" s="31">
        <f t="shared" si="9"/>
        <v>0</v>
      </c>
      <c r="BU27" s="31">
        <f t="shared" ref="BU27:DO27" si="10">SUM(BU28:BU33)</f>
        <v>0</v>
      </c>
      <c r="BV27" s="31">
        <f t="shared" si="10"/>
        <v>0</v>
      </c>
      <c r="BW27" s="31">
        <f t="shared" si="10"/>
        <v>0</v>
      </c>
      <c r="BX27" s="31">
        <f t="shared" si="10"/>
        <v>0</v>
      </c>
      <c r="BY27" s="31">
        <f t="shared" si="10"/>
        <v>0</v>
      </c>
      <c r="BZ27" s="31">
        <f t="shared" si="10"/>
        <v>0</v>
      </c>
      <c r="CA27" s="31">
        <f t="shared" si="10"/>
        <v>0</v>
      </c>
      <c r="CB27" s="31">
        <f t="shared" si="10"/>
        <v>0</v>
      </c>
      <c r="CC27" s="31">
        <f t="shared" si="10"/>
        <v>0</v>
      </c>
      <c r="CD27" s="31">
        <f t="shared" si="10"/>
        <v>0</v>
      </c>
      <c r="CE27" s="31">
        <f t="shared" si="10"/>
        <v>0</v>
      </c>
      <c r="CF27" s="31">
        <f t="shared" si="10"/>
        <v>0</v>
      </c>
      <c r="CG27" s="31">
        <f t="shared" si="10"/>
        <v>0</v>
      </c>
      <c r="CH27" s="31">
        <f t="shared" si="10"/>
        <v>0</v>
      </c>
      <c r="CI27" s="31">
        <f t="shared" si="10"/>
        <v>0</v>
      </c>
      <c r="CJ27" s="31">
        <f t="shared" si="10"/>
        <v>0</v>
      </c>
      <c r="CK27" s="31">
        <f t="shared" si="10"/>
        <v>0</v>
      </c>
      <c r="CL27" s="31">
        <f t="shared" si="10"/>
        <v>0</v>
      </c>
      <c r="CM27" s="31">
        <f t="shared" si="10"/>
        <v>0</v>
      </c>
      <c r="CN27" s="31">
        <f t="shared" si="10"/>
        <v>0</v>
      </c>
      <c r="CO27" s="31">
        <f t="shared" si="10"/>
        <v>0</v>
      </c>
      <c r="CP27" s="31">
        <f t="shared" si="10"/>
        <v>0</v>
      </c>
      <c r="CQ27" s="31">
        <f t="shared" si="10"/>
        <v>0</v>
      </c>
      <c r="CR27" s="31">
        <f t="shared" si="10"/>
        <v>0</v>
      </c>
      <c r="CS27" s="31">
        <f t="shared" si="10"/>
        <v>0</v>
      </c>
      <c r="CT27" s="31">
        <f t="shared" si="10"/>
        <v>0</v>
      </c>
      <c r="CU27" s="31">
        <f t="shared" si="10"/>
        <v>0</v>
      </c>
      <c r="CV27" s="31">
        <f t="shared" si="10"/>
        <v>0</v>
      </c>
      <c r="CW27" s="31">
        <f t="shared" si="10"/>
        <v>0</v>
      </c>
      <c r="CX27" s="31">
        <f t="shared" si="10"/>
        <v>0</v>
      </c>
      <c r="CY27" s="31">
        <f t="shared" si="10"/>
        <v>0</v>
      </c>
      <c r="CZ27" s="31">
        <f t="shared" si="10"/>
        <v>0</v>
      </c>
      <c r="DA27" s="31">
        <f t="shared" si="10"/>
        <v>0</v>
      </c>
      <c r="DB27" s="31">
        <f t="shared" si="10"/>
        <v>0</v>
      </c>
      <c r="DC27" s="31">
        <f t="shared" si="10"/>
        <v>0</v>
      </c>
      <c r="DD27" s="31">
        <f t="shared" si="10"/>
        <v>0</v>
      </c>
      <c r="DE27" s="31">
        <f t="shared" si="10"/>
        <v>0</v>
      </c>
      <c r="DF27" s="31">
        <f t="shared" si="10"/>
        <v>0</v>
      </c>
      <c r="DG27" s="31">
        <f t="shared" si="10"/>
        <v>0</v>
      </c>
      <c r="DH27" s="31">
        <f t="shared" si="10"/>
        <v>0</v>
      </c>
      <c r="DI27" s="31">
        <f t="shared" si="10"/>
        <v>0</v>
      </c>
      <c r="DJ27" s="31">
        <f t="shared" si="10"/>
        <v>0</v>
      </c>
      <c r="DK27" s="31">
        <f t="shared" si="10"/>
        <v>0</v>
      </c>
      <c r="DL27" s="31">
        <f t="shared" si="10"/>
        <v>0</v>
      </c>
      <c r="DM27" s="31">
        <f t="shared" si="10"/>
        <v>0</v>
      </c>
      <c r="DN27" s="31">
        <f t="shared" si="10"/>
        <v>0</v>
      </c>
      <c r="DO27" s="31">
        <f t="shared" si="10"/>
        <v>0</v>
      </c>
      <c r="DP27" s="76" t="s">
        <v>216</v>
      </c>
      <c r="DQ27" s="85">
        <v>0.11</v>
      </c>
    </row>
    <row r="28" ht="47" customHeight="1" spans="2:121">
      <c r="B28" s="25"/>
      <c r="C28" s="32"/>
      <c r="D28" s="41"/>
      <c r="E28" s="42" t="s">
        <v>106</v>
      </c>
      <c r="F28" s="43">
        <v>0.13</v>
      </c>
      <c r="G28" s="30">
        <f t="shared" si="6"/>
        <v>0</v>
      </c>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75"/>
      <c r="DQ28" s="85"/>
    </row>
    <row r="29" ht="47" customHeight="1" spans="2:121">
      <c r="B29" s="25"/>
      <c r="C29" s="32"/>
      <c r="D29" s="41"/>
      <c r="E29" s="42" t="s">
        <v>107</v>
      </c>
      <c r="F29" s="43">
        <v>0.13</v>
      </c>
      <c r="G29" s="30">
        <f t="shared" si="6"/>
        <v>0</v>
      </c>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75"/>
      <c r="DQ29" s="85"/>
    </row>
    <row r="30" ht="47" customHeight="1" spans="2:121">
      <c r="B30" s="25"/>
      <c r="C30" s="32"/>
      <c r="D30" s="41"/>
      <c r="E30" s="42" t="s">
        <v>108</v>
      </c>
      <c r="F30" s="43">
        <v>0.13</v>
      </c>
      <c r="G30" s="30">
        <f t="shared" ref="G30:G35" si="11">SUM(H30:DO30)</f>
        <v>0</v>
      </c>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75"/>
      <c r="DQ30" s="85"/>
    </row>
    <row r="31" ht="47" customHeight="1" spans="2:121">
      <c r="B31" s="25"/>
      <c r="C31" s="32"/>
      <c r="D31" s="41"/>
      <c r="E31" s="44" t="s">
        <v>109</v>
      </c>
      <c r="F31" s="43">
        <v>0.13</v>
      </c>
      <c r="G31" s="30">
        <f t="shared" si="11"/>
        <v>0</v>
      </c>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75"/>
      <c r="DQ31" s="85"/>
    </row>
    <row r="32" ht="47" customHeight="1" spans="2:121">
      <c r="B32" s="25"/>
      <c r="C32" s="32"/>
      <c r="D32" s="41"/>
      <c r="E32" s="42" t="s">
        <v>110</v>
      </c>
      <c r="F32" s="43">
        <v>0.13</v>
      </c>
      <c r="G32" s="30">
        <f t="shared" si="11"/>
        <v>0</v>
      </c>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75"/>
      <c r="DQ32" s="85"/>
    </row>
    <row r="33" ht="47" customHeight="1" spans="2:121">
      <c r="B33" s="25"/>
      <c r="C33" s="32"/>
      <c r="D33" s="41"/>
      <c r="E33" s="42" t="s">
        <v>111</v>
      </c>
      <c r="F33" s="43">
        <v>0.13</v>
      </c>
      <c r="G33" s="30">
        <f t="shared" si="11"/>
        <v>0</v>
      </c>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75"/>
      <c r="DQ33" s="85"/>
    </row>
    <row r="34" s="6" customFormat="1" ht="47" customHeight="1" spans="1:121">
      <c r="A34" s="7"/>
      <c r="B34" s="45"/>
      <c r="C34" s="46"/>
      <c r="D34" s="47"/>
      <c r="E34" s="48" t="s">
        <v>112</v>
      </c>
      <c r="F34" s="49">
        <v>0.06</v>
      </c>
      <c r="G34" s="50">
        <f t="shared" si="11"/>
        <v>0</v>
      </c>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75"/>
      <c r="DQ34" s="86"/>
    </row>
    <row r="35" ht="47" customHeight="1" spans="2:121">
      <c r="B35" s="25"/>
      <c r="C35" s="51" t="s">
        <v>217</v>
      </c>
      <c r="D35" s="52" t="s">
        <v>211</v>
      </c>
      <c r="E35" s="53" t="s">
        <v>114</v>
      </c>
      <c r="F35" s="43">
        <v>0.09</v>
      </c>
      <c r="G35" s="30">
        <f t="shared" ref="G35:G49" si="12">SUM(H35:DO35)</f>
        <v>0</v>
      </c>
      <c r="H35" s="31">
        <f>SUM(H36:H37)</f>
        <v>0</v>
      </c>
      <c r="I35" s="31">
        <f t="shared" ref="H35:BS35" si="13">SUM(I36:I37)</f>
        <v>0</v>
      </c>
      <c r="J35" s="31">
        <f t="shared" si="13"/>
        <v>0</v>
      </c>
      <c r="K35" s="31">
        <f t="shared" si="13"/>
        <v>0</v>
      </c>
      <c r="L35" s="31">
        <f t="shared" si="13"/>
        <v>0</v>
      </c>
      <c r="M35" s="31">
        <f t="shared" si="13"/>
        <v>0</v>
      </c>
      <c r="N35" s="31">
        <f t="shared" si="13"/>
        <v>0</v>
      </c>
      <c r="O35" s="31">
        <f t="shared" si="13"/>
        <v>0</v>
      </c>
      <c r="P35" s="31">
        <f t="shared" si="13"/>
        <v>0</v>
      </c>
      <c r="Q35" s="31">
        <f t="shared" si="13"/>
        <v>0</v>
      </c>
      <c r="R35" s="31">
        <f t="shared" si="13"/>
        <v>0</v>
      </c>
      <c r="S35" s="31">
        <f t="shared" si="13"/>
        <v>0</v>
      </c>
      <c r="T35" s="31">
        <f t="shared" si="13"/>
        <v>0</v>
      </c>
      <c r="U35" s="31">
        <f t="shared" si="13"/>
        <v>0</v>
      </c>
      <c r="V35" s="31">
        <f t="shared" si="13"/>
        <v>0</v>
      </c>
      <c r="W35" s="31">
        <f t="shared" si="13"/>
        <v>0</v>
      </c>
      <c r="X35" s="31">
        <f t="shared" si="13"/>
        <v>0</v>
      </c>
      <c r="Y35" s="31">
        <f t="shared" si="13"/>
        <v>0</v>
      </c>
      <c r="Z35" s="31">
        <f t="shared" si="13"/>
        <v>0</v>
      </c>
      <c r="AA35" s="31">
        <f t="shared" si="13"/>
        <v>0</v>
      </c>
      <c r="AB35" s="31">
        <f t="shared" si="13"/>
        <v>0</v>
      </c>
      <c r="AC35" s="31">
        <f t="shared" si="13"/>
        <v>0</v>
      </c>
      <c r="AD35" s="31">
        <f t="shared" si="13"/>
        <v>0</v>
      </c>
      <c r="AE35" s="31">
        <f t="shared" si="13"/>
        <v>0</v>
      </c>
      <c r="AF35" s="31">
        <f t="shared" si="13"/>
        <v>0</v>
      </c>
      <c r="AG35" s="31">
        <f t="shared" si="13"/>
        <v>0</v>
      </c>
      <c r="AH35" s="31">
        <f t="shared" si="13"/>
        <v>0</v>
      </c>
      <c r="AI35" s="31">
        <f t="shared" si="13"/>
        <v>0</v>
      </c>
      <c r="AJ35" s="31">
        <f t="shared" si="13"/>
        <v>0</v>
      </c>
      <c r="AK35" s="31">
        <f t="shared" si="13"/>
        <v>0</v>
      </c>
      <c r="AL35" s="31">
        <f t="shared" si="13"/>
        <v>0</v>
      </c>
      <c r="AM35" s="31">
        <f t="shared" si="13"/>
        <v>0</v>
      </c>
      <c r="AN35" s="31">
        <f t="shared" si="13"/>
        <v>0</v>
      </c>
      <c r="AO35" s="31">
        <f t="shared" si="13"/>
        <v>0</v>
      </c>
      <c r="AP35" s="31">
        <f t="shared" si="13"/>
        <v>0</v>
      </c>
      <c r="AQ35" s="31">
        <f t="shared" si="13"/>
        <v>0</v>
      </c>
      <c r="AR35" s="31">
        <f t="shared" si="13"/>
        <v>0</v>
      </c>
      <c r="AS35" s="31">
        <f t="shared" si="13"/>
        <v>0</v>
      </c>
      <c r="AT35" s="31">
        <f t="shared" si="13"/>
        <v>0</v>
      </c>
      <c r="AU35" s="31">
        <f t="shared" si="13"/>
        <v>0</v>
      </c>
      <c r="AV35" s="31">
        <f t="shared" si="13"/>
        <v>0</v>
      </c>
      <c r="AW35" s="31">
        <f t="shared" si="13"/>
        <v>0</v>
      </c>
      <c r="AX35" s="31">
        <f t="shared" si="13"/>
        <v>0</v>
      </c>
      <c r="AY35" s="31">
        <f t="shared" si="13"/>
        <v>0</v>
      </c>
      <c r="AZ35" s="31">
        <f t="shared" si="13"/>
        <v>0</v>
      </c>
      <c r="BA35" s="31">
        <f t="shared" si="13"/>
        <v>0</v>
      </c>
      <c r="BB35" s="31">
        <f t="shared" si="13"/>
        <v>0</v>
      </c>
      <c r="BC35" s="31">
        <f t="shared" si="13"/>
        <v>0</v>
      </c>
      <c r="BD35" s="31">
        <f t="shared" si="13"/>
        <v>0</v>
      </c>
      <c r="BE35" s="31">
        <f t="shared" si="13"/>
        <v>0</v>
      </c>
      <c r="BF35" s="31">
        <f t="shared" si="13"/>
        <v>0</v>
      </c>
      <c r="BG35" s="31">
        <f t="shared" si="13"/>
        <v>0</v>
      </c>
      <c r="BH35" s="31">
        <f t="shared" si="13"/>
        <v>0</v>
      </c>
      <c r="BI35" s="31">
        <f t="shared" si="13"/>
        <v>0</v>
      </c>
      <c r="BJ35" s="31">
        <f t="shared" si="13"/>
        <v>0</v>
      </c>
      <c r="BK35" s="31">
        <f t="shared" si="13"/>
        <v>0</v>
      </c>
      <c r="BL35" s="31">
        <f t="shared" si="13"/>
        <v>0</v>
      </c>
      <c r="BM35" s="31">
        <f t="shared" si="13"/>
        <v>0</v>
      </c>
      <c r="BN35" s="31">
        <f t="shared" si="13"/>
        <v>0</v>
      </c>
      <c r="BO35" s="31">
        <f t="shared" si="13"/>
        <v>0</v>
      </c>
      <c r="BP35" s="31">
        <f t="shared" si="13"/>
        <v>0</v>
      </c>
      <c r="BQ35" s="31">
        <f t="shared" si="13"/>
        <v>0</v>
      </c>
      <c r="BR35" s="31">
        <f t="shared" si="13"/>
        <v>0</v>
      </c>
      <c r="BS35" s="31">
        <f t="shared" si="13"/>
        <v>0</v>
      </c>
      <c r="BT35" s="31">
        <f t="shared" ref="BT35:DO35" si="14">SUM(BT36:BT37)</f>
        <v>0</v>
      </c>
      <c r="BU35" s="31">
        <f t="shared" si="14"/>
        <v>0</v>
      </c>
      <c r="BV35" s="31">
        <f t="shared" si="14"/>
        <v>0</v>
      </c>
      <c r="BW35" s="31">
        <f t="shared" si="14"/>
        <v>0</v>
      </c>
      <c r="BX35" s="31">
        <f t="shared" si="14"/>
        <v>0</v>
      </c>
      <c r="BY35" s="31">
        <f t="shared" si="14"/>
        <v>0</v>
      </c>
      <c r="BZ35" s="31">
        <f t="shared" si="14"/>
        <v>0</v>
      </c>
      <c r="CA35" s="31">
        <f t="shared" si="14"/>
        <v>0</v>
      </c>
      <c r="CB35" s="31">
        <f t="shared" si="14"/>
        <v>0</v>
      </c>
      <c r="CC35" s="31">
        <f t="shared" si="14"/>
        <v>0</v>
      </c>
      <c r="CD35" s="31">
        <f t="shared" si="14"/>
        <v>0</v>
      </c>
      <c r="CE35" s="31">
        <f t="shared" si="14"/>
        <v>0</v>
      </c>
      <c r="CF35" s="31">
        <f t="shared" si="14"/>
        <v>0</v>
      </c>
      <c r="CG35" s="31">
        <f t="shared" si="14"/>
        <v>0</v>
      </c>
      <c r="CH35" s="31">
        <f t="shared" si="14"/>
        <v>0</v>
      </c>
      <c r="CI35" s="31">
        <f t="shared" si="14"/>
        <v>0</v>
      </c>
      <c r="CJ35" s="31">
        <f t="shared" si="14"/>
        <v>0</v>
      </c>
      <c r="CK35" s="31">
        <f t="shared" si="14"/>
        <v>0</v>
      </c>
      <c r="CL35" s="31">
        <f t="shared" si="14"/>
        <v>0</v>
      </c>
      <c r="CM35" s="31">
        <f t="shared" si="14"/>
        <v>0</v>
      </c>
      <c r="CN35" s="31">
        <f t="shared" si="14"/>
        <v>0</v>
      </c>
      <c r="CO35" s="31">
        <f t="shared" si="14"/>
        <v>0</v>
      </c>
      <c r="CP35" s="31">
        <f t="shared" si="14"/>
        <v>0</v>
      </c>
      <c r="CQ35" s="31">
        <f t="shared" si="14"/>
        <v>0</v>
      </c>
      <c r="CR35" s="31">
        <f t="shared" si="14"/>
        <v>0</v>
      </c>
      <c r="CS35" s="31">
        <f t="shared" si="14"/>
        <v>0</v>
      </c>
      <c r="CT35" s="31">
        <f t="shared" si="14"/>
        <v>0</v>
      </c>
      <c r="CU35" s="31">
        <f t="shared" si="14"/>
        <v>0</v>
      </c>
      <c r="CV35" s="31">
        <f t="shared" si="14"/>
        <v>0</v>
      </c>
      <c r="CW35" s="31">
        <f t="shared" si="14"/>
        <v>0</v>
      </c>
      <c r="CX35" s="31">
        <f t="shared" si="14"/>
        <v>0</v>
      </c>
      <c r="CY35" s="31">
        <f t="shared" si="14"/>
        <v>0</v>
      </c>
      <c r="CZ35" s="31">
        <f t="shared" si="14"/>
        <v>0</v>
      </c>
      <c r="DA35" s="31">
        <f t="shared" si="14"/>
        <v>0</v>
      </c>
      <c r="DB35" s="31">
        <f t="shared" si="14"/>
        <v>0</v>
      </c>
      <c r="DC35" s="31">
        <f t="shared" si="14"/>
        <v>0</v>
      </c>
      <c r="DD35" s="31">
        <f t="shared" si="14"/>
        <v>0</v>
      </c>
      <c r="DE35" s="31">
        <f t="shared" si="14"/>
        <v>0</v>
      </c>
      <c r="DF35" s="31">
        <f t="shared" si="14"/>
        <v>0</v>
      </c>
      <c r="DG35" s="31">
        <f t="shared" si="14"/>
        <v>0</v>
      </c>
      <c r="DH35" s="31">
        <f t="shared" si="14"/>
        <v>0</v>
      </c>
      <c r="DI35" s="31">
        <f t="shared" si="14"/>
        <v>0</v>
      </c>
      <c r="DJ35" s="31">
        <f t="shared" si="14"/>
        <v>0</v>
      </c>
      <c r="DK35" s="31">
        <f t="shared" si="14"/>
        <v>0</v>
      </c>
      <c r="DL35" s="31">
        <f t="shared" si="14"/>
        <v>0</v>
      </c>
      <c r="DM35" s="31">
        <f t="shared" si="14"/>
        <v>0</v>
      </c>
      <c r="DN35" s="31">
        <f t="shared" si="14"/>
        <v>0</v>
      </c>
      <c r="DO35" s="31">
        <f t="shared" si="14"/>
        <v>0</v>
      </c>
      <c r="DP35" s="77" t="s">
        <v>218</v>
      </c>
      <c r="DQ35" s="87"/>
    </row>
    <row r="36" ht="47" customHeight="1" spans="2:121">
      <c r="B36" s="25"/>
      <c r="C36" s="51"/>
      <c r="D36" s="52"/>
      <c r="E36" s="54" t="s">
        <v>116</v>
      </c>
      <c r="F36" s="43">
        <v>0.09</v>
      </c>
      <c r="G36" s="30">
        <f t="shared" si="12"/>
        <v>0</v>
      </c>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77"/>
      <c r="DQ36" s="87"/>
    </row>
    <row r="37" ht="47" customHeight="1" spans="2:121">
      <c r="B37" s="25"/>
      <c r="C37" s="51"/>
      <c r="D37" s="52"/>
      <c r="E37" s="54" t="s">
        <v>117</v>
      </c>
      <c r="F37" s="43">
        <v>0.09</v>
      </c>
      <c r="G37" s="30">
        <f t="shared" si="12"/>
        <v>0</v>
      </c>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77"/>
      <c r="DQ37" s="87"/>
    </row>
    <row r="38" ht="47" customHeight="1" spans="2:121">
      <c r="B38" s="25"/>
      <c r="C38" s="51"/>
      <c r="D38" s="52"/>
      <c r="E38" s="53" t="s">
        <v>118</v>
      </c>
      <c r="F38" s="43">
        <v>0.06</v>
      </c>
      <c r="G38" s="30">
        <f t="shared" si="12"/>
        <v>0</v>
      </c>
      <c r="H38" s="31">
        <f>SUM(H39:H45)</f>
        <v>0</v>
      </c>
      <c r="I38" s="31">
        <f t="shared" ref="H38:BS38" si="15">SUM(I39:I45)</f>
        <v>0</v>
      </c>
      <c r="J38" s="31">
        <f t="shared" si="15"/>
        <v>0</v>
      </c>
      <c r="K38" s="31">
        <f t="shared" si="15"/>
        <v>0</v>
      </c>
      <c r="L38" s="31">
        <f t="shared" si="15"/>
        <v>0</v>
      </c>
      <c r="M38" s="31">
        <f t="shared" si="15"/>
        <v>0</v>
      </c>
      <c r="N38" s="31">
        <f t="shared" si="15"/>
        <v>0</v>
      </c>
      <c r="O38" s="31">
        <f t="shared" si="15"/>
        <v>0</v>
      </c>
      <c r="P38" s="31">
        <f t="shared" si="15"/>
        <v>0</v>
      </c>
      <c r="Q38" s="31">
        <f t="shared" si="15"/>
        <v>0</v>
      </c>
      <c r="R38" s="31">
        <f t="shared" si="15"/>
        <v>0</v>
      </c>
      <c r="S38" s="31">
        <f t="shared" si="15"/>
        <v>0</v>
      </c>
      <c r="T38" s="31">
        <f t="shared" si="15"/>
        <v>0</v>
      </c>
      <c r="U38" s="31">
        <f t="shared" si="15"/>
        <v>0</v>
      </c>
      <c r="V38" s="31">
        <f t="shared" si="15"/>
        <v>0</v>
      </c>
      <c r="W38" s="31">
        <f t="shared" si="15"/>
        <v>0</v>
      </c>
      <c r="X38" s="31">
        <f t="shared" si="15"/>
        <v>0</v>
      </c>
      <c r="Y38" s="31">
        <f t="shared" si="15"/>
        <v>0</v>
      </c>
      <c r="Z38" s="31">
        <f t="shared" si="15"/>
        <v>0</v>
      </c>
      <c r="AA38" s="31">
        <f t="shared" si="15"/>
        <v>0</v>
      </c>
      <c r="AB38" s="31">
        <f t="shared" si="15"/>
        <v>0</v>
      </c>
      <c r="AC38" s="31">
        <f t="shared" si="15"/>
        <v>0</v>
      </c>
      <c r="AD38" s="31">
        <f t="shared" si="15"/>
        <v>0</v>
      </c>
      <c r="AE38" s="31">
        <f t="shared" si="15"/>
        <v>0</v>
      </c>
      <c r="AF38" s="31">
        <f t="shared" si="15"/>
        <v>0</v>
      </c>
      <c r="AG38" s="31">
        <f t="shared" si="15"/>
        <v>0</v>
      </c>
      <c r="AH38" s="31">
        <f t="shared" si="15"/>
        <v>0</v>
      </c>
      <c r="AI38" s="31">
        <f t="shared" si="15"/>
        <v>0</v>
      </c>
      <c r="AJ38" s="31">
        <f t="shared" si="15"/>
        <v>0</v>
      </c>
      <c r="AK38" s="31">
        <f t="shared" si="15"/>
        <v>0</v>
      </c>
      <c r="AL38" s="31">
        <f t="shared" si="15"/>
        <v>0</v>
      </c>
      <c r="AM38" s="31">
        <f t="shared" si="15"/>
        <v>0</v>
      </c>
      <c r="AN38" s="31">
        <f t="shared" si="15"/>
        <v>0</v>
      </c>
      <c r="AO38" s="31">
        <f t="shared" si="15"/>
        <v>0</v>
      </c>
      <c r="AP38" s="31">
        <f t="shared" si="15"/>
        <v>0</v>
      </c>
      <c r="AQ38" s="31">
        <f t="shared" si="15"/>
        <v>0</v>
      </c>
      <c r="AR38" s="31">
        <f t="shared" si="15"/>
        <v>0</v>
      </c>
      <c r="AS38" s="31">
        <f t="shared" si="15"/>
        <v>0</v>
      </c>
      <c r="AT38" s="31">
        <f t="shared" si="15"/>
        <v>0</v>
      </c>
      <c r="AU38" s="31">
        <f t="shared" si="15"/>
        <v>0</v>
      </c>
      <c r="AV38" s="31">
        <f t="shared" si="15"/>
        <v>0</v>
      </c>
      <c r="AW38" s="31">
        <f t="shared" si="15"/>
        <v>0</v>
      </c>
      <c r="AX38" s="31">
        <f t="shared" si="15"/>
        <v>0</v>
      </c>
      <c r="AY38" s="31">
        <f t="shared" si="15"/>
        <v>0</v>
      </c>
      <c r="AZ38" s="31">
        <f t="shared" si="15"/>
        <v>0</v>
      </c>
      <c r="BA38" s="31">
        <f t="shared" si="15"/>
        <v>0</v>
      </c>
      <c r="BB38" s="31">
        <f t="shared" si="15"/>
        <v>0</v>
      </c>
      <c r="BC38" s="31">
        <f t="shared" si="15"/>
        <v>0</v>
      </c>
      <c r="BD38" s="31">
        <f t="shared" si="15"/>
        <v>0</v>
      </c>
      <c r="BE38" s="31">
        <f t="shared" si="15"/>
        <v>0</v>
      </c>
      <c r="BF38" s="31">
        <f t="shared" si="15"/>
        <v>0</v>
      </c>
      <c r="BG38" s="31">
        <f t="shared" si="15"/>
        <v>0</v>
      </c>
      <c r="BH38" s="31">
        <f t="shared" si="15"/>
        <v>0</v>
      </c>
      <c r="BI38" s="31">
        <f t="shared" si="15"/>
        <v>0</v>
      </c>
      <c r="BJ38" s="31">
        <f t="shared" si="15"/>
        <v>0</v>
      </c>
      <c r="BK38" s="31">
        <f t="shared" si="15"/>
        <v>0</v>
      </c>
      <c r="BL38" s="31">
        <f t="shared" si="15"/>
        <v>0</v>
      </c>
      <c r="BM38" s="31">
        <f t="shared" si="15"/>
        <v>0</v>
      </c>
      <c r="BN38" s="31">
        <f t="shared" si="15"/>
        <v>0</v>
      </c>
      <c r="BO38" s="31">
        <f t="shared" si="15"/>
        <v>0</v>
      </c>
      <c r="BP38" s="31">
        <f t="shared" si="15"/>
        <v>0</v>
      </c>
      <c r="BQ38" s="31">
        <f t="shared" si="15"/>
        <v>0</v>
      </c>
      <c r="BR38" s="31">
        <f t="shared" si="15"/>
        <v>0</v>
      </c>
      <c r="BS38" s="31">
        <f t="shared" si="15"/>
        <v>0</v>
      </c>
      <c r="BT38" s="31">
        <f t="shared" ref="BT38:DO38" si="16">SUM(BT39:BT45)</f>
        <v>0</v>
      </c>
      <c r="BU38" s="31">
        <f t="shared" si="16"/>
        <v>0</v>
      </c>
      <c r="BV38" s="31">
        <f t="shared" si="16"/>
        <v>0</v>
      </c>
      <c r="BW38" s="31">
        <f t="shared" si="16"/>
        <v>0</v>
      </c>
      <c r="BX38" s="31">
        <f t="shared" si="16"/>
        <v>0</v>
      </c>
      <c r="BY38" s="31">
        <f t="shared" si="16"/>
        <v>0</v>
      </c>
      <c r="BZ38" s="31">
        <f t="shared" si="16"/>
        <v>0</v>
      </c>
      <c r="CA38" s="31">
        <f t="shared" si="16"/>
        <v>0</v>
      </c>
      <c r="CB38" s="31">
        <f t="shared" si="16"/>
        <v>0</v>
      </c>
      <c r="CC38" s="31">
        <f t="shared" si="16"/>
        <v>0</v>
      </c>
      <c r="CD38" s="31">
        <f t="shared" si="16"/>
        <v>0</v>
      </c>
      <c r="CE38" s="31">
        <f t="shared" si="16"/>
        <v>0</v>
      </c>
      <c r="CF38" s="31">
        <f t="shared" si="16"/>
        <v>0</v>
      </c>
      <c r="CG38" s="31">
        <f t="shared" si="16"/>
        <v>0</v>
      </c>
      <c r="CH38" s="31">
        <f t="shared" si="16"/>
        <v>0</v>
      </c>
      <c r="CI38" s="31">
        <f t="shared" si="16"/>
        <v>0</v>
      </c>
      <c r="CJ38" s="31">
        <f t="shared" si="16"/>
        <v>0</v>
      </c>
      <c r="CK38" s="31">
        <f t="shared" si="16"/>
        <v>0</v>
      </c>
      <c r="CL38" s="31">
        <f t="shared" si="16"/>
        <v>0</v>
      </c>
      <c r="CM38" s="31">
        <f t="shared" si="16"/>
        <v>0</v>
      </c>
      <c r="CN38" s="31">
        <f t="shared" si="16"/>
        <v>0</v>
      </c>
      <c r="CO38" s="31">
        <f t="shared" si="16"/>
        <v>0</v>
      </c>
      <c r="CP38" s="31">
        <f t="shared" si="16"/>
        <v>0</v>
      </c>
      <c r="CQ38" s="31">
        <f t="shared" si="16"/>
        <v>0</v>
      </c>
      <c r="CR38" s="31">
        <f t="shared" si="16"/>
        <v>0</v>
      </c>
      <c r="CS38" s="31">
        <f t="shared" si="16"/>
        <v>0</v>
      </c>
      <c r="CT38" s="31">
        <f t="shared" si="16"/>
        <v>0</v>
      </c>
      <c r="CU38" s="31">
        <f t="shared" si="16"/>
        <v>0</v>
      </c>
      <c r="CV38" s="31">
        <f t="shared" si="16"/>
        <v>0</v>
      </c>
      <c r="CW38" s="31">
        <f t="shared" si="16"/>
        <v>0</v>
      </c>
      <c r="CX38" s="31">
        <f t="shared" si="16"/>
        <v>0</v>
      </c>
      <c r="CY38" s="31">
        <f t="shared" si="16"/>
        <v>0</v>
      </c>
      <c r="CZ38" s="31">
        <f t="shared" si="16"/>
        <v>0</v>
      </c>
      <c r="DA38" s="31">
        <f t="shared" si="16"/>
        <v>0</v>
      </c>
      <c r="DB38" s="31">
        <f t="shared" si="16"/>
        <v>0</v>
      </c>
      <c r="DC38" s="31">
        <f t="shared" si="16"/>
        <v>0</v>
      </c>
      <c r="DD38" s="31">
        <f t="shared" si="16"/>
        <v>0</v>
      </c>
      <c r="DE38" s="31">
        <f t="shared" si="16"/>
        <v>0</v>
      </c>
      <c r="DF38" s="31">
        <f t="shared" si="16"/>
        <v>0</v>
      </c>
      <c r="DG38" s="31">
        <f t="shared" si="16"/>
        <v>0</v>
      </c>
      <c r="DH38" s="31">
        <f t="shared" si="16"/>
        <v>0</v>
      </c>
      <c r="DI38" s="31">
        <f t="shared" si="16"/>
        <v>0</v>
      </c>
      <c r="DJ38" s="31">
        <f t="shared" si="16"/>
        <v>0</v>
      </c>
      <c r="DK38" s="31">
        <f t="shared" si="16"/>
        <v>0</v>
      </c>
      <c r="DL38" s="31">
        <f t="shared" si="16"/>
        <v>0</v>
      </c>
      <c r="DM38" s="31">
        <f t="shared" si="16"/>
        <v>0</v>
      </c>
      <c r="DN38" s="31">
        <f t="shared" si="16"/>
        <v>0</v>
      </c>
      <c r="DO38" s="31">
        <f t="shared" si="16"/>
        <v>0</v>
      </c>
      <c r="DP38" s="77" t="s">
        <v>219</v>
      </c>
      <c r="DQ38" s="87"/>
    </row>
    <row r="39" ht="47" customHeight="1" spans="2:121">
      <c r="B39" s="25"/>
      <c r="C39" s="51"/>
      <c r="D39" s="52"/>
      <c r="E39" s="54" t="s">
        <v>120</v>
      </c>
      <c r="F39" s="43">
        <v>0.06</v>
      </c>
      <c r="G39" s="30">
        <f t="shared" si="12"/>
        <v>0</v>
      </c>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77"/>
      <c r="DQ39" s="87"/>
    </row>
    <row r="40" ht="47" customHeight="1" spans="2:121">
      <c r="B40" s="25"/>
      <c r="C40" s="51"/>
      <c r="D40" s="52"/>
      <c r="E40" s="54" t="s">
        <v>121</v>
      </c>
      <c r="F40" s="43">
        <v>0.06</v>
      </c>
      <c r="G40" s="30">
        <f t="shared" si="12"/>
        <v>0</v>
      </c>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77"/>
      <c r="DQ40" s="87"/>
    </row>
    <row r="41" ht="40" customHeight="1" spans="2:121">
      <c r="B41" s="25"/>
      <c r="C41" s="51"/>
      <c r="D41" s="52"/>
      <c r="E41" s="54" t="s">
        <v>122</v>
      </c>
      <c r="F41" s="43">
        <v>0.06</v>
      </c>
      <c r="G41" s="30">
        <f t="shared" si="12"/>
        <v>0</v>
      </c>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77"/>
      <c r="DQ41" s="87"/>
    </row>
    <row r="42" ht="40" customHeight="1" spans="2:121">
      <c r="B42" s="25"/>
      <c r="C42" s="51"/>
      <c r="D42" s="52"/>
      <c r="E42" s="54" t="s">
        <v>123</v>
      </c>
      <c r="F42" s="43">
        <v>0.06</v>
      </c>
      <c r="G42" s="30">
        <f t="shared" si="12"/>
        <v>0</v>
      </c>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77"/>
      <c r="DQ42" s="87"/>
    </row>
    <row r="43" ht="40" customHeight="1" spans="2:121">
      <c r="B43" s="25"/>
      <c r="C43" s="51"/>
      <c r="D43" s="52"/>
      <c r="E43" s="53" t="s">
        <v>124</v>
      </c>
      <c r="F43" s="43">
        <v>0.06</v>
      </c>
      <c r="G43" s="30">
        <f t="shared" si="12"/>
        <v>0</v>
      </c>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77"/>
      <c r="DQ43" s="87"/>
    </row>
    <row r="44" s="2" customFormat="1" ht="40" customHeight="1" spans="1:121">
      <c r="A44" s="7"/>
      <c r="B44" s="37"/>
      <c r="C44" s="55"/>
      <c r="D44" s="56"/>
      <c r="E44" s="36" t="s">
        <v>125</v>
      </c>
      <c r="F44" s="29">
        <v>0.06</v>
      </c>
      <c r="G44" s="30">
        <f t="shared" si="12"/>
        <v>0</v>
      </c>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75"/>
      <c r="DQ44" s="88"/>
    </row>
    <row r="45" s="2" customFormat="1" ht="40" customHeight="1" spans="1:121">
      <c r="A45" s="7"/>
      <c r="B45" s="37"/>
      <c r="C45" s="55"/>
      <c r="D45" s="56"/>
      <c r="E45" s="36" t="s">
        <v>126</v>
      </c>
      <c r="F45" s="29">
        <v>0.06</v>
      </c>
      <c r="G45" s="30">
        <f t="shared" si="12"/>
        <v>0</v>
      </c>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75"/>
      <c r="DQ45" s="88"/>
    </row>
    <row r="46" ht="62" customHeight="1" spans="2:121">
      <c r="B46" s="25"/>
      <c r="C46" s="51"/>
      <c r="D46" s="52"/>
      <c r="E46" s="57" t="s">
        <v>127</v>
      </c>
      <c r="F46" s="43">
        <v>0.06</v>
      </c>
      <c r="G46" s="30">
        <f t="shared" si="12"/>
        <v>0</v>
      </c>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77"/>
      <c r="DQ46" s="87"/>
    </row>
    <row r="47" ht="62" customHeight="1" spans="2:121">
      <c r="B47" s="25"/>
      <c r="C47" s="51"/>
      <c r="D47" s="52"/>
      <c r="E47" s="53" t="s">
        <v>128</v>
      </c>
      <c r="F47" s="58">
        <v>0.06</v>
      </c>
      <c r="G47" s="30">
        <f t="shared" si="12"/>
        <v>0</v>
      </c>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77" t="s">
        <v>220</v>
      </c>
      <c r="DQ47" s="87"/>
    </row>
    <row r="48" ht="47" customHeight="1" spans="2:121">
      <c r="B48" s="59" t="s">
        <v>221</v>
      </c>
      <c r="C48" s="26" t="s">
        <v>222</v>
      </c>
      <c r="D48" s="60" t="s">
        <v>223</v>
      </c>
      <c r="E48" s="61" t="s">
        <v>131</v>
      </c>
      <c r="F48" s="43">
        <v>0.13</v>
      </c>
      <c r="G48" s="30">
        <f t="shared" ref="G48:G56" si="17">SUM(H48:DO48)</f>
        <v>21122.12</v>
      </c>
      <c r="H48" s="31">
        <f>SUM(H49:H51)</f>
        <v>0</v>
      </c>
      <c r="I48" s="31">
        <f t="shared" ref="I48:AN48" si="18">SUM(I49:I51)</f>
        <v>0</v>
      </c>
      <c r="J48" s="31">
        <f t="shared" si="18"/>
        <v>0</v>
      </c>
      <c r="K48" s="31">
        <f t="shared" si="18"/>
        <v>0</v>
      </c>
      <c r="L48" s="31">
        <f t="shared" si="18"/>
        <v>0</v>
      </c>
      <c r="M48" s="31">
        <f t="shared" si="18"/>
        <v>0</v>
      </c>
      <c r="N48" s="31">
        <f t="shared" si="18"/>
        <v>0</v>
      </c>
      <c r="O48" s="31">
        <f t="shared" si="18"/>
        <v>0</v>
      </c>
      <c r="P48" s="31">
        <f t="shared" si="18"/>
        <v>0</v>
      </c>
      <c r="Q48" s="31">
        <f t="shared" si="18"/>
        <v>0</v>
      </c>
      <c r="R48" s="31">
        <f t="shared" si="18"/>
        <v>0</v>
      </c>
      <c r="S48" s="31">
        <f t="shared" si="18"/>
        <v>0</v>
      </c>
      <c r="T48" s="31">
        <f t="shared" si="18"/>
        <v>0</v>
      </c>
      <c r="U48" s="31">
        <f t="shared" si="18"/>
        <v>0</v>
      </c>
      <c r="V48" s="31">
        <f t="shared" si="18"/>
        <v>0</v>
      </c>
      <c r="W48" s="31">
        <f t="shared" si="18"/>
        <v>0</v>
      </c>
      <c r="X48" s="31">
        <f t="shared" si="18"/>
        <v>21122.12</v>
      </c>
      <c r="Y48" s="31">
        <f t="shared" si="18"/>
        <v>0</v>
      </c>
      <c r="Z48" s="31">
        <f t="shared" si="18"/>
        <v>0</v>
      </c>
      <c r="AA48" s="31">
        <f t="shared" si="18"/>
        <v>0</v>
      </c>
      <c r="AB48" s="31">
        <f t="shared" si="18"/>
        <v>0</v>
      </c>
      <c r="AC48" s="31">
        <f t="shared" si="18"/>
        <v>0</v>
      </c>
      <c r="AD48" s="31">
        <f t="shared" si="18"/>
        <v>0</v>
      </c>
      <c r="AE48" s="31">
        <f t="shared" si="18"/>
        <v>0</v>
      </c>
      <c r="AF48" s="31">
        <f t="shared" si="18"/>
        <v>0</v>
      </c>
      <c r="AG48" s="31">
        <f t="shared" si="18"/>
        <v>0</v>
      </c>
      <c r="AH48" s="31">
        <f t="shared" si="18"/>
        <v>0</v>
      </c>
      <c r="AI48" s="31">
        <f t="shared" si="18"/>
        <v>0</v>
      </c>
      <c r="AJ48" s="31">
        <f t="shared" si="18"/>
        <v>0</v>
      </c>
      <c r="AK48" s="31">
        <f t="shared" si="18"/>
        <v>0</v>
      </c>
      <c r="AL48" s="31">
        <f t="shared" si="18"/>
        <v>0</v>
      </c>
      <c r="AM48" s="31">
        <f t="shared" si="18"/>
        <v>0</v>
      </c>
      <c r="AN48" s="31">
        <f t="shared" si="18"/>
        <v>0</v>
      </c>
      <c r="AO48" s="31">
        <f t="shared" ref="AO48:BT48" si="19">SUM(AO49:AO51)</f>
        <v>0</v>
      </c>
      <c r="AP48" s="31">
        <f t="shared" si="19"/>
        <v>0</v>
      </c>
      <c r="AQ48" s="31">
        <f t="shared" si="19"/>
        <v>0</v>
      </c>
      <c r="AR48" s="31">
        <f t="shared" si="19"/>
        <v>0</v>
      </c>
      <c r="AS48" s="31">
        <f t="shared" si="19"/>
        <v>0</v>
      </c>
      <c r="AT48" s="31">
        <f t="shared" si="19"/>
        <v>0</v>
      </c>
      <c r="AU48" s="31">
        <f t="shared" si="19"/>
        <v>0</v>
      </c>
      <c r="AV48" s="31">
        <f t="shared" si="19"/>
        <v>0</v>
      </c>
      <c r="AW48" s="31">
        <f t="shared" si="19"/>
        <v>0</v>
      </c>
      <c r="AX48" s="31">
        <f t="shared" si="19"/>
        <v>0</v>
      </c>
      <c r="AY48" s="31">
        <f t="shared" si="19"/>
        <v>0</v>
      </c>
      <c r="AZ48" s="31">
        <f t="shared" si="19"/>
        <v>0</v>
      </c>
      <c r="BA48" s="31">
        <f t="shared" si="19"/>
        <v>0</v>
      </c>
      <c r="BB48" s="31">
        <f t="shared" si="19"/>
        <v>0</v>
      </c>
      <c r="BC48" s="31">
        <f t="shared" si="19"/>
        <v>0</v>
      </c>
      <c r="BD48" s="31">
        <f t="shared" si="19"/>
        <v>0</v>
      </c>
      <c r="BE48" s="31">
        <f t="shared" si="19"/>
        <v>0</v>
      </c>
      <c r="BF48" s="31">
        <f t="shared" si="19"/>
        <v>0</v>
      </c>
      <c r="BG48" s="31">
        <f t="shared" si="19"/>
        <v>0</v>
      </c>
      <c r="BH48" s="31">
        <f t="shared" si="19"/>
        <v>0</v>
      </c>
      <c r="BI48" s="31">
        <f t="shared" si="19"/>
        <v>0</v>
      </c>
      <c r="BJ48" s="31">
        <f t="shared" si="19"/>
        <v>0</v>
      </c>
      <c r="BK48" s="31">
        <f t="shared" si="19"/>
        <v>0</v>
      </c>
      <c r="BL48" s="31">
        <f t="shared" si="19"/>
        <v>0</v>
      </c>
      <c r="BM48" s="31">
        <f t="shared" si="19"/>
        <v>0</v>
      </c>
      <c r="BN48" s="31">
        <f t="shared" si="19"/>
        <v>0</v>
      </c>
      <c r="BO48" s="31">
        <f t="shared" si="19"/>
        <v>0</v>
      </c>
      <c r="BP48" s="31">
        <f t="shared" si="19"/>
        <v>0</v>
      </c>
      <c r="BQ48" s="31">
        <f t="shared" si="19"/>
        <v>0</v>
      </c>
      <c r="BR48" s="31">
        <f t="shared" si="19"/>
        <v>0</v>
      </c>
      <c r="BS48" s="31">
        <f t="shared" si="19"/>
        <v>0</v>
      </c>
      <c r="BT48" s="31">
        <f t="shared" si="19"/>
        <v>0</v>
      </c>
      <c r="BU48" s="31">
        <f t="shared" ref="BU48:DO48" si="20">SUM(BU49:BU51)</f>
        <v>0</v>
      </c>
      <c r="BV48" s="31">
        <f t="shared" si="20"/>
        <v>0</v>
      </c>
      <c r="BW48" s="31">
        <f t="shared" si="20"/>
        <v>0</v>
      </c>
      <c r="BX48" s="31">
        <f t="shared" si="20"/>
        <v>0</v>
      </c>
      <c r="BY48" s="31">
        <f t="shared" si="20"/>
        <v>0</v>
      </c>
      <c r="BZ48" s="31">
        <f t="shared" si="20"/>
        <v>0</v>
      </c>
      <c r="CA48" s="31">
        <f t="shared" si="20"/>
        <v>0</v>
      </c>
      <c r="CB48" s="31">
        <f t="shared" si="20"/>
        <v>0</v>
      </c>
      <c r="CC48" s="31">
        <f t="shared" si="20"/>
        <v>0</v>
      </c>
      <c r="CD48" s="31">
        <f t="shared" si="20"/>
        <v>0</v>
      </c>
      <c r="CE48" s="31">
        <f t="shared" si="20"/>
        <v>0</v>
      </c>
      <c r="CF48" s="31">
        <f t="shared" si="20"/>
        <v>0</v>
      </c>
      <c r="CG48" s="31">
        <f t="shared" si="20"/>
        <v>0</v>
      </c>
      <c r="CH48" s="31">
        <f t="shared" si="20"/>
        <v>0</v>
      </c>
      <c r="CI48" s="31">
        <f t="shared" si="20"/>
        <v>0</v>
      </c>
      <c r="CJ48" s="31">
        <f t="shared" si="20"/>
        <v>0</v>
      </c>
      <c r="CK48" s="31">
        <f t="shared" si="20"/>
        <v>0</v>
      </c>
      <c r="CL48" s="31">
        <f t="shared" si="20"/>
        <v>0</v>
      </c>
      <c r="CM48" s="31">
        <f t="shared" si="20"/>
        <v>0</v>
      </c>
      <c r="CN48" s="31">
        <f t="shared" si="20"/>
        <v>0</v>
      </c>
      <c r="CO48" s="31">
        <f t="shared" si="20"/>
        <v>0</v>
      </c>
      <c r="CP48" s="31">
        <f t="shared" si="20"/>
        <v>0</v>
      </c>
      <c r="CQ48" s="31">
        <f t="shared" si="20"/>
        <v>0</v>
      </c>
      <c r="CR48" s="31">
        <f t="shared" si="20"/>
        <v>0</v>
      </c>
      <c r="CS48" s="31">
        <f t="shared" si="20"/>
        <v>0</v>
      </c>
      <c r="CT48" s="31">
        <f t="shared" si="20"/>
        <v>0</v>
      </c>
      <c r="CU48" s="31">
        <f t="shared" si="20"/>
        <v>0</v>
      </c>
      <c r="CV48" s="31">
        <f t="shared" si="20"/>
        <v>0</v>
      </c>
      <c r="CW48" s="31">
        <f t="shared" si="20"/>
        <v>0</v>
      </c>
      <c r="CX48" s="31">
        <f t="shared" si="20"/>
        <v>0</v>
      </c>
      <c r="CY48" s="31">
        <f t="shared" si="20"/>
        <v>0</v>
      </c>
      <c r="CZ48" s="31">
        <f t="shared" si="20"/>
        <v>0</v>
      </c>
      <c r="DA48" s="31">
        <f t="shared" si="20"/>
        <v>0</v>
      </c>
      <c r="DB48" s="31">
        <f t="shared" si="20"/>
        <v>0</v>
      </c>
      <c r="DC48" s="31">
        <f t="shared" si="20"/>
        <v>0</v>
      </c>
      <c r="DD48" s="31">
        <f t="shared" si="20"/>
        <v>0</v>
      </c>
      <c r="DE48" s="31">
        <f t="shared" si="20"/>
        <v>0</v>
      </c>
      <c r="DF48" s="31">
        <f t="shared" si="20"/>
        <v>0</v>
      </c>
      <c r="DG48" s="31">
        <f t="shared" si="20"/>
        <v>0</v>
      </c>
      <c r="DH48" s="31">
        <f t="shared" si="20"/>
        <v>0</v>
      </c>
      <c r="DI48" s="31">
        <f t="shared" si="20"/>
        <v>0</v>
      </c>
      <c r="DJ48" s="31">
        <f t="shared" si="20"/>
        <v>0</v>
      </c>
      <c r="DK48" s="31">
        <f t="shared" si="20"/>
        <v>0</v>
      </c>
      <c r="DL48" s="31">
        <f t="shared" si="20"/>
        <v>0</v>
      </c>
      <c r="DM48" s="31">
        <f t="shared" si="20"/>
        <v>0</v>
      </c>
      <c r="DN48" s="31">
        <f t="shared" si="20"/>
        <v>0</v>
      </c>
      <c r="DO48" s="31">
        <f t="shared" si="20"/>
        <v>0</v>
      </c>
      <c r="DP48" s="75"/>
      <c r="DQ48" s="85"/>
    </row>
    <row r="49" ht="47" customHeight="1" spans="2:121">
      <c r="B49" s="59"/>
      <c r="C49" s="32"/>
      <c r="D49" s="62"/>
      <c r="E49" s="61" t="s">
        <v>132</v>
      </c>
      <c r="F49" s="43">
        <v>0.13</v>
      </c>
      <c r="G49" s="30">
        <f t="shared" si="17"/>
        <v>21122.12</v>
      </c>
      <c r="H49" s="33"/>
      <c r="I49" s="33"/>
      <c r="J49" s="33"/>
      <c r="K49" s="33"/>
      <c r="L49" s="33"/>
      <c r="M49" s="33"/>
      <c r="N49" s="33"/>
      <c r="O49" s="33"/>
      <c r="P49" s="33"/>
      <c r="Q49" s="33"/>
      <c r="R49" s="33"/>
      <c r="S49" s="33"/>
      <c r="T49" s="33"/>
      <c r="U49" s="33"/>
      <c r="V49" s="33"/>
      <c r="W49" s="33"/>
      <c r="X49" s="33">
        <v>21122.12</v>
      </c>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75"/>
      <c r="DQ49" s="85"/>
    </row>
    <row r="50" ht="47" customHeight="1" spans="2:121">
      <c r="B50" s="59"/>
      <c r="C50" s="32"/>
      <c r="D50" s="62"/>
      <c r="E50" s="61" t="s">
        <v>133</v>
      </c>
      <c r="F50" s="43">
        <v>0.13</v>
      </c>
      <c r="G50" s="30">
        <f t="shared" si="17"/>
        <v>0</v>
      </c>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75"/>
      <c r="DQ50" s="85"/>
    </row>
    <row r="51" ht="47" customHeight="1" spans="2:121">
      <c r="B51" s="59"/>
      <c r="C51" s="63"/>
      <c r="D51" s="64"/>
      <c r="E51" s="61" t="s">
        <v>134</v>
      </c>
      <c r="F51" s="43">
        <v>0.13</v>
      </c>
      <c r="G51" s="30">
        <f t="shared" si="17"/>
        <v>0</v>
      </c>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c r="CW51" s="33"/>
      <c r="CX51" s="33"/>
      <c r="CY51" s="33"/>
      <c r="CZ51" s="33"/>
      <c r="DA51" s="33"/>
      <c r="DB51" s="33"/>
      <c r="DC51" s="33"/>
      <c r="DD51" s="33"/>
      <c r="DE51" s="33"/>
      <c r="DF51" s="33"/>
      <c r="DG51" s="33"/>
      <c r="DH51" s="33"/>
      <c r="DI51" s="33"/>
      <c r="DJ51" s="33"/>
      <c r="DK51" s="33"/>
      <c r="DL51" s="33"/>
      <c r="DM51" s="33"/>
      <c r="DN51" s="33"/>
      <c r="DO51" s="33"/>
      <c r="DP51" s="75"/>
      <c r="DQ51" s="85"/>
    </row>
    <row r="52" ht="47" customHeight="1" spans="2:121">
      <c r="B52" s="59"/>
      <c r="C52" s="60" t="s">
        <v>224</v>
      </c>
      <c r="D52" s="60" t="s">
        <v>224</v>
      </c>
      <c r="E52" s="61" t="s">
        <v>225</v>
      </c>
      <c r="F52" s="43"/>
      <c r="G52" s="30">
        <f t="shared" si="17"/>
        <v>0</v>
      </c>
      <c r="H52" s="65">
        <f>H53+H54+H55</f>
        <v>0</v>
      </c>
      <c r="I52" s="65">
        <f t="shared" ref="I52:AN52" si="21">I53+I54+I55</f>
        <v>0</v>
      </c>
      <c r="J52" s="65">
        <f t="shared" si="21"/>
        <v>0</v>
      </c>
      <c r="K52" s="65">
        <f t="shared" si="21"/>
        <v>0</v>
      </c>
      <c r="L52" s="65">
        <f t="shared" si="21"/>
        <v>0</v>
      </c>
      <c r="M52" s="65">
        <f t="shared" si="21"/>
        <v>0</v>
      </c>
      <c r="N52" s="65">
        <f t="shared" si="21"/>
        <v>0</v>
      </c>
      <c r="O52" s="65">
        <f t="shared" si="21"/>
        <v>0</v>
      </c>
      <c r="P52" s="65">
        <f t="shared" si="21"/>
        <v>0</v>
      </c>
      <c r="Q52" s="65">
        <f t="shared" si="21"/>
        <v>0</v>
      </c>
      <c r="R52" s="65">
        <f t="shared" si="21"/>
        <v>0</v>
      </c>
      <c r="S52" s="65">
        <f t="shared" si="21"/>
        <v>0</v>
      </c>
      <c r="T52" s="65">
        <f t="shared" si="21"/>
        <v>0</v>
      </c>
      <c r="U52" s="65">
        <f t="shared" si="21"/>
        <v>0</v>
      </c>
      <c r="V52" s="65">
        <f t="shared" si="21"/>
        <v>0</v>
      </c>
      <c r="W52" s="65">
        <f t="shared" si="21"/>
        <v>0</v>
      </c>
      <c r="X52" s="65">
        <f t="shared" si="21"/>
        <v>0</v>
      </c>
      <c r="Y52" s="65">
        <f t="shared" si="21"/>
        <v>0</v>
      </c>
      <c r="Z52" s="65">
        <f t="shared" si="21"/>
        <v>0</v>
      </c>
      <c r="AA52" s="65">
        <f t="shared" si="21"/>
        <v>0</v>
      </c>
      <c r="AB52" s="65">
        <f t="shared" si="21"/>
        <v>0</v>
      </c>
      <c r="AC52" s="65">
        <f t="shared" si="21"/>
        <v>0</v>
      </c>
      <c r="AD52" s="65">
        <f t="shared" si="21"/>
        <v>0</v>
      </c>
      <c r="AE52" s="65">
        <f t="shared" si="21"/>
        <v>0</v>
      </c>
      <c r="AF52" s="65">
        <f t="shared" si="21"/>
        <v>0</v>
      </c>
      <c r="AG52" s="65">
        <f t="shared" si="21"/>
        <v>0</v>
      </c>
      <c r="AH52" s="65">
        <f t="shared" si="21"/>
        <v>0</v>
      </c>
      <c r="AI52" s="65">
        <f t="shared" si="21"/>
        <v>0</v>
      </c>
      <c r="AJ52" s="65">
        <f t="shared" si="21"/>
        <v>0</v>
      </c>
      <c r="AK52" s="65">
        <f t="shared" si="21"/>
        <v>0</v>
      </c>
      <c r="AL52" s="65">
        <f t="shared" si="21"/>
        <v>0</v>
      </c>
      <c r="AM52" s="65">
        <f t="shared" si="21"/>
        <v>0</v>
      </c>
      <c r="AN52" s="65">
        <f t="shared" si="21"/>
        <v>0</v>
      </c>
      <c r="AO52" s="65">
        <f t="shared" ref="AO52:BT52" si="22">AO53+AO54+AO55</f>
        <v>0</v>
      </c>
      <c r="AP52" s="65">
        <f t="shared" si="22"/>
        <v>0</v>
      </c>
      <c r="AQ52" s="65">
        <f t="shared" si="22"/>
        <v>0</v>
      </c>
      <c r="AR52" s="65">
        <f t="shared" si="22"/>
        <v>0</v>
      </c>
      <c r="AS52" s="65">
        <f t="shared" si="22"/>
        <v>0</v>
      </c>
      <c r="AT52" s="65">
        <f t="shared" si="22"/>
        <v>0</v>
      </c>
      <c r="AU52" s="65">
        <f t="shared" si="22"/>
        <v>0</v>
      </c>
      <c r="AV52" s="65">
        <f t="shared" si="22"/>
        <v>0</v>
      </c>
      <c r="AW52" s="65">
        <f t="shared" si="22"/>
        <v>0</v>
      </c>
      <c r="AX52" s="65">
        <f t="shared" si="22"/>
        <v>0</v>
      </c>
      <c r="AY52" s="65">
        <f t="shared" si="22"/>
        <v>0</v>
      </c>
      <c r="AZ52" s="65">
        <f t="shared" si="22"/>
        <v>0</v>
      </c>
      <c r="BA52" s="65">
        <f t="shared" si="22"/>
        <v>0</v>
      </c>
      <c r="BB52" s="65">
        <f t="shared" si="22"/>
        <v>0</v>
      </c>
      <c r="BC52" s="65">
        <f t="shared" si="22"/>
        <v>0</v>
      </c>
      <c r="BD52" s="65">
        <f t="shared" si="22"/>
        <v>0</v>
      </c>
      <c r="BE52" s="65">
        <f t="shared" si="22"/>
        <v>0</v>
      </c>
      <c r="BF52" s="65">
        <f t="shared" si="22"/>
        <v>0</v>
      </c>
      <c r="BG52" s="65">
        <f t="shared" si="22"/>
        <v>0</v>
      </c>
      <c r="BH52" s="65">
        <f t="shared" si="22"/>
        <v>0</v>
      </c>
      <c r="BI52" s="65">
        <f t="shared" si="22"/>
        <v>0</v>
      </c>
      <c r="BJ52" s="65">
        <f t="shared" si="22"/>
        <v>0</v>
      </c>
      <c r="BK52" s="65">
        <f t="shared" si="22"/>
        <v>0</v>
      </c>
      <c r="BL52" s="65">
        <f t="shared" si="22"/>
        <v>0</v>
      </c>
      <c r="BM52" s="65">
        <f t="shared" si="22"/>
        <v>0</v>
      </c>
      <c r="BN52" s="65">
        <f t="shared" si="22"/>
        <v>0</v>
      </c>
      <c r="BO52" s="65">
        <f t="shared" si="22"/>
        <v>0</v>
      </c>
      <c r="BP52" s="65">
        <f t="shared" si="22"/>
        <v>0</v>
      </c>
      <c r="BQ52" s="65">
        <f t="shared" si="22"/>
        <v>0</v>
      </c>
      <c r="BR52" s="65">
        <f t="shared" si="22"/>
        <v>0</v>
      </c>
      <c r="BS52" s="65">
        <f t="shared" si="22"/>
        <v>0</v>
      </c>
      <c r="BT52" s="65">
        <f t="shared" si="22"/>
        <v>0</v>
      </c>
      <c r="BU52" s="65">
        <f t="shared" ref="BU52:DO52" si="23">BU53+BU54+BU55</f>
        <v>0</v>
      </c>
      <c r="BV52" s="65">
        <f t="shared" si="23"/>
        <v>0</v>
      </c>
      <c r="BW52" s="65">
        <f t="shared" si="23"/>
        <v>0</v>
      </c>
      <c r="BX52" s="65">
        <f t="shared" si="23"/>
        <v>0</v>
      </c>
      <c r="BY52" s="65">
        <f t="shared" si="23"/>
        <v>0</v>
      </c>
      <c r="BZ52" s="65">
        <f t="shared" si="23"/>
        <v>0</v>
      </c>
      <c r="CA52" s="65">
        <f t="shared" si="23"/>
        <v>0</v>
      </c>
      <c r="CB52" s="65">
        <f t="shared" si="23"/>
        <v>0</v>
      </c>
      <c r="CC52" s="65">
        <f t="shared" si="23"/>
        <v>0</v>
      </c>
      <c r="CD52" s="65">
        <f t="shared" si="23"/>
        <v>0</v>
      </c>
      <c r="CE52" s="65">
        <f t="shared" si="23"/>
        <v>0</v>
      </c>
      <c r="CF52" s="65">
        <f t="shared" si="23"/>
        <v>0</v>
      </c>
      <c r="CG52" s="65">
        <f t="shared" si="23"/>
        <v>0</v>
      </c>
      <c r="CH52" s="65">
        <f t="shared" si="23"/>
        <v>0</v>
      </c>
      <c r="CI52" s="65">
        <f t="shared" si="23"/>
        <v>0</v>
      </c>
      <c r="CJ52" s="65">
        <f t="shared" si="23"/>
        <v>0</v>
      </c>
      <c r="CK52" s="65">
        <f t="shared" si="23"/>
        <v>0</v>
      </c>
      <c r="CL52" s="65">
        <f t="shared" si="23"/>
        <v>0</v>
      </c>
      <c r="CM52" s="65">
        <f t="shared" si="23"/>
        <v>0</v>
      </c>
      <c r="CN52" s="65">
        <f t="shared" si="23"/>
        <v>0</v>
      </c>
      <c r="CO52" s="65">
        <f t="shared" si="23"/>
        <v>0</v>
      </c>
      <c r="CP52" s="65">
        <f t="shared" si="23"/>
        <v>0</v>
      </c>
      <c r="CQ52" s="65">
        <f t="shared" si="23"/>
        <v>0</v>
      </c>
      <c r="CR52" s="65">
        <f t="shared" si="23"/>
        <v>0</v>
      </c>
      <c r="CS52" s="65">
        <f t="shared" si="23"/>
        <v>0</v>
      </c>
      <c r="CT52" s="65">
        <f t="shared" si="23"/>
        <v>0</v>
      </c>
      <c r="CU52" s="65">
        <f t="shared" si="23"/>
        <v>0</v>
      </c>
      <c r="CV52" s="65">
        <f t="shared" si="23"/>
        <v>0</v>
      </c>
      <c r="CW52" s="65">
        <f t="shared" si="23"/>
        <v>0</v>
      </c>
      <c r="CX52" s="65">
        <f t="shared" si="23"/>
        <v>0</v>
      </c>
      <c r="CY52" s="65">
        <f t="shared" si="23"/>
        <v>0</v>
      </c>
      <c r="CZ52" s="65">
        <f t="shared" si="23"/>
        <v>0</v>
      </c>
      <c r="DA52" s="65">
        <f t="shared" si="23"/>
        <v>0</v>
      </c>
      <c r="DB52" s="65">
        <f t="shared" si="23"/>
        <v>0</v>
      </c>
      <c r="DC52" s="65">
        <f t="shared" si="23"/>
        <v>0</v>
      </c>
      <c r="DD52" s="65">
        <f t="shared" si="23"/>
        <v>0</v>
      </c>
      <c r="DE52" s="65">
        <f t="shared" si="23"/>
        <v>0</v>
      </c>
      <c r="DF52" s="65">
        <f t="shared" si="23"/>
        <v>0</v>
      </c>
      <c r="DG52" s="65">
        <f t="shared" si="23"/>
        <v>0</v>
      </c>
      <c r="DH52" s="65">
        <f t="shared" si="23"/>
        <v>0</v>
      </c>
      <c r="DI52" s="65">
        <f t="shared" si="23"/>
        <v>0</v>
      </c>
      <c r="DJ52" s="65">
        <f t="shared" si="23"/>
        <v>0</v>
      </c>
      <c r="DK52" s="65">
        <f t="shared" si="23"/>
        <v>0</v>
      </c>
      <c r="DL52" s="65">
        <f t="shared" si="23"/>
        <v>0</v>
      </c>
      <c r="DM52" s="65">
        <f t="shared" si="23"/>
        <v>0</v>
      </c>
      <c r="DN52" s="65">
        <f t="shared" si="23"/>
        <v>0</v>
      </c>
      <c r="DO52" s="65">
        <f t="shared" si="23"/>
        <v>0</v>
      </c>
      <c r="DP52" s="75"/>
      <c r="DQ52" s="85"/>
    </row>
    <row r="53" ht="47" customHeight="1" spans="2:121">
      <c r="B53" s="59"/>
      <c r="C53" s="62"/>
      <c r="D53" s="62"/>
      <c r="E53" s="61" t="s">
        <v>136</v>
      </c>
      <c r="F53" s="43">
        <v>0.06</v>
      </c>
      <c r="G53" s="30">
        <f t="shared" si="17"/>
        <v>0</v>
      </c>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c r="CW53" s="33"/>
      <c r="CX53" s="33"/>
      <c r="CY53" s="33"/>
      <c r="CZ53" s="33"/>
      <c r="DA53" s="33"/>
      <c r="DB53" s="33"/>
      <c r="DC53" s="33"/>
      <c r="DD53" s="33"/>
      <c r="DE53" s="33"/>
      <c r="DF53" s="33"/>
      <c r="DG53" s="33"/>
      <c r="DH53" s="33"/>
      <c r="DI53" s="33"/>
      <c r="DJ53" s="33"/>
      <c r="DK53" s="33"/>
      <c r="DL53" s="33"/>
      <c r="DM53" s="33"/>
      <c r="DN53" s="33"/>
      <c r="DO53" s="33"/>
      <c r="DP53" s="75"/>
      <c r="DQ53" s="85"/>
    </row>
    <row r="54" ht="47" customHeight="1" spans="2:121">
      <c r="B54" s="59"/>
      <c r="C54" s="62"/>
      <c r="D54" s="62"/>
      <c r="E54" s="61" t="s">
        <v>137</v>
      </c>
      <c r="F54" s="43">
        <v>0.09</v>
      </c>
      <c r="G54" s="30">
        <f t="shared" si="17"/>
        <v>0</v>
      </c>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c r="CW54" s="33"/>
      <c r="CX54" s="33"/>
      <c r="CY54" s="33"/>
      <c r="CZ54" s="33"/>
      <c r="DA54" s="33"/>
      <c r="DB54" s="33"/>
      <c r="DC54" s="33"/>
      <c r="DD54" s="33"/>
      <c r="DE54" s="33"/>
      <c r="DF54" s="33"/>
      <c r="DG54" s="33"/>
      <c r="DH54" s="33"/>
      <c r="DI54" s="33"/>
      <c r="DJ54" s="33"/>
      <c r="DK54" s="33"/>
      <c r="DL54" s="33"/>
      <c r="DM54" s="33"/>
      <c r="DN54" s="33"/>
      <c r="DO54" s="33"/>
      <c r="DP54" s="75"/>
      <c r="DQ54" s="85"/>
    </row>
    <row r="55" ht="47" customHeight="1" spans="2:121">
      <c r="B55" s="59"/>
      <c r="C55" s="64"/>
      <c r="D55" s="64"/>
      <c r="E55" s="61" t="s">
        <v>138</v>
      </c>
      <c r="F55" s="43">
        <v>0.13</v>
      </c>
      <c r="G55" s="30">
        <f t="shared" si="17"/>
        <v>0</v>
      </c>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c r="CW55" s="33"/>
      <c r="CX55" s="33"/>
      <c r="CY55" s="33"/>
      <c r="CZ55" s="33"/>
      <c r="DA55" s="33"/>
      <c r="DB55" s="33"/>
      <c r="DC55" s="33"/>
      <c r="DD55" s="33"/>
      <c r="DE55" s="33"/>
      <c r="DF55" s="33"/>
      <c r="DG55" s="33"/>
      <c r="DH55" s="33"/>
      <c r="DI55" s="33"/>
      <c r="DJ55" s="33"/>
      <c r="DK55" s="33"/>
      <c r="DL55" s="33"/>
      <c r="DM55" s="33"/>
      <c r="DN55" s="33"/>
      <c r="DO55" s="33"/>
      <c r="DP55" s="75"/>
      <c r="DQ55" s="85"/>
    </row>
    <row r="56" ht="47" customHeight="1" spans="2:121">
      <c r="B56" s="59"/>
      <c r="C56" s="64"/>
      <c r="D56" s="64"/>
      <c r="E56" s="66" t="s">
        <v>139</v>
      </c>
      <c r="F56" s="43">
        <v>0</v>
      </c>
      <c r="G56" s="30">
        <f t="shared" si="17"/>
        <v>0</v>
      </c>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c r="CW56" s="33"/>
      <c r="CX56" s="33"/>
      <c r="CY56" s="33"/>
      <c r="CZ56" s="33"/>
      <c r="DA56" s="33"/>
      <c r="DB56" s="33"/>
      <c r="DC56" s="33"/>
      <c r="DD56" s="33"/>
      <c r="DE56" s="33"/>
      <c r="DF56" s="33"/>
      <c r="DG56" s="33"/>
      <c r="DH56" s="33"/>
      <c r="DI56" s="33"/>
      <c r="DJ56" s="33"/>
      <c r="DK56" s="33"/>
      <c r="DL56" s="33"/>
      <c r="DM56" s="33"/>
      <c r="DN56" s="33"/>
      <c r="DO56" s="33"/>
      <c r="DP56" s="75"/>
      <c r="DQ56" s="85"/>
    </row>
    <row r="57" ht="47" customHeight="1" spans="2:120">
      <c r="B57" s="23" t="s">
        <v>226</v>
      </c>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78"/>
    </row>
    <row r="58" ht="47" customHeight="1" spans="2:120">
      <c r="B58" s="25" t="s">
        <v>227</v>
      </c>
      <c r="C58" s="25" t="s">
        <v>228</v>
      </c>
      <c r="D58" s="25"/>
      <c r="E58" s="67" t="s">
        <v>229</v>
      </c>
      <c r="F58" s="68">
        <v>0.13</v>
      </c>
      <c r="G58" s="30">
        <f t="shared" ref="G58:G68" si="24">SUM(H58:DO58)</f>
        <v>0</v>
      </c>
      <c r="H58" s="69"/>
      <c r="I58" s="69"/>
      <c r="J58" s="69"/>
      <c r="K58" s="69"/>
      <c r="L58" s="69"/>
      <c r="M58" s="69"/>
      <c r="N58" s="69"/>
      <c r="O58" s="69"/>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c r="CW58" s="33"/>
      <c r="CX58" s="33"/>
      <c r="CY58" s="33"/>
      <c r="CZ58" s="33"/>
      <c r="DA58" s="33"/>
      <c r="DB58" s="33"/>
      <c r="DC58" s="33"/>
      <c r="DD58" s="33"/>
      <c r="DE58" s="33"/>
      <c r="DF58" s="33"/>
      <c r="DG58" s="33"/>
      <c r="DH58" s="33"/>
      <c r="DI58" s="33"/>
      <c r="DJ58" s="33"/>
      <c r="DK58" s="33"/>
      <c r="DL58" s="33"/>
      <c r="DM58" s="33"/>
      <c r="DN58" s="33"/>
      <c r="DO58" s="33"/>
      <c r="DP58" s="76" t="s">
        <v>144</v>
      </c>
    </row>
    <row r="59" ht="47" customHeight="1" spans="2:120">
      <c r="B59" s="25"/>
      <c r="C59" s="25"/>
      <c r="D59" s="25"/>
      <c r="E59" s="67" t="s">
        <v>230</v>
      </c>
      <c r="F59" s="68">
        <v>0.06</v>
      </c>
      <c r="G59" s="30">
        <f t="shared" si="24"/>
        <v>0</v>
      </c>
      <c r="H59" s="69"/>
      <c r="I59" s="69"/>
      <c r="J59" s="69"/>
      <c r="K59" s="69"/>
      <c r="L59" s="69"/>
      <c r="M59" s="69"/>
      <c r="N59" s="69"/>
      <c r="O59" s="69"/>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c r="CW59" s="33"/>
      <c r="CX59" s="33"/>
      <c r="CY59" s="33"/>
      <c r="CZ59" s="33"/>
      <c r="DA59" s="33"/>
      <c r="DB59" s="33"/>
      <c r="DC59" s="33"/>
      <c r="DD59" s="33"/>
      <c r="DE59" s="33"/>
      <c r="DF59" s="33"/>
      <c r="DG59" s="33"/>
      <c r="DH59" s="33"/>
      <c r="DI59" s="33"/>
      <c r="DJ59" s="33"/>
      <c r="DK59" s="33"/>
      <c r="DL59" s="33"/>
      <c r="DM59" s="33"/>
      <c r="DN59" s="33"/>
      <c r="DO59" s="33"/>
      <c r="DP59" s="76" t="s">
        <v>146</v>
      </c>
    </row>
    <row r="60" ht="47" customHeight="1" spans="2:120">
      <c r="B60" s="25"/>
      <c r="C60" s="25"/>
      <c r="D60" s="25"/>
      <c r="E60" s="67" t="s">
        <v>147</v>
      </c>
      <c r="F60" s="68">
        <v>0.06</v>
      </c>
      <c r="G60" s="30">
        <f t="shared" si="24"/>
        <v>0</v>
      </c>
      <c r="H60" s="69"/>
      <c r="I60" s="69"/>
      <c r="J60" s="69"/>
      <c r="K60" s="69"/>
      <c r="L60" s="69"/>
      <c r="M60" s="69"/>
      <c r="N60" s="69"/>
      <c r="O60" s="69"/>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c r="CW60" s="33"/>
      <c r="CX60" s="33"/>
      <c r="CY60" s="33"/>
      <c r="CZ60" s="33"/>
      <c r="DA60" s="33"/>
      <c r="DB60" s="33"/>
      <c r="DC60" s="33"/>
      <c r="DD60" s="33"/>
      <c r="DE60" s="33"/>
      <c r="DF60" s="33"/>
      <c r="DG60" s="33"/>
      <c r="DH60" s="33"/>
      <c r="DI60" s="33"/>
      <c r="DJ60" s="33"/>
      <c r="DK60" s="33"/>
      <c r="DL60" s="33"/>
      <c r="DM60" s="33"/>
      <c r="DN60" s="33"/>
      <c r="DO60" s="33"/>
      <c r="DP60" s="75" t="s">
        <v>148</v>
      </c>
    </row>
    <row r="61" ht="47" customHeight="1" spans="2:120">
      <c r="B61" s="25"/>
      <c r="C61" s="25"/>
      <c r="D61" s="25"/>
      <c r="E61" s="67" t="s">
        <v>149</v>
      </c>
      <c r="F61" s="68">
        <v>0.13</v>
      </c>
      <c r="G61" s="30">
        <f t="shared" si="24"/>
        <v>0</v>
      </c>
      <c r="H61" s="69"/>
      <c r="I61" s="69"/>
      <c r="J61" s="69"/>
      <c r="K61" s="69"/>
      <c r="L61" s="69"/>
      <c r="M61" s="69"/>
      <c r="N61" s="69"/>
      <c r="O61" s="69"/>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c r="CW61" s="33"/>
      <c r="CX61" s="33"/>
      <c r="CY61" s="33"/>
      <c r="CZ61" s="33"/>
      <c r="DA61" s="33"/>
      <c r="DB61" s="33"/>
      <c r="DC61" s="33"/>
      <c r="DD61" s="33"/>
      <c r="DE61" s="33"/>
      <c r="DF61" s="33"/>
      <c r="DG61" s="33"/>
      <c r="DH61" s="33"/>
      <c r="DI61" s="33"/>
      <c r="DJ61" s="33"/>
      <c r="DK61" s="33"/>
      <c r="DL61" s="33"/>
      <c r="DM61" s="33"/>
      <c r="DN61" s="33"/>
      <c r="DO61" s="33"/>
      <c r="DP61" s="76" t="s">
        <v>231</v>
      </c>
    </row>
    <row r="62" ht="47" customHeight="1" spans="2:120">
      <c r="B62" s="25"/>
      <c r="C62" s="25"/>
      <c r="D62" s="25"/>
      <c r="E62" s="67" t="s">
        <v>151</v>
      </c>
      <c r="F62" s="68">
        <v>0.09</v>
      </c>
      <c r="G62" s="30">
        <f t="shared" si="24"/>
        <v>0</v>
      </c>
      <c r="H62" s="69"/>
      <c r="I62" s="69"/>
      <c r="J62" s="69"/>
      <c r="K62" s="69"/>
      <c r="L62" s="69"/>
      <c r="M62" s="69"/>
      <c r="N62" s="69"/>
      <c r="O62" s="69"/>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c r="CW62" s="33"/>
      <c r="CX62" s="33"/>
      <c r="CY62" s="33"/>
      <c r="CZ62" s="33"/>
      <c r="DA62" s="33"/>
      <c r="DB62" s="33"/>
      <c r="DC62" s="33"/>
      <c r="DD62" s="33"/>
      <c r="DE62" s="33"/>
      <c r="DF62" s="33"/>
      <c r="DG62" s="33"/>
      <c r="DH62" s="33"/>
      <c r="DI62" s="33"/>
      <c r="DJ62" s="33"/>
      <c r="DK62" s="33"/>
      <c r="DL62" s="33"/>
      <c r="DM62" s="33"/>
      <c r="DN62" s="33"/>
      <c r="DO62" s="33"/>
      <c r="DP62" s="76" t="s">
        <v>152</v>
      </c>
    </row>
    <row r="63" ht="47" customHeight="1" spans="2:120">
      <c r="B63" s="25"/>
      <c r="C63" s="25"/>
      <c r="D63" s="25"/>
      <c r="E63" s="67" t="s">
        <v>153</v>
      </c>
      <c r="F63" s="68">
        <v>0.06</v>
      </c>
      <c r="G63" s="30">
        <f t="shared" si="24"/>
        <v>0</v>
      </c>
      <c r="H63" s="69"/>
      <c r="I63" s="69"/>
      <c r="J63" s="69"/>
      <c r="K63" s="69"/>
      <c r="L63" s="69"/>
      <c r="M63" s="69"/>
      <c r="N63" s="69"/>
      <c r="O63" s="69"/>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c r="CW63" s="33"/>
      <c r="CX63" s="33"/>
      <c r="CY63" s="33"/>
      <c r="CZ63" s="33"/>
      <c r="DA63" s="33"/>
      <c r="DB63" s="33"/>
      <c r="DC63" s="33"/>
      <c r="DD63" s="33"/>
      <c r="DE63" s="33"/>
      <c r="DF63" s="33"/>
      <c r="DG63" s="33"/>
      <c r="DH63" s="33"/>
      <c r="DI63" s="33"/>
      <c r="DJ63" s="33"/>
      <c r="DK63" s="33"/>
      <c r="DL63" s="33"/>
      <c r="DM63" s="33"/>
      <c r="DN63" s="33"/>
      <c r="DO63" s="33"/>
      <c r="DP63" s="76" t="s">
        <v>154</v>
      </c>
    </row>
    <row r="64" ht="47" customHeight="1" spans="2:120">
      <c r="B64" s="25"/>
      <c r="C64" s="70" t="s">
        <v>232</v>
      </c>
      <c r="D64" s="71"/>
      <c r="E64" s="67" t="s">
        <v>233</v>
      </c>
      <c r="F64" s="68">
        <v>0.13</v>
      </c>
      <c r="G64" s="30">
        <f t="shared" si="24"/>
        <v>0</v>
      </c>
      <c r="H64" s="69"/>
      <c r="I64" s="69"/>
      <c r="J64" s="69"/>
      <c r="K64" s="69"/>
      <c r="L64" s="69"/>
      <c r="M64" s="69"/>
      <c r="N64" s="69"/>
      <c r="O64" s="69"/>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c r="CW64" s="33"/>
      <c r="CX64" s="33"/>
      <c r="CY64" s="33"/>
      <c r="CZ64" s="33"/>
      <c r="DA64" s="33"/>
      <c r="DB64" s="33"/>
      <c r="DC64" s="33"/>
      <c r="DD64" s="33"/>
      <c r="DE64" s="33"/>
      <c r="DF64" s="33"/>
      <c r="DG64" s="33"/>
      <c r="DH64" s="33"/>
      <c r="DI64" s="33"/>
      <c r="DJ64" s="33"/>
      <c r="DK64" s="33"/>
      <c r="DL64" s="33"/>
      <c r="DM64" s="33"/>
      <c r="DN64" s="33"/>
      <c r="DO64" s="33"/>
      <c r="DP64" s="76" t="s">
        <v>157</v>
      </c>
    </row>
    <row r="65" ht="60.5" customHeight="1" spans="2:120">
      <c r="B65" s="89" t="s">
        <v>234</v>
      </c>
      <c r="C65" s="90" t="s">
        <v>235</v>
      </c>
      <c r="D65" s="91" t="s">
        <v>236</v>
      </c>
      <c r="E65" s="92" t="s">
        <v>160</v>
      </c>
      <c r="F65" s="93">
        <v>0.06</v>
      </c>
      <c r="G65" s="30">
        <f t="shared" si="24"/>
        <v>2240.57</v>
      </c>
      <c r="H65" s="94"/>
      <c r="I65" s="94"/>
      <c r="J65" s="94"/>
      <c r="K65" s="94"/>
      <c r="L65" s="94"/>
      <c r="M65" s="94"/>
      <c r="N65" s="94"/>
      <c r="O65" s="94"/>
      <c r="P65" s="94"/>
      <c r="Q65" s="94"/>
      <c r="R65" s="94"/>
      <c r="S65" s="94"/>
      <c r="T65" s="94"/>
      <c r="U65" s="94"/>
      <c r="V65" s="94"/>
      <c r="W65" s="94"/>
      <c r="X65" s="94">
        <v>2240.57</v>
      </c>
      <c r="Y65" s="94"/>
      <c r="Z65" s="94"/>
      <c r="AA65" s="94"/>
      <c r="AB65" s="94"/>
      <c r="AC65" s="94"/>
      <c r="AD65" s="94"/>
      <c r="AE65" s="94"/>
      <c r="AF65" s="94"/>
      <c r="AG65" s="94"/>
      <c r="AH65" s="94"/>
      <c r="AI65" s="94"/>
      <c r="AJ65" s="94"/>
      <c r="AK65" s="94"/>
      <c r="AL65" s="94"/>
      <c r="AM65" s="94"/>
      <c r="AN65" s="94"/>
      <c r="AO65" s="94"/>
      <c r="AP65" s="94"/>
      <c r="AQ65" s="94"/>
      <c r="AR65" s="94"/>
      <c r="AS65" s="94"/>
      <c r="AT65" s="94"/>
      <c r="AU65" s="94"/>
      <c r="AV65" s="94"/>
      <c r="AW65" s="94"/>
      <c r="AX65" s="94"/>
      <c r="AY65" s="94"/>
      <c r="AZ65" s="94"/>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4"/>
      <c r="CB65" s="94"/>
      <c r="CC65" s="94"/>
      <c r="CD65" s="94"/>
      <c r="CE65" s="94"/>
      <c r="CF65" s="94"/>
      <c r="CG65" s="94"/>
      <c r="CH65" s="94"/>
      <c r="CI65" s="94"/>
      <c r="CJ65" s="94"/>
      <c r="CK65" s="94"/>
      <c r="CL65" s="94"/>
      <c r="CM65" s="94"/>
      <c r="CN65" s="94"/>
      <c r="CO65" s="94"/>
      <c r="CP65" s="94"/>
      <c r="CQ65" s="94"/>
      <c r="CR65" s="94"/>
      <c r="CS65" s="94"/>
      <c r="CT65" s="94"/>
      <c r="CU65" s="94"/>
      <c r="CV65" s="94"/>
      <c r="CW65" s="94"/>
      <c r="CX65" s="94"/>
      <c r="CY65" s="94"/>
      <c r="CZ65" s="94"/>
      <c r="DA65" s="94"/>
      <c r="DB65" s="94"/>
      <c r="DC65" s="94"/>
      <c r="DD65" s="94"/>
      <c r="DE65" s="94"/>
      <c r="DF65" s="94"/>
      <c r="DG65" s="94"/>
      <c r="DH65" s="94"/>
      <c r="DI65" s="94"/>
      <c r="DJ65" s="94"/>
      <c r="DK65" s="94"/>
      <c r="DL65" s="94"/>
      <c r="DM65" s="94"/>
      <c r="DN65" s="94"/>
      <c r="DO65" s="94"/>
      <c r="DP65" s="104" t="s">
        <v>161</v>
      </c>
    </row>
    <row r="66" ht="60.5" customHeight="1" spans="2:120">
      <c r="B66" s="59"/>
      <c r="C66" s="90"/>
      <c r="D66" s="52"/>
      <c r="E66" s="66" t="s">
        <v>162</v>
      </c>
      <c r="F66" s="93">
        <v>0.09</v>
      </c>
      <c r="G66" s="30">
        <f t="shared" si="24"/>
        <v>0</v>
      </c>
      <c r="H66" s="94"/>
      <c r="I66" s="94"/>
      <c r="J66" s="94"/>
      <c r="K66" s="94"/>
      <c r="L66" s="94"/>
      <c r="M66" s="94"/>
      <c r="N66" s="94"/>
      <c r="O66" s="94"/>
      <c r="P66" s="94"/>
      <c r="Q66" s="94"/>
      <c r="R66" s="94"/>
      <c r="S66" s="94"/>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4"/>
      <c r="AR66" s="94"/>
      <c r="AS66" s="94"/>
      <c r="AT66" s="94"/>
      <c r="AU66" s="94"/>
      <c r="AV66" s="94"/>
      <c r="AW66" s="94"/>
      <c r="AX66" s="94"/>
      <c r="AY66" s="94"/>
      <c r="AZ66" s="94"/>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4"/>
      <c r="CB66" s="94"/>
      <c r="CC66" s="94"/>
      <c r="CD66" s="94"/>
      <c r="CE66" s="94"/>
      <c r="CF66" s="94"/>
      <c r="CG66" s="94"/>
      <c r="CH66" s="94"/>
      <c r="CI66" s="94"/>
      <c r="CJ66" s="94"/>
      <c r="CK66" s="94"/>
      <c r="CL66" s="94"/>
      <c r="CM66" s="94"/>
      <c r="CN66" s="94"/>
      <c r="CO66" s="94"/>
      <c r="CP66" s="94"/>
      <c r="CQ66" s="94"/>
      <c r="CR66" s="94"/>
      <c r="CS66" s="94"/>
      <c r="CT66" s="94"/>
      <c r="CU66" s="94"/>
      <c r="CV66" s="94"/>
      <c r="CW66" s="94"/>
      <c r="CX66" s="94"/>
      <c r="CY66" s="94"/>
      <c r="CZ66" s="94"/>
      <c r="DA66" s="94"/>
      <c r="DB66" s="94"/>
      <c r="DC66" s="94"/>
      <c r="DD66" s="94"/>
      <c r="DE66" s="94"/>
      <c r="DF66" s="94"/>
      <c r="DG66" s="94"/>
      <c r="DH66" s="94"/>
      <c r="DI66" s="94"/>
      <c r="DJ66" s="94"/>
      <c r="DK66" s="94"/>
      <c r="DL66" s="94"/>
      <c r="DM66" s="94"/>
      <c r="DN66" s="94"/>
      <c r="DO66" s="94"/>
      <c r="DP66" s="104"/>
    </row>
    <row r="67" ht="63" customHeight="1" spans="2:120">
      <c r="B67" s="59"/>
      <c r="C67" s="90"/>
      <c r="D67" s="52"/>
      <c r="E67" s="92" t="s">
        <v>163</v>
      </c>
      <c r="F67" s="93">
        <v>0.06</v>
      </c>
      <c r="G67" s="30">
        <f t="shared" si="24"/>
        <v>0</v>
      </c>
      <c r="H67" s="94"/>
      <c r="I67" s="94"/>
      <c r="J67" s="94"/>
      <c r="K67" s="94"/>
      <c r="L67" s="94"/>
      <c r="M67" s="94"/>
      <c r="N67" s="94"/>
      <c r="O67" s="94"/>
      <c r="P67" s="94"/>
      <c r="Q67" s="94"/>
      <c r="R67" s="94"/>
      <c r="S67" s="94"/>
      <c r="T67" s="94"/>
      <c r="U67" s="94"/>
      <c r="V67" s="94"/>
      <c r="W67" s="94"/>
      <c r="X67" s="94"/>
      <c r="Y67" s="94"/>
      <c r="Z67" s="94"/>
      <c r="AA67" s="94"/>
      <c r="AB67" s="94"/>
      <c r="AC67" s="94"/>
      <c r="AD67" s="94"/>
      <c r="AE67" s="94"/>
      <c r="AF67" s="94"/>
      <c r="AG67" s="94"/>
      <c r="AH67" s="94"/>
      <c r="AI67" s="94"/>
      <c r="AJ67" s="94"/>
      <c r="AK67" s="94"/>
      <c r="AL67" s="94"/>
      <c r="AM67" s="94"/>
      <c r="AN67" s="94"/>
      <c r="AO67" s="94"/>
      <c r="AP67" s="94"/>
      <c r="AQ67" s="94"/>
      <c r="AR67" s="94"/>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c r="CW67" s="33"/>
      <c r="CX67" s="33"/>
      <c r="CY67" s="33"/>
      <c r="CZ67" s="33"/>
      <c r="DA67" s="33"/>
      <c r="DB67" s="33"/>
      <c r="DC67" s="33"/>
      <c r="DD67" s="33"/>
      <c r="DE67" s="33"/>
      <c r="DF67" s="33"/>
      <c r="DG67" s="33"/>
      <c r="DH67" s="33"/>
      <c r="DI67" s="33"/>
      <c r="DJ67" s="33"/>
      <c r="DK67" s="33"/>
      <c r="DL67" s="33"/>
      <c r="DM67" s="33"/>
      <c r="DN67" s="33"/>
      <c r="DO67" s="33"/>
      <c r="DP67" s="104" t="s">
        <v>164</v>
      </c>
    </row>
    <row r="68" s="5" customFormat="1" ht="47" customHeight="1" spans="2:120">
      <c r="B68" s="59"/>
      <c r="C68" s="90"/>
      <c r="D68" s="95" t="s">
        <v>237</v>
      </c>
      <c r="E68" s="96" t="s">
        <v>165</v>
      </c>
      <c r="F68" s="93">
        <v>0.09</v>
      </c>
      <c r="G68" s="30">
        <f t="shared" si="24"/>
        <v>0</v>
      </c>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104" t="s">
        <v>166</v>
      </c>
    </row>
    <row r="69" ht="47" customHeight="1" spans="2:120">
      <c r="B69" s="59"/>
      <c r="C69" s="90"/>
      <c r="D69" s="95"/>
      <c r="E69" s="97" t="s">
        <v>167</v>
      </c>
      <c r="F69" s="58">
        <v>0.13</v>
      </c>
      <c r="G69" s="30">
        <f t="shared" ref="G69:G80" si="25">SUM(H69:DO69)</f>
        <v>0</v>
      </c>
      <c r="H69" s="31">
        <f t="shared" ref="H69:BS69" si="26">SUM(H70:H75)</f>
        <v>0</v>
      </c>
      <c r="I69" s="31">
        <f t="shared" si="26"/>
        <v>0</v>
      </c>
      <c r="J69" s="31">
        <f t="shared" si="26"/>
        <v>0</v>
      </c>
      <c r="K69" s="31">
        <f t="shared" si="26"/>
        <v>0</v>
      </c>
      <c r="L69" s="31">
        <f t="shared" si="26"/>
        <v>0</v>
      </c>
      <c r="M69" s="31">
        <f t="shared" si="26"/>
        <v>0</v>
      </c>
      <c r="N69" s="31">
        <f t="shared" si="26"/>
        <v>0</v>
      </c>
      <c r="O69" s="31">
        <f t="shared" si="26"/>
        <v>0</v>
      </c>
      <c r="P69" s="31">
        <f t="shared" si="26"/>
        <v>0</v>
      </c>
      <c r="Q69" s="31">
        <f t="shared" si="26"/>
        <v>0</v>
      </c>
      <c r="R69" s="31">
        <f t="shared" si="26"/>
        <v>0</v>
      </c>
      <c r="S69" s="31">
        <f t="shared" si="26"/>
        <v>0</v>
      </c>
      <c r="T69" s="31">
        <f t="shared" si="26"/>
        <v>0</v>
      </c>
      <c r="U69" s="31">
        <f t="shared" si="26"/>
        <v>0</v>
      </c>
      <c r="V69" s="31">
        <f t="shared" si="26"/>
        <v>0</v>
      </c>
      <c r="W69" s="31">
        <f t="shared" si="26"/>
        <v>0</v>
      </c>
      <c r="X69" s="31">
        <f t="shared" si="26"/>
        <v>0</v>
      </c>
      <c r="Y69" s="31">
        <f t="shared" si="26"/>
        <v>0</v>
      </c>
      <c r="Z69" s="31">
        <f t="shared" si="26"/>
        <v>0</v>
      </c>
      <c r="AA69" s="31">
        <f t="shared" si="26"/>
        <v>0</v>
      </c>
      <c r="AB69" s="31">
        <f t="shared" si="26"/>
        <v>0</v>
      </c>
      <c r="AC69" s="31">
        <f t="shared" si="26"/>
        <v>0</v>
      </c>
      <c r="AD69" s="31">
        <f t="shared" si="26"/>
        <v>0</v>
      </c>
      <c r="AE69" s="31">
        <f t="shared" si="26"/>
        <v>0</v>
      </c>
      <c r="AF69" s="31">
        <f t="shared" si="26"/>
        <v>0</v>
      </c>
      <c r="AG69" s="31">
        <f t="shared" si="26"/>
        <v>0</v>
      </c>
      <c r="AH69" s="31">
        <f t="shared" si="26"/>
        <v>0</v>
      </c>
      <c r="AI69" s="31">
        <f t="shared" si="26"/>
        <v>0</v>
      </c>
      <c r="AJ69" s="31">
        <f t="shared" si="26"/>
        <v>0</v>
      </c>
      <c r="AK69" s="31">
        <f t="shared" si="26"/>
        <v>0</v>
      </c>
      <c r="AL69" s="31">
        <f t="shared" si="26"/>
        <v>0</v>
      </c>
      <c r="AM69" s="31">
        <f t="shared" si="26"/>
        <v>0</v>
      </c>
      <c r="AN69" s="31">
        <f t="shared" si="26"/>
        <v>0</v>
      </c>
      <c r="AO69" s="31">
        <f t="shared" si="26"/>
        <v>0</v>
      </c>
      <c r="AP69" s="31">
        <f t="shared" si="26"/>
        <v>0</v>
      </c>
      <c r="AQ69" s="31">
        <f t="shared" si="26"/>
        <v>0</v>
      </c>
      <c r="AR69" s="31">
        <f t="shared" si="26"/>
        <v>0</v>
      </c>
      <c r="AS69" s="31">
        <f t="shared" si="26"/>
        <v>0</v>
      </c>
      <c r="AT69" s="31">
        <f t="shared" si="26"/>
        <v>0</v>
      </c>
      <c r="AU69" s="31">
        <f t="shared" si="26"/>
        <v>0</v>
      </c>
      <c r="AV69" s="31">
        <f t="shared" si="26"/>
        <v>0</v>
      </c>
      <c r="AW69" s="31">
        <f t="shared" si="26"/>
        <v>0</v>
      </c>
      <c r="AX69" s="31">
        <f t="shared" si="26"/>
        <v>0</v>
      </c>
      <c r="AY69" s="31">
        <f t="shared" si="26"/>
        <v>0</v>
      </c>
      <c r="AZ69" s="31">
        <f t="shared" si="26"/>
        <v>0</v>
      </c>
      <c r="BA69" s="31">
        <f t="shared" si="26"/>
        <v>0</v>
      </c>
      <c r="BB69" s="31">
        <f t="shared" si="26"/>
        <v>0</v>
      </c>
      <c r="BC69" s="31">
        <f t="shared" si="26"/>
        <v>0</v>
      </c>
      <c r="BD69" s="31">
        <f t="shared" si="26"/>
        <v>0</v>
      </c>
      <c r="BE69" s="31">
        <f t="shared" si="26"/>
        <v>0</v>
      </c>
      <c r="BF69" s="31">
        <f t="shared" si="26"/>
        <v>0</v>
      </c>
      <c r="BG69" s="31">
        <f t="shared" si="26"/>
        <v>0</v>
      </c>
      <c r="BH69" s="31">
        <f t="shared" si="26"/>
        <v>0</v>
      </c>
      <c r="BI69" s="31">
        <f t="shared" si="26"/>
        <v>0</v>
      </c>
      <c r="BJ69" s="31">
        <f t="shared" si="26"/>
        <v>0</v>
      </c>
      <c r="BK69" s="31">
        <f t="shared" si="26"/>
        <v>0</v>
      </c>
      <c r="BL69" s="31">
        <f t="shared" si="26"/>
        <v>0</v>
      </c>
      <c r="BM69" s="31">
        <f t="shared" si="26"/>
        <v>0</v>
      </c>
      <c r="BN69" s="31">
        <f t="shared" si="26"/>
        <v>0</v>
      </c>
      <c r="BO69" s="31">
        <f t="shared" si="26"/>
        <v>0</v>
      </c>
      <c r="BP69" s="31">
        <f t="shared" si="26"/>
        <v>0</v>
      </c>
      <c r="BQ69" s="31">
        <f t="shared" si="26"/>
        <v>0</v>
      </c>
      <c r="BR69" s="31">
        <f t="shared" si="26"/>
        <v>0</v>
      </c>
      <c r="BS69" s="31">
        <f t="shared" si="26"/>
        <v>0</v>
      </c>
      <c r="BT69" s="31">
        <f t="shared" ref="BT69:DO69" si="27">SUM(BT70:BT75)</f>
        <v>0</v>
      </c>
      <c r="BU69" s="31">
        <f t="shared" si="27"/>
        <v>0</v>
      </c>
      <c r="BV69" s="31">
        <f t="shared" si="27"/>
        <v>0</v>
      </c>
      <c r="BW69" s="31">
        <f t="shared" si="27"/>
        <v>0</v>
      </c>
      <c r="BX69" s="31">
        <f t="shared" si="27"/>
        <v>0</v>
      </c>
      <c r="BY69" s="31">
        <f t="shared" si="27"/>
        <v>0</v>
      </c>
      <c r="BZ69" s="31">
        <f t="shared" si="27"/>
        <v>0</v>
      </c>
      <c r="CA69" s="31">
        <f t="shared" si="27"/>
        <v>0</v>
      </c>
      <c r="CB69" s="31">
        <f t="shared" si="27"/>
        <v>0</v>
      </c>
      <c r="CC69" s="31">
        <f t="shared" si="27"/>
        <v>0</v>
      </c>
      <c r="CD69" s="31">
        <f t="shared" si="27"/>
        <v>0</v>
      </c>
      <c r="CE69" s="31">
        <f t="shared" si="27"/>
        <v>0</v>
      </c>
      <c r="CF69" s="31">
        <f t="shared" si="27"/>
        <v>0</v>
      </c>
      <c r="CG69" s="31">
        <f t="shared" si="27"/>
        <v>0</v>
      </c>
      <c r="CH69" s="31">
        <f t="shared" si="27"/>
        <v>0</v>
      </c>
      <c r="CI69" s="31">
        <f t="shared" si="27"/>
        <v>0</v>
      </c>
      <c r="CJ69" s="31">
        <f t="shared" si="27"/>
        <v>0</v>
      </c>
      <c r="CK69" s="31">
        <f t="shared" si="27"/>
        <v>0</v>
      </c>
      <c r="CL69" s="31">
        <f t="shared" si="27"/>
        <v>0</v>
      </c>
      <c r="CM69" s="31">
        <f t="shared" si="27"/>
        <v>0</v>
      </c>
      <c r="CN69" s="31">
        <f t="shared" si="27"/>
        <v>0</v>
      </c>
      <c r="CO69" s="31">
        <f t="shared" si="27"/>
        <v>0</v>
      </c>
      <c r="CP69" s="31">
        <f t="shared" si="27"/>
        <v>0</v>
      </c>
      <c r="CQ69" s="31">
        <f t="shared" si="27"/>
        <v>0</v>
      </c>
      <c r="CR69" s="31">
        <f t="shared" si="27"/>
        <v>0</v>
      </c>
      <c r="CS69" s="31">
        <f t="shared" si="27"/>
        <v>0</v>
      </c>
      <c r="CT69" s="31">
        <f t="shared" si="27"/>
        <v>0</v>
      </c>
      <c r="CU69" s="31">
        <f t="shared" si="27"/>
        <v>0</v>
      </c>
      <c r="CV69" s="31">
        <f t="shared" si="27"/>
        <v>0</v>
      </c>
      <c r="CW69" s="31">
        <f t="shared" si="27"/>
        <v>0</v>
      </c>
      <c r="CX69" s="31">
        <f t="shared" si="27"/>
        <v>0</v>
      </c>
      <c r="CY69" s="31">
        <f t="shared" si="27"/>
        <v>0</v>
      </c>
      <c r="CZ69" s="31">
        <f t="shared" si="27"/>
        <v>0</v>
      </c>
      <c r="DA69" s="31">
        <f t="shared" si="27"/>
        <v>0</v>
      </c>
      <c r="DB69" s="31">
        <f t="shared" si="27"/>
        <v>0</v>
      </c>
      <c r="DC69" s="31">
        <f t="shared" si="27"/>
        <v>0</v>
      </c>
      <c r="DD69" s="31">
        <f t="shared" si="27"/>
        <v>0</v>
      </c>
      <c r="DE69" s="31">
        <f t="shared" si="27"/>
        <v>0</v>
      </c>
      <c r="DF69" s="31">
        <f t="shared" si="27"/>
        <v>0</v>
      </c>
      <c r="DG69" s="31">
        <f t="shared" si="27"/>
        <v>0</v>
      </c>
      <c r="DH69" s="31">
        <f t="shared" si="27"/>
        <v>0</v>
      </c>
      <c r="DI69" s="31">
        <f t="shared" si="27"/>
        <v>0</v>
      </c>
      <c r="DJ69" s="31">
        <f t="shared" si="27"/>
        <v>0</v>
      </c>
      <c r="DK69" s="31">
        <f t="shared" si="27"/>
        <v>0</v>
      </c>
      <c r="DL69" s="31">
        <f t="shared" si="27"/>
        <v>0</v>
      </c>
      <c r="DM69" s="31">
        <f t="shared" si="27"/>
        <v>0</v>
      </c>
      <c r="DN69" s="31">
        <f t="shared" si="27"/>
        <v>0</v>
      </c>
      <c r="DO69" s="31">
        <f t="shared" si="27"/>
        <v>0</v>
      </c>
      <c r="DP69" s="76" t="s">
        <v>168</v>
      </c>
    </row>
    <row r="70" ht="47" customHeight="1" spans="2:120">
      <c r="B70" s="59"/>
      <c r="C70" s="90"/>
      <c r="D70" s="95"/>
      <c r="E70" s="42" t="s">
        <v>106</v>
      </c>
      <c r="F70" s="43">
        <v>0.13</v>
      </c>
      <c r="G70" s="30">
        <f t="shared" si="25"/>
        <v>0</v>
      </c>
      <c r="H70" s="94"/>
      <c r="I70" s="94"/>
      <c r="J70" s="94"/>
      <c r="K70" s="94"/>
      <c r="L70" s="94"/>
      <c r="M70" s="94"/>
      <c r="N70" s="94"/>
      <c r="O70" s="94"/>
      <c r="P70" s="94"/>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c r="CW70" s="33"/>
      <c r="CX70" s="33"/>
      <c r="CY70" s="33"/>
      <c r="CZ70" s="33"/>
      <c r="DA70" s="33"/>
      <c r="DB70" s="33"/>
      <c r="DC70" s="33"/>
      <c r="DD70" s="33"/>
      <c r="DE70" s="33"/>
      <c r="DF70" s="33"/>
      <c r="DG70" s="33"/>
      <c r="DH70" s="33"/>
      <c r="DI70" s="33"/>
      <c r="DJ70" s="33"/>
      <c r="DK70" s="33"/>
      <c r="DL70" s="33"/>
      <c r="DM70" s="33"/>
      <c r="DN70" s="33"/>
      <c r="DO70" s="33"/>
      <c r="DP70" s="76"/>
    </row>
    <row r="71" ht="47" customHeight="1" spans="2:120">
      <c r="B71" s="59"/>
      <c r="C71" s="90"/>
      <c r="D71" s="95"/>
      <c r="E71" s="42" t="s">
        <v>107</v>
      </c>
      <c r="F71" s="43">
        <v>0.13</v>
      </c>
      <c r="G71" s="30">
        <f t="shared" si="25"/>
        <v>0</v>
      </c>
      <c r="H71" s="94"/>
      <c r="I71" s="94"/>
      <c r="J71" s="94"/>
      <c r="K71" s="94"/>
      <c r="L71" s="94"/>
      <c r="M71" s="94"/>
      <c r="N71" s="94"/>
      <c r="O71" s="94"/>
      <c r="P71" s="94"/>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c r="CW71" s="33"/>
      <c r="CX71" s="33"/>
      <c r="CY71" s="33"/>
      <c r="CZ71" s="33"/>
      <c r="DA71" s="33"/>
      <c r="DB71" s="33"/>
      <c r="DC71" s="33"/>
      <c r="DD71" s="33"/>
      <c r="DE71" s="33"/>
      <c r="DF71" s="33"/>
      <c r="DG71" s="33"/>
      <c r="DH71" s="33"/>
      <c r="DI71" s="33"/>
      <c r="DJ71" s="33"/>
      <c r="DK71" s="33"/>
      <c r="DL71" s="33"/>
      <c r="DM71" s="33"/>
      <c r="DN71" s="33"/>
      <c r="DO71" s="33"/>
      <c r="DP71" s="76"/>
    </row>
    <row r="72" ht="47" customHeight="1" spans="2:120">
      <c r="B72" s="59"/>
      <c r="C72" s="90"/>
      <c r="D72" s="95"/>
      <c r="E72" s="42" t="s">
        <v>108</v>
      </c>
      <c r="F72" s="43">
        <v>0.13</v>
      </c>
      <c r="G72" s="30">
        <f t="shared" si="25"/>
        <v>0</v>
      </c>
      <c r="H72" s="94"/>
      <c r="I72" s="94"/>
      <c r="J72" s="94"/>
      <c r="K72" s="94"/>
      <c r="L72" s="94"/>
      <c r="M72" s="94"/>
      <c r="N72" s="94"/>
      <c r="O72" s="94"/>
      <c r="P72" s="94"/>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c r="CW72" s="33"/>
      <c r="CX72" s="33"/>
      <c r="CY72" s="33"/>
      <c r="CZ72" s="33"/>
      <c r="DA72" s="33"/>
      <c r="DB72" s="33"/>
      <c r="DC72" s="33"/>
      <c r="DD72" s="33"/>
      <c r="DE72" s="33"/>
      <c r="DF72" s="33"/>
      <c r="DG72" s="33"/>
      <c r="DH72" s="33"/>
      <c r="DI72" s="33"/>
      <c r="DJ72" s="33"/>
      <c r="DK72" s="33"/>
      <c r="DL72" s="33"/>
      <c r="DM72" s="33"/>
      <c r="DN72" s="33"/>
      <c r="DO72" s="33"/>
      <c r="DP72" s="76"/>
    </row>
    <row r="73" ht="47" customHeight="1" spans="2:121">
      <c r="B73" s="59"/>
      <c r="C73" s="98"/>
      <c r="D73" s="41"/>
      <c r="E73" s="99" t="s">
        <v>109</v>
      </c>
      <c r="F73" s="43">
        <v>0.13</v>
      </c>
      <c r="G73" s="30">
        <f t="shared" si="25"/>
        <v>0</v>
      </c>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c r="CW73" s="33"/>
      <c r="CX73" s="33"/>
      <c r="CY73" s="33"/>
      <c r="CZ73" s="33"/>
      <c r="DA73" s="33"/>
      <c r="DB73" s="33"/>
      <c r="DC73" s="33"/>
      <c r="DD73" s="33"/>
      <c r="DE73" s="33"/>
      <c r="DF73" s="33"/>
      <c r="DG73" s="33"/>
      <c r="DH73" s="33"/>
      <c r="DI73" s="33"/>
      <c r="DJ73" s="33"/>
      <c r="DK73" s="33"/>
      <c r="DL73" s="33"/>
      <c r="DM73" s="33"/>
      <c r="DN73" s="33"/>
      <c r="DO73" s="33"/>
      <c r="DP73" s="75"/>
      <c r="DQ73" s="85"/>
    </row>
    <row r="74" ht="47" customHeight="1" spans="2:120">
      <c r="B74" s="59"/>
      <c r="C74" s="90"/>
      <c r="D74" s="95"/>
      <c r="E74" s="42" t="s">
        <v>110</v>
      </c>
      <c r="F74" s="43">
        <v>0.13</v>
      </c>
      <c r="G74" s="30">
        <f t="shared" si="25"/>
        <v>0</v>
      </c>
      <c r="H74" s="94"/>
      <c r="I74" s="94"/>
      <c r="J74" s="94"/>
      <c r="K74" s="94"/>
      <c r="L74" s="94"/>
      <c r="M74" s="94"/>
      <c r="N74" s="94"/>
      <c r="O74" s="94"/>
      <c r="P74" s="94"/>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c r="CW74" s="33"/>
      <c r="CX74" s="33"/>
      <c r="CY74" s="33"/>
      <c r="CZ74" s="33"/>
      <c r="DA74" s="33"/>
      <c r="DB74" s="33"/>
      <c r="DC74" s="33"/>
      <c r="DD74" s="33"/>
      <c r="DE74" s="33"/>
      <c r="DF74" s="33"/>
      <c r="DG74" s="33"/>
      <c r="DH74" s="33"/>
      <c r="DI74" s="33"/>
      <c r="DJ74" s="33"/>
      <c r="DK74" s="33"/>
      <c r="DL74" s="33"/>
      <c r="DM74" s="33"/>
      <c r="DN74" s="33"/>
      <c r="DO74" s="33"/>
      <c r="DP74" s="76"/>
    </row>
    <row r="75" ht="47" customHeight="1" spans="2:120">
      <c r="B75" s="59"/>
      <c r="C75" s="90"/>
      <c r="D75" s="95"/>
      <c r="E75" s="42" t="s">
        <v>111</v>
      </c>
      <c r="F75" s="43">
        <v>0.13</v>
      </c>
      <c r="G75" s="30">
        <f t="shared" si="25"/>
        <v>0</v>
      </c>
      <c r="H75" s="94"/>
      <c r="I75" s="94"/>
      <c r="J75" s="94"/>
      <c r="K75" s="94"/>
      <c r="L75" s="94"/>
      <c r="M75" s="94"/>
      <c r="N75" s="94"/>
      <c r="O75" s="94"/>
      <c r="P75" s="94"/>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c r="CW75" s="33"/>
      <c r="CX75" s="33"/>
      <c r="CY75" s="33"/>
      <c r="CZ75" s="33"/>
      <c r="DA75" s="33"/>
      <c r="DB75" s="33"/>
      <c r="DC75" s="33"/>
      <c r="DD75" s="33"/>
      <c r="DE75" s="33"/>
      <c r="DF75" s="33"/>
      <c r="DG75" s="33"/>
      <c r="DH75" s="33"/>
      <c r="DI75" s="33"/>
      <c r="DJ75" s="33"/>
      <c r="DK75" s="33"/>
      <c r="DL75" s="33"/>
      <c r="DM75" s="33"/>
      <c r="DN75" s="33"/>
      <c r="DO75" s="33"/>
      <c r="DP75" s="76"/>
    </row>
    <row r="76" ht="58.5" customHeight="1" spans="2:120">
      <c r="B76" s="59"/>
      <c r="C76" s="100" t="s">
        <v>238</v>
      </c>
      <c r="D76" s="101" t="s">
        <v>236</v>
      </c>
      <c r="E76" s="96" t="s">
        <v>170</v>
      </c>
      <c r="F76" s="102">
        <v>0.06</v>
      </c>
      <c r="G76" s="30">
        <f t="shared" si="25"/>
        <v>0</v>
      </c>
      <c r="H76" s="103"/>
      <c r="I76" s="103"/>
      <c r="J76" s="103"/>
      <c r="K76" s="103"/>
      <c r="L76" s="103"/>
      <c r="M76" s="103"/>
      <c r="N76" s="103"/>
      <c r="O76" s="10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c r="CW76" s="33"/>
      <c r="CX76" s="33"/>
      <c r="CY76" s="33"/>
      <c r="CZ76" s="33"/>
      <c r="DA76" s="33"/>
      <c r="DB76" s="33"/>
      <c r="DC76" s="33"/>
      <c r="DD76" s="33"/>
      <c r="DE76" s="33"/>
      <c r="DF76" s="33"/>
      <c r="DG76" s="33"/>
      <c r="DH76" s="33"/>
      <c r="DI76" s="33"/>
      <c r="DJ76" s="33"/>
      <c r="DK76" s="33"/>
      <c r="DL76" s="33"/>
      <c r="DM76" s="33"/>
      <c r="DN76" s="33"/>
      <c r="DO76" s="33"/>
      <c r="DP76" s="129" t="s">
        <v>171</v>
      </c>
    </row>
    <row r="77" ht="58.5" customHeight="1" spans="2:120">
      <c r="B77" s="59"/>
      <c r="C77" s="51"/>
      <c r="D77" s="101"/>
      <c r="E77" s="92" t="s">
        <v>172</v>
      </c>
      <c r="F77" s="102">
        <v>0.06</v>
      </c>
      <c r="G77" s="30">
        <f t="shared" ref="G77:G80" si="28">SUM(H77:DO77)</f>
        <v>0</v>
      </c>
      <c r="H77" s="103"/>
      <c r="I77" s="103"/>
      <c r="J77" s="103"/>
      <c r="K77" s="103"/>
      <c r="L77" s="103"/>
      <c r="M77" s="103"/>
      <c r="N77" s="103"/>
      <c r="O77" s="10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c r="CW77" s="33"/>
      <c r="CX77" s="33"/>
      <c r="CY77" s="33"/>
      <c r="CZ77" s="33"/>
      <c r="DA77" s="33"/>
      <c r="DB77" s="33"/>
      <c r="DC77" s="33"/>
      <c r="DD77" s="33"/>
      <c r="DE77" s="33"/>
      <c r="DF77" s="33"/>
      <c r="DG77" s="33"/>
      <c r="DH77" s="33"/>
      <c r="DI77" s="33"/>
      <c r="DJ77" s="33"/>
      <c r="DK77" s="33"/>
      <c r="DL77" s="33"/>
      <c r="DM77" s="33"/>
      <c r="DN77" s="33"/>
      <c r="DO77" s="33"/>
      <c r="DP77" s="129"/>
    </row>
    <row r="78" ht="58.5" customHeight="1" spans="2:120">
      <c r="B78" s="59"/>
      <c r="C78" s="51"/>
      <c r="D78" s="101"/>
      <c r="E78" s="104" t="s">
        <v>173</v>
      </c>
      <c r="F78" s="105">
        <v>0.06</v>
      </c>
      <c r="G78" s="30">
        <f t="shared" si="28"/>
        <v>0</v>
      </c>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c r="CW78" s="33"/>
      <c r="CX78" s="33"/>
      <c r="CY78" s="33"/>
      <c r="CZ78" s="33"/>
      <c r="DA78" s="33"/>
      <c r="DB78" s="33"/>
      <c r="DC78" s="33"/>
      <c r="DD78" s="33"/>
      <c r="DE78" s="33"/>
      <c r="DF78" s="33"/>
      <c r="DG78" s="33"/>
      <c r="DH78" s="33"/>
      <c r="DI78" s="33"/>
      <c r="DJ78" s="33"/>
      <c r="DK78" s="33"/>
      <c r="DL78" s="33"/>
      <c r="DM78" s="33"/>
      <c r="DN78" s="33"/>
      <c r="DO78" s="33"/>
      <c r="DP78" s="104" t="s">
        <v>174</v>
      </c>
    </row>
    <row r="79" ht="110" customHeight="1" spans="2:120">
      <c r="B79" s="59"/>
      <c r="C79" s="106"/>
      <c r="D79" s="107" t="s">
        <v>237</v>
      </c>
      <c r="E79" s="104" t="s">
        <v>175</v>
      </c>
      <c r="F79" s="105"/>
      <c r="G79" s="30">
        <f t="shared" si="28"/>
        <v>0</v>
      </c>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c r="CW79" s="33"/>
      <c r="CX79" s="33"/>
      <c r="CY79" s="33"/>
      <c r="CZ79" s="33"/>
      <c r="DA79" s="33"/>
      <c r="DB79" s="33"/>
      <c r="DC79" s="33"/>
      <c r="DD79" s="33"/>
      <c r="DE79" s="33"/>
      <c r="DF79" s="33"/>
      <c r="DG79" s="33"/>
      <c r="DH79" s="33"/>
      <c r="DI79" s="33"/>
      <c r="DJ79" s="33"/>
      <c r="DK79" s="33"/>
      <c r="DL79" s="33"/>
      <c r="DM79" s="33"/>
      <c r="DN79" s="33"/>
      <c r="DO79" s="33"/>
      <c r="DP79" s="130" t="s">
        <v>176</v>
      </c>
    </row>
    <row r="80" ht="47" customHeight="1" spans="2:120">
      <c r="B80" s="59"/>
      <c r="C80" s="90" t="s">
        <v>239</v>
      </c>
      <c r="D80" s="101"/>
      <c r="E80" s="108" t="s">
        <v>240</v>
      </c>
      <c r="F80" s="109">
        <v>0</v>
      </c>
      <c r="G80" s="110">
        <f t="shared" si="28"/>
        <v>0</v>
      </c>
      <c r="H80" s="111">
        <f>H81*$E$7</f>
        <v>0</v>
      </c>
      <c r="I80" s="111">
        <f t="shared" ref="I80:CN80" si="29">I81*$E$7</f>
        <v>0</v>
      </c>
      <c r="J80" s="111">
        <f t="shared" si="29"/>
        <v>0</v>
      </c>
      <c r="K80" s="111">
        <f t="shared" si="29"/>
        <v>0</v>
      </c>
      <c r="L80" s="111">
        <f t="shared" si="29"/>
        <v>0</v>
      </c>
      <c r="M80" s="111">
        <f t="shared" si="29"/>
        <v>0</v>
      </c>
      <c r="N80" s="111">
        <f t="shared" si="29"/>
        <v>0</v>
      </c>
      <c r="O80" s="111">
        <f t="shared" si="29"/>
        <v>0</v>
      </c>
      <c r="P80" s="111">
        <f t="shared" si="29"/>
        <v>0</v>
      </c>
      <c r="Q80" s="111">
        <f t="shared" si="29"/>
        <v>0</v>
      </c>
      <c r="R80" s="111">
        <f t="shared" si="29"/>
        <v>0</v>
      </c>
      <c r="S80" s="111">
        <f t="shared" si="29"/>
        <v>0</v>
      </c>
      <c r="T80" s="111">
        <f t="shared" si="29"/>
        <v>0</v>
      </c>
      <c r="U80" s="111">
        <f t="shared" si="29"/>
        <v>0</v>
      </c>
      <c r="V80" s="111">
        <f t="shared" si="29"/>
        <v>0</v>
      </c>
      <c r="W80" s="111">
        <f t="shared" si="29"/>
        <v>0</v>
      </c>
      <c r="X80" s="111">
        <f t="shared" si="29"/>
        <v>0</v>
      </c>
      <c r="Y80" s="111">
        <f t="shared" si="29"/>
        <v>0</v>
      </c>
      <c r="Z80" s="111">
        <f t="shared" si="29"/>
        <v>0</v>
      </c>
      <c r="AA80" s="111">
        <f t="shared" si="29"/>
        <v>0</v>
      </c>
      <c r="AB80" s="111">
        <f t="shared" si="29"/>
        <v>0</v>
      </c>
      <c r="AC80" s="111">
        <f t="shared" si="29"/>
        <v>0</v>
      </c>
      <c r="AD80" s="111">
        <f t="shared" si="29"/>
        <v>0</v>
      </c>
      <c r="AE80" s="111">
        <f t="shared" si="29"/>
        <v>0</v>
      </c>
      <c r="AF80" s="111">
        <f t="shared" si="29"/>
        <v>0</v>
      </c>
      <c r="AG80" s="111">
        <f t="shared" si="29"/>
        <v>0</v>
      </c>
      <c r="AH80" s="111">
        <f t="shared" si="29"/>
        <v>0</v>
      </c>
      <c r="AI80" s="111">
        <f t="shared" si="29"/>
        <v>0</v>
      </c>
      <c r="AJ80" s="111">
        <f t="shared" si="29"/>
        <v>0</v>
      </c>
      <c r="AK80" s="111">
        <f t="shared" si="29"/>
        <v>0</v>
      </c>
      <c r="AL80" s="111">
        <f t="shared" si="29"/>
        <v>0</v>
      </c>
      <c r="AM80" s="111">
        <f t="shared" si="29"/>
        <v>0</v>
      </c>
      <c r="AN80" s="111">
        <f t="shared" si="29"/>
        <v>0</v>
      </c>
      <c r="AO80" s="111">
        <f t="shared" si="29"/>
        <v>0</v>
      </c>
      <c r="AP80" s="111">
        <f t="shared" si="29"/>
        <v>0</v>
      </c>
      <c r="AQ80" s="111">
        <f t="shared" si="29"/>
        <v>0</v>
      </c>
      <c r="AR80" s="111">
        <f t="shared" si="29"/>
        <v>0</v>
      </c>
      <c r="AS80" s="111">
        <f t="shared" si="29"/>
        <v>0</v>
      </c>
      <c r="AT80" s="111">
        <f t="shared" si="29"/>
        <v>0</v>
      </c>
      <c r="AU80" s="111">
        <f t="shared" si="29"/>
        <v>0</v>
      </c>
      <c r="AV80" s="111">
        <f t="shared" si="29"/>
        <v>0</v>
      </c>
      <c r="AW80" s="111">
        <f t="shared" si="29"/>
        <v>0</v>
      </c>
      <c r="AX80" s="111">
        <f t="shared" si="29"/>
        <v>0</v>
      </c>
      <c r="AY80" s="111">
        <f t="shared" si="29"/>
        <v>0</v>
      </c>
      <c r="AZ80" s="111">
        <f t="shared" si="29"/>
        <v>0</v>
      </c>
      <c r="BA80" s="111">
        <f t="shared" si="29"/>
        <v>0</v>
      </c>
      <c r="BB80" s="111">
        <f t="shared" si="29"/>
        <v>0</v>
      </c>
      <c r="BC80" s="111">
        <f t="shared" si="29"/>
        <v>0</v>
      </c>
      <c r="BD80" s="111">
        <f t="shared" si="29"/>
        <v>0</v>
      </c>
      <c r="BE80" s="111">
        <f t="shared" si="29"/>
        <v>0</v>
      </c>
      <c r="BF80" s="111">
        <f t="shared" si="29"/>
        <v>0</v>
      </c>
      <c r="BG80" s="111">
        <f t="shared" si="29"/>
        <v>0</v>
      </c>
      <c r="BH80" s="111">
        <f t="shared" si="29"/>
        <v>0</v>
      </c>
      <c r="BI80" s="111">
        <f t="shared" si="29"/>
        <v>0</v>
      </c>
      <c r="BJ80" s="111">
        <f t="shared" si="29"/>
        <v>0</v>
      </c>
      <c r="BK80" s="111">
        <f t="shared" si="29"/>
        <v>0</v>
      </c>
      <c r="BL80" s="111">
        <f t="shared" si="29"/>
        <v>0</v>
      </c>
      <c r="BM80" s="111">
        <f t="shared" si="29"/>
        <v>0</v>
      </c>
      <c r="BN80" s="111">
        <f t="shared" si="29"/>
        <v>0</v>
      </c>
      <c r="BO80" s="111">
        <f t="shared" si="29"/>
        <v>0</v>
      </c>
      <c r="BP80" s="111">
        <f t="shared" si="29"/>
        <v>0</v>
      </c>
      <c r="BQ80" s="111">
        <f t="shared" si="29"/>
        <v>0</v>
      </c>
      <c r="BR80" s="111">
        <f t="shared" si="29"/>
        <v>0</v>
      </c>
      <c r="BS80" s="111">
        <f t="shared" si="29"/>
        <v>0</v>
      </c>
      <c r="BT80" s="111">
        <f t="shared" si="29"/>
        <v>0</v>
      </c>
      <c r="BU80" s="111">
        <f t="shared" si="29"/>
        <v>0</v>
      </c>
      <c r="BV80" s="111">
        <f t="shared" si="29"/>
        <v>0</v>
      </c>
      <c r="BW80" s="111">
        <f t="shared" si="29"/>
        <v>0</v>
      </c>
      <c r="BX80" s="111">
        <f t="shared" si="29"/>
        <v>0</v>
      </c>
      <c r="BY80" s="111">
        <f t="shared" si="29"/>
        <v>0</v>
      </c>
      <c r="BZ80" s="111">
        <f t="shared" si="29"/>
        <v>0</v>
      </c>
      <c r="CA80" s="111">
        <f t="shared" si="29"/>
        <v>0</v>
      </c>
      <c r="CB80" s="111">
        <f t="shared" si="29"/>
        <v>0</v>
      </c>
      <c r="CC80" s="111">
        <f t="shared" si="29"/>
        <v>0</v>
      </c>
      <c r="CD80" s="111">
        <f t="shared" si="29"/>
        <v>0</v>
      </c>
      <c r="CE80" s="111">
        <f t="shared" si="29"/>
        <v>0</v>
      </c>
      <c r="CF80" s="111">
        <f t="shared" si="29"/>
        <v>0</v>
      </c>
      <c r="CG80" s="111">
        <f t="shared" si="29"/>
        <v>0</v>
      </c>
      <c r="CH80" s="111">
        <f t="shared" si="29"/>
        <v>0</v>
      </c>
      <c r="CI80" s="111">
        <f t="shared" si="29"/>
        <v>0</v>
      </c>
      <c r="CJ80" s="111">
        <f t="shared" si="29"/>
        <v>0</v>
      </c>
      <c r="CK80" s="111">
        <f t="shared" si="29"/>
        <v>0</v>
      </c>
      <c r="CL80" s="111">
        <f t="shared" si="29"/>
        <v>0</v>
      </c>
      <c r="CM80" s="111">
        <f t="shared" si="29"/>
        <v>0</v>
      </c>
      <c r="CN80" s="111">
        <f t="shared" si="29"/>
        <v>0</v>
      </c>
      <c r="CO80" s="111">
        <f t="shared" ref="CO80:DO80" si="30">CO81*$E$7</f>
        <v>0</v>
      </c>
      <c r="CP80" s="111">
        <f t="shared" si="30"/>
        <v>0</v>
      </c>
      <c r="CQ80" s="111">
        <f t="shared" si="30"/>
        <v>0</v>
      </c>
      <c r="CR80" s="111">
        <f t="shared" si="30"/>
        <v>0</v>
      </c>
      <c r="CS80" s="111">
        <f t="shared" si="30"/>
        <v>0</v>
      </c>
      <c r="CT80" s="111">
        <f t="shared" si="30"/>
        <v>0</v>
      </c>
      <c r="CU80" s="111">
        <f t="shared" si="30"/>
        <v>0</v>
      </c>
      <c r="CV80" s="111">
        <f t="shared" si="30"/>
        <v>0</v>
      </c>
      <c r="CW80" s="111">
        <f t="shared" si="30"/>
        <v>0</v>
      </c>
      <c r="CX80" s="111">
        <f t="shared" si="30"/>
        <v>0</v>
      </c>
      <c r="CY80" s="111">
        <f t="shared" si="30"/>
        <v>0</v>
      </c>
      <c r="CZ80" s="111">
        <f t="shared" si="30"/>
        <v>0</v>
      </c>
      <c r="DA80" s="111">
        <f t="shared" si="30"/>
        <v>0</v>
      </c>
      <c r="DB80" s="111">
        <f t="shared" si="30"/>
        <v>0</v>
      </c>
      <c r="DC80" s="111">
        <f t="shared" si="30"/>
        <v>0</v>
      </c>
      <c r="DD80" s="111">
        <f t="shared" si="30"/>
        <v>0</v>
      </c>
      <c r="DE80" s="111">
        <f t="shared" si="30"/>
        <v>0</v>
      </c>
      <c r="DF80" s="111">
        <f t="shared" si="30"/>
        <v>0</v>
      </c>
      <c r="DG80" s="111">
        <f t="shared" si="30"/>
        <v>0</v>
      </c>
      <c r="DH80" s="111">
        <f t="shared" si="30"/>
        <v>0</v>
      </c>
      <c r="DI80" s="111">
        <f t="shared" si="30"/>
        <v>0</v>
      </c>
      <c r="DJ80" s="111">
        <f t="shared" si="30"/>
        <v>0</v>
      </c>
      <c r="DK80" s="111">
        <f t="shared" si="30"/>
        <v>0</v>
      </c>
      <c r="DL80" s="111">
        <f t="shared" si="30"/>
        <v>0</v>
      </c>
      <c r="DM80" s="111">
        <f t="shared" si="30"/>
        <v>0</v>
      </c>
      <c r="DN80" s="111">
        <f t="shared" si="30"/>
        <v>0</v>
      </c>
      <c r="DO80" s="111">
        <f t="shared" si="30"/>
        <v>0</v>
      </c>
      <c r="DP80" s="131" t="s">
        <v>241</v>
      </c>
    </row>
    <row r="81" ht="47" customHeight="1" spans="2:120">
      <c r="B81" s="112"/>
      <c r="C81" s="90"/>
      <c r="D81" s="101"/>
      <c r="E81" s="108" t="s">
        <v>242</v>
      </c>
      <c r="F81" s="109">
        <v>0</v>
      </c>
      <c r="G81" s="110">
        <f>MAX(H81:DO81)</f>
        <v>0</v>
      </c>
      <c r="H81" s="111" t="str">
        <f>IF(('现金流明细表（集客填报）'!H121+'现金流明细表（集客填报）'!H103-'现金流明细表（集客填报）'!H98)&gt;0,('现金流明细表（集客填报）'!H121+'现金流明细表（集客填报）'!H103-'现金流明细表（集客填报）'!H98),"0")</f>
        <v>0</v>
      </c>
      <c r="I81" s="111" t="str">
        <f>IF(('现金流明细表（集客填报）'!I121+'现金流明细表（集客填报）'!I103-'现金流明细表（集客填报）'!I98)&gt;0,('现金流明细表（集客填报）'!I121+'现金流明细表（集客填报）'!I103-'现金流明细表（集客填报）'!I98),"0")</f>
        <v>0</v>
      </c>
      <c r="J81" s="111" t="str">
        <f>IF(('现金流明细表（集客填报）'!J121+'现金流明细表（集客填报）'!J103-'现金流明细表（集客填报）'!J98)&gt;0,('现金流明细表（集客填报）'!J121+'现金流明细表（集客填报）'!J103-'现金流明细表（集客填报）'!J98),"0")</f>
        <v>0</v>
      </c>
      <c r="K81" s="111" t="str">
        <f>IF(('现金流明细表（集客填报）'!K121+'现金流明细表（集客填报）'!K103-'现金流明细表（集客填报）'!K98)&gt;0,('现金流明细表（集客填报）'!K121+'现金流明细表（集客填报）'!K103-'现金流明细表（集客填报）'!K98),"0")</f>
        <v>0</v>
      </c>
      <c r="L81" s="111" t="str">
        <f>IF(('现金流明细表（集客填报）'!L121+'现金流明细表（集客填报）'!L103-'现金流明细表（集客填报）'!L98)&gt;0,('现金流明细表（集客填报）'!L121+'现金流明细表（集客填报）'!L103-'现金流明细表（集客填报）'!L98),"0")</f>
        <v>0</v>
      </c>
      <c r="M81" s="111" t="str">
        <f>IF(('现金流明细表（集客填报）'!M121+'现金流明细表（集客填报）'!M103-'现金流明细表（集客填报）'!M98)&gt;0,('现金流明细表（集客填报）'!M121+'现金流明细表（集客填报）'!M103-'现金流明细表（集客填报）'!M98),"0")</f>
        <v>0</v>
      </c>
      <c r="N81" s="111" t="str">
        <f>IF(('现金流明细表（集客填报）'!N121+'现金流明细表（集客填报）'!N103-'现金流明细表（集客填报）'!N98)&gt;0,('现金流明细表（集客填报）'!N121+'现金流明细表（集客填报）'!N103-'现金流明细表（集客填报）'!N98),"0")</f>
        <v>0</v>
      </c>
      <c r="O81" s="111" t="str">
        <f>IF(('现金流明细表（集客填报）'!O121+'现金流明细表（集客填报）'!O103-'现金流明细表（集客填报）'!O98)&gt;0,('现金流明细表（集客填报）'!O121+'现金流明细表（集客填报）'!O103-'现金流明细表（集客填报）'!O98),"0")</f>
        <v>0</v>
      </c>
      <c r="P81" s="111" t="str">
        <f>IF(('现金流明细表（集客填报）'!P121+'现金流明细表（集客填报）'!P103-'现金流明细表（集客填报）'!P98)&gt;0,('现金流明细表（集客填报）'!P121+'现金流明细表（集客填报）'!P103-'现金流明细表（集客填报）'!P98),"0")</f>
        <v>0</v>
      </c>
      <c r="Q81" s="111" t="str">
        <f>IF(('现金流明细表（集客填报）'!Q121+'现金流明细表（集客填报）'!Q103-'现金流明细表（集客填报）'!Q98)&gt;0,('现金流明细表（集客填报）'!Q121+'现金流明细表（集客填报）'!Q103-'现金流明细表（集客填报）'!Q98),"0")</f>
        <v>0</v>
      </c>
      <c r="R81" s="111" t="str">
        <f>IF(('现金流明细表（集客填报）'!R121+'现金流明细表（集客填报）'!R103-'现金流明细表（集客填报）'!R98)&gt;0,('现金流明细表（集客填报）'!R121+'现金流明细表（集客填报）'!R103-'现金流明细表（集客填报）'!R98),"0")</f>
        <v>0</v>
      </c>
      <c r="S81" s="111" t="str">
        <f>IF(('现金流明细表（集客填报）'!S121+'现金流明细表（集客填报）'!S103-'现金流明细表（集客填报）'!S98)&gt;0,('现金流明细表（集客填报）'!S121+'现金流明细表（集客填报）'!S103-'现金流明细表（集客填报）'!S98),"0")</f>
        <v>0</v>
      </c>
      <c r="T81" s="111" t="str">
        <f>IF(('现金流明细表（集客填报）'!T121+'现金流明细表（集客填报）'!T103-'现金流明细表（集客填报）'!T98)&gt;0,('现金流明细表（集客填报）'!T121+'现金流明细表（集客填报）'!T103-'现金流明细表（集客填报）'!T98),"0")</f>
        <v>0</v>
      </c>
      <c r="U81" s="111" t="str">
        <f>IF(('现金流明细表（集客填报）'!U121+'现金流明细表（集客填报）'!U103-'现金流明细表（集客填报）'!U98)&gt;0,('现金流明细表（集客填报）'!U121+'现金流明细表（集客填报）'!U103-'现金流明细表（集客填报）'!U98),"0")</f>
        <v>0</v>
      </c>
      <c r="V81" s="111" t="str">
        <f>IF(('现金流明细表（集客填报）'!V121+'现金流明细表（集客填报）'!V103-'现金流明细表（集客填报）'!V98)&gt;0,('现金流明细表（集客填报）'!V121+'现金流明细表（集客填报）'!V103-'现金流明细表（集客填报）'!V98),"0")</f>
        <v>0</v>
      </c>
      <c r="W81" s="111" t="str">
        <f>IF(('现金流明细表（集客填报）'!W121+'现金流明细表（集客填报）'!W103-'现金流明细表（集客填报）'!W98)&gt;0,('现金流明细表（集客填报）'!W121+'现金流明细表（集客填报）'!W103-'现金流明细表（集客填报）'!W98),"0")</f>
        <v>0</v>
      </c>
      <c r="X81" s="111" t="str">
        <f>IF(('现金流明细表（集客填报）'!X121+'现金流明细表（集客填报）'!X103-'现金流明细表（集客填报）'!X98)&gt;0,('现金流明细表（集客填报）'!X121+'现金流明细表（集客填报）'!X103-'现金流明细表（集客填报）'!X98),"0")</f>
        <v>0</v>
      </c>
      <c r="Y81" s="111" t="str">
        <f>IF(('现金流明细表（集客填报）'!Y121+'现金流明细表（集客填报）'!Y103-'现金流明细表（集客填报）'!Y98)&gt;0,('现金流明细表（集客填报）'!Y121+'现金流明细表（集客填报）'!Y103-'现金流明细表（集客填报）'!Y98),"0")</f>
        <v>0</v>
      </c>
      <c r="Z81" s="111" t="str">
        <f>IF(('现金流明细表（集客填报）'!Z121+'现金流明细表（集客填报）'!Z103-'现金流明细表（集客填报）'!Z98)&gt;0,('现金流明细表（集客填报）'!Z121+'现金流明细表（集客填报）'!Z103-'现金流明细表（集客填报）'!Z98),"0")</f>
        <v>0</v>
      </c>
      <c r="AA81" s="111" t="str">
        <f>IF(('现金流明细表（集客填报）'!AA121+'现金流明细表（集客填报）'!AA103-'现金流明细表（集客填报）'!AA98)&gt;0,('现金流明细表（集客填报）'!AA121+'现金流明细表（集客填报）'!AA103-'现金流明细表（集客填报）'!AA98),"0")</f>
        <v>0</v>
      </c>
      <c r="AB81" s="111" t="str">
        <f>IF(('现金流明细表（集客填报）'!AB121+'现金流明细表（集客填报）'!AB103-'现金流明细表（集客填报）'!AB98)&gt;0,('现金流明细表（集客填报）'!AB121+'现金流明细表（集客填报）'!AB103-'现金流明细表（集客填报）'!AB98),"0")</f>
        <v>0</v>
      </c>
      <c r="AC81" s="111" t="str">
        <f>IF(('现金流明细表（集客填报）'!AC121+'现金流明细表（集客填报）'!AC103-'现金流明细表（集客填报）'!AC98)&gt;0,('现金流明细表（集客填报）'!AC121+'现金流明细表（集客填报）'!AC103-'现金流明细表（集客填报）'!AC98),"0")</f>
        <v>0</v>
      </c>
      <c r="AD81" s="111" t="str">
        <f>IF(('现金流明细表（集客填报）'!AD121+'现金流明细表（集客填报）'!AD103-'现金流明细表（集客填报）'!AD98)&gt;0,('现金流明细表（集客填报）'!AD121+'现金流明细表（集客填报）'!AD103-'现金流明细表（集客填报）'!AD98),"0")</f>
        <v>0</v>
      </c>
      <c r="AE81" s="111" t="str">
        <f>IF(('现金流明细表（集客填报）'!AE121+'现金流明细表（集客填报）'!AE103-'现金流明细表（集客填报）'!AE98)&gt;0,('现金流明细表（集客填报）'!AE121+'现金流明细表（集客填报）'!AE103-'现金流明细表（集客填报）'!AE98),"0")</f>
        <v>0</v>
      </c>
      <c r="AF81" s="111" t="str">
        <f>IF(('现金流明细表（集客填报）'!AF121+'现金流明细表（集客填报）'!AF103-'现金流明细表（集客填报）'!AF98)&gt;0,('现金流明细表（集客填报）'!AF121+'现金流明细表（集客填报）'!AF103-'现金流明细表（集客填报）'!AF98),"0")</f>
        <v>0</v>
      </c>
      <c r="AG81" s="111" t="str">
        <f>IF(('现金流明细表（集客填报）'!AG121+'现金流明细表（集客填报）'!AG103-'现金流明细表（集客填报）'!AG98)&gt;0,('现金流明细表（集客填报）'!AG121+'现金流明细表（集客填报）'!AG103-'现金流明细表（集客填报）'!AG98),"0")</f>
        <v>0</v>
      </c>
      <c r="AH81" s="111" t="str">
        <f>IF(('现金流明细表（集客填报）'!AH121+'现金流明细表（集客填报）'!AH103-'现金流明细表（集客填报）'!AH98)&gt;0,('现金流明细表（集客填报）'!AH121+'现金流明细表（集客填报）'!AH103-'现金流明细表（集客填报）'!AH98),"0")</f>
        <v>0</v>
      </c>
      <c r="AI81" s="111" t="str">
        <f>IF(('现金流明细表（集客填报）'!AI121+'现金流明细表（集客填报）'!AI103-'现金流明细表（集客填报）'!AI98)&gt;0,('现金流明细表（集客填报）'!AI121+'现金流明细表（集客填报）'!AI103-'现金流明细表（集客填报）'!AI98),"0")</f>
        <v>0</v>
      </c>
      <c r="AJ81" s="111" t="str">
        <f>IF(('现金流明细表（集客填报）'!AJ121+'现金流明细表（集客填报）'!AJ103-'现金流明细表（集客填报）'!AJ98)&gt;0,('现金流明细表（集客填报）'!AJ121+'现金流明细表（集客填报）'!AJ103-'现金流明细表（集客填报）'!AJ98),"0")</f>
        <v>0</v>
      </c>
      <c r="AK81" s="111" t="str">
        <f>IF(('现金流明细表（集客填报）'!AK121+'现金流明细表（集客填报）'!AK103-'现金流明细表（集客填报）'!AK98)&gt;0,('现金流明细表（集客填报）'!AK121+'现金流明细表（集客填报）'!AK103-'现金流明细表（集客填报）'!AK98),"0")</f>
        <v>0</v>
      </c>
      <c r="AL81" s="111" t="str">
        <f>IF(('现金流明细表（集客填报）'!AL121+'现金流明细表（集客填报）'!AL103-'现金流明细表（集客填报）'!AL98)&gt;0,('现金流明细表（集客填报）'!AL121+'现金流明细表（集客填报）'!AL103-'现金流明细表（集客填报）'!AL98),"0")</f>
        <v>0</v>
      </c>
      <c r="AM81" s="111" t="str">
        <f>IF(('现金流明细表（集客填报）'!AM121+'现金流明细表（集客填报）'!AM103-'现金流明细表（集客填报）'!AM98)&gt;0,('现金流明细表（集客填报）'!AM121+'现金流明细表（集客填报）'!AM103-'现金流明细表（集客填报）'!AM98),"0")</f>
        <v>0</v>
      </c>
      <c r="AN81" s="111" t="str">
        <f>IF(('现金流明细表（集客填报）'!AN121+'现金流明细表（集客填报）'!AN103-'现金流明细表（集客填报）'!AN98)&gt;0,('现金流明细表（集客填报）'!AN121+'现金流明细表（集客填报）'!AN103-'现金流明细表（集客填报）'!AN98),"0")</f>
        <v>0</v>
      </c>
      <c r="AO81" s="111" t="str">
        <f>IF(('现金流明细表（集客填报）'!AO121+'现金流明细表（集客填报）'!AO103-'现金流明细表（集客填报）'!AO98)&gt;0,('现金流明细表（集客填报）'!AO121+'现金流明细表（集客填报）'!AO103-'现金流明细表（集客填报）'!AO98),"0")</f>
        <v>0</v>
      </c>
      <c r="AP81" s="111" t="str">
        <f>IF(('现金流明细表（集客填报）'!AP121+'现金流明细表（集客填报）'!AP103-'现金流明细表（集客填报）'!AP98)&gt;0,('现金流明细表（集客填报）'!AP121+'现金流明细表（集客填报）'!AP103-'现金流明细表（集客填报）'!AP98),"0")</f>
        <v>0</v>
      </c>
      <c r="AQ81" s="111" t="str">
        <f>IF(('现金流明细表（集客填报）'!AQ121+'现金流明细表（集客填报）'!AQ103-'现金流明细表（集客填报）'!AQ98)&gt;0,('现金流明细表（集客填报）'!AQ121+'现金流明细表（集客填报）'!AQ103-'现金流明细表（集客填报）'!AQ98),"0")</f>
        <v>0</v>
      </c>
      <c r="AR81" s="111" t="str">
        <f>IF(('现金流明细表（集客填报）'!AR121+'现金流明细表（集客填报）'!AR103-'现金流明细表（集客填报）'!AR98)&gt;0,('现金流明细表（集客填报）'!AR121+'现金流明细表（集客填报）'!AR103-'现金流明细表（集客填报）'!AR98),"0")</f>
        <v>0</v>
      </c>
      <c r="AS81" s="111" t="str">
        <f>IF(('现金流明细表（集客填报）'!AS121+'现金流明细表（集客填报）'!AS103-'现金流明细表（集客填报）'!AS98)&gt;0,('现金流明细表（集客填报）'!AS121+'现金流明细表（集客填报）'!AS103-'现金流明细表（集客填报）'!AS98),"0")</f>
        <v>0</v>
      </c>
      <c r="AT81" s="111" t="str">
        <f>IF(('现金流明细表（集客填报）'!AT121+'现金流明细表（集客填报）'!AT103-'现金流明细表（集客填报）'!AT98)&gt;0,('现金流明细表（集客填报）'!AT121+'现金流明细表（集客填报）'!AT103-'现金流明细表（集客填报）'!AT98),"0")</f>
        <v>0</v>
      </c>
      <c r="AU81" s="111" t="str">
        <f>IF(('现金流明细表（集客填报）'!AU121+'现金流明细表（集客填报）'!AU103-'现金流明细表（集客填报）'!AU98)&gt;0,('现金流明细表（集客填报）'!AU121+'现金流明细表（集客填报）'!AU103-'现金流明细表（集客填报）'!AU98),"0")</f>
        <v>0</v>
      </c>
      <c r="AV81" s="111" t="str">
        <f>IF(('现金流明细表（集客填报）'!AV121+'现金流明细表（集客填报）'!AV103-'现金流明细表（集客填报）'!AV98)&gt;0,('现金流明细表（集客填报）'!AV121+'现金流明细表（集客填报）'!AV103-'现金流明细表（集客填报）'!AV98),"0")</f>
        <v>0</v>
      </c>
      <c r="AW81" s="111" t="str">
        <f>IF(('现金流明细表（集客填报）'!AW121+'现金流明细表（集客填报）'!AW103-'现金流明细表（集客填报）'!AW98)&gt;0,('现金流明细表（集客填报）'!AW121+'现金流明细表（集客填报）'!AW103-'现金流明细表（集客填报）'!AW98),"0")</f>
        <v>0</v>
      </c>
      <c r="AX81" s="111" t="str">
        <f>IF(('现金流明细表（集客填报）'!AX121+'现金流明细表（集客填报）'!AX103-'现金流明细表（集客填报）'!AX98)&gt;0,('现金流明细表（集客填报）'!AX121+'现金流明细表（集客填报）'!AX103-'现金流明细表（集客填报）'!AX98),"0")</f>
        <v>0</v>
      </c>
      <c r="AY81" s="111" t="str">
        <f>IF(('现金流明细表（集客填报）'!AY121+'现金流明细表（集客填报）'!AY103-'现金流明细表（集客填报）'!AY98)&gt;0,('现金流明细表（集客填报）'!AY121+'现金流明细表（集客填报）'!AY103-'现金流明细表（集客填报）'!AY98),"0")</f>
        <v>0</v>
      </c>
      <c r="AZ81" s="111" t="str">
        <f>IF(('现金流明细表（集客填报）'!AZ121+'现金流明细表（集客填报）'!AZ103-'现金流明细表（集客填报）'!AZ98)&gt;0,('现金流明细表（集客填报）'!AZ121+'现金流明细表（集客填报）'!AZ103-'现金流明细表（集客填报）'!AZ98),"0")</f>
        <v>0</v>
      </c>
      <c r="BA81" s="111" t="str">
        <f>IF(('现金流明细表（集客填报）'!BA121+'现金流明细表（集客填报）'!BA103-'现金流明细表（集客填报）'!BA98)&gt;0,('现金流明细表（集客填报）'!BA121+'现金流明细表（集客填报）'!BA103-'现金流明细表（集客填报）'!BA98),"0")</f>
        <v>0</v>
      </c>
      <c r="BB81" s="111" t="str">
        <f>IF(('现金流明细表（集客填报）'!BB121+'现金流明细表（集客填报）'!BB103-'现金流明细表（集客填报）'!BB98)&gt;0,('现金流明细表（集客填报）'!BB121+'现金流明细表（集客填报）'!BB103-'现金流明细表（集客填报）'!BB98),"0")</f>
        <v>0</v>
      </c>
      <c r="BC81" s="111" t="str">
        <f>IF(('现金流明细表（集客填报）'!BC121+'现金流明细表（集客填报）'!BC103-'现金流明细表（集客填报）'!BC98)&gt;0,('现金流明细表（集客填报）'!BC121+'现金流明细表（集客填报）'!BC103-'现金流明细表（集客填报）'!BC98),"0")</f>
        <v>0</v>
      </c>
      <c r="BD81" s="111" t="str">
        <f>IF(('现金流明细表（集客填报）'!BD121+'现金流明细表（集客填报）'!BD103-'现金流明细表（集客填报）'!BD98)&gt;0,('现金流明细表（集客填报）'!BD121+'现金流明细表（集客填报）'!BD103-'现金流明细表（集客填报）'!BD98),"0")</f>
        <v>0</v>
      </c>
      <c r="BE81" s="111" t="str">
        <f>IF(('现金流明细表（集客填报）'!BE121+'现金流明细表（集客填报）'!BE103-'现金流明细表（集客填报）'!BE98)&gt;0,('现金流明细表（集客填报）'!BE121+'现金流明细表（集客填报）'!BE103-'现金流明细表（集客填报）'!BE98),"0")</f>
        <v>0</v>
      </c>
      <c r="BF81" s="111" t="str">
        <f>IF(('现金流明细表（集客填报）'!BF121+'现金流明细表（集客填报）'!BF103-'现金流明细表（集客填报）'!BF98)&gt;0,('现金流明细表（集客填报）'!BF121+'现金流明细表（集客填报）'!BF103-'现金流明细表（集客填报）'!BF98),"0")</f>
        <v>0</v>
      </c>
      <c r="BG81" s="111" t="str">
        <f>IF(('现金流明细表（集客填报）'!BG121+'现金流明细表（集客填报）'!BG103-'现金流明细表（集客填报）'!BG98)&gt;0,('现金流明细表（集客填报）'!BG121+'现金流明细表（集客填报）'!BG103-'现金流明细表（集客填报）'!BG98),"0")</f>
        <v>0</v>
      </c>
      <c r="BH81" s="111" t="str">
        <f>IF(('现金流明细表（集客填报）'!BH121+'现金流明细表（集客填报）'!BH103-'现金流明细表（集客填报）'!BH98)&gt;0,('现金流明细表（集客填报）'!BH121+'现金流明细表（集客填报）'!BH103-'现金流明细表（集客填报）'!BH98),"0")</f>
        <v>0</v>
      </c>
      <c r="BI81" s="111" t="str">
        <f>IF(('现金流明细表（集客填报）'!BI121+'现金流明细表（集客填报）'!BI103-'现金流明细表（集客填报）'!BI98)&gt;0,('现金流明细表（集客填报）'!BI121+'现金流明细表（集客填报）'!BI103-'现金流明细表（集客填报）'!BI98),"0")</f>
        <v>0</v>
      </c>
      <c r="BJ81" s="111" t="str">
        <f>IF(('现金流明细表（集客填报）'!BJ121+'现金流明细表（集客填报）'!BJ103-'现金流明细表（集客填报）'!BJ98)&gt;0,('现金流明细表（集客填报）'!BJ121+'现金流明细表（集客填报）'!BJ103-'现金流明细表（集客填报）'!BJ98),"0")</f>
        <v>0</v>
      </c>
      <c r="BK81" s="111" t="str">
        <f>IF(('现金流明细表（集客填报）'!BK121+'现金流明细表（集客填报）'!BK103-'现金流明细表（集客填报）'!BK98)&gt;0,('现金流明细表（集客填报）'!BK121+'现金流明细表（集客填报）'!BK103-'现金流明细表（集客填报）'!BK98),"0")</f>
        <v>0</v>
      </c>
      <c r="BL81" s="111" t="str">
        <f>IF(('现金流明细表（集客填报）'!BL121+'现金流明细表（集客填报）'!BL103-'现金流明细表（集客填报）'!BL98)&gt;0,('现金流明细表（集客填报）'!BL121+'现金流明细表（集客填报）'!BL103-'现金流明细表（集客填报）'!BL98),"0")</f>
        <v>0</v>
      </c>
      <c r="BM81" s="111" t="str">
        <f>IF(('现金流明细表（集客填报）'!BM121+'现金流明细表（集客填报）'!BM103-'现金流明细表（集客填报）'!BM98)&gt;0,('现金流明细表（集客填报）'!BM121+'现金流明细表（集客填报）'!BM103-'现金流明细表（集客填报）'!BM98),"0")</f>
        <v>0</v>
      </c>
      <c r="BN81" s="111" t="str">
        <f>IF(('现金流明细表（集客填报）'!BN121+'现金流明细表（集客填报）'!BN103-'现金流明细表（集客填报）'!BN98)&gt;0,('现金流明细表（集客填报）'!BN121+'现金流明细表（集客填报）'!BN103-'现金流明细表（集客填报）'!BN98),"0")</f>
        <v>0</v>
      </c>
      <c r="BO81" s="111" t="str">
        <f>IF(('现金流明细表（集客填报）'!BO121+'现金流明细表（集客填报）'!BO103-'现金流明细表（集客填报）'!BO98)&gt;0,('现金流明细表（集客填报）'!BO121+'现金流明细表（集客填报）'!BO103-'现金流明细表（集客填报）'!BO98),"0")</f>
        <v>0</v>
      </c>
      <c r="BP81" s="111" t="str">
        <f>IF(('现金流明细表（集客填报）'!BP121+'现金流明细表（集客填报）'!BP103-'现金流明细表（集客填报）'!BP98)&gt;0,('现金流明细表（集客填报）'!BP121+'现金流明细表（集客填报）'!BP103-'现金流明细表（集客填报）'!BP98),"0")</f>
        <v>0</v>
      </c>
      <c r="BQ81" s="111" t="str">
        <f>IF(('现金流明细表（集客填报）'!BQ121+'现金流明细表（集客填报）'!BQ103-'现金流明细表（集客填报）'!BQ98)&gt;0,('现金流明细表（集客填报）'!BQ121+'现金流明细表（集客填报）'!BQ103-'现金流明细表（集客填报）'!BQ98),"0")</f>
        <v>0</v>
      </c>
      <c r="BR81" s="111" t="str">
        <f>IF(('现金流明细表（集客填报）'!BR121+'现金流明细表（集客填报）'!BR103-'现金流明细表（集客填报）'!BR98)&gt;0,('现金流明细表（集客填报）'!BR121+'现金流明细表（集客填报）'!BR103-'现金流明细表（集客填报）'!BR98),"0")</f>
        <v>0</v>
      </c>
      <c r="BS81" s="111" t="str">
        <f>IF(('现金流明细表（集客填报）'!BS121+'现金流明细表（集客填报）'!BS103-'现金流明细表（集客填报）'!BS98)&gt;0,('现金流明细表（集客填报）'!BS121+'现金流明细表（集客填报）'!BS103-'现金流明细表（集客填报）'!BS98),"0")</f>
        <v>0</v>
      </c>
      <c r="BT81" s="111" t="str">
        <f>IF(('现金流明细表（集客填报）'!BT121+'现金流明细表（集客填报）'!BT103-'现金流明细表（集客填报）'!BT98)&gt;0,('现金流明细表（集客填报）'!BT121+'现金流明细表（集客填报）'!BT103-'现金流明细表（集客填报）'!BT98),"0")</f>
        <v>0</v>
      </c>
      <c r="BU81" s="111" t="str">
        <f>IF(('现金流明细表（集客填报）'!BU121+'现金流明细表（集客填报）'!BU103-'现金流明细表（集客填报）'!BU98)&gt;0,('现金流明细表（集客填报）'!BU121+'现金流明细表（集客填报）'!BU103-'现金流明细表（集客填报）'!BU98),"0")</f>
        <v>0</v>
      </c>
      <c r="BV81" s="111" t="str">
        <f>IF(('现金流明细表（集客填报）'!BV121+'现金流明细表（集客填报）'!BV103-'现金流明细表（集客填报）'!BV98)&gt;0,('现金流明细表（集客填报）'!BV121+'现金流明细表（集客填报）'!BV103-'现金流明细表（集客填报）'!BV98),"0")</f>
        <v>0</v>
      </c>
      <c r="BW81" s="111" t="str">
        <f>IF(('现金流明细表（集客填报）'!BW121+'现金流明细表（集客填报）'!BW103-'现金流明细表（集客填报）'!BW98)&gt;0,('现金流明细表（集客填报）'!BW121+'现金流明细表（集客填报）'!BW103-'现金流明细表（集客填报）'!BW98),"0")</f>
        <v>0</v>
      </c>
      <c r="BX81" s="111" t="str">
        <f>IF(('现金流明细表（集客填报）'!BX121+'现金流明细表（集客填报）'!BX103-'现金流明细表（集客填报）'!BX98)&gt;0,('现金流明细表（集客填报）'!BX121+'现金流明细表（集客填报）'!BX103-'现金流明细表（集客填报）'!BX98),"0")</f>
        <v>0</v>
      </c>
      <c r="BY81" s="111" t="str">
        <f>IF(('现金流明细表（集客填报）'!BY121+'现金流明细表（集客填报）'!BY103-'现金流明细表（集客填报）'!BY98)&gt;0,('现金流明细表（集客填报）'!BY121+'现金流明细表（集客填报）'!BY103-'现金流明细表（集客填报）'!BY98),"0")</f>
        <v>0</v>
      </c>
      <c r="BZ81" s="111" t="str">
        <f>IF(('现金流明细表（集客填报）'!BZ121+'现金流明细表（集客填报）'!BZ103-'现金流明细表（集客填报）'!BZ98)&gt;0,('现金流明细表（集客填报）'!BZ121+'现金流明细表（集客填报）'!BZ103-'现金流明细表（集客填报）'!BZ98),"0")</f>
        <v>0</v>
      </c>
      <c r="CA81" s="111" t="str">
        <f>IF(('现金流明细表（集客填报）'!CA121+'现金流明细表（集客填报）'!CA103-'现金流明细表（集客填报）'!CA98)&gt;0,('现金流明细表（集客填报）'!CA121+'现金流明细表（集客填报）'!CA103-'现金流明细表（集客填报）'!CA98),"0")</f>
        <v>0</v>
      </c>
      <c r="CB81" s="111" t="str">
        <f>IF(('现金流明细表（集客填报）'!CB121+'现金流明细表（集客填报）'!CB103-'现金流明细表（集客填报）'!CB98)&gt;0,('现金流明细表（集客填报）'!CB121+'现金流明细表（集客填报）'!CB103-'现金流明细表（集客填报）'!CB98),"0")</f>
        <v>0</v>
      </c>
      <c r="CC81" s="111" t="str">
        <f>IF(('现金流明细表（集客填报）'!CC121+'现金流明细表（集客填报）'!CC103-'现金流明细表（集客填报）'!CC98)&gt;0,('现金流明细表（集客填报）'!CC121+'现金流明细表（集客填报）'!CC103-'现金流明细表（集客填报）'!CC98),"0")</f>
        <v>0</v>
      </c>
      <c r="CD81" s="111" t="str">
        <f>IF(('现金流明细表（集客填报）'!CD121+'现金流明细表（集客填报）'!CD103-'现金流明细表（集客填报）'!CD98)&gt;0,('现金流明细表（集客填报）'!CD121+'现金流明细表（集客填报）'!CD103-'现金流明细表（集客填报）'!CD98),"0")</f>
        <v>0</v>
      </c>
      <c r="CE81" s="111" t="str">
        <f>IF(('现金流明细表（集客填报）'!CE121+'现金流明细表（集客填报）'!CE103-'现金流明细表（集客填报）'!CE98)&gt;0,('现金流明细表（集客填报）'!CE121+'现金流明细表（集客填报）'!CE103-'现金流明细表（集客填报）'!CE98),"0")</f>
        <v>0</v>
      </c>
      <c r="CF81" s="111" t="str">
        <f>IF(('现金流明细表（集客填报）'!CF121+'现金流明细表（集客填报）'!CF103-'现金流明细表（集客填报）'!CF98)&gt;0,('现金流明细表（集客填报）'!CF121+'现金流明细表（集客填报）'!CF103-'现金流明细表（集客填报）'!CF98),"0")</f>
        <v>0</v>
      </c>
      <c r="CG81" s="111" t="str">
        <f>IF(('现金流明细表（集客填报）'!CG121+'现金流明细表（集客填报）'!CG103-'现金流明细表（集客填报）'!CG98)&gt;0,('现金流明细表（集客填报）'!CG121+'现金流明细表（集客填报）'!CG103-'现金流明细表（集客填报）'!CG98),"0")</f>
        <v>0</v>
      </c>
      <c r="CH81" s="111" t="str">
        <f>IF(('现金流明细表（集客填报）'!CH121+'现金流明细表（集客填报）'!CH103-'现金流明细表（集客填报）'!CH98)&gt;0,('现金流明细表（集客填报）'!CH121+'现金流明细表（集客填报）'!CH103-'现金流明细表（集客填报）'!CH98),"0")</f>
        <v>0</v>
      </c>
      <c r="CI81" s="111" t="str">
        <f>IF(('现金流明细表（集客填报）'!CI121+'现金流明细表（集客填报）'!CI103-'现金流明细表（集客填报）'!CI98)&gt;0,('现金流明细表（集客填报）'!CI121+'现金流明细表（集客填报）'!CI103-'现金流明细表（集客填报）'!CI98),"0")</f>
        <v>0</v>
      </c>
      <c r="CJ81" s="111" t="str">
        <f>IF(('现金流明细表（集客填报）'!CJ121+'现金流明细表（集客填报）'!CJ103-'现金流明细表（集客填报）'!CJ98)&gt;0,('现金流明细表（集客填报）'!CJ121+'现金流明细表（集客填报）'!CJ103-'现金流明细表（集客填报）'!CJ98),"0")</f>
        <v>0</v>
      </c>
      <c r="CK81" s="111" t="str">
        <f>IF(('现金流明细表（集客填报）'!CK121+'现金流明细表（集客填报）'!CK103-'现金流明细表（集客填报）'!CK98)&gt;0,('现金流明细表（集客填报）'!CK121+'现金流明细表（集客填报）'!CK103-'现金流明细表（集客填报）'!CK98),"0")</f>
        <v>0</v>
      </c>
      <c r="CL81" s="111" t="str">
        <f>IF(('现金流明细表（集客填报）'!CL121+'现金流明细表（集客填报）'!CL103-'现金流明细表（集客填报）'!CL98)&gt;0,('现金流明细表（集客填报）'!CL121+'现金流明细表（集客填报）'!CL103-'现金流明细表（集客填报）'!CL98),"0")</f>
        <v>0</v>
      </c>
      <c r="CM81" s="111" t="str">
        <f>IF(('现金流明细表（集客填报）'!CM121+'现金流明细表（集客填报）'!CM103-'现金流明细表（集客填报）'!CM98)&gt;0,('现金流明细表（集客填报）'!CM121+'现金流明细表（集客填报）'!CM103-'现金流明细表（集客填报）'!CM98),"0")</f>
        <v>0</v>
      </c>
      <c r="CN81" s="111" t="str">
        <f>IF(('现金流明细表（集客填报）'!CN121+'现金流明细表（集客填报）'!CN103-'现金流明细表（集客填报）'!CN98)&gt;0,('现金流明细表（集客填报）'!CN121+'现金流明细表（集客填报）'!CN103-'现金流明细表（集客填报）'!CN98),"0")</f>
        <v>0</v>
      </c>
      <c r="CO81" s="111" t="str">
        <f>IF(('现金流明细表（集客填报）'!CO121+'现金流明细表（集客填报）'!CO103-'现金流明细表（集客填报）'!CO98)&gt;0,('现金流明细表（集客填报）'!CO121+'现金流明细表（集客填报）'!CO103-'现金流明细表（集客填报）'!CO98),"0")</f>
        <v>0</v>
      </c>
      <c r="CP81" s="111" t="str">
        <f>IF(('现金流明细表（集客填报）'!CP121+'现金流明细表（集客填报）'!CP103-'现金流明细表（集客填报）'!CP98)&gt;0,('现金流明细表（集客填报）'!CP121+'现金流明细表（集客填报）'!CP103-'现金流明细表（集客填报）'!CP98),"0")</f>
        <v>0</v>
      </c>
      <c r="CQ81" s="111" t="str">
        <f>IF(('现金流明细表（集客填报）'!CQ121+'现金流明细表（集客填报）'!CQ103-'现金流明细表（集客填报）'!CQ98)&gt;0,('现金流明细表（集客填报）'!CQ121+'现金流明细表（集客填报）'!CQ103-'现金流明细表（集客填报）'!CQ98),"0")</f>
        <v>0</v>
      </c>
      <c r="CR81" s="111" t="str">
        <f>IF(('现金流明细表（集客填报）'!CR121+'现金流明细表（集客填报）'!CR103-'现金流明细表（集客填报）'!CR98)&gt;0,('现金流明细表（集客填报）'!CR121+'现金流明细表（集客填报）'!CR103-'现金流明细表（集客填报）'!CR98),"0")</f>
        <v>0</v>
      </c>
      <c r="CS81" s="111" t="str">
        <f>IF(('现金流明细表（集客填报）'!CS121+'现金流明细表（集客填报）'!CS103-'现金流明细表（集客填报）'!CS98)&gt;0,('现金流明细表（集客填报）'!CS121+'现金流明细表（集客填报）'!CS103-'现金流明细表（集客填报）'!CS98),"0")</f>
        <v>0</v>
      </c>
      <c r="CT81" s="111" t="str">
        <f>IF(('现金流明细表（集客填报）'!CT121+'现金流明细表（集客填报）'!CT103-'现金流明细表（集客填报）'!CT98)&gt;0,('现金流明细表（集客填报）'!CT121+'现金流明细表（集客填报）'!CT103-'现金流明细表（集客填报）'!CT98),"0")</f>
        <v>0</v>
      </c>
      <c r="CU81" s="111" t="str">
        <f>IF(('现金流明细表（集客填报）'!CU121+'现金流明细表（集客填报）'!CU103-'现金流明细表（集客填报）'!CU98)&gt;0,('现金流明细表（集客填报）'!CU121+'现金流明细表（集客填报）'!CU103-'现金流明细表（集客填报）'!CU98),"0")</f>
        <v>0</v>
      </c>
      <c r="CV81" s="111" t="str">
        <f>IF(('现金流明细表（集客填报）'!CV121+'现金流明细表（集客填报）'!CV103-'现金流明细表（集客填报）'!CV98)&gt;0,('现金流明细表（集客填报）'!CV121+'现金流明细表（集客填报）'!CV103-'现金流明细表（集客填报）'!CV98),"0")</f>
        <v>0</v>
      </c>
      <c r="CW81" s="111" t="str">
        <f>IF(('现金流明细表（集客填报）'!CW121+'现金流明细表（集客填报）'!CW103-'现金流明细表（集客填报）'!CW98)&gt;0,('现金流明细表（集客填报）'!CW121+'现金流明细表（集客填报）'!CW103-'现金流明细表（集客填报）'!CW98),"0")</f>
        <v>0</v>
      </c>
      <c r="CX81" s="111" t="str">
        <f>IF(('现金流明细表（集客填报）'!CX121+'现金流明细表（集客填报）'!CX103-'现金流明细表（集客填报）'!CX98)&gt;0,('现金流明细表（集客填报）'!CX121+'现金流明细表（集客填报）'!CX103-'现金流明细表（集客填报）'!CX98),"0")</f>
        <v>0</v>
      </c>
      <c r="CY81" s="111" t="str">
        <f>IF(('现金流明细表（集客填报）'!CY121+'现金流明细表（集客填报）'!CY103-'现金流明细表（集客填报）'!CY98)&gt;0,('现金流明细表（集客填报）'!CY121+'现金流明细表（集客填报）'!CY103-'现金流明细表（集客填报）'!CY98),"0")</f>
        <v>0</v>
      </c>
      <c r="CZ81" s="111" t="str">
        <f>IF(('现金流明细表（集客填报）'!CZ121+'现金流明细表（集客填报）'!CZ103-'现金流明细表（集客填报）'!CZ98)&gt;0,('现金流明细表（集客填报）'!CZ121+'现金流明细表（集客填报）'!CZ103-'现金流明细表（集客填报）'!CZ98),"0")</f>
        <v>0</v>
      </c>
      <c r="DA81" s="111" t="str">
        <f>IF(('现金流明细表（集客填报）'!DA121+'现金流明细表（集客填报）'!DA103-'现金流明细表（集客填报）'!DA98)&gt;0,('现金流明细表（集客填报）'!DA121+'现金流明细表（集客填报）'!DA103-'现金流明细表（集客填报）'!DA98),"0")</f>
        <v>0</v>
      </c>
      <c r="DB81" s="111" t="str">
        <f>IF(('现金流明细表（集客填报）'!DB121+'现金流明细表（集客填报）'!DB103-'现金流明细表（集客填报）'!DB98)&gt;0,('现金流明细表（集客填报）'!DB121+'现金流明细表（集客填报）'!DB103-'现金流明细表（集客填报）'!DB98),"0")</f>
        <v>0</v>
      </c>
      <c r="DC81" s="111" t="str">
        <f>IF(('现金流明细表（集客填报）'!DC121+'现金流明细表（集客填报）'!DC103-'现金流明细表（集客填报）'!DC98)&gt;0,('现金流明细表（集客填报）'!DC121+'现金流明细表（集客填报）'!DC103-'现金流明细表（集客填报）'!DC98),"0")</f>
        <v>0</v>
      </c>
      <c r="DD81" s="111" t="str">
        <f>IF(('现金流明细表（集客填报）'!DD121+'现金流明细表（集客填报）'!DD103-'现金流明细表（集客填报）'!DD98)&gt;0,('现金流明细表（集客填报）'!DD121+'现金流明细表（集客填报）'!DD103-'现金流明细表（集客填报）'!DD98),"0")</f>
        <v>0</v>
      </c>
      <c r="DE81" s="111" t="str">
        <f>IF(('现金流明细表（集客填报）'!DE121+'现金流明细表（集客填报）'!DE103-'现金流明细表（集客填报）'!DE98)&gt;0,('现金流明细表（集客填报）'!DE121+'现金流明细表（集客填报）'!DE103-'现金流明细表（集客填报）'!DE98),"0")</f>
        <v>0</v>
      </c>
      <c r="DF81" s="111" t="str">
        <f>IF(('现金流明细表（集客填报）'!DF121+'现金流明细表（集客填报）'!DF103-'现金流明细表（集客填报）'!DF98)&gt;0,('现金流明细表（集客填报）'!DF121+'现金流明细表（集客填报）'!DF103-'现金流明细表（集客填报）'!DF98),"0")</f>
        <v>0</v>
      </c>
      <c r="DG81" s="111" t="str">
        <f>IF(('现金流明细表（集客填报）'!DG121+'现金流明细表（集客填报）'!DG103-'现金流明细表（集客填报）'!DG98)&gt;0,('现金流明细表（集客填报）'!DG121+'现金流明细表（集客填报）'!DG103-'现金流明细表（集客填报）'!DG98),"0")</f>
        <v>0</v>
      </c>
      <c r="DH81" s="111" t="str">
        <f>IF(('现金流明细表（集客填报）'!DH121+'现金流明细表（集客填报）'!DH103-'现金流明细表（集客填报）'!DH98)&gt;0,('现金流明细表（集客填报）'!DH121+'现金流明细表（集客填报）'!DH103-'现金流明细表（集客填报）'!DH98),"0")</f>
        <v>0</v>
      </c>
      <c r="DI81" s="111" t="str">
        <f>IF(('现金流明细表（集客填报）'!DI121+'现金流明细表（集客填报）'!DI103-'现金流明细表（集客填报）'!DI98)&gt;0,('现金流明细表（集客填报）'!DI121+'现金流明细表（集客填报）'!DI103-'现金流明细表（集客填报）'!DI98),"0")</f>
        <v>0</v>
      </c>
      <c r="DJ81" s="111" t="str">
        <f>IF(('现金流明细表（集客填报）'!DJ121+'现金流明细表（集客填报）'!DJ103-'现金流明细表（集客填报）'!DJ98)&gt;0,('现金流明细表（集客填报）'!DJ121+'现金流明细表（集客填报）'!DJ103-'现金流明细表（集客填报）'!DJ98),"0")</f>
        <v>0</v>
      </c>
      <c r="DK81" s="111" t="str">
        <f>IF(('现金流明细表（集客填报）'!DK121+'现金流明细表（集客填报）'!DK103-'现金流明细表（集客填报）'!DK98)&gt;0,('现金流明细表（集客填报）'!DK121+'现金流明细表（集客填报）'!DK103-'现金流明细表（集客填报）'!DK98),"0")</f>
        <v>0</v>
      </c>
      <c r="DL81" s="111" t="str">
        <f>IF(('现金流明细表（集客填报）'!DL121+'现金流明细表（集客填报）'!DL103-'现金流明细表（集客填报）'!DL98)&gt;0,('现金流明细表（集客填报）'!DL121+'现金流明细表（集客填报）'!DL103-'现金流明细表（集客填报）'!DL98),"0")</f>
        <v>0</v>
      </c>
      <c r="DM81" s="111" t="str">
        <f>IF(('现金流明细表（集客填报）'!DM121+'现金流明细表（集客填报）'!DM103-'现金流明细表（集客填报）'!DM98)&gt;0,('现金流明细表（集客填报）'!DM121+'现金流明细表（集客填报）'!DM103-'现金流明细表（集客填报）'!DM98),"0")</f>
        <v>0</v>
      </c>
      <c r="DN81" s="111" t="str">
        <f>IF(('现金流明细表（集客填报）'!DN121+'现金流明细表（集客填报）'!DN103-'现金流明细表（集客填报）'!DN98)&gt;0,('现金流明细表（集客填报）'!DN121+'现金流明细表（集客填报）'!DN103-'现金流明细表（集客填报）'!DN98),"0")</f>
        <v>0</v>
      </c>
      <c r="DO81" s="111" t="str">
        <f>IF(('现金流明细表（集客填报）'!DO121+'现金流明细表（集客填报）'!DO103-'现金流明细表（集客填报）'!DO98)&gt;0,('现金流明细表（集客填报）'!DO121+'现金流明细表（集客填报）'!DO103-'现金流明细表（集客填报）'!DO98),"0")</f>
        <v>0</v>
      </c>
      <c r="DP81" s="132"/>
    </row>
    <row r="82" ht="47" customHeight="1" spans="2:121">
      <c r="B82" s="25" t="s">
        <v>221</v>
      </c>
      <c r="C82" s="98" t="s">
        <v>222</v>
      </c>
      <c r="D82" s="113" t="s">
        <v>223</v>
      </c>
      <c r="E82" s="61" t="s">
        <v>243</v>
      </c>
      <c r="F82" s="43">
        <v>0.13</v>
      </c>
      <c r="G82" s="30">
        <f t="shared" ref="G82:G90" si="31">SUM(H82:DO82)</f>
        <v>21122.12</v>
      </c>
      <c r="H82" s="31">
        <f>SUM(H83:H85)</f>
        <v>0</v>
      </c>
      <c r="I82" s="31">
        <f t="shared" ref="I82:AN82" si="32">SUM(I83:I85)</f>
        <v>0</v>
      </c>
      <c r="J82" s="31">
        <f t="shared" si="32"/>
        <v>0</v>
      </c>
      <c r="K82" s="31">
        <f t="shared" si="32"/>
        <v>0</v>
      </c>
      <c r="L82" s="31">
        <f t="shared" si="32"/>
        <v>0</v>
      </c>
      <c r="M82" s="31">
        <f t="shared" si="32"/>
        <v>0</v>
      </c>
      <c r="N82" s="31">
        <f t="shared" si="32"/>
        <v>0</v>
      </c>
      <c r="O82" s="31">
        <f t="shared" si="32"/>
        <v>0</v>
      </c>
      <c r="P82" s="31">
        <f t="shared" si="32"/>
        <v>0</v>
      </c>
      <c r="Q82" s="31">
        <f t="shared" si="32"/>
        <v>0</v>
      </c>
      <c r="R82" s="31">
        <f t="shared" si="32"/>
        <v>0</v>
      </c>
      <c r="S82" s="31">
        <f t="shared" si="32"/>
        <v>0</v>
      </c>
      <c r="T82" s="31">
        <f t="shared" si="32"/>
        <v>0</v>
      </c>
      <c r="U82" s="31">
        <f t="shared" si="32"/>
        <v>0</v>
      </c>
      <c r="V82" s="31">
        <f t="shared" si="32"/>
        <v>0</v>
      </c>
      <c r="W82" s="31">
        <f t="shared" si="32"/>
        <v>0</v>
      </c>
      <c r="X82" s="31">
        <f t="shared" si="32"/>
        <v>21122.12</v>
      </c>
      <c r="Y82" s="31">
        <f t="shared" si="32"/>
        <v>0</v>
      </c>
      <c r="Z82" s="31">
        <f t="shared" si="32"/>
        <v>0</v>
      </c>
      <c r="AA82" s="31">
        <f t="shared" si="32"/>
        <v>0</v>
      </c>
      <c r="AB82" s="31">
        <f t="shared" si="32"/>
        <v>0</v>
      </c>
      <c r="AC82" s="31">
        <f t="shared" si="32"/>
        <v>0</v>
      </c>
      <c r="AD82" s="31">
        <f t="shared" si="32"/>
        <v>0</v>
      </c>
      <c r="AE82" s="31">
        <f t="shared" si="32"/>
        <v>0</v>
      </c>
      <c r="AF82" s="31">
        <f t="shared" si="32"/>
        <v>0</v>
      </c>
      <c r="AG82" s="31">
        <f t="shared" si="32"/>
        <v>0</v>
      </c>
      <c r="AH82" s="31">
        <f t="shared" si="32"/>
        <v>0</v>
      </c>
      <c r="AI82" s="31">
        <f t="shared" si="32"/>
        <v>0</v>
      </c>
      <c r="AJ82" s="31">
        <f t="shared" si="32"/>
        <v>0</v>
      </c>
      <c r="AK82" s="31">
        <f t="shared" si="32"/>
        <v>0</v>
      </c>
      <c r="AL82" s="31">
        <f t="shared" si="32"/>
        <v>0</v>
      </c>
      <c r="AM82" s="31">
        <f t="shared" si="32"/>
        <v>0</v>
      </c>
      <c r="AN82" s="31">
        <f t="shared" si="32"/>
        <v>0</v>
      </c>
      <c r="AO82" s="31">
        <f t="shared" ref="AO82:BT82" si="33">SUM(AO83:AO85)</f>
        <v>0</v>
      </c>
      <c r="AP82" s="31">
        <f t="shared" si="33"/>
        <v>0</v>
      </c>
      <c r="AQ82" s="31">
        <f t="shared" si="33"/>
        <v>0</v>
      </c>
      <c r="AR82" s="31">
        <f t="shared" si="33"/>
        <v>0</v>
      </c>
      <c r="AS82" s="31">
        <f t="shared" si="33"/>
        <v>0</v>
      </c>
      <c r="AT82" s="31">
        <f t="shared" si="33"/>
        <v>0</v>
      </c>
      <c r="AU82" s="31">
        <f t="shared" si="33"/>
        <v>0</v>
      </c>
      <c r="AV82" s="31">
        <f t="shared" si="33"/>
        <v>0</v>
      </c>
      <c r="AW82" s="31">
        <f t="shared" si="33"/>
        <v>0</v>
      </c>
      <c r="AX82" s="31">
        <f t="shared" si="33"/>
        <v>0</v>
      </c>
      <c r="AY82" s="31">
        <f t="shared" si="33"/>
        <v>0</v>
      </c>
      <c r="AZ82" s="31">
        <f t="shared" si="33"/>
        <v>0</v>
      </c>
      <c r="BA82" s="31">
        <f t="shared" si="33"/>
        <v>0</v>
      </c>
      <c r="BB82" s="31">
        <f t="shared" si="33"/>
        <v>0</v>
      </c>
      <c r="BC82" s="31">
        <f t="shared" si="33"/>
        <v>0</v>
      </c>
      <c r="BD82" s="31">
        <f t="shared" si="33"/>
        <v>0</v>
      </c>
      <c r="BE82" s="31">
        <f t="shared" si="33"/>
        <v>0</v>
      </c>
      <c r="BF82" s="31">
        <f t="shared" si="33"/>
        <v>0</v>
      </c>
      <c r="BG82" s="31">
        <f t="shared" si="33"/>
        <v>0</v>
      </c>
      <c r="BH82" s="31">
        <f t="shared" si="33"/>
        <v>0</v>
      </c>
      <c r="BI82" s="31">
        <f t="shared" si="33"/>
        <v>0</v>
      </c>
      <c r="BJ82" s="31">
        <f t="shared" si="33"/>
        <v>0</v>
      </c>
      <c r="BK82" s="31">
        <f t="shared" si="33"/>
        <v>0</v>
      </c>
      <c r="BL82" s="31">
        <f t="shared" si="33"/>
        <v>0</v>
      </c>
      <c r="BM82" s="31">
        <f t="shared" si="33"/>
        <v>0</v>
      </c>
      <c r="BN82" s="31">
        <f t="shared" si="33"/>
        <v>0</v>
      </c>
      <c r="BO82" s="31">
        <f t="shared" si="33"/>
        <v>0</v>
      </c>
      <c r="BP82" s="31">
        <f t="shared" si="33"/>
        <v>0</v>
      </c>
      <c r="BQ82" s="31">
        <f t="shared" si="33"/>
        <v>0</v>
      </c>
      <c r="BR82" s="31">
        <f t="shared" si="33"/>
        <v>0</v>
      </c>
      <c r="BS82" s="31">
        <f t="shared" si="33"/>
        <v>0</v>
      </c>
      <c r="BT82" s="31">
        <f t="shared" si="33"/>
        <v>0</v>
      </c>
      <c r="BU82" s="31">
        <f t="shared" ref="BU82:DO82" si="34">SUM(BU83:BU85)</f>
        <v>0</v>
      </c>
      <c r="BV82" s="31">
        <f t="shared" si="34"/>
        <v>0</v>
      </c>
      <c r="BW82" s="31">
        <f t="shared" si="34"/>
        <v>0</v>
      </c>
      <c r="BX82" s="31">
        <f t="shared" si="34"/>
        <v>0</v>
      </c>
      <c r="BY82" s="31">
        <f t="shared" si="34"/>
        <v>0</v>
      </c>
      <c r="BZ82" s="31">
        <f t="shared" si="34"/>
        <v>0</v>
      </c>
      <c r="CA82" s="31">
        <f t="shared" si="34"/>
        <v>0</v>
      </c>
      <c r="CB82" s="31">
        <f t="shared" si="34"/>
        <v>0</v>
      </c>
      <c r="CC82" s="31">
        <f t="shared" si="34"/>
        <v>0</v>
      </c>
      <c r="CD82" s="31">
        <f t="shared" si="34"/>
        <v>0</v>
      </c>
      <c r="CE82" s="31">
        <f t="shared" si="34"/>
        <v>0</v>
      </c>
      <c r="CF82" s="31">
        <f t="shared" si="34"/>
        <v>0</v>
      </c>
      <c r="CG82" s="31">
        <f t="shared" si="34"/>
        <v>0</v>
      </c>
      <c r="CH82" s="31">
        <f t="shared" si="34"/>
        <v>0</v>
      </c>
      <c r="CI82" s="31">
        <f t="shared" si="34"/>
        <v>0</v>
      </c>
      <c r="CJ82" s="31">
        <f t="shared" si="34"/>
        <v>0</v>
      </c>
      <c r="CK82" s="31">
        <f t="shared" si="34"/>
        <v>0</v>
      </c>
      <c r="CL82" s="31">
        <f t="shared" si="34"/>
        <v>0</v>
      </c>
      <c r="CM82" s="31">
        <f t="shared" si="34"/>
        <v>0</v>
      </c>
      <c r="CN82" s="31">
        <f t="shared" si="34"/>
        <v>0</v>
      </c>
      <c r="CO82" s="31">
        <f t="shared" si="34"/>
        <v>0</v>
      </c>
      <c r="CP82" s="31">
        <f t="shared" si="34"/>
        <v>0</v>
      </c>
      <c r="CQ82" s="31">
        <f t="shared" si="34"/>
        <v>0</v>
      </c>
      <c r="CR82" s="31">
        <f t="shared" si="34"/>
        <v>0</v>
      </c>
      <c r="CS82" s="31">
        <f t="shared" si="34"/>
        <v>0</v>
      </c>
      <c r="CT82" s="31">
        <f t="shared" si="34"/>
        <v>0</v>
      </c>
      <c r="CU82" s="31">
        <f t="shared" si="34"/>
        <v>0</v>
      </c>
      <c r="CV82" s="31">
        <f t="shared" si="34"/>
        <v>0</v>
      </c>
      <c r="CW82" s="31">
        <f t="shared" si="34"/>
        <v>0</v>
      </c>
      <c r="CX82" s="31">
        <f t="shared" si="34"/>
        <v>0</v>
      </c>
      <c r="CY82" s="31">
        <f t="shared" si="34"/>
        <v>0</v>
      </c>
      <c r="CZ82" s="31">
        <f t="shared" si="34"/>
        <v>0</v>
      </c>
      <c r="DA82" s="31">
        <f t="shared" si="34"/>
        <v>0</v>
      </c>
      <c r="DB82" s="31">
        <f t="shared" si="34"/>
        <v>0</v>
      </c>
      <c r="DC82" s="31">
        <f t="shared" si="34"/>
        <v>0</v>
      </c>
      <c r="DD82" s="31">
        <f t="shared" si="34"/>
        <v>0</v>
      </c>
      <c r="DE82" s="31">
        <f t="shared" si="34"/>
        <v>0</v>
      </c>
      <c r="DF82" s="31">
        <f t="shared" si="34"/>
        <v>0</v>
      </c>
      <c r="DG82" s="31">
        <f t="shared" si="34"/>
        <v>0</v>
      </c>
      <c r="DH82" s="31">
        <f t="shared" si="34"/>
        <v>0</v>
      </c>
      <c r="DI82" s="31">
        <f t="shared" si="34"/>
        <v>0</v>
      </c>
      <c r="DJ82" s="31">
        <f t="shared" si="34"/>
        <v>0</v>
      </c>
      <c r="DK82" s="31">
        <f t="shared" si="34"/>
        <v>0</v>
      </c>
      <c r="DL82" s="31">
        <f t="shared" si="34"/>
        <v>0</v>
      </c>
      <c r="DM82" s="31">
        <f t="shared" si="34"/>
        <v>0</v>
      </c>
      <c r="DN82" s="31">
        <f t="shared" si="34"/>
        <v>0</v>
      </c>
      <c r="DO82" s="31">
        <f t="shared" si="34"/>
        <v>0</v>
      </c>
      <c r="DP82" s="75"/>
      <c r="DQ82" s="85"/>
    </row>
    <row r="83" ht="47" customHeight="1" spans="2:121">
      <c r="B83" s="25"/>
      <c r="C83" s="98"/>
      <c r="D83" s="113"/>
      <c r="E83" s="61" t="s">
        <v>132</v>
      </c>
      <c r="F83" s="43">
        <v>0.13</v>
      </c>
      <c r="G83" s="30">
        <f t="shared" si="31"/>
        <v>21122.12</v>
      </c>
      <c r="H83" s="33"/>
      <c r="I83" s="33"/>
      <c r="J83" s="33"/>
      <c r="K83" s="33"/>
      <c r="L83" s="33"/>
      <c r="M83" s="33"/>
      <c r="N83" s="33"/>
      <c r="O83" s="33"/>
      <c r="P83" s="33"/>
      <c r="Q83" s="33"/>
      <c r="R83" s="33"/>
      <c r="S83" s="33"/>
      <c r="T83" s="33"/>
      <c r="U83" s="33"/>
      <c r="V83" s="33"/>
      <c r="W83" s="33"/>
      <c r="X83" s="33">
        <v>21122.12</v>
      </c>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c r="CW83" s="33"/>
      <c r="CX83" s="33"/>
      <c r="CY83" s="33"/>
      <c r="CZ83" s="33"/>
      <c r="DA83" s="33"/>
      <c r="DB83" s="33"/>
      <c r="DC83" s="33"/>
      <c r="DD83" s="33"/>
      <c r="DE83" s="33"/>
      <c r="DF83" s="33"/>
      <c r="DG83" s="33"/>
      <c r="DH83" s="33"/>
      <c r="DI83" s="33"/>
      <c r="DJ83" s="33"/>
      <c r="DK83" s="33"/>
      <c r="DL83" s="33"/>
      <c r="DM83" s="33"/>
      <c r="DN83" s="33"/>
      <c r="DO83" s="33"/>
      <c r="DP83" s="75"/>
      <c r="DQ83" s="85"/>
    </row>
    <row r="84" ht="47" customHeight="1" spans="2:121">
      <c r="B84" s="25"/>
      <c r="C84" s="98"/>
      <c r="D84" s="113"/>
      <c r="E84" s="61" t="s">
        <v>133</v>
      </c>
      <c r="F84" s="43">
        <v>0.13</v>
      </c>
      <c r="G84" s="30">
        <f t="shared" si="31"/>
        <v>0</v>
      </c>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c r="CW84" s="33"/>
      <c r="CX84" s="33"/>
      <c r="CY84" s="33"/>
      <c r="CZ84" s="33"/>
      <c r="DA84" s="33"/>
      <c r="DB84" s="33"/>
      <c r="DC84" s="33"/>
      <c r="DD84" s="33"/>
      <c r="DE84" s="33"/>
      <c r="DF84" s="33"/>
      <c r="DG84" s="33"/>
      <c r="DH84" s="33"/>
      <c r="DI84" s="33"/>
      <c r="DJ84" s="33"/>
      <c r="DK84" s="33"/>
      <c r="DL84" s="33"/>
      <c r="DM84" s="33"/>
      <c r="DN84" s="33"/>
      <c r="DO84" s="33"/>
      <c r="DP84" s="75"/>
      <c r="DQ84" s="85"/>
    </row>
    <row r="85" ht="47" customHeight="1" spans="2:121">
      <c r="B85" s="25"/>
      <c r="C85" s="98"/>
      <c r="D85" s="113"/>
      <c r="E85" s="61" t="s">
        <v>134</v>
      </c>
      <c r="F85" s="43">
        <v>0.13</v>
      </c>
      <c r="G85" s="30">
        <f t="shared" si="31"/>
        <v>0</v>
      </c>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c r="CW85" s="33"/>
      <c r="CX85" s="33"/>
      <c r="CY85" s="33"/>
      <c r="CZ85" s="33"/>
      <c r="DA85" s="33"/>
      <c r="DB85" s="33"/>
      <c r="DC85" s="33"/>
      <c r="DD85" s="33"/>
      <c r="DE85" s="33"/>
      <c r="DF85" s="33"/>
      <c r="DG85" s="33"/>
      <c r="DH85" s="33"/>
      <c r="DI85" s="33"/>
      <c r="DJ85" s="33"/>
      <c r="DK85" s="33"/>
      <c r="DL85" s="33"/>
      <c r="DM85" s="33"/>
      <c r="DN85" s="33"/>
      <c r="DO85" s="33"/>
      <c r="DP85" s="75"/>
      <c r="DQ85" s="85"/>
    </row>
    <row r="86" ht="47" customHeight="1" spans="2:121">
      <c r="B86" s="25"/>
      <c r="C86" s="60" t="s">
        <v>244</v>
      </c>
      <c r="D86" s="60" t="s">
        <v>244</v>
      </c>
      <c r="E86" s="61" t="s">
        <v>245</v>
      </c>
      <c r="F86" s="43"/>
      <c r="G86" s="30">
        <f t="shared" si="31"/>
        <v>0</v>
      </c>
      <c r="H86" s="65">
        <f>H87+H88+H89</f>
        <v>0</v>
      </c>
      <c r="I86" s="65">
        <f t="shared" ref="I86:AN86" si="35">I87+I88+I89</f>
        <v>0</v>
      </c>
      <c r="J86" s="65">
        <f t="shared" si="35"/>
        <v>0</v>
      </c>
      <c r="K86" s="65">
        <f t="shared" si="35"/>
        <v>0</v>
      </c>
      <c r="L86" s="65">
        <f t="shared" si="35"/>
        <v>0</v>
      </c>
      <c r="M86" s="65">
        <f t="shared" si="35"/>
        <v>0</v>
      </c>
      <c r="N86" s="65">
        <f t="shared" si="35"/>
        <v>0</v>
      </c>
      <c r="O86" s="65">
        <f t="shared" si="35"/>
        <v>0</v>
      </c>
      <c r="P86" s="65">
        <f t="shared" si="35"/>
        <v>0</v>
      </c>
      <c r="Q86" s="65">
        <f t="shared" si="35"/>
        <v>0</v>
      </c>
      <c r="R86" s="65">
        <f t="shared" si="35"/>
        <v>0</v>
      </c>
      <c r="S86" s="65">
        <f t="shared" si="35"/>
        <v>0</v>
      </c>
      <c r="T86" s="65">
        <f t="shared" si="35"/>
        <v>0</v>
      </c>
      <c r="U86" s="65">
        <f t="shared" si="35"/>
        <v>0</v>
      </c>
      <c r="V86" s="65">
        <f t="shared" si="35"/>
        <v>0</v>
      </c>
      <c r="W86" s="65">
        <f t="shared" si="35"/>
        <v>0</v>
      </c>
      <c r="X86" s="65">
        <f t="shared" si="35"/>
        <v>0</v>
      </c>
      <c r="Y86" s="65">
        <f t="shared" si="35"/>
        <v>0</v>
      </c>
      <c r="Z86" s="65">
        <f t="shared" si="35"/>
        <v>0</v>
      </c>
      <c r="AA86" s="65">
        <f t="shared" si="35"/>
        <v>0</v>
      </c>
      <c r="AB86" s="65">
        <f t="shared" si="35"/>
        <v>0</v>
      </c>
      <c r="AC86" s="65">
        <f t="shared" si="35"/>
        <v>0</v>
      </c>
      <c r="AD86" s="65">
        <f t="shared" si="35"/>
        <v>0</v>
      </c>
      <c r="AE86" s="65">
        <f t="shared" si="35"/>
        <v>0</v>
      </c>
      <c r="AF86" s="65">
        <f t="shared" si="35"/>
        <v>0</v>
      </c>
      <c r="AG86" s="65">
        <f t="shared" si="35"/>
        <v>0</v>
      </c>
      <c r="AH86" s="65">
        <f t="shared" si="35"/>
        <v>0</v>
      </c>
      <c r="AI86" s="65">
        <f t="shared" si="35"/>
        <v>0</v>
      </c>
      <c r="AJ86" s="65">
        <f t="shared" si="35"/>
        <v>0</v>
      </c>
      <c r="AK86" s="65">
        <f t="shared" si="35"/>
        <v>0</v>
      </c>
      <c r="AL86" s="65">
        <f t="shared" si="35"/>
        <v>0</v>
      </c>
      <c r="AM86" s="65">
        <f t="shared" si="35"/>
        <v>0</v>
      </c>
      <c r="AN86" s="65">
        <f t="shared" si="35"/>
        <v>0</v>
      </c>
      <c r="AO86" s="65">
        <f t="shared" ref="AO86:BT86" si="36">AO87+AO88+AO89</f>
        <v>0</v>
      </c>
      <c r="AP86" s="65">
        <f t="shared" si="36"/>
        <v>0</v>
      </c>
      <c r="AQ86" s="65">
        <f t="shared" si="36"/>
        <v>0</v>
      </c>
      <c r="AR86" s="65">
        <f t="shared" si="36"/>
        <v>0</v>
      </c>
      <c r="AS86" s="65">
        <f t="shared" si="36"/>
        <v>0</v>
      </c>
      <c r="AT86" s="65">
        <f t="shared" si="36"/>
        <v>0</v>
      </c>
      <c r="AU86" s="65">
        <f t="shared" si="36"/>
        <v>0</v>
      </c>
      <c r="AV86" s="65">
        <f t="shared" si="36"/>
        <v>0</v>
      </c>
      <c r="AW86" s="65">
        <f t="shared" si="36"/>
        <v>0</v>
      </c>
      <c r="AX86" s="65">
        <f t="shared" si="36"/>
        <v>0</v>
      </c>
      <c r="AY86" s="65">
        <f t="shared" si="36"/>
        <v>0</v>
      </c>
      <c r="AZ86" s="65">
        <f t="shared" si="36"/>
        <v>0</v>
      </c>
      <c r="BA86" s="65">
        <f t="shared" si="36"/>
        <v>0</v>
      </c>
      <c r="BB86" s="65">
        <f t="shared" si="36"/>
        <v>0</v>
      </c>
      <c r="BC86" s="65">
        <f t="shared" si="36"/>
        <v>0</v>
      </c>
      <c r="BD86" s="65">
        <f t="shared" si="36"/>
        <v>0</v>
      </c>
      <c r="BE86" s="65">
        <f t="shared" si="36"/>
        <v>0</v>
      </c>
      <c r="BF86" s="65">
        <f t="shared" si="36"/>
        <v>0</v>
      </c>
      <c r="BG86" s="65">
        <f t="shared" si="36"/>
        <v>0</v>
      </c>
      <c r="BH86" s="65">
        <f t="shared" si="36"/>
        <v>0</v>
      </c>
      <c r="BI86" s="65">
        <f t="shared" si="36"/>
        <v>0</v>
      </c>
      <c r="BJ86" s="65">
        <f t="shared" si="36"/>
        <v>0</v>
      </c>
      <c r="BK86" s="65">
        <f t="shared" si="36"/>
        <v>0</v>
      </c>
      <c r="BL86" s="65">
        <f t="shared" si="36"/>
        <v>0</v>
      </c>
      <c r="BM86" s="65">
        <f t="shared" si="36"/>
        <v>0</v>
      </c>
      <c r="BN86" s="65">
        <f t="shared" si="36"/>
        <v>0</v>
      </c>
      <c r="BO86" s="65">
        <f t="shared" si="36"/>
        <v>0</v>
      </c>
      <c r="BP86" s="65">
        <f t="shared" si="36"/>
        <v>0</v>
      </c>
      <c r="BQ86" s="65">
        <f t="shared" si="36"/>
        <v>0</v>
      </c>
      <c r="BR86" s="65">
        <f t="shared" si="36"/>
        <v>0</v>
      </c>
      <c r="BS86" s="65">
        <f t="shared" si="36"/>
        <v>0</v>
      </c>
      <c r="BT86" s="65">
        <f t="shared" si="36"/>
        <v>0</v>
      </c>
      <c r="BU86" s="65">
        <f t="shared" ref="BU86:DO86" si="37">BU87+BU88+BU89</f>
        <v>0</v>
      </c>
      <c r="BV86" s="65">
        <f t="shared" si="37"/>
        <v>0</v>
      </c>
      <c r="BW86" s="65">
        <f t="shared" si="37"/>
        <v>0</v>
      </c>
      <c r="BX86" s="65">
        <f t="shared" si="37"/>
        <v>0</v>
      </c>
      <c r="BY86" s="65">
        <f t="shared" si="37"/>
        <v>0</v>
      </c>
      <c r="BZ86" s="65">
        <f t="shared" si="37"/>
        <v>0</v>
      </c>
      <c r="CA86" s="65">
        <f t="shared" si="37"/>
        <v>0</v>
      </c>
      <c r="CB86" s="65">
        <f t="shared" si="37"/>
        <v>0</v>
      </c>
      <c r="CC86" s="65">
        <f t="shared" si="37"/>
        <v>0</v>
      </c>
      <c r="CD86" s="65">
        <f t="shared" si="37"/>
        <v>0</v>
      </c>
      <c r="CE86" s="65">
        <f t="shared" si="37"/>
        <v>0</v>
      </c>
      <c r="CF86" s="65">
        <f t="shared" si="37"/>
        <v>0</v>
      </c>
      <c r="CG86" s="65">
        <f t="shared" si="37"/>
        <v>0</v>
      </c>
      <c r="CH86" s="65">
        <f t="shared" si="37"/>
        <v>0</v>
      </c>
      <c r="CI86" s="65">
        <f t="shared" si="37"/>
        <v>0</v>
      </c>
      <c r="CJ86" s="65">
        <f t="shared" si="37"/>
        <v>0</v>
      </c>
      <c r="CK86" s="65">
        <f t="shared" si="37"/>
        <v>0</v>
      </c>
      <c r="CL86" s="65">
        <f t="shared" si="37"/>
        <v>0</v>
      </c>
      <c r="CM86" s="65">
        <f t="shared" si="37"/>
        <v>0</v>
      </c>
      <c r="CN86" s="65">
        <f t="shared" si="37"/>
        <v>0</v>
      </c>
      <c r="CO86" s="65">
        <f t="shared" si="37"/>
        <v>0</v>
      </c>
      <c r="CP86" s="65">
        <f t="shared" si="37"/>
        <v>0</v>
      </c>
      <c r="CQ86" s="65">
        <f t="shared" si="37"/>
        <v>0</v>
      </c>
      <c r="CR86" s="65">
        <f t="shared" si="37"/>
        <v>0</v>
      </c>
      <c r="CS86" s="65">
        <f t="shared" si="37"/>
        <v>0</v>
      </c>
      <c r="CT86" s="65">
        <f t="shared" si="37"/>
        <v>0</v>
      </c>
      <c r="CU86" s="65">
        <f t="shared" si="37"/>
        <v>0</v>
      </c>
      <c r="CV86" s="65">
        <f t="shared" si="37"/>
        <v>0</v>
      </c>
      <c r="CW86" s="65">
        <f t="shared" si="37"/>
        <v>0</v>
      </c>
      <c r="CX86" s="65">
        <f t="shared" si="37"/>
        <v>0</v>
      </c>
      <c r="CY86" s="65">
        <f t="shared" si="37"/>
        <v>0</v>
      </c>
      <c r="CZ86" s="65">
        <f t="shared" si="37"/>
        <v>0</v>
      </c>
      <c r="DA86" s="65">
        <f t="shared" si="37"/>
        <v>0</v>
      </c>
      <c r="DB86" s="65">
        <f t="shared" si="37"/>
        <v>0</v>
      </c>
      <c r="DC86" s="65">
        <f t="shared" si="37"/>
        <v>0</v>
      </c>
      <c r="DD86" s="65">
        <f t="shared" si="37"/>
        <v>0</v>
      </c>
      <c r="DE86" s="65">
        <f t="shared" si="37"/>
        <v>0</v>
      </c>
      <c r="DF86" s="65">
        <f t="shared" si="37"/>
        <v>0</v>
      </c>
      <c r="DG86" s="65">
        <f t="shared" si="37"/>
        <v>0</v>
      </c>
      <c r="DH86" s="65">
        <f t="shared" si="37"/>
        <v>0</v>
      </c>
      <c r="DI86" s="65">
        <f t="shared" si="37"/>
        <v>0</v>
      </c>
      <c r="DJ86" s="65">
        <f t="shared" si="37"/>
        <v>0</v>
      </c>
      <c r="DK86" s="65">
        <f t="shared" si="37"/>
        <v>0</v>
      </c>
      <c r="DL86" s="65">
        <f t="shared" si="37"/>
        <v>0</v>
      </c>
      <c r="DM86" s="65">
        <f t="shared" si="37"/>
        <v>0</v>
      </c>
      <c r="DN86" s="65">
        <f t="shared" si="37"/>
        <v>0</v>
      </c>
      <c r="DO86" s="65">
        <f t="shared" si="37"/>
        <v>0</v>
      </c>
      <c r="DP86" s="75"/>
      <c r="DQ86" s="85"/>
    </row>
    <row r="87" ht="47" customHeight="1" spans="2:121">
      <c r="B87" s="25"/>
      <c r="C87" s="62"/>
      <c r="D87" s="62"/>
      <c r="E87" s="61" t="s">
        <v>136</v>
      </c>
      <c r="F87" s="43">
        <v>0.06</v>
      </c>
      <c r="G87" s="30">
        <f t="shared" si="31"/>
        <v>0</v>
      </c>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c r="CW87" s="33"/>
      <c r="CX87" s="33"/>
      <c r="CY87" s="33"/>
      <c r="CZ87" s="33"/>
      <c r="DA87" s="33"/>
      <c r="DB87" s="33"/>
      <c r="DC87" s="33"/>
      <c r="DD87" s="33"/>
      <c r="DE87" s="33"/>
      <c r="DF87" s="33"/>
      <c r="DG87" s="33"/>
      <c r="DH87" s="33"/>
      <c r="DI87" s="33"/>
      <c r="DJ87" s="33"/>
      <c r="DK87" s="33"/>
      <c r="DL87" s="33"/>
      <c r="DM87" s="33"/>
      <c r="DN87" s="33"/>
      <c r="DO87" s="33"/>
      <c r="DP87" s="75"/>
      <c r="DQ87" s="85"/>
    </row>
    <row r="88" ht="47" customHeight="1" spans="2:121">
      <c r="B88" s="25"/>
      <c r="C88" s="62"/>
      <c r="D88" s="62"/>
      <c r="E88" s="61" t="s">
        <v>137</v>
      </c>
      <c r="F88" s="43">
        <v>0.09</v>
      </c>
      <c r="G88" s="30">
        <f t="shared" si="31"/>
        <v>0</v>
      </c>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c r="CW88" s="33"/>
      <c r="CX88" s="33"/>
      <c r="CY88" s="33"/>
      <c r="CZ88" s="33"/>
      <c r="DA88" s="33"/>
      <c r="DB88" s="33"/>
      <c r="DC88" s="33"/>
      <c r="DD88" s="33"/>
      <c r="DE88" s="33"/>
      <c r="DF88" s="33"/>
      <c r="DG88" s="33"/>
      <c r="DH88" s="33"/>
      <c r="DI88" s="33"/>
      <c r="DJ88" s="33"/>
      <c r="DK88" s="33"/>
      <c r="DL88" s="33"/>
      <c r="DM88" s="33"/>
      <c r="DN88" s="33"/>
      <c r="DO88" s="33"/>
      <c r="DP88" s="75"/>
      <c r="DQ88" s="85"/>
    </row>
    <row r="89" ht="47" customHeight="1" spans="2:121">
      <c r="B89" s="25"/>
      <c r="C89" s="64"/>
      <c r="D89" s="64"/>
      <c r="E89" s="61" t="s">
        <v>138</v>
      </c>
      <c r="F89" s="43">
        <v>0.13</v>
      </c>
      <c r="G89" s="30">
        <f t="shared" si="31"/>
        <v>0</v>
      </c>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c r="CW89" s="33"/>
      <c r="CX89" s="33"/>
      <c r="CY89" s="33"/>
      <c r="CZ89" s="33"/>
      <c r="DA89" s="33"/>
      <c r="DB89" s="33"/>
      <c r="DC89" s="33"/>
      <c r="DD89" s="33"/>
      <c r="DE89" s="33"/>
      <c r="DF89" s="33"/>
      <c r="DG89" s="33"/>
      <c r="DH89" s="33"/>
      <c r="DI89" s="33"/>
      <c r="DJ89" s="33"/>
      <c r="DK89" s="33"/>
      <c r="DL89" s="33"/>
      <c r="DM89" s="33"/>
      <c r="DN89" s="33"/>
      <c r="DO89" s="33"/>
      <c r="DP89" s="75"/>
      <c r="DQ89" s="85"/>
    </row>
    <row r="90" ht="47" customHeight="1" spans="2:121">
      <c r="B90" s="25"/>
      <c r="C90" s="64"/>
      <c r="D90" s="64"/>
      <c r="E90" s="66" t="s">
        <v>246</v>
      </c>
      <c r="F90" s="43">
        <v>0</v>
      </c>
      <c r="G90" s="30">
        <f t="shared" si="31"/>
        <v>0</v>
      </c>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c r="CW90" s="33"/>
      <c r="CX90" s="33"/>
      <c r="CY90" s="33"/>
      <c r="CZ90" s="33"/>
      <c r="DA90" s="33"/>
      <c r="DB90" s="33"/>
      <c r="DC90" s="33"/>
      <c r="DD90" s="33"/>
      <c r="DE90" s="33"/>
      <c r="DF90" s="33"/>
      <c r="DG90" s="33"/>
      <c r="DH90" s="33"/>
      <c r="DI90" s="33"/>
      <c r="DJ90" s="33"/>
      <c r="DK90" s="33"/>
      <c r="DL90" s="33"/>
      <c r="DM90" s="33"/>
      <c r="DN90" s="33"/>
      <c r="DO90" s="33"/>
      <c r="DP90" s="75"/>
      <c r="DQ90" s="85"/>
    </row>
    <row r="92" ht="29" customHeight="1" spans="2:119">
      <c r="B92" s="114" t="s">
        <v>180</v>
      </c>
      <c r="C92" s="114"/>
      <c r="D92" s="114"/>
      <c r="E92" s="114"/>
      <c r="F92" s="114"/>
      <c r="G92" s="114"/>
      <c r="H92" s="115" t="s">
        <v>39</v>
      </c>
      <c r="I92" s="126"/>
      <c r="J92" s="126"/>
      <c r="K92" s="126"/>
      <c r="L92" s="126"/>
      <c r="M92" s="126"/>
      <c r="N92" s="126"/>
      <c r="O92" s="126"/>
      <c r="P92" s="126"/>
      <c r="Q92" s="126"/>
      <c r="R92" s="126"/>
      <c r="S92" s="126"/>
      <c r="T92" s="126"/>
      <c r="U92" s="126"/>
      <c r="V92" s="126"/>
      <c r="W92" s="126"/>
      <c r="X92" s="126"/>
      <c r="Y92" s="126"/>
      <c r="Z92" s="126"/>
      <c r="AA92" s="126"/>
      <c r="AB92" s="126"/>
      <c r="AC92" s="126"/>
      <c r="AD92" s="126"/>
      <c r="AE92" s="126"/>
      <c r="AF92" s="126"/>
      <c r="AG92" s="126"/>
      <c r="AH92" s="126"/>
      <c r="AI92" s="126"/>
      <c r="AJ92" s="126"/>
      <c r="AK92" s="126"/>
      <c r="AL92" s="126"/>
      <c r="AM92" s="126"/>
      <c r="AN92" s="126"/>
      <c r="AO92" s="126"/>
      <c r="AP92" s="126"/>
      <c r="AQ92" s="126"/>
      <c r="AR92" s="126"/>
      <c r="AS92" s="126"/>
      <c r="AT92" s="126"/>
      <c r="AU92" s="126"/>
      <c r="AV92" s="126"/>
      <c r="AW92" s="126"/>
      <c r="AX92" s="126"/>
      <c r="AY92" s="126"/>
      <c r="AZ92" s="126"/>
      <c r="BA92" s="126"/>
      <c r="BB92" s="126"/>
      <c r="BC92" s="126"/>
      <c r="BD92" s="126"/>
      <c r="BE92" s="126"/>
      <c r="BF92" s="126"/>
      <c r="BG92" s="126"/>
      <c r="BH92" s="126"/>
      <c r="BI92" s="126"/>
      <c r="BJ92" s="126"/>
      <c r="BK92" s="126"/>
      <c r="BL92" s="126"/>
      <c r="BM92" s="126"/>
      <c r="BN92" s="126"/>
      <c r="BO92" s="126"/>
      <c r="BP92" s="126"/>
      <c r="BQ92" s="126"/>
      <c r="BR92" s="126"/>
      <c r="BS92" s="126"/>
      <c r="BT92" s="126"/>
      <c r="BU92" s="126"/>
      <c r="BV92" s="126"/>
      <c r="BW92" s="126"/>
      <c r="BX92" s="126"/>
      <c r="BY92" s="126"/>
      <c r="BZ92" s="126"/>
      <c r="CA92" s="126"/>
      <c r="CB92" s="126"/>
      <c r="CC92" s="126"/>
      <c r="CD92" s="126"/>
      <c r="CE92" s="126"/>
      <c r="CF92" s="126"/>
      <c r="CG92" s="126"/>
      <c r="CH92" s="126"/>
      <c r="CI92" s="126"/>
      <c r="CJ92" s="126"/>
      <c r="CK92" s="126"/>
      <c r="CL92" s="126"/>
      <c r="CM92" s="126"/>
      <c r="CN92" s="126"/>
      <c r="CO92" s="126"/>
      <c r="CP92" s="126"/>
      <c r="CQ92" s="126"/>
      <c r="CR92" s="126"/>
      <c r="CS92" s="126"/>
      <c r="CT92" s="126"/>
      <c r="CU92" s="126"/>
      <c r="CV92" s="126"/>
      <c r="CW92" s="126"/>
      <c r="CX92" s="126"/>
      <c r="CY92" s="126"/>
      <c r="CZ92" s="126"/>
      <c r="DA92" s="126"/>
      <c r="DB92" s="126"/>
      <c r="DC92" s="126"/>
      <c r="DD92" s="126"/>
      <c r="DE92" s="126"/>
      <c r="DF92" s="126"/>
      <c r="DG92" s="126"/>
      <c r="DH92" s="126"/>
      <c r="DI92" s="126"/>
      <c r="DJ92" s="126"/>
      <c r="DK92" s="126"/>
      <c r="DL92" s="126"/>
      <c r="DM92" s="126"/>
      <c r="DN92" s="126"/>
      <c r="DO92" s="126"/>
    </row>
    <row r="93" ht="50" customHeight="1" spans="2:119">
      <c r="B93" s="114"/>
      <c r="C93" s="114"/>
      <c r="D93" s="114"/>
      <c r="E93" s="114"/>
      <c r="F93" s="114"/>
      <c r="G93" s="114"/>
      <c r="H93" s="72">
        <f t="shared" ref="H93:BS93" si="38">H7</f>
        <v>45047</v>
      </c>
      <c r="I93" s="72">
        <f t="shared" si="38"/>
        <v>45078</v>
      </c>
      <c r="J93" s="72">
        <f t="shared" si="38"/>
        <v>45108</v>
      </c>
      <c r="K93" s="72">
        <f t="shared" si="38"/>
        <v>45139</v>
      </c>
      <c r="L93" s="72">
        <f t="shared" si="38"/>
        <v>45170</v>
      </c>
      <c r="M93" s="72">
        <f t="shared" si="38"/>
        <v>45200</v>
      </c>
      <c r="N93" s="72">
        <f t="shared" si="38"/>
        <v>45231</v>
      </c>
      <c r="O93" s="72">
        <f t="shared" si="38"/>
        <v>45261</v>
      </c>
      <c r="P93" s="72">
        <f t="shared" si="38"/>
        <v>45292</v>
      </c>
      <c r="Q93" s="72">
        <f t="shared" si="38"/>
        <v>45323</v>
      </c>
      <c r="R93" s="72">
        <f t="shared" si="38"/>
        <v>45352</v>
      </c>
      <c r="S93" s="72">
        <f t="shared" si="38"/>
        <v>45383</v>
      </c>
      <c r="T93" s="72">
        <f t="shared" si="38"/>
        <v>45413</v>
      </c>
      <c r="U93" s="72">
        <f t="shared" si="38"/>
        <v>45444</v>
      </c>
      <c r="V93" s="72">
        <f t="shared" si="38"/>
        <v>45474</v>
      </c>
      <c r="W93" s="72">
        <f t="shared" si="38"/>
        <v>45505</v>
      </c>
      <c r="X93" s="72">
        <f t="shared" si="38"/>
        <v>45536</v>
      </c>
      <c r="Y93" s="72">
        <f t="shared" si="38"/>
        <v>45566</v>
      </c>
      <c r="Z93" s="72">
        <f t="shared" si="38"/>
        <v>45597</v>
      </c>
      <c r="AA93" s="72">
        <f t="shared" si="38"/>
        <v>45627</v>
      </c>
      <c r="AB93" s="72">
        <f t="shared" si="38"/>
        <v>45658</v>
      </c>
      <c r="AC93" s="72">
        <f t="shared" si="38"/>
        <v>45689</v>
      </c>
      <c r="AD93" s="72">
        <f t="shared" si="38"/>
        <v>45717</v>
      </c>
      <c r="AE93" s="72">
        <f t="shared" si="38"/>
        <v>45748</v>
      </c>
      <c r="AF93" s="72">
        <f t="shared" si="38"/>
        <v>45778</v>
      </c>
      <c r="AG93" s="72">
        <f t="shared" si="38"/>
        <v>45809</v>
      </c>
      <c r="AH93" s="72">
        <f t="shared" si="38"/>
        <v>45839</v>
      </c>
      <c r="AI93" s="72">
        <f t="shared" si="38"/>
        <v>45870</v>
      </c>
      <c r="AJ93" s="72">
        <f t="shared" si="38"/>
        <v>45901</v>
      </c>
      <c r="AK93" s="72">
        <f t="shared" si="38"/>
        <v>45931</v>
      </c>
      <c r="AL93" s="72">
        <f t="shared" si="38"/>
        <v>45962</v>
      </c>
      <c r="AM93" s="72">
        <f t="shared" si="38"/>
        <v>45992</v>
      </c>
      <c r="AN93" s="72">
        <f t="shared" si="38"/>
        <v>46023</v>
      </c>
      <c r="AO93" s="72">
        <f t="shared" si="38"/>
        <v>46054</v>
      </c>
      <c r="AP93" s="72">
        <f t="shared" si="38"/>
        <v>46082</v>
      </c>
      <c r="AQ93" s="72">
        <f t="shared" si="38"/>
        <v>46113</v>
      </c>
      <c r="AR93" s="72">
        <f t="shared" si="38"/>
        <v>46143</v>
      </c>
      <c r="AS93" s="72">
        <f t="shared" si="38"/>
        <v>46174</v>
      </c>
      <c r="AT93" s="72">
        <f t="shared" si="38"/>
        <v>46204</v>
      </c>
      <c r="AU93" s="72">
        <f t="shared" si="38"/>
        <v>46235</v>
      </c>
      <c r="AV93" s="72">
        <f t="shared" si="38"/>
        <v>46266</v>
      </c>
      <c r="AW93" s="72">
        <f t="shared" si="38"/>
        <v>46296</v>
      </c>
      <c r="AX93" s="72">
        <f t="shared" si="38"/>
        <v>46327</v>
      </c>
      <c r="AY93" s="72">
        <f t="shared" si="38"/>
        <v>46357</v>
      </c>
      <c r="AZ93" s="72">
        <f t="shared" si="38"/>
        <v>46388</v>
      </c>
      <c r="BA93" s="72">
        <f t="shared" si="38"/>
        <v>46419</v>
      </c>
      <c r="BB93" s="72">
        <f t="shared" si="38"/>
        <v>46447</v>
      </c>
      <c r="BC93" s="72">
        <f t="shared" si="38"/>
        <v>46478</v>
      </c>
      <c r="BD93" s="72">
        <f t="shared" si="38"/>
        <v>46508</v>
      </c>
      <c r="BE93" s="72">
        <f t="shared" si="38"/>
        <v>46539</v>
      </c>
      <c r="BF93" s="72">
        <f t="shared" si="38"/>
        <v>46569</v>
      </c>
      <c r="BG93" s="72">
        <f t="shared" si="38"/>
        <v>46600</v>
      </c>
      <c r="BH93" s="72">
        <f t="shared" si="38"/>
        <v>46631</v>
      </c>
      <c r="BI93" s="72">
        <f t="shared" si="38"/>
        <v>46661</v>
      </c>
      <c r="BJ93" s="72">
        <f t="shared" si="38"/>
        <v>46692</v>
      </c>
      <c r="BK93" s="72">
        <f t="shared" si="38"/>
        <v>46722</v>
      </c>
      <c r="BL93" s="72">
        <f t="shared" si="38"/>
        <v>46753</v>
      </c>
      <c r="BM93" s="72">
        <f t="shared" si="38"/>
        <v>46784</v>
      </c>
      <c r="BN93" s="72">
        <f t="shared" si="38"/>
        <v>46813</v>
      </c>
      <c r="BO93" s="72">
        <f t="shared" si="38"/>
        <v>46844</v>
      </c>
      <c r="BP93" s="72">
        <f t="shared" si="38"/>
        <v>46874</v>
      </c>
      <c r="BQ93" s="72">
        <f t="shared" si="38"/>
        <v>46905</v>
      </c>
      <c r="BR93" s="72">
        <f t="shared" si="38"/>
        <v>46935</v>
      </c>
      <c r="BS93" s="72">
        <f t="shared" si="38"/>
        <v>46966</v>
      </c>
      <c r="BT93" s="72">
        <f t="shared" ref="BT93:DO93" si="39">BT7</f>
        <v>46997</v>
      </c>
      <c r="BU93" s="72">
        <f t="shared" si="39"/>
        <v>47027</v>
      </c>
      <c r="BV93" s="72">
        <f t="shared" si="39"/>
        <v>47058</v>
      </c>
      <c r="BW93" s="72">
        <f t="shared" si="39"/>
        <v>47088</v>
      </c>
      <c r="BX93" s="72">
        <f t="shared" si="39"/>
        <v>47119</v>
      </c>
      <c r="BY93" s="72">
        <f t="shared" si="39"/>
        <v>47150</v>
      </c>
      <c r="BZ93" s="72">
        <f t="shared" si="39"/>
        <v>47178</v>
      </c>
      <c r="CA93" s="72">
        <f t="shared" si="39"/>
        <v>47209</v>
      </c>
      <c r="CB93" s="72">
        <f t="shared" si="39"/>
        <v>47239</v>
      </c>
      <c r="CC93" s="72">
        <f t="shared" si="39"/>
        <v>47270</v>
      </c>
      <c r="CD93" s="72">
        <f t="shared" si="39"/>
        <v>47300</v>
      </c>
      <c r="CE93" s="72">
        <f t="shared" si="39"/>
        <v>47331</v>
      </c>
      <c r="CF93" s="72">
        <f t="shared" si="39"/>
        <v>47362</v>
      </c>
      <c r="CG93" s="72">
        <f t="shared" si="39"/>
        <v>47392</v>
      </c>
      <c r="CH93" s="72">
        <f t="shared" si="39"/>
        <v>47423</v>
      </c>
      <c r="CI93" s="72">
        <f t="shared" si="39"/>
        <v>47453</v>
      </c>
      <c r="CJ93" s="72">
        <f t="shared" si="39"/>
        <v>47484</v>
      </c>
      <c r="CK93" s="72">
        <f t="shared" si="39"/>
        <v>47515</v>
      </c>
      <c r="CL93" s="72">
        <f t="shared" si="39"/>
        <v>47543</v>
      </c>
      <c r="CM93" s="72">
        <f t="shared" si="39"/>
        <v>47574</v>
      </c>
      <c r="CN93" s="72">
        <f t="shared" si="39"/>
        <v>47604</v>
      </c>
      <c r="CO93" s="72">
        <f t="shared" si="39"/>
        <v>47635</v>
      </c>
      <c r="CP93" s="72">
        <f t="shared" si="39"/>
        <v>47665</v>
      </c>
      <c r="CQ93" s="72">
        <f t="shared" si="39"/>
        <v>47696</v>
      </c>
      <c r="CR93" s="72">
        <f t="shared" si="39"/>
        <v>47727</v>
      </c>
      <c r="CS93" s="72">
        <f t="shared" si="39"/>
        <v>47757</v>
      </c>
      <c r="CT93" s="72">
        <f t="shared" si="39"/>
        <v>47788</v>
      </c>
      <c r="CU93" s="72">
        <f t="shared" si="39"/>
        <v>47818</v>
      </c>
      <c r="CV93" s="72">
        <f t="shared" si="39"/>
        <v>47849</v>
      </c>
      <c r="CW93" s="72">
        <f t="shared" si="39"/>
        <v>47880</v>
      </c>
      <c r="CX93" s="72">
        <f t="shared" si="39"/>
        <v>47908</v>
      </c>
      <c r="CY93" s="72">
        <f t="shared" si="39"/>
        <v>47939</v>
      </c>
      <c r="CZ93" s="72">
        <f t="shared" si="39"/>
        <v>47969</v>
      </c>
      <c r="DA93" s="72">
        <f t="shared" si="39"/>
        <v>48000</v>
      </c>
      <c r="DB93" s="72">
        <f t="shared" si="39"/>
        <v>48030</v>
      </c>
      <c r="DC93" s="72">
        <f t="shared" si="39"/>
        <v>48061</v>
      </c>
      <c r="DD93" s="72">
        <f t="shared" si="39"/>
        <v>48092</v>
      </c>
      <c r="DE93" s="72">
        <f t="shared" si="39"/>
        <v>48122</v>
      </c>
      <c r="DF93" s="72">
        <f t="shared" si="39"/>
        <v>48153</v>
      </c>
      <c r="DG93" s="72">
        <f t="shared" si="39"/>
        <v>48183</v>
      </c>
      <c r="DH93" s="72">
        <f t="shared" si="39"/>
        <v>48214</v>
      </c>
      <c r="DI93" s="72">
        <f t="shared" si="39"/>
        <v>48245</v>
      </c>
      <c r="DJ93" s="72">
        <f t="shared" si="39"/>
        <v>48274</v>
      </c>
      <c r="DK93" s="72">
        <f t="shared" si="39"/>
        <v>48305</v>
      </c>
      <c r="DL93" s="72">
        <f t="shared" si="39"/>
        <v>48335</v>
      </c>
      <c r="DM93" s="72">
        <f t="shared" si="39"/>
        <v>48366</v>
      </c>
      <c r="DN93" s="72">
        <f t="shared" si="39"/>
        <v>48396</v>
      </c>
      <c r="DO93" s="72">
        <f t="shared" si="39"/>
        <v>48427</v>
      </c>
    </row>
    <row r="94" ht="26.5" customHeight="1" spans="2:119">
      <c r="B94" s="116" t="s">
        <v>208</v>
      </c>
      <c r="C94" s="116"/>
      <c r="D94" s="116"/>
      <c r="E94" s="116"/>
      <c r="F94" s="116"/>
      <c r="G94" s="116"/>
      <c r="H94" s="117">
        <f>H9+H22+H26+H27+H34+H35+H38+H46+H47</f>
        <v>0</v>
      </c>
      <c r="I94" s="117">
        <f t="shared" ref="H94:BS94" si="40">I9+I22+I26+I27+I34+I35+I38+I46+I47</f>
        <v>0</v>
      </c>
      <c r="J94" s="117">
        <f t="shared" si="40"/>
        <v>0</v>
      </c>
      <c r="K94" s="117">
        <f t="shared" si="40"/>
        <v>0</v>
      </c>
      <c r="L94" s="117">
        <f t="shared" si="40"/>
        <v>0</v>
      </c>
      <c r="M94" s="117">
        <f t="shared" si="40"/>
        <v>0</v>
      </c>
      <c r="N94" s="117">
        <f t="shared" si="40"/>
        <v>0</v>
      </c>
      <c r="O94" s="117">
        <f t="shared" si="40"/>
        <v>0</v>
      </c>
      <c r="P94" s="117">
        <f t="shared" si="40"/>
        <v>0</v>
      </c>
      <c r="Q94" s="117">
        <f t="shared" si="40"/>
        <v>0</v>
      </c>
      <c r="R94" s="117">
        <f t="shared" si="40"/>
        <v>0</v>
      </c>
      <c r="S94" s="117">
        <f t="shared" si="40"/>
        <v>0</v>
      </c>
      <c r="T94" s="117">
        <f t="shared" si="40"/>
        <v>0</v>
      </c>
      <c r="U94" s="117">
        <f t="shared" si="40"/>
        <v>0</v>
      </c>
      <c r="V94" s="117">
        <f t="shared" si="40"/>
        <v>0</v>
      </c>
      <c r="W94" s="117">
        <f t="shared" si="40"/>
        <v>0</v>
      </c>
      <c r="X94" s="117">
        <f t="shared" si="40"/>
        <v>1</v>
      </c>
      <c r="Y94" s="117">
        <f t="shared" si="40"/>
        <v>0</v>
      </c>
      <c r="Z94" s="117">
        <f t="shared" si="40"/>
        <v>0</v>
      </c>
      <c r="AA94" s="117">
        <f t="shared" si="40"/>
        <v>0</v>
      </c>
      <c r="AB94" s="117">
        <f t="shared" si="40"/>
        <v>0</v>
      </c>
      <c r="AC94" s="117">
        <f t="shared" si="40"/>
        <v>0</v>
      </c>
      <c r="AD94" s="117">
        <f t="shared" si="40"/>
        <v>0</v>
      </c>
      <c r="AE94" s="117">
        <f t="shared" si="40"/>
        <v>0</v>
      </c>
      <c r="AF94" s="117">
        <f t="shared" si="40"/>
        <v>0</v>
      </c>
      <c r="AG94" s="117">
        <f t="shared" si="40"/>
        <v>0</v>
      </c>
      <c r="AH94" s="117">
        <f t="shared" si="40"/>
        <v>0</v>
      </c>
      <c r="AI94" s="117">
        <f t="shared" si="40"/>
        <v>0</v>
      </c>
      <c r="AJ94" s="117">
        <f t="shared" si="40"/>
        <v>0</v>
      </c>
      <c r="AK94" s="117">
        <f t="shared" si="40"/>
        <v>0</v>
      </c>
      <c r="AL94" s="117">
        <f t="shared" si="40"/>
        <v>0</v>
      </c>
      <c r="AM94" s="117">
        <f t="shared" si="40"/>
        <v>0</v>
      </c>
      <c r="AN94" s="117">
        <f t="shared" si="40"/>
        <v>0</v>
      </c>
      <c r="AO94" s="117">
        <f t="shared" si="40"/>
        <v>0</v>
      </c>
      <c r="AP94" s="117">
        <f t="shared" si="40"/>
        <v>0</v>
      </c>
      <c r="AQ94" s="117">
        <f t="shared" si="40"/>
        <v>0</v>
      </c>
      <c r="AR94" s="117">
        <f t="shared" si="40"/>
        <v>0</v>
      </c>
      <c r="AS94" s="117">
        <f t="shared" si="40"/>
        <v>0</v>
      </c>
      <c r="AT94" s="117">
        <f t="shared" si="40"/>
        <v>0</v>
      </c>
      <c r="AU94" s="117">
        <f t="shared" si="40"/>
        <v>0</v>
      </c>
      <c r="AV94" s="117">
        <f t="shared" si="40"/>
        <v>0</v>
      </c>
      <c r="AW94" s="117">
        <f t="shared" si="40"/>
        <v>0</v>
      </c>
      <c r="AX94" s="117">
        <f t="shared" si="40"/>
        <v>0</v>
      </c>
      <c r="AY94" s="117">
        <f t="shared" si="40"/>
        <v>0</v>
      </c>
      <c r="AZ94" s="117">
        <f t="shared" si="40"/>
        <v>0</v>
      </c>
      <c r="BA94" s="117">
        <f t="shared" si="40"/>
        <v>0</v>
      </c>
      <c r="BB94" s="117">
        <f t="shared" si="40"/>
        <v>0</v>
      </c>
      <c r="BC94" s="117">
        <f t="shared" si="40"/>
        <v>0</v>
      </c>
      <c r="BD94" s="117">
        <f t="shared" si="40"/>
        <v>0</v>
      </c>
      <c r="BE94" s="117">
        <f t="shared" si="40"/>
        <v>0</v>
      </c>
      <c r="BF94" s="117">
        <f t="shared" si="40"/>
        <v>0</v>
      </c>
      <c r="BG94" s="117">
        <f t="shared" si="40"/>
        <v>0</v>
      </c>
      <c r="BH94" s="117">
        <f t="shared" si="40"/>
        <v>0</v>
      </c>
      <c r="BI94" s="117">
        <f t="shared" si="40"/>
        <v>0</v>
      </c>
      <c r="BJ94" s="117">
        <f t="shared" si="40"/>
        <v>0</v>
      </c>
      <c r="BK94" s="117">
        <f t="shared" si="40"/>
        <v>0</v>
      </c>
      <c r="BL94" s="117">
        <f t="shared" si="40"/>
        <v>0</v>
      </c>
      <c r="BM94" s="117">
        <f t="shared" si="40"/>
        <v>0</v>
      </c>
      <c r="BN94" s="117">
        <f t="shared" si="40"/>
        <v>0</v>
      </c>
      <c r="BO94" s="117">
        <f t="shared" si="40"/>
        <v>0</v>
      </c>
      <c r="BP94" s="117">
        <f t="shared" si="40"/>
        <v>0</v>
      </c>
      <c r="BQ94" s="117">
        <f t="shared" si="40"/>
        <v>0</v>
      </c>
      <c r="BR94" s="117">
        <f t="shared" si="40"/>
        <v>0</v>
      </c>
      <c r="BS94" s="117">
        <f t="shared" si="40"/>
        <v>0</v>
      </c>
      <c r="BT94" s="117">
        <f t="shared" ref="BT94:DO94" si="41">BT9+BT22+BT26+BT27+BT34+BT35+BT38+BT46+BT47</f>
        <v>0</v>
      </c>
      <c r="BU94" s="117">
        <f t="shared" si="41"/>
        <v>0</v>
      </c>
      <c r="BV94" s="117">
        <f t="shared" si="41"/>
        <v>0</v>
      </c>
      <c r="BW94" s="117">
        <f t="shared" si="41"/>
        <v>0</v>
      </c>
      <c r="BX94" s="117">
        <f t="shared" si="41"/>
        <v>0</v>
      </c>
      <c r="BY94" s="117">
        <f t="shared" si="41"/>
        <v>0</v>
      </c>
      <c r="BZ94" s="117">
        <f t="shared" si="41"/>
        <v>0</v>
      </c>
      <c r="CA94" s="117">
        <f t="shared" si="41"/>
        <v>0</v>
      </c>
      <c r="CB94" s="117">
        <f t="shared" si="41"/>
        <v>0</v>
      </c>
      <c r="CC94" s="117">
        <f t="shared" si="41"/>
        <v>0</v>
      </c>
      <c r="CD94" s="117">
        <f t="shared" si="41"/>
        <v>0</v>
      </c>
      <c r="CE94" s="117">
        <f t="shared" si="41"/>
        <v>0</v>
      </c>
      <c r="CF94" s="117">
        <f t="shared" si="41"/>
        <v>0</v>
      </c>
      <c r="CG94" s="117">
        <f t="shared" si="41"/>
        <v>0</v>
      </c>
      <c r="CH94" s="117">
        <f t="shared" si="41"/>
        <v>0</v>
      </c>
      <c r="CI94" s="117">
        <f t="shared" si="41"/>
        <v>0</v>
      </c>
      <c r="CJ94" s="117">
        <f t="shared" si="41"/>
        <v>0</v>
      </c>
      <c r="CK94" s="117">
        <f t="shared" si="41"/>
        <v>0</v>
      </c>
      <c r="CL94" s="117">
        <f t="shared" si="41"/>
        <v>0</v>
      </c>
      <c r="CM94" s="117">
        <f t="shared" si="41"/>
        <v>0</v>
      </c>
      <c r="CN94" s="117">
        <f t="shared" si="41"/>
        <v>0</v>
      </c>
      <c r="CO94" s="117">
        <f t="shared" si="41"/>
        <v>0</v>
      </c>
      <c r="CP94" s="117">
        <f t="shared" si="41"/>
        <v>0</v>
      </c>
      <c r="CQ94" s="117">
        <f t="shared" si="41"/>
        <v>0</v>
      </c>
      <c r="CR94" s="117">
        <f t="shared" si="41"/>
        <v>0</v>
      </c>
      <c r="CS94" s="117">
        <f t="shared" si="41"/>
        <v>0</v>
      </c>
      <c r="CT94" s="117">
        <f t="shared" si="41"/>
        <v>0</v>
      </c>
      <c r="CU94" s="117">
        <f t="shared" si="41"/>
        <v>0</v>
      </c>
      <c r="CV94" s="117">
        <f t="shared" si="41"/>
        <v>0</v>
      </c>
      <c r="CW94" s="117">
        <f t="shared" si="41"/>
        <v>0</v>
      </c>
      <c r="CX94" s="117">
        <f t="shared" si="41"/>
        <v>0</v>
      </c>
      <c r="CY94" s="117">
        <f t="shared" si="41"/>
        <v>0</v>
      </c>
      <c r="CZ94" s="117">
        <f t="shared" si="41"/>
        <v>0</v>
      </c>
      <c r="DA94" s="117">
        <f t="shared" si="41"/>
        <v>0</v>
      </c>
      <c r="DB94" s="117">
        <f t="shared" si="41"/>
        <v>0</v>
      </c>
      <c r="DC94" s="117">
        <f t="shared" si="41"/>
        <v>0</v>
      </c>
      <c r="DD94" s="117">
        <f t="shared" si="41"/>
        <v>0</v>
      </c>
      <c r="DE94" s="117">
        <f t="shared" si="41"/>
        <v>0</v>
      </c>
      <c r="DF94" s="117">
        <f t="shared" si="41"/>
        <v>0</v>
      </c>
      <c r="DG94" s="117">
        <f t="shared" si="41"/>
        <v>0</v>
      </c>
      <c r="DH94" s="117">
        <f t="shared" si="41"/>
        <v>0</v>
      </c>
      <c r="DI94" s="117">
        <f t="shared" si="41"/>
        <v>0</v>
      </c>
      <c r="DJ94" s="117">
        <f t="shared" si="41"/>
        <v>0</v>
      </c>
      <c r="DK94" s="117">
        <f t="shared" si="41"/>
        <v>0</v>
      </c>
      <c r="DL94" s="117">
        <f t="shared" si="41"/>
        <v>0</v>
      </c>
      <c r="DM94" s="117">
        <f t="shared" si="41"/>
        <v>0</v>
      </c>
      <c r="DN94" s="117">
        <f t="shared" si="41"/>
        <v>0</v>
      </c>
      <c r="DO94" s="117">
        <f t="shared" si="41"/>
        <v>0</v>
      </c>
    </row>
    <row r="95" ht="26.5" customHeight="1" spans="2:119">
      <c r="B95" s="116" t="s">
        <v>247</v>
      </c>
      <c r="C95" s="116"/>
      <c r="D95" s="116"/>
      <c r="E95" s="116"/>
      <c r="F95" s="116"/>
      <c r="G95" s="116"/>
      <c r="H95" s="117">
        <f>SUM(H58:H69)+H76+H77+H78+H79+H80</f>
        <v>0</v>
      </c>
      <c r="I95" s="117">
        <f t="shared" ref="I95:BT95" si="42">SUM(I58:I69)+I76+I77+I78+I79+I80</f>
        <v>0</v>
      </c>
      <c r="J95" s="117">
        <f t="shared" si="42"/>
        <v>0</v>
      </c>
      <c r="K95" s="117">
        <f t="shared" si="42"/>
        <v>0</v>
      </c>
      <c r="L95" s="117">
        <f t="shared" si="42"/>
        <v>0</v>
      </c>
      <c r="M95" s="117">
        <f t="shared" si="42"/>
        <v>0</v>
      </c>
      <c r="N95" s="117">
        <f t="shared" si="42"/>
        <v>0</v>
      </c>
      <c r="O95" s="117">
        <f t="shared" si="42"/>
        <v>0</v>
      </c>
      <c r="P95" s="117">
        <f t="shared" si="42"/>
        <v>0</v>
      </c>
      <c r="Q95" s="117">
        <f t="shared" si="42"/>
        <v>0</v>
      </c>
      <c r="R95" s="117">
        <f t="shared" si="42"/>
        <v>0</v>
      </c>
      <c r="S95" s="117">
        <f t="shared" si="42"/>
        <v>0</v>
      </c>
      <c r="T95" s="117">
        <f t="shared" si="42"/>
        <v>0</v>
      </c>
      <c r="U95" s="117">
        <f t="shared" si="42"/>
        <v>0</v>
      </c>
      <c r="V95" s="117">
        <f t="shared" si="42"/>
        <v>0</v>
      </c>
      <c r="W95" s="117">
        <f t="shared" si="42"/>
        <v>0</v>
      </c>
      <c r="X95" s="117">
        <f t="shared" si="42"/>
        <v>2240.57</v>
      </c>
      <c r="Y95" s="117">
        <f t="shared" si="42"/>
        <v>0</v>
      </c>
      <c r="Z95" s="117">
        <f t="shared" si="42"/>
        <v>0</v>
      </c>
      <c r="AA95" s="117">
        <f t="shared" si="42"/>
        <v>0</v>
      </c>
      <c r="AB95" s="117">
        <f t="shared" si="42"/>
        <v>0</v>
      </c>
      <c r="AC95" s="117">
        <f t="shared" si="42"/>
        <v>0</v>
      </c>
      <c r="AD95" s="117">
        <f t="shared" si="42"/>
        <v>0</v>
      </c>
      <c r="AE95" s="117">
        <f t="shared" si="42"/>
        <v>0</v>
      </c>
      <c r="AF95" s="117">
        <f t="shared" si="42"/>
        <v>0</v>
      </c>
      <c r="AG95" s="117">
        <f t="shared" si="42"/>
        <v>0</v>
      </c>
      <c r="AH95" s="117">
        <f t="shared" si="42"/>
        <v>0</v>
      </c>
      <c r="AI95" s="117">
        <f t="shared" si="42"/>
        <v>0</v>
      </c>
      <c r="AJ95" s="117">
        <f t="shared" si="42"/>
        <v>0</v>
      </c>
      <c r="AK95" s="117">
        <f t="shared" si="42"/>
        <v>0</v>
      </c>
      <c r="AL95" s="117">
        <f t="shared" si="42"/>
        <v>0</v>
      </c>
      <c r="AM95" s="117">
        <f t="shared" si="42"/>
        <v>0</v>
      </c>
      <c r="AN95" s="117">
        <f t="shared" si="42"/>
        <v>0</v>
      </c>
      <c r="AO95" s="117">
        <f t="shared" si="42"/>
        <v>0</v>
      </c>
      <c r="AP95" s="117">
        <f t="shared" si="42"/>
        <v>0</v>
      </c>
      <c r="AQ95" s="117">
        <f t="shared" si="42"/>
        <v>0</v>
      </c>
      <c r="AR95" s="117">
        <f t="shared" si="42"/>
        <v>0</v>
      </c>
      <c r="AS95" s="117">
        <f t="shared" si="42"/>
        <v>0</v>
      </c>
      <c r="AT95" s="117">
        <f t="shared" si="42"/>
        <v>0</v>
      </c>
      <c r="AU95" s="117">
        <f t="shared" si="42"/>
        <v>0</v>
      </c>
      <c r="AV95" s="117">
        <f t="shared" si="42"/>
        <v>0</v>
      </c>
      <c r="AW95" s="117">
        <f t="shared" si="42"/>
        <v>0</v>
      </c>
      <c r="AX95" s="117">
        <f t="shared" si="42"/>
        <v>0</v>
      </c>
      <c r="AY95" s="117">
        <f t="shared" si="42"/>
        <v>0</v>
      </c>
      <c r="AZ95" s="117">
        <f t="shared" si="42"/>
        <v>0</v>
      </c>
      <c r="BA95" s="117">
        <f t="shared" si="42"/>
        <v>0</v>
      </c>
      <c r="BB95" s="117">
        <f t="shared" si="42"/>
        <v>0</v>
      </c>
      <c r="BC95" s="117">
        <f t="shared" si="42"/>
        <v>0</v>
      </c>
      <c r="BD95" s="117">
        <f t="shared" si="42"/>
        <v>0</v>
      </c>
      <c r="BE95" s="117">
        <f t="shared" si="42"/>
        <v>0</v>
      </c>
      <c r="BF95" s="117">
        <f t="shared" si="42"/>
        <v>0</v>
      </c>
      <c r="BG95" s="117">
        <f t="shared" si="42"/>
        <v>0</v>
      </c>
      <c r="BH95" s="117">
        <f t="shared" si="42"/>
        <v>0</v>
      </c>
      <c r="BI95" s="117">
        <f t="shared" si="42"/>
        <v>0</v>
      </c>
      <c r="BJ95" s="117">
        <f t="shared" si="42"/>
        <v>0</v>
      </c>
      <c r="BK95" s="117">
        <f t="shared" si="42"/>
        <v>0</v>
      </c>
      <c r="BL95" s="117">
        <f t="shared" si="42"/>
        <v>0</v>
      </c>
      <c r="BM95" s="117">
        <f t="shared" si="42"/>
        <v>0</v>
      </c>
      <c r="BN95" s="117">
        <f t="shared" si="42"/>
        <v>0</v>
      </c>
      <c r="BO95" s="117">
        <f t="shared" si="42"/>
        <v>0</v>
      </c>
      <c r="BP95" s="117">
        <f t="shared" si="42"/>
        <v>0</v>
      </c>
      <c r="BQ95" s="117">
        <f t="shared" si="42"/>
        <v>0</v>
      </c>
      <c r="BR95" s="117">
        <f t="shared" si="42"/>
        <v>0</v>
      </c>
      <c r="BS95" s="117">
        <f t="shared" si="42"/>
        <v>0</v>
      </c>
      <c r="BT95" s="117">
        <f t="shared" si="42"/>
        <v>0</v>
      </c>
      <c r="BU95" s="117">
        <f t="shared" ref="BU95:DO95" si="43">SUM(BU58:BU69)+BU76+BU77+BU78+BU79+BU80</f>
        <v>0</v>
      </c>
      <c r="BV95" s="117">
        <f t="shared" si="43"/>
        <v>0</v>
      </c>
      <c r="BW95" s="117">
        <f t="shared" si="43"/>
        <v>0</v>
      </c>
      <c r="BX95" s="117">
        <f t="shared" si="43"/>
        <v>0</v>
      </c>
      <c r="BY95" s="117">
        <f t="shared" si="43"/>
        <v>0</v>
      </c>
      <c r="BZ95" s="117">
        <f t="shared" si="43"/>
        <v>0</v>
      </c>
      <c r="CA95" s="117">
        <f t="shared" si="43"/>
        <v>0</v>
      </c>
      <c r="CB95" s="117">
        <f t="shared" si="43"/>
        <v>0</v>
      </c>
      <c r="CC95" s="117">
        <f t="shared" si="43"/>
        <v>0</v>
      </c>
      <c r="CD95" s="117">
        <f t="shared" si="43"/>
        <v>0</v>
      </c>
      <c r="CE95" s="117">
        <f t="shared" si="43"/>
        <v>0</v>
      </c>
      <c r="CF95" s="117">
        <f t="shared" si="43"/>
        <v>0</v>
      </c>
      <c r="CG95" s="117">
        <f t="shared" si="43"/>
        <v>0</v>
      </c>
      <c r="CH95" s="117">
        <f t="shared" si="43"/>
        <v>0</v>
      </c>
      <c r="CI95" s="117">
        <f t="shared" si="43"/>
        <v>0</v>
      </c>
      <c r="CJ95" s="117">
        <f t="shared" si="43"/>
        <v>0</v>
      </c>
      <c r="CK95" s="117">
        <f t="shared" si="43"/>
        <v>0</v>
      </c>
      <c r="CL95" s="117">
        <f t="shared" si="43"/>
        <v>0</v>
      </c>
      <c r="CM95" s="117">
        <f t="shared" si="43"/>
        <v>0</v>
      </c>
      <c r="CN95" s="117">
        <f t="shared" si="43"/>
        <v>0</v>
      </c>
      <c r="CO95" s="117">
        <f t="shared" si="43"/>
        <v>0</v>
      </c>
      <c r="CP95" s="117">
        <f t="shared" si="43"/>
        <v>0</v>
      </c>
      <c r="CQ95" s="117">
        <f t="shared" si="43"/>
        <v>0</v>
      </c>
      <c r="CR95" s="117">
        <f t="shared" si="43"/>
        <v>0</v>
      </c>
      <c r="CS95" s="117">
        <f t="shared" si="43"/>
        <v>0</v>
      </c>
      <c r="CT95" s="117">
        <f t="shared" si="43"/>
        <v>0</v>
      </c>
      <c r="CU95" s="117">
        <f t="shared" si="43"/>
        <v>0</v>
      </c>
      <c r="CV95" s="117">
        <f t="shared" si="43"/>
        <v>0</v>
      </c>
      <c r="CW95" s="117">
        <f t="shared" si="43"/>
        <v>0</v>
      </c>
      <c r="CX95" s="117">
        <f t="shared" si="43"/>
        <v>0</v>
      </c>
      <c r="CY95" s="117">
        <f t="shared" si="43"/>
        <v>0</v>
      </c>
      <c r="CZ95" s="117">
        <f t="shared" si="43"/>
        <v>0</v>
      </c>
      <c r="DA95" s="117">
        <f t="shared" si="43"/>
        <v>0</v>
      </c>
      <c r="DB95" s="117">
        <f t="shared" si="43"/>
        <v>0</v>
      </c>
      <c r="DC95" s="117">
        <f t="shared" si="43"/>
        <v>0</v>
      </c>
      <c r="DD95" s="117">
        <f t="shared" si="43"/>
        <v>0</v>
      </c>
      <c r="DE95" s="117">
        <f t="shared" si="43"/>
        <v>0</v>
      </c>
      <c r="DF95" s="117">
        <f t="shared" si="43"/>
        <v>0</v>
      </c>
      <c r="DG95" s="117">
        <f t="shared" si="43"/>
        <v>0</v>
      </c>
      <c r="DH95" s="117">
        <f t="shared" si="43"/>
        <v>0</v>
      </c>
      <c r="DI95" s="117">
        <f t="shared" si="43"/>
        <v>0</v>
      </c>
      <c r="DJ95" s="117">
        <f t="shared" si="43"/>
        <v>0</v>
      </c>
      <c r="DK95" s="117">
        <f t="shared" si="43"/>
        <v>0</v>
      </c>
      <c r="DL95" s="117">
        <f t="shared" si="43"/>
        <v>0</v>
      </c>
      <c r="DM95" s="117">
        <f t="shared" si="43"/>
        <v>0</v>
      </c>
      <c r="DN95" s="117">
        <f t="shared" si="43"/>
        <v>0</v>
      </c>
      <c r="DO95" s="117">
        <f t="shared" si="43"/>
        <v>0</v>
      </c>
    </row>
    <row r="96" ht="26.5" customHeight="1" spans="2:119">
      <c r="B96" s="116" t="s">
        <v>248</v>
      </c>
      <c r="C96" s="116"/>
      <c r="D96" s="116"/>
      <c r="E96" s="116"/>
      <c r="F96" s="116"/>
      <c r="G96" s="116"/>
      <c r="H96" s="117">
        <f>H94-H95</f>
        <v>0</v>
      </c>
      <c r="I96" s="117">
        <f t="shared" ref="I96:AA96" si="44">I94-I95</f>
        <v>0</v>
      </c>
      <c r="J96" s="117">
        <f t="shared" si="44"/>
        <v>0</v>
      </c>
      <c r="K96" s="117">
        <f t="shared" si="44"/>
        <v>0</v>
      </c>
      <c r="L96" s="117">
        <f t="shared" si="44"/>
        <v>0</v>
      </c>
      <c r="M96" s="117">
        <f t="shared" si="44"/>
        <v>0</v>
      </c>
      <c r="N96" s="117">
        <f t="shared" si="44"/>
        <v>0</v>
      </c>
      <c r="O96" s="117">
        <f t="shared" si="44"/>
        <v>0</v>
      </c>
      <c r="P96" s="117">
        <f t="shared" si="44"/>
        <v>0</v>
      </c>
      <c r="Q96" s="117">
        <f t="shared" si="44"/>
        <v>0</v>
      </c>
      <c r="R96" s="117">
        <f t="shared" si="44"/>
        <v>0</v>
      </c>
      <c r="S96" s="117">
        <f t="shared" si="44"/>
        <v>0</v>
      </c>
      <c r="T96" s="117">
        <f t="shared" si="44"/>
        <v>0</v>
      </c>
      <c r="U96" s="117">
        <f t="shared" si="44"/>
        <v>0</v>
      </c>
      <c r="V96" s="117">
        <f t="shared" si="44"/>
        <v>0</v>
      </c>
      <c r="W96" s="117">
        <f t="shared" si="44"/>
        <v>0</v>
      </c>
      <c r="X96" s="117">
        <f t="shared" si="44"/>
        <v>-2239.57</v>
      </c>
      <c r="Y96" s="117">
        <f t="shared" si="44"/>
        <v>0</v>
      </c>
      <c r="Z96" s="117">
        <f t="shared" si="44"/>
        <v>0</v>
      </c>
      <c r="AA96" s="117">
        <f t="shared" si="44"/>
        <v>0</v>
      </c>
      <c r="AB96" s="117">
        <f t="shared" ref="AB96:AI96" si="45">AB94-AB95</f>
        <v>0</v>
      </c>
      <c r="AC96" s="117">
        <f t="shared" si="45"/>
        <v>0</v>
      </c>
      <c r="AD96" s="117">
        <f t="shared" si="45"/>
        <v>0</v>
      </c>
      <c r="AE96" s="117">
        <f t="shared" si="45"/>
        <v>0</v>
      </c>
      <c r="AF96" s="117">
        <f t="shared" si="45"/>
        <v>0</v>
      </c>
      <c r="AG96" s="117">
        <f t="shared" si="45"/>
        <v>0</v>
      </c>
      <c r="AH96" s="117">
        <f t="shared" si="45"/>
        <v>0</v>
      </c>
      <c r="AI96" s="117">
        <f t="shared" si="45"/>
        <v>0</v>
      </c>
      <c r="AJ96" s="117">
        <f t="shared" ref="AJ96:CM96" si="46">AJ94-AJ95</f>
        <v>0</v>
      </c>
      <c r="AK96" s="117">
        <f t="shared" si="46"/>
        <v>0</v>
      </c>
      <c r="AL96" s="117">
        <f t="shared" si="46"/>
        <v>0</v>
      </c>
      <c r="AM96" s="117">
        <f t="shared" si="46"/>
        <v>0</v>
      </c>
      <c r="AN96" s="117">
        <f t="shared" si="46"/>
        <v>0</v>
      </c>
      <c r="AO96" s="117">
        <f t="shared" si="46"/>
        <v>0</v>
      </c>
      <c r="AP96" s="117">
        <f t="shared" si="46"/>
        <v>0</v>
      </c>
      <c r="AQ96" s="117">
        <f t="shared" si="46"/>
        <v>0</v>
      </c>
      <c r="AR96" s="117">
        <f t="shared" si="46"/>
        <v>0</v>
      </c>
      <c r="AS96" s="117">
        <f t="shared" si="46"/>
        <v>0</v>
      </c>
      <c r="AT96" s="117">
        <f t="shared" si="46"/>
        <v>0</v>
      </c>
      <c r="AU96" s="117">
        <f t="shared" si="46"/>
        <v>0</v>
      </c>
      <c r="AV96" s="117">
        <f t="shared" si="46"/>
        <v>0</v>
      </c>
      <c r="AW96" s="117">
        <f t="shared" si="46"/>
        <v>0</v>
      </c>
      <c r="AX96" s="117">
        <f t="shared" si="46"/>
        <v>0</v>
      </c>
      <c r="AY96" s="117">
        <f t="shared" si="46"/>
        <v>0</v>
      </c>
      <c r="AZ96" s="117">
        <f t="shared" si="46"/>
        <v>0</v>
      </c>
      <c r="BA96" s="117">
        <f t="shared" si="46"/>
        <v>0</v>
      </c>
      <c r="BB96" s="117">
        <f t="shared" si="46"/>
        <v>0</v>
      </c>
      <c r="BC96" s="117">
        <f t="shared" si="46"/>
        <v>0</v>
      </c>
      <c r="BD96" s="117">
        <f t="shared" si="46"/>
        <v>0</v>
      </c>
      <c r="BE96" s="117">
        <f t="shared" si="46"/>
        <v>0</v>
      </c>
      <c r="BF96" s="117">
        <f t="shared" si="46"/>
        <v>0</v>
      </c>
      <c r="BG96" s="117">
        <f t="shared" si="46"/>
        <v>0</v>
      </c>
      <c r="BH96" s="117">
        <f t="shared" si="46"/>
        <v>0</v>
      </c>
      <c r="BI96" s="117">
        <f t="shared" si="46"/>
        <v>0</v>
      </c>
      <c r="BJ96" s="117">
        <f t="shared" si="46"/>
        <v>0</v>
      </c>
      <c r="BK96" s="117">
        <f t="shared" si="46"/>
        <v>0</v>
      </c>
      <c r="BL96" s="117">
        <f t="shared" si="46"/>
        <v>0</v>
      </c>
      <c r="BM96" s="117">
        <f t="shared" si="46"/>
        <v>0</v>
      </c>
      <c r="BN96" s="117">
        <f t="shared" si="46"/>
        <v>0</v>
      </c>
      <c r="BO96" s="117">
        <f t="shared" si="46"/>
        <v>0</v>
      </c>
      <c r="BP96" s="117">
        <f t="shared" si="46"/>
        <v>0</v>
      </c>
      <c r="BQ96" s="117">
        <f t="shared" si="46"/>
        <v>0</v>
      </c>
      <c r="BR96" s="117">
        <f t="shared" si="46"/>
        <v>0</v>
      </c>
      <c r="BS96" s="117">
        <f t="shared" si="46"/>
        <v>0</v>
      </c>
      <c r="BT96" s="117">
        <f t="shared" si="46"/>
        <v>0</v>
      </c>
      <c r="BU96" s="117">
        <f t="shared" si="46"/>
        <v>0</v>
      </c>
      <c r="BV96" s="117">
        <f t="shared" si="46"/>
        <v>0</v>
      </c>
      <c r="BW96" s="117">
        <f t="shared" si="46"/>
        <v>0</v>
      </c>
      <c r="BX96" s="117">
        <f t="shared" si="46"/>
        <v>0</v>
      </c>
      <c r="BY96" s="117">
        <f t="shared" si="46"/>
        <v>0</v>
      </c>
      <c r="BZ96" s="117">
        <f t="shared" si="46"/>
        <v>0</v>
      </c>
      <c r="CA96" s="117">
        <f t="shared" si="46"/>
        <v>0</v>
      </c>
      <c r="CB96" s="117">
        <f t="shared" si="46"/>
        <v>0</v>
      </c>
      <c r="CC96" s="117">
        <f t="shared" si="46"/>
        <v>0</v>
      </c>
      <c r="CD96" s="117">
        <f t="shared" si="46"/>
        <v>0</v>
      </c>
      <c r="CE96" s="117">
        <f t="shared" si="46"/>
        <v>0</v>
      </c>
      <c r="CF96" s="117">
        <f t="shared" si="46"/>
        <v>0</v>
      </c>
      <c r="CG96" s="117">
        <f t="shared" si="46"/>
        <v>0</v>
      </c>
      <c r="CH96" s="117">
        <f t="shared" si="46"/>
        <v>0</v>
      </c>
      <c r="CI96" s="117">
        <f t="shared" si="46"/>
        <v>0</v>
      </c>
      <c r="CJ96" s="117">
        <f t="shared" si="46"/>
        <v>0</v>
      </c>
      <c r="CK96" s="117">
        <f t="shared" si="46"/>
        <v>0</v>
      </c>
      <c r="CL96" s="117">
        <f t="shared" si="46"/>
        <v>0</v>
      </c>
      <c r="CM96" s="117">
        <f t="shared" si="46"/>
        <v>0</v>
      </c>
      <c r="CN96" s="117">
        <f t="shared" ref="CN96:DO96" si="47">CN94-CN95</f>
        <v>0</v>
      </c>
      <c r="CO96" s="117">
        <f t="shared" si="47"/>
        <v>0</v>
      </c>
      <c r="CP96" s="117">
        <f t="shared" si="47"/>
        <v>0</v>
      </c>
      <c r="CQ96" s="117">
        <f t="shared" si="47"/>
        <v>0</v>
      </c>
      <c r="CR96" s="117">
        <f t="shared" si="47"/>
        <v>0</v>
      </c>
      <c r="CS96" s="117">
        <f t="shared" si="47"/>
        <v>0</v>
      </c>
      <c r="CT96" s="117">
        <f t="shared" si="47"/>
        <v>0</v>
      </c>
      <c r="CU96" s="117">
        <f t="shared" si="47"/>
        <v>0</v>
      </c>
      <c r="CV96" s="117">
        <f t="shared" si="47"/>
        <v>0</v>
      </c>
      <c r="CW96" s="117">
        <f t="shared" si="47"/>
        <v>0</v>
      </c>
      <c r="CX96" s="117">
        <f t="shared" si="47"/>
        <v>0</v>
      </c>
      <c r="CY96" s="117">
        <f t="shared" si="47"/>
        <v>0</v>
      </c>
      <c r="CZ96" s="117">
        <f t="shared" si="47"/>
        <v>0</v>
      </c>
      <c r="DA96" s="117">
        <f t="shared" si="47"/>
        <v>0</v>
      </c>
      <c r="DB96" s="117">
        <f t="shared" si="47"/>
        <v>0</v>
      </c>
      <c r="DC96" s="117">
        <f t="shared" si="47"/>
        <v>0</v>
      </c>
      <c r="DD96" s="117">
        <f t="shared" si="47"/>
        <v>0</v>
      </c>
      <c r="DE96" s="117">
        <f t="shared" si="47"/>
        <v>0</v>
      </c>
      <c r="DF96" s="117">
        <f t="shared" si="47"/>
        <v>0</v>
      </c>
      <c r="DG96" s="117">
        <f t="shared" si="47"/>
        <v>0</v>
      </c>
      <c r="DH96" s="117">
        <f t="shared" si="47"/>
        <v>0</v>
      </c>
      <c r="DI96" s="117">
        <f t="shared" si="47"/>
        <v>0</v>
      </c>
      <c r="DJ96" s="117">
        <f t="shared" si="47"/>
        <v>0</v>
      </c>
      <c r="DK96" s="117">
        <f t="shared" si="47"/>
        <v>0</v>
      </c>
      <c r="DL96" s="117">
        <f t="shared" si="47"/>
        <v>0</v>
      </c>
      <c r="DM96" s="117">
        <f t="shared" si="47"/>
        <v>0</v>
      </c>
      <c r="DN96" s="117">
        <f t="shared" si="47"/>
        <v>0</v>
      </c>
      <c r="DO96" s="117">
        <f t="shared" si="47"/>
        <v>0</v>
      </c>
    </row>
    <row r="97" ht="26.5" customHeight="1" spans="2:119">
      <c r="B97" s="118" t="s">
        <v>249</v>
      </c>
      <c r="C97" s="118"/>
      <c r="D97" s="118"/>
      <c r="E97" s="118"/>
      <c r="F97" s="118"/>
      <c r="G97" s="118"/>
      <c r="H97" s="117">
        <f>IF(H96&lt;0,0,IF(SUM($H96:H96)&gt;=0,0,IF(SUM($H96:H96)&lt;0,H96,-SUM($H96:H96))))</f>
        <v>0</v>
      </c>
      <c r="I97" s="117">
        <f>IF(I96&lt;0,0,IF(SUM($H96:I96)&gt;=0,0,IF(SUM($H96:I96)&lt;0,I96,-SUM($H96:I96))))</f>
        <v>0</v>
      </c>
      <c r="J97" s="117">
        <f>IF(J96&lt;0,0,IF(SUM($H96:J96)&gt;=0,0,IF(SUM($H96:J96)&lt;0,J96,-SUM($H96:J96))))</f>
        <v>0</v>
      </c>
      <c r="K97" s="117">
        <f>IF(K96&lt;0,0,IF(SUM($H96:K96)&gt;=0,0,IF(SUM($H96:K96)&lt;0,K96,-SUM($H96:K96))))</f>
        <v>0</v>
      </c>
      <c r="L97" s="117">
        <f>IF(L96&lt;0,0,IF(SUM($H96:L96)&gt;=0,0,IF(SUM($H96:L96)&lt;0,L96,-SUM($H96:L96))))</f>
        <v>0</v>
      </c>
      <c r="M97" s="117">
        <f>IF(M96&lt;0,0,IF(SUM($H96:M96)&gt;=0,0,IF(SUM($H96:M96)&lt;0,M96,-SUM($H96:M96))))</f>
        <v>0</v>
      </c>
      <c r="N97" s="117">
        <f>IF(N96&lt;0,0,IF(SUM($H96:N96)&gt;=0,0,IF(SUM($H96:N96)&lt;0,N96,-SUM($H96:N96))))</f>
        <v>0</v>
      </c>
      <c r="O97" s="117">
        <f>IF(O96&lt;0,0,IF(SUM($H96:O96)&gt;=0,0,IF(SUM($H96:O96)&lt;0,O96,-SUM($H96:O96))))</f>
        <v>0</v>
      </c>
      <c r="P97" s="117">
        <f>IF(P96&lt;0,0,IF(SUM($H96:P96)&gt;=0,0,IF(SUM($H96:P96)&lt;0,P96,-SUM($H96:P96))))</f>
        <v>0</v>
      </c>
      <c r="Q97" s="117">
        <f>IF(Q96&lt;0,0,IF(SUM($H96:Q96)&gt;=0,0,IF(SUM($H96:Q96)&lt;0,Q96,-SUM($H96:Q96))))</f>
        <v>0</v>
      </c>
      <c r="R97" s="117">
        <f>IF(R96&lt;0,0,IF(SUM($H96:R96)&gt;=0,0,IF(SUM($H96:R96)&lt;0,R96,-SUM($H96:R96))))</f>
        <v>0</v>
      </c>
      <c r="S97" s="117">
        <f>IF(S96&lt;0,0,IF(SUM($H96:S96)&gt;=0,0,IF(SUM($H96:S96)&lt;0,S96,-SUM($H96:S96))))</f>
        <v>0</v>
      </c>
      <c r="T97" s="117">
        <f>IF(T96&lt;0,0,IF(SUM($H96:T96)&gt;=0,0,IF(SUM($H96:T96)&lt;0,T96,-SUM($H96:T96))))</f>
        <v>0</v>
      </c>
      <c r="U97" s="117">
        <f>IF(U96&lt;0,0,IF(SUM($H96:U96)&gt;=0,0,IF(SUM($H96:U96)&lt;0,U96,-SUM($H96:U96))))</f>
        <v>0</v>
      </c>
      <c r="V97" s="117">
        <f>IF(V96&lt;0,0,IF(SUM($H96:V96)&gt;=0,0,IF(SUM($H96:V96)&lt;0,V96,-SUM($H96:V96))))</f>
        <v>0</v>
      </c>
      <c r="W97" s="117">
        <f>IF(W96&lt;0,0,IF(SUM($H96:W96)&gt;=0,0,IF(SUM($H96:W96)&lt;0,W96,-SUM($H96:W96))))</f>
        <v>0</v>
      </c>
      <c r="X97" s="117">
        <f>IF(X96&lt;0,0,IF(SUM($H96:X96)&gt;=0,0,IF(SUM($H96:X96)&lt;0,X96,-SUM($H96:X96))))</f>
        <v>0</v>
      </c>
      <c r="Y97" s="117">
        <f>IF(Y96&lt;0,0,IF(SUM($H96:Y96)&gt;=0,0,IF(SUM($H96:Y96)&lt;0,Y96,-SUM($H96:Y96))))</f>
        <v>0</v>
      </c>
      <c r="Z97" s="117">
        <f>IF(Z96&lt;0,0,IF(SUM($H96:Z96)&gt;=0,0,IF(SUM($H96:Z96)&lt;0,Z96,-SUM($H96:Z96))))</f>
        <v>0</v>
      </c>
      <c r="AA97" s="117">
        <f>IF(AA96&lt;0,0,IF(SUM($H96:AA96)&gt;=0,0,IF(SUM($H96:AA96)&lt;0,AA96,-SUM($H96:AA96))))</f>
        <v>0</v>
      </c>
      <c r="AB97" s="117">
        <f>IF(AB96&lt;0,0,IF(SUM($H96:AB96)&gt;=0,0,IF(SUM($H96:AB96)&lt;0,AB96,-SUM($H96:AB96))))</f>
        <v>0</v>
      </c>
      <c r="AC97" s="117">
        <f>IF(AC96&lt;0,0,IF(SUM($H96:AC96)&gt;=0,0,IF(SUM($H96:AC96)&lt;0,AC96,-SUM($H96:AC96))))</f>
        <v>0</v>
      </c>
      <c r="AD97" s="117">
        <f>IF(AD96&lt;0,0,IF(SUM($H96:AD96)&gt;=0,0,IF(SUM($H96:AD96)&lt;0,AD96,-SUM($H96:AD96))))</f>
        <v>0</v>
      </c>
      <c r="AE97" s="117">
        <f>IF(AE96&lt;0,0,IF(SUM($H96:AE96)&gt;=0,0,IF(SUM($H96:AE96)&lt;0,AE96,-SUM($H96:AE96))))</f>
        <v>0</v>
      </c>
      <c r="AF97" s="117">
        <f>IF(AF96&lt;0,0,IF(SUM($H96:AF96)&gt;=0,0,IF(SUM($H96:AF96)&lt;0,AF96,-SUM($H96:AF96))))</f>
        <v>0</v>
      </c>
      <c r="AG97" s="117">
        <f>IF(AG96&lt;0,0,IF(SUM($H96:AG96)&gt;=0,0,IF(SUM($H96:AG96)&lt;0,AG96,-SUM($H96:AG96))))</f>
        <v>0</v>
      </c>
      <c r="AH97" s="117">
        <f>IF(AH96&lt;0,0,IF(SUM($H96:AH96)&gt;=0,0,IF(SUM($H96:AH96)&lt;0,AH96,-SUM($H96:AH96))))</f>
        <v>0</v>
      </c>
      <c r="AI97" s="117">
        <f>IF(AI96&lt;0,0,IF(SUM($H96:AI96)&gt;=0,0,IF(SUM($H96:AI96)&lt;0,AI96,-SUM($H96:AI96))))</f>
        <v>0</v>
      </c>
      <c r="AJ97" s="117">
        <f>IF(AJ96&lt;0,0,IF(SUM($H96:AJ96)&gt;=0,0,IF(SUM($H96:AJ96)&lt;0,AJ96,-SUM($H96:AJ96))))</f>
        <v>0</v>
      </c>
      <c r="AK97" s="117">
        <f>IF(AK96&lt;0,0,IF(SUM($H96:AK96)&gt;=0,0,IF(SUM($H96:AK96)&lt;0,AK96,-SUM($H96:AK96))))</f>
        <v>0</v>
      </c>
      <c r="AL97" s="117">
        <f>IF(AL96&lt;0,0,IF(SUM($H96:AL96)&gt;=0,0,IF(SUM($H96:AL96)&lt;0,AL96,-SUM($H96:AL96))))</f>
        <v>0</v>
      </c>
      <c r="AM97" s="117">
        <f>IF(AM96&lt;0,0,IF(SUM($H96:AM96)&gt;=0,0,IF(SUM($H96:AM96)&lt;0,AM96,-SUM($H96:AM96))))</f>
        <v>0</v>
      </c>
      <c r="AN97" s="117">
        <f>IF(AN96&lt;0,0,IF(SUM($H96:AN96)&gt;=0,0,IF(SUM($H96:AN96)&lt;0,AN96,-SUM($H96:AN96))))</f>
        <v>0</v>
      </c>
      <c r="AO97" s="117">
        <f>IF(AO96&lt;0,0,IF(SUM($H96:AO96)&gt;=0,0,IF(SUM($H96:AO96)&lt;0,AO96,-SUM($H96:AO96))))</f>
        <v>0</v>
      </c>
      <c r="AP97" s="117">
        <f>IF(AP96&lt;0,0,IF(SUM($H96:AP96)&gt;=0,0,IF(SUM($H96:AP96)&lt;0,AP96,-SUM($H96:AP96))))</f>
        <v>0</v>
      </c>
      <c r="AQ97" s="117">
        <f>IF(AQ96&lt;0,0,IF(SUM($H96:AQ96)&gt;=0,0,IF(SUM($H96:AQ96)&lt;0,AQ96,-SUM($H96:AQ96))))</f>
        <v>0</v>
      </c>
      <c r="AR97" s="117">
        <f>IF(AR96&lt;0,0,IF(SUM($H96:AR96)&gt;=0,0,IF(SUM($H96:AR96)&lt;0,AR96,-SUM($H96:AR96))))</f>
        <v>0</v>
      </c>
      <c r="AS97" s="117">
        <f>IF(AS96&lt;0,0,IF(SUM($H96:AS96)&gt;=0,0,IF(SUM($H96:AS96)&lt;0,AS96,-SUM($H96:AS96))))</f>
        <v>0</v>
      </c>
      <c r="AT97" s="117">
        <f>IF(AT96&lt;0,0,IF(SUM($H96:AT96)&gt;=0,0,IF(SUM($H96:AT96)&lt;0,AT96,-SUM($H96:AT96))))</f>
        <v>0</v>
      </c>
      <c r="AU97" s="117">
        <f>IF(AU96&lt;0,0,IF(SUM($H96:AU96)&gt;=0,0,IF(SUM($H96:AU96)&lt;0,AU96,-SUM($H96:AU96))))</f>
        <v>0</v>
      </c>
      <c r="AV97" s="117">
        <f>IF(AV96&lt;0,0,IF(SUM($H96:AV96)&gt;=0,0,IF(SUM($H96:AV96)&lt;0,AV96,-SUM($H96:AV96))))</f>
        <v>0</v>
      </c>
      <c r="AW97" s="117">
        <f>IF(AW96&lt;0,0,IF(SUM($H96:AW96)&gt;=0,0,IF(SUM($H96:AW96)&lt;0,AW96,-SUM($H96:AW96))))</f>
        <v>0</v>
      </c>
      <c r="AX97" s="117">
        <f>IF(AX96&lt;0,0,IF(SUM($H96:AX96)&gt;=0,0,IF(SUM($H96:AX96)&lt;0,AX96,-SUM($H96:AX96))))</f>
        <v>0</v>
      </c>
      <c r="AY97" s="117">
        <f>IF(AY96&lt;0,0,IF(SUM($H96:AY96)&gt;=0,0,IF(SUM($H96:AY96)&lt;0,AY96,-SUM($H96:AY96))))</f>
        <v>0</v>
      </c>
      <c r="AZ97" s="117">
        <f>IF(AZ96&lt;0,0,IF(SUM($H96:AZ96)&gt;=0,0,IF(SUM($H96:AZ96)&lt;0,AZ96,-SUM($H96:AZ96))))</f>
        <v>0</v>
      </c>
      <c r="BA97" s="117">
        <f>IF(BA96&lt;0,0,IF(SUM($H96:BA96)&gt;=0,0,IF(SUM($H96:BA96)&lt;0,BA96,-SUM($H96:BA96))))</f>
        <v>0</v>
      </c>
      <c r="BB97" s="117">
        <f>IF(BB96&lt;0,0,IF(SUM($H96:BB96)&gt;=0,0,IF(SUM($H96:BB96)&lt;0,BB96,-SUM($H96:BB96))))</f>
        <v>0</v>
      </c>
      <c r="BC97" s="117">
        <f>IF(BC96&lt;0,0,IF(SUM($H96:BC96)&gt;=0,0,IF(SUM($H96:BC96)&lt;0,BC96,-SUM($H96:BC96))))</f>
        <v>0</v>
      </c>
      <c r="BD97" s="117">
        <f>IF(BD96&lt;0,0,IF(SUM($H96:BD96)&gt;=0,0,IF(SUM($H96:BD96)&lt;0,BD96,-SUM($H96:BD96))))</f>
        <v>0</v>
      </c>
      <c r="BE97" s="117">
        <f>IF(BE96&lt;0,0,IF(SUM($H96:BE96)&gt;=0,0,IF(SUM($H96:BE96)&lt;0,BE96,-SUM($H96:BE96))))</f>
        <v>0</v>
      </c>
      <c r="BF97" s="117">
        <f>IF(BF96&lt;0,0,IF(SUM($H96:BF96)&gt;=0,0,IF(SUM($H96:BF96)&lt;0,BF96,-SUM($H96:BF96))))</f>
        <v>0</v>
      </c>
      <c r="BG97" s="117">
        <f>IF(BG96&lt;0,0,IF(SUM($H96:BG96)&gt;=0,0,IF(SUM($H96:BG96)&lt;0,BG96,-SUM($H96:BG96))))</f>
        <v>0</v>
      </c>
      <c r="BH97" s="117">
        <f>IF(BH96&lt;0,0,IF(SUM($H96:BH96)&gt;=0,0,IF(SUM($H96:BH96)&lt;0,BH96,-SUM($H96:BH96))))</f>
        <v>0</v>
      </c>
      <c r="BI97" s="117">
        <f>IF(BI96&lt;0,0,IF(SUM($H96:BI96)&gt;=0,0,IF(SUM($H96:BI96)&lt;0,BI96,-SUM($H96:BI96))))</f>
        <v>0</v>
      </c>
      <c r="BJ97" s="117">
        <f>IF(BJ96&lt;0,0,IF(SUM($H96:BJ96)&gt;=0,0,IF(SUM($H96:BJ96)&lt;0,BJ96,-SUM($H96:BJ96))))</f>
        <v>0</v>
      </c>
      <c r="BK97" s="117">
        <f>IF(BK96&lt;0,0,IF(SUM($H96:BK96)&gt;=0,0,IF(SUM($H96:BK96)&lt;0,BK96,-SUM($H96:BK96))))</f>
        <v>0</v>
      </c>
      <c r="BL97" s="117">
        <f>IF(BL96&lt;0,0,IF(SUM($H96:BL96)&gt;=0,0,IF(SUM($H96:BL96)&lt;0,BL96,-SUM($H96:BL96))))</f>
        <v>0</v>
      </c>
      <c r="BM97" s="117">
        <f>IF(BM96&lt;0,0,IF(SUM($H96:BM96)&gt;=0,0,IF(SUM($H96:BM96)&lt;0,BM96,-SUM($H96:BM96))))</f>
        <v>0</v>
      </c>
      <c r="BN97" s="117">
        <f>IF(BN96&lt;0,0,IF(SUM($H96:BN96)&gt;=0,0,IF(SUM($H96:BN96)&lt;0,BN96,-SUM($H96:BN96))))</f>
        <v>0</v>
      </c>
      <c r="BO97" s="117">
        <f>IF(BO96&lt;0,0,IF(SUM($H96:BO96)&gt;=0,0,IF(SUM($H96:BO96)&lt;0,BO96,-SUM($H96:BO96))))</f>
        <v>0</v>
      </c>
      <c r="BP97" s="117">
        <f>IF(BP96&lt;0,0,IF(SUM($H96:BP96)&gt;=0,0,IF(SUM($H96:BP96)&lt;0,BP96,-SUM($H96:BP96))))</f>
        <v>0</v>
      </c>
      <c r="BQ97" s="117">
        <f>IF(BQ96&lt;0,0,IF(SUM($H96:BQ96)&gt;=0,0,IF(SUM($H96:BQ96)&lt;0,BQ96,-SUM($H96:BQ96))))</f>
        <v>0</v>
      </c>
      <c r="BR97" s="117">
        <f>IF(BR96&lt;0,0,IF(SUM($H96:BR96)&gt;=0,0,IF(SUM($H96:BR96)&lt;0,BR96,-SUM($H96:BR96))))</f>
        <v>0</v>
      </c>
      <c r="BS97" s="117">
        <f>IF(BS96&lt;0,0,IF(SUM($H96:BS96)&gt;=0,0,IF(SUM($H96:BS96)&lt;0,BS96,-SUM($H96:BS96))))</f>
        <v>0</v>
      </c>
      <c r="BT97" s="117">
        <f>IF(BT96&lt;0,0,IF(SUM($H96:BT96)&gt;=0,0,IF(SUM($H96:BT96)&lt;0,BT96,-SUM($H96:BT96))))</f>
        <v>0</v>
      </c>
      <c r="BU97" s="117">
        <f>IF(BU96&lt;0,0,IF(SUM($H96:BU96)&gt;=0,0,IF(SUM($H96:BU96)&lt;0,BU96,-SUM($H96:BU96))))</f>
        <v>0</v>
      </c>
      <c r="BV97" s="117">
        <f>IF(BV96&lt;0,0,IF(SUM($H96:BV96)&gt;=0,0,IF(SUM($H96:BV96)&lt;0,BV96,-SUM($H96:BV96))))</f>
        <v>0</v>
      </c>
      <c r="BW97" s="117">
        <f>IF(BW96&lt;0,0,IF(SUM($H96:BW96)&gt;=0,0,IF(SUM($H96:BW96)&lt;0,BW96,-SUM($H96:BW96))))</f>
        <v>0</v>
      </c>
      <c r="BX97" s="117">
        <f>IF(BX96&lt;0,0,IF(SUM($H96:BX96)&gt;=0,0,IF(SUM($H96:BX96)&lt;0,BX96,-SUM($H96:BX96))))</f>
        <v>0</v>
      </c>
      <c r="BY97" s="117">
        <f>IF(BY96&lt;0,0,IF(SUM($H96:BY96)&gt;=0,0,IF(SUM($H96:BY96)&lt;0,BY96,-SUM($H96:BY96))))</f>
        <v>0</v>
      </c>
      <c r="BZ97" s="117">
        <f>IF(BZ96&lt;0,0,IF(SUM($H96:BZ96)&gt;=0,0,IF(SUM($H96:BZ96)&lt;0,BZ96,-SUM($H96:BZ96))))</f>
        <v>0</v>
      </c>
      <c r="CA97" s="117">
        <f>IF(CA96&lt;0,0,IF(SUM($H96:CA96)&gt;=0,0,IF(SUM($H96:CA96)&lt;0,CA96,-SUM($H96:CA96))))</f>
        <v>0</v>
      </c>
      <c r="CB97" s="117">
        <f>IF(CB96&lt;0,0,IF(SUM($H96:CB96)&gt;=0,0,IF(SUM($H96:CB96)&lt;0,CB96,-SUM($H96:CB96))))</f>
        <v>0</v>
      </c>
      <c r="CC97" s="117">
        <f>IF(CC96&lt;0,0,IF(SUM($H96:CC96)&gt;=0,0,IF(SUM($H96:CC96)&lt;0,CC96,-SUM($H96:CC96))))</f>
        <v>0</v>
      </c>
      <c r="CD97" s="117">
        <f>IF(CD96&lt;0,0,IF(SUM($H96:CD96)&gt;=0,0,IF(SUM($H96:CD96)&lt;0,CD96,-SUM($H96:CD96))))</f>
        <v>0</v>
      </c>
      <c r="CE97" s="117">
        <f>IF(CE96&lt;0,0,IF(SUM($H96:CE96)&gt;=0,0,IF(SUM($H96:CE96)&lt;0,CE96,-SUM($H96:CE96))))</f>
        <v>0</v>
      </c>
      <c r="CF97" s="117">
        <f>IF(CF96&lt;0,0,IF(SUM($H96:CF96)&gt;=0,0,IF(SUM($H96:CF96)&lt;0,CF96,-SUM($H96:CF96))))</f>
        <v>0</v>
      </c>
      <c r="CG97" s="117">
        <f>IF(CG96&lt;0,0,IF(SUM($H96:CG96)&gt;=0,0,IF(SUM($H96:CG96)&lt;0,CG96,-SUM($H96:CG96))))</f>
        <v>0</v>
      </c>
      <c r="CH97" s="117">
        <f>IF(CH96&lt;0,0,IF(SUM($H96:CH96)&gt;=0,0,IF(SUM($H96:CH96)&lt;0,CH96,-SUM($H96:CH96))))</f>
        <v>0</v>
      </c>
      <c r="CI97" s="117">
        <f>IF(CI96&lt;0,0,IF(SUM($H96:CI96)&gt;=0,0,IF(SUM($H96:CI96)&lt;0,CI96,-SUM($H96:CI96))))</f>
        <v>0</v>
      </c>
      <c r="CJ97" s="117">
        <f>IF(CJ96&lt;0,0,IF(SUM($H96:CJ96)&gt;=0,0,IF(SUM($H96:CJ96)&lt;0,CJ96,-SUM($H96:CJ96))))</f>
        <v>0</v>
      </c>
      <c r="CK97" s="117">
        <f>IF(CK96&lt;0,0,IF(SUM($H96:CK96)&gt;=0,0,IF(SUM($H96:CK96)&lt;0,CK96,-SUM($H96:CK96))))</f>
        <v>0</v>
      </c>
      <c r="CL97" s="117">
        <f>IF(CL96&lt;0,0,IF(SUM($H96:CL96)&gt;=0,0,IF(SUM($H96:CL96)&lt;0,CL96,-SUM($H96:CL96))))</f>
        <v>0</v>
      </c>
      <c r="CM97" s="117">
        <f>IF(CM96&lt;0,0,IF(SUM($H96:CM96)&gt;=0,0,IF(SUM($H96:CM96)&lt;0,CM96,-SUM($H96:CM96))))</f>
        <v>0</v>
      </c>
      <c r="CN97" s="117">
        <f>IF(CN96&lt;0,0,IF(SUM($H96:CN96)&gt;=0,0,IF(SUM($H96:CN96)&lt;0,CN96,-SUM($H96:CN96))))</f>
        <v>0</v>
      </c>
      <c r="CO97" s="117">
        <f>IF(CO96&lt;0,0,IF(SUM($H96:CO96)&gt;=0,0,IF(SUM($H96:CO96)&lt;0,CO96,-SUM($H96:CO96))))</f>
        <v>0</v>
      </c>
      <c r="CP97" s="117">
        <f>IF(CP96&lt;0,0,IF(SUM($H96:CP96)&gt;=0,0,IF(SUM($H96:CP96)&lt;0,CP96,-SUM($H96:CP96))))</f>
        <v>0</v>
      </c>
      <c r="CQ97" s="117">
        <f>IF(CQ96&lt;0,0,IF(SUM($H96:CQ96)&gt;=0,0,IF(SUM($H96:CQ96)&lt;0,CQ96,-SUM($H96:CQ96))))</f>
        <v>0</v>
      </c>
      <c r="CR97" s="117">
        <f>IF(CR96&lt;0,0,IF(SUM($H96:CR96)&gt;=0,0,IF(SUM($H96:CR96)&lt;0,CR96,-SUM($H96:CR96))))</f>
        <v>0</v>
      </c>
      <c r="CS97" s="117">
        <f>IF(CS96&lt;0,0,IF(SUM($H96:CS96)&gt;=0,0,IF(SUM($H96:CS96)&lt;0,CS96,-SUM($H96:CS96))))</f>
        <v>0</v>
      </c>
      <c r="CT97" s="117">
        <f>IF(CT96&lt;0,0,IF(SUM($H96:CT96)&gt;=0,0,IF(SUM($H96:CT96)&lt;0,CT96,-SUM($H96:CT96))))</f>
        <v>0</v>
      </c>
      <c r="CU97" s="117">
        <f>IF(CU96&lt;0,0,IF(SUM($H96:CU96)&gt;=0,0,IF(SUM($H96:CU96)&lt;0,CU96,-SUM($H96:CU96))))</f>
        <v>0</v>
      </c>
      <c r="CV97" s="117">
        <f>IF(CV96&lt;0,0,IF(SUM($H96:CV96)&gt;=0,0,IF(SUM($H96:CV96)&lt;0,CV96,-SUM($H96:CV96))))</f>
        <v>0</v>
      </c>
      <c r="CW97" s="117">
        <f>IF(CW96&lt;0,0,IF(SUM($H96:CW96)&gt;=0,0,IF(SUM($H96:CW96)&lt;0,CW96,-SUM($H96:CW96))))</f>
        <v>0</v>
      </c>
      <c r="CX97" s="117">
        <f>IF(CX96&lt;0,0,IF(SUM($H96:CX96)&gt;=0,0,IF(SUM($H96:CX96)&lt;0,CX96,-SUM($H96:CX96))))</f>
        <v>0</v>
      </c>
      <c r="CY97" s="117">
        <f>IF(CY96&lt;0,0,IF(SUM($H96:CY96)&gt;=0,0,IF(SUM($H96:CY96)&lt;0,CY96,-SUM($H96:CY96))))</f>
        <v>0</v>
      </c>
      <c r="CZ97" s="117">
        <f>IF(CZ96&lt;0,0,IF(SUM($H96:CZ96)&gt;=0,0,IF(SUM($H96:CZ96)&lt;0,CZ96,-SUM($H96:CZ96))))</f>
        <v>0</v>
      </c>
      <c r="DA97" s="117">
        <f>IF(DA96&lt;0,0,IF(SUM($H96:DA96)&gt;=0,0,IF(SUM($H96:DA96)&lt;0,DA96,-SUM($H96:DA96))))</f>
        <v>0</v>
      </c>
      <c r="DB97" s="117">
        <f>IF(DB96&lt;0,0,IF(SUM($H96:DB96)&gt;=0,0,IF(SUM($H96:DB96)&lt;0,DB96,-SUM($H96:DB96))))</f>
        <v>0</v>
      </c>
      <c r="DC97" s="117">
        <f>IF(DC96&lt;0,0,IF(SUM($H96:DC96)&gt;=0,0,IF(SUM($H96:DC96)&lt;0,DC96,-SUM($H96:DC96))))</f>
        <v>0</v>
      </c>
      <c r="DD97" s="117">
        <f>IF(DD96&lt;0,0,IF(SUM($H96:DD96)&gt;=0,0,IF(SUM($H96:DD96)&lt;0,DD96,-SUM($H96:DD96))))</f>
        <v>0</v>
      </c>
      <c r="DE97" s="117">
        <f>IF(DE96&lt;0,0,IF(SUM($H96:DE96)&gt;=0,0,IF(SUM($H96:DE96)&lt;0,DE96,-SUM($H96:DE96))))</f>
        <v>0</v>
      </c>
      <c r="DF97" s="117">
        <f>IF(DF96&lt;0,0,IF(SUM($H96:DF96)&gt;=0,0,IF(SUM($H96:DF96)&lt;0,DF96,-SUM($H96:DF96))))</f>
        <v>0</v>
      </c>
      <c r="DG97" s="117">
        <f>IF(DG96&lt;0,0,IF(SUM($H96:DG96)&gt;=0,0,IF(SUM($H96:DG96)&lt;0,DG96,-SUM($H96:DG96))))</f>
        <v>0</v>
      </c>
      <c r="DH97" s="117">
        <f>IF(DH96&lt;0,0,IF(SUM($H96:DH96)&gt;=0,0,IF(SUM($H96:DH96)&lt;0,DH96,-SUM($H96:DH96))))</f>
        <v>0</v>
      </c>
      <c r="DI97" s="117">
        <f>IF(DI96&lt;0,0,IF(SUM($H96:DI96)&gt;=0,0,IF(SUM($H96:DI96)&lt;0,DI96,-SUM($H96:DI96))))</f>
        <v>0</v>
      </c>
      <c r="DJ97" s="117">
        <f>IF(DJ96&lt;0,0,IF(SUM($H96:DJ96)&gt;=0,0,IF(SUM($H96:DJ96)&lt;0,DJ96,-SUM($H96:DJ96))))</f>
        <v>0</v>
      </c>
      <c r="DK97" s="117">
        <f>IF(DK96&lt;0,0,IF(SUM($H96:DK96)&gt;=0,0,IF(SUM($H96:DK96)&lt;0,DK96,-SUM($H96:DK96))))</f>
        <v>0</v>
      </c>
      <c r="DL97" s="117">
        <f>IF(DL96&lt;0,0,IF(SUM($H96:DL96)&gt;=0,0,IF(SUM($H96:DL96)&lt;0,DL96,-SUM($H96:DL96))))</f>
        <v>0</v>
      </c>
      <c r="DM97" s="117">
        <f>IF(DM96&lt;0,0,IF(SUM($H96:DM96)&gt;=0,0,IF(SUM($H96:DM96)&lt;0,DM96,-SUM($H96:DM96))))</f>
        <v>0</v>
      </c>
      <c r="DN97" s="117">
        <f>IF(DN96&lt;0,0,IF(SUM($H96:DN96)&gt;=0,0,IF(SUM($H96:DN96)&lt;0,DN96,-SUM($H96:DN96))))</f>
        <v>0</v>
      </c>
      <c r="DO97" s="117">
        <f>IF(DO96&lt;0,0,IF(SUM($H96:DO96)&gt;=0,0,IF(SUM($H96:DO96)&lt;0,DO96,-SUM($H96:DO96))))</f>
        <v>0</v>
      </c>
    </row>
    <row r="98" ht="26.5" customHeight="1" spans="2:119">
      <c r="B98" s="118" t="s">
        <v>250</v>
      </c>
      <c r="C98" s="118"/>
      <c r="D98" s="118"/>
      <c r="E98" s="118"/>
      <c r="F98" s="118"/>
      <c r="G98" s="118"/>
      <c r="H98" s="117">
        <f>IF(H96&lt;0,0,H96-H97)</f>
        <v>0</v>
      </c>
      <c r="I98" s="117">
        <f t="shared" ref="I98:AA98" si="48">IF(I96&lt;0,0,I96-I97)</f>
        <v>0</v>
      </c>
      <c r="J98" s="117">
        <f t="shared" si="48"/>
        <v>0</v>
      </c>
      <c r="K98" s="117">
        <f t="shared" si="48"/>
        <v>0</v>
      </c>
      <c r="L98" s="117">
        <f t="shared" si="48"/>
        <v>0</v>
      </c>
      <c r="M98" s="117">
        <f t="shared" si="48"/>
        <v>0</v>
      </c>
      <c r="N98" s="117">
        <f t="shared" si="48"/>
        <v>0</v>
      </c>
      <c r="O98" s="117">
        <f t="shared" si="48"/>
        <v>0</v>
      </c>
      <c r="P98" s="117">
        <f t="shared" si="48"/>
        <v>0</v>
      </c>
      <c r="Q98" s="117">
        <f t="shared" si="48"/>
        <v>0</v>
      </c>
      <c r="R98" s="117">
        <f t="shared" si="48"/>
        <v>0</v>
      </c>
      <c r="S98" s="117">
        <f t="shared" si="48"/>
        <v>0</v>
      </c>
      <c r="T98" s="117">
        <f t="shared" si="48"/>
        <v>0</v>
      </c>
      <c r="U98" s="117">
        <f t="shared" si="48"/>
        <v>0</v>
      </c>
      <c r="V98" s="117">
        <f t="shared" si="48"/>
        <v>0</v>
      </c>
      <c r="W98" s="117">
        <f t="shared" si="48"/>
        <v>0</v>
      </c>
      <c r="X98" s="117">
        <f t="shared" si="48"/>
        <v>0</v>
      </c>
      <c r="Y98" s="117">
        <f t="shared" si="48"/>
        <v>0</v>
      </c>
      <c r="Z98" s="117">
        <f t="shared" si="48"/>
        <v>0</v>
      </c>
      <c r="AA98" s="117">
        <f t="shared" si="48"/>
        <v>0</v>
      </c>
      <c r="AB98" s="117">
        <f t="shared" ref="AB98:AI98" si="49">IF(AB96&lt;0,0,AB96-AB97)</f>
        <v>0</v>
      </c>
      <c r="AC98" s="117">
        <f t="shared" si="49"/>
        <v>0</v>
      </c>
      <c r="AD98" s="117">
        <f t="shared" si="49"/>
        <v>0</v>
      </c>
      <c r="AE98" s="117">
        <f t="shared" si="49"/>
        <v>0</v>
      </c>
      <c r="AF98" s="117">
        <f t="shared" si="49"/>
        <v>0</v>
      </c>
      <c r="AG98" s="117">
        <f t="shared" si="49"/>
        <v>0</v>
      </c>
      <c r="AH98" s="117">
        <f t="shared" si="49"/>
        <v>0</v>
      </c>
      <c r="AI98" s="117">
        <f t="shared" si="49"/>
        <v>0</v>
      </c>
      <c r="AJ98" s="117">
        <f t="shared" ref="AJ98:CM98" si="50">IF(AJ96&lt;0,0,AJ96-AJ97)</f>
        <v>0</v>
      </c>
      <c r="AK98" s="117">
        <f t="shared" si="50"/>
        <v>0</v>
      </c>
      <c r="AL98" s="117">
        <f t="shared" si="50"/>
        <v>0</v>
      </c>
      <c r="AM98" s="117">
        <f t="shared" si="50"/>
        <v>0</v>
      </c>
      <c r="AN98" s="117">
        <f t="shared" si="50"/>
        <v>0</v>
      </c>
      <c r="AO98" s="117">
        <f t="shared" si="50"/>
        <v>0</v>
      </c>
      <c r="AP98" s="117">
        <f t="shared" si="50"/>
        <v>0</v>
      </c>
      <c r="AQ98" s="117">
        <f t="shared" si="50"/>
        <v>0</v>
      </c>
      <c r="AR98" s="117">
        <f t="shared" si="50"/>
        <v>0</v>
      </c>
      <c r="AS98" s="117">
        <f t="shared" si="50"/>
        <v>0</v>
      </c>
      <c r="AT98" s="117">
        <f t="shared" si="50"/>
        <v>0</v>
      </c>
      <c r="AU98" s="117">
        <f t="shared" si="50"/>
        <v>0</v>
      </c>
      <c r="AV98" s="117">
        <f t="shared" si="50"/>
        <v>0</v>
      </c>
      <c r="AW98" s="117">
        <f t="shared" si="50"/>
        <v>0</v>
      </c>
      <c r="AX98" s="117">
        <f t="shared" si="50"/>
        <v>0</v>
      </c>
      <c r="AY98" s="117">
        <f t="shared" si="50"/>
        <v>0</v>
      </c>
      <c r="AZ98" s="117">
        <f t="shared" si="50"/>
        <v>0</v>
      </c>
      <c r="BA98" s="117">
        <f t="shared" si="50"/>
        <v>0</v>
      </c>
      <c r="BB98" s="117">
        <f t="shared" si="50"/>
        <v>0</v>
      </c>
      <c r="BC98" s="117">
        <f t="shared" si="50"/>
        <v>0</v>
      </c>
      <c r="BD98" s="117">
        <f t="shared" si="50"/>
        <v>0</v>
      </c>
      <c r="BE98" s="117">
        <f t="shared" si="50"/>
        <v>0</v>
      </c>
      <c r="BF98" s="117">
        <f t="shared" si="50"/>
        <v>0</v>
      </c>
      <c r="BG98" s="117">
        <f t="shared" si="50"/>
        <v>0</v>
      </c>
      <c r="BH98" s="117">
        <f t="shared" si="50"/>
        <v>0</v>
      </c>
      <c r="BI98" s="117">
        <f t="shared" si="50"/>
        <v>0</v>
      </c>
      <c r="BJ98" s="117">
        <f t="shared" si="50"/>
        <v>0</v>
      </c>
      <c r="BK98" s="117">
        <f t="shared" si="50"/>
        <v>0</v>
      </c>
      <c r="BL98" s="117">
        <f t="shared" si="50"/>
        <v>0</v>
      </c>
      <c r="BM98" s="117">
        <f t="shared" si="50"/>
        <v>0</v>
      </c>
      <c r="BN98" s="117">
        <f t="shared" si="50"/>
        <v>0</v>
      </c>
      <c r="BO98" s="117">
        <f t="shared" si="50"/>
        <v>0</v>
      </c>
      <c r="BP98" s="117">
        <f t="shared" si="50"/>
        <v>0</v>
      </c>
      <c r="BQ98" s="117">
        <f t="shared" si="50"/>
        <v>0</v>
      </c>
      <c r="BR98" s="117">
        <f t="shared" si="50"/>
        <v>0</v>
      </c>
      <c r="BS98" s="117">
        <f t="shared" si="50"/>
        <v>0</v>
      </c>
      <c r="BT98" s="117">
        <f t="shared" si="50"/>
        <v>0</v>
      </c>
      <c r="BU98" s="117">
        <f t="shared" si="50"/>
        <v>0</v>
      </c>
      <c r="BV98" s="117">
        <f t="shared" si="50"/>
        <v>0</v>
      </c>
      <c r="BW98" s="117">
        <f t="shared" si="50"/>
        <v>0</v>
      </c>
      <c r="BX98" s="117">
        <f t="shared" si="50"/>
        <v>0</v>
      </c>
      <c r="BY98" s="117">
        <f t="shared" si="50"/>
        <v>0</v>
      </c>
      <c r="BZ98" s="117">
        <f t="shared" si="50"/>
        <v>0</v>
      </c>
      <c r="CA98" s="117">
        <f t="shared" si="50"/>
        <v>0</v>
      </c>
      <c r="CB98" s="117">
        <f t="shared" si="50"/>
        <v>0</v>
      </c>
      <c r="CC98" s="117">
        <f t="shared" si="50"/>
        <v>0</v>
      </c>
      <c r="CD98" s="117">
        <f t="shared" si="50"/>
        <v>0</v>
      </c>
      <c r="CE98" s="117">
        <f t="shared" si="50"/>
        <v>0</v>
      </c>
      <c r="CF98" s="117">
        <f t="shared" si="50"/>
        <v>0</v>
      </c>
      <c r="CG98" s="117">
        <f t="shared" si="50"/>
        <v>0</v>
      </c>
      <c r="CH98" s="117">
        <f t="shared" si="50"/>
        <v>0</v>
      </c>
      <c r="CI98" s="117">
        <f t="shared" si="50"/>
        <v>0</v>
      </c>
      <c r="CJ98" s="117">
        <f t="shared" si="50"/>
        <v>0</v>
      </c>
      <c r="CK98" s="117">
        <f t="shared" si="50"/>
        <v>0</v>
      </c>
      <c r="CL98" s="117">
        <f t="shared" si="50"/>
        <v>0</v>
      </c>
      <c r="CM98" s="117">
        <f t="shared" si="50"/>
        <v>0</v>
      </c>
      <c r="CN98" s="117">
        <f t="shared" ref="CN98:DO98" si="51">IF(CN96&lt;0,0,CN96-CN97)</f>
        <v>0</v>
      </c>
      <c r="CO98" s="117">
        <f t="shared" si="51"/>
        <v>0</v>
      </c>
      <c r="CP98" s="117">
        <f t="shared" si="51"/>
        <v>0</v>
      </c>
      <c r="CQ98" s="117">
        <f t="shared" si="51"/>
        <v>0</v>
      </c>
      <c r="CR98" s="117">
        <f t="shared" si="51"/>
        <v>0</v>
      </c>
      <c r="CS98" s="117">
        <f t="shared" si="51"/>
        <v>0</v>
      </c>
      <c r="CT98" s="117">
        <f t="shared" si="51"/>
        <v>0</v>
      </c>
      <c r="CU98" s="117">
        <f t="shared" si="51"/>
        <v>0</v>
      </c>
      <c r="CV98" s="117">
        <f t="shared" si="51"/>
        <v>0</v>
      </c>
      <c r="CW98" s="117">
        <f t="shared" si="51"/>
        <v>0</v>
      </c>
      <c r="CX98" s="117">
        <f t="shared" si="51"/>
        <v>0</v>
      </c>
      <c r="CY98" s="117">
        <f t="shared" si="51"/>
        <v>0</v>
      </c>
      <c r="CZ98" s="117">
        <f t="shared" si="51"/>
        <v>0</v>
      </c>
      <c r="DA98" s="117">
        <f t="shared" si="51"/>
        <v>0</v>
      </c>
      <c r="DB98" s="117">
        <f t="shared" si="51"/>
        <v>0</v>
      </c>
      <c r="DC98" s="117">
        <f t="shared" si="51"/>
        <v>0</v>
      </c>
      <c r="DD98" s="117">
        <f t="shared" si="51"/>
        <v>0</v>
      </c>
      <c r="DE98" s="117">
        <f t="shared" si="51"/>
        <v>0</v>
      </c>
      <c r="DF98" s="117">
        <f t="shared" si="51"/>
        <v>0</v>
      </c>
      <c r="DG98" s="117">
        <f t="shared" si="51"/>
        <v>0</v>
      </c>
      <c r="DH98" s="117">
        <f t="shared" si="51"/>
        <v>0</v>
      </c>
      <c r="DI98" s="117">
        <f t="shared" si="51"/>
        <v>0</v>
      </c>
      <c r="DJ98" s="117">
        <f t="shared" si="51"/>
        <v>0</v>
      </c>
      <c r="DK98" s="117">
        <f t="shared" si="51"/>
        <v>0</v>
      </c>
      <c r="DL98" s="117">
        <f t="shared" si="51"/>
        <v>0</v>
      </c>
      <c r="DM98" s="117">
        <f t="shared" si="51"/>
        <v>0</v>
      </c>
      <c r="DN98" s="117">
        <f t="shared" si="51"/>
        <v>0</v>
      </c>
      <c r="DO98" s="117">
        <f t="shared" si="51"/>
        <v>0</v>
      </c>
    </row>
    <row r="99" ht="26.5" customHeight="1" spans="2:119">
      <c r="B99" s="118" t="s">
        <v>251</v>
      </c>
      <c r="C99" s="118"/>
      <c r="D99" s="118"/>
      <c r="E99" s="118"/>
      <c r="F99" s="118"/>
      <c r="G99" s="118"/>
      <c r="H99" s="119">
        <f>H98*$C$7</f>
        <v>0</v>
      </c>
      <c r="I99" s="119">
        <f t="shared" ref="I99:AA99" si="52">I98*$C$7</f>
        <v>0</v>
      </c>
      <c r="J99" s="119">
        <f t="shared" si="52"/>
        <v>0</v>
      </c>
      <c r="K99" s="119">
        <f t="shared" si="52"/>
        <v>0</v>
      </c>
      <c r="L99" s="119">
        <f t="shared" si="52"/>
        <v>0</v>
      </c>
      <c r="M99" s="119">
        <f t="shared" si="52"/>
        <v>0</v>
      </c>
      <c r="N99" s="119">
        <f t="shared" si="52"/>
        <v>0</v>
      </c>
      <c r="O99" s="119">
        <f t="shared" si="52"/>
        <v>0</v>
      </c>
      <c r="P99" s="119">
        <f t="shared" si="52"/>
        <v>0</v>
      </c>
      <c r="Q99" s="119">
        <f t="shared" si="52"/>
        <v>0</v>
      </c>
      <c r="R99" s="119">
        <f t="shared" si="52"/>
        <v>0</v>
      </c>
      <c r="S99" s="119">
        <f t="shared" si="52"/>
        <v>0</v>
      </c>
      <c r="T99" s="119">
        <f t="shared" si="52"/>
        <v>0</v>
      </c>
      <c r="U99" s="119">
        <f t="shared" si="52"/>
        <v>0</v>
      </c>
      <c r="V99" s="119">
        <f t="shared" si="52"/>
        <v>0</v>
      </c>
      <c r="W99" s="119">
        <f t="shared" si="52"/>
        <v>0</v>
      </c>
      <c r="X99" s="119">
        <f t="shared" si="52"/>
        <v>0</v>
      </c>
      <c r="Y99" s="119">
        <f t="shared" si="52"/>
        <v>0</v>
      </c>
      <c r="Z99" s="119">
        <f t="shared" si="52"/>
        <v>0</v>
      </c>
      <c r="AA99" s="119">
        <f t="shared" si="52"/>
        <v>0</v>
      </c>
      <c r="AB99" s="119">
        <f t="shared" ref="AB99:AI99" si="53">AB98*$C$7</f>
        <v>0</v>
      </c>
      <c r="AC99" s="119">
        <f t="shared" si="53"/>
        <v>0</v>
      </c>
      <c r="AD99" s="119">
        <f t="shared" si="53"/>
        <v>0</v>
      </c>
      <c r="AE99" s="119">
        <f t="shared" si="53"/>
        <v>0</v>
      </c>
      <c r="AF99" s="119">
        <f t="shared" si="53"/>
        <v>0</v>
      </c>
      <c r="AG99" s="119">
        <f t="shared" si="53"/>
        <v>0</v>
      </c>
      <c r="AH99" s="119">
        <f t="shared" si="53"/>
        <v>0</v>
      </c>
      <c r="AI99" s="119">
        <f t="shared" si="53"/>
        <v>0</v>
      </c>
      <c r="AJ99" s="119">
        <f t="shared" ref="AJ99:CM99" si="54">AJ98*$C$7</f>
        <v>0</v>
      </c>
      <c r="AK99" s="119">
        <f t="shared" si="54"/>
        <v>0</v>
      </c>
      <c r="AL99" s="119">
        <f t="shared" si="54"/>
        <v>0</v>
      </c>
      <c r="AM99" s="119">
        <f t="shared" si="54"/>
        <v>0</v>
      </c>
      <c r="AN99" s="119">
        <f t="shared" si="54"/>
        <v>0</v>
      </c>
      <c r="AO99" s="119">
        <f t="shared" si="54"/>
        <v>0</v>
      </c>
      <c r="AP99" s="119">
        <f t="shared" si="54"/>
        <v>0</v>
      </c>
      <c r="AQ99" s="119">
        <f t="shared" si="54"/>
        <v>0</v>
      </c>
      <c r="AR99" s="119">
        <f t="shared" si="54"/>
        <v>0</v>
      </c>
      <c r="AS99" s="119">
        <f t="shared" si="54"/>
        <v>0</v>
      </c>
      <c r="AT99" s="119">
        <f t="shared" si="54"/>
        <v>0</v>
      </c>
      <c r="AU99" s="119">
        <f t="shared" si="54"/>
        <v>0</v>
      </c>
      <c r="AV99" s="119">
        <f t="shared" si="54"/>
        <v>0</v>
      </c>
      <c r="AW99" s="119">
        <f t="shared" si="54"/>
        <v>0</v>
      </c>
      <c r="AX99" s="119">
        <f t="shared" si="54"/>
        <v>0</v>
      </c>
      <c r="AY99" s="119">
        <f t="shared" si="54"/>
        <v>0</v>
      </c>
      <c r="AZ99" s="119">
        <f t="shared" si="54"/>
        <v>0</v>
      </c>
      <c r="BA99" s="119">
        <f t="shared" si="54"/>
        <v>0</v>
      </c>
      <c r="BB99" s="119">
        <f t="shared" si="54"/>
        <v>0</v>
      </c>
      <c r="BC99" s="119">
        <f t="shared" si="54"/>
        <v>0</v>
      </c>
      <c r="BD99" s="119">
        <f t="shared" si="54"/>
        <v>0</v>
      </c>
      <c r="BE99" s="119">
        <f t="shared" si="54"/>
        <v>0</v>
      </c>
      <c r="BF99" s="119">
        <f t="shared" si="54"/>
        <v>0</v>
      </c>
      <c r="BG99" s="119">
        <f t="shared" si="54"/>
        <v>0</v>
      </c>
      <c r="BH99" s="119">
        <f t="shared" si="54"/>
        <v>0</v>
      </c>
      <c r="BI99" s="119">
        <f t="shared" si="54"/>
        <v>0</v>
      </c>
      <c r="BJ99" s="119">
        <f t="shared" si="54"/>
        <v>0</v>
      </c>
      <c r="BK99" s="119">
        <f t="shared" si="54"/>
        <v>0</v>
      </c>
      <c r="BL99" s="119">
        <f t="shared" si="54"/>
        <v>0</v>
      </c>
      <c r="BM99" s="119">
        <f t="shared" si="54"/>
        <v>0</v>
      </c>
      <c r="BN99" s="119">
        <f t="shared" si="54"/>
        <v>0</v>
      </c>
      <c r="BO99" s="119">
        <f t="shared" si="54"/>
        <v>0</v>
      </c>
      <c r="BP99" s="119">
        <f t="shared" si="54"/>
        <v>0</v>
      </c>
      <c r="BQ99" s="119">
        <f t="shared" si="54"/>
        <v>0</v>
      </c>
      <c r="BR99" s="119">
        <f t="shared" si="54"/>
        <v>0</v>
      </c>
      <c r="BS99" s="119">
        <f t="shared" si="54"/>
        <v>0</v>
      </c>
      <c r="BT99" s="119">
        <f t="shared" si="54"/>
        <v>0</v>
      </c>
      <c r="BU99" s="119">
        <f t="shared" si="54"/>
        <v>0</v>
      </c>
      <c r="BV99" s="119">
        <f t="shared" si="54"/>
        <v>0</v>
      </c>
      <c r="BW99" s="119">
        <f t="shared" si="54"/>
        <v>0</v>
      </c>
      <c r="BX99" s="119">
        <f t="shared" si="54"/>
        <v>0</v>
      </c>
      <c r="BY99" s="119">
        <f t="shared" si="54"/>
        <v>0</v>
      </c>
      <c r="BZ99" s="119">
        <f t="shared" si="54"/>
        <v>0</v>
      </c>
      <c r="CA99" s="119">
        <f t="shared" si="54"/>
        <v>0</v>
      </c>
      <c r="CB99" s="119">
        <f t="shared" si="54"/>
        <v>0</v>
      </c>
      <c r="CC99" s="119">
        <f t="shared" si="54"/>
        <v>0</v>
      </c>
      <c r="CD99" s="119">
        <f t="shared" si="54"/>
        <v>0</v>
      </c>
      <c r="CE99" s="119">
        <f t="shared" si="54"/>
        <v>0</v>
      </c>
      <c r="CF99" s="119">
        <f t="shared" si="54"/>
        <v>0</v>
      </c>
      <c r="CG99" s="119">
        <f t="shared" si="54"/>
        <v>0</v>
      </c>
      <c r="CH99" s="119">
        <f t="shared" si="54"/>
        <v>0</v>
      </c>
      <c r="CI99" s="119">
        <f t="shared" si="54"/>
        <v>0</v>
      </c>
      <c r="CJ99" s="119">
        <f t="shared" si="54"/>
        <v>0</v>
      </c>
      <c r="CK99" s="119">
        <f t="shared" si="54"/>
        <v>0</v>
      </c>
      <c r="CL99" s="119">
        <f t="shared" si="54"/>
        <v>0</v>
      </c>
      <c r="CM99" s="119">
        <f t="shared" si="54"/>
        <v>0</v>
      </c>
      <c r="CN99" s="119">
        <f t="shared" ref="CN99:DO99" si="55">CN98*$C$7</f>
        <v>0</v>
      </c>
      <c r="CO99" s="119">
        <f t="shared" si="55"/>
        <v>0</v>
      </c>
      <c r="CP99" s="119">
        <f t="shared" si="55"/>
        <v>0</v>
      </c>
      <c r="CQ99" s="119">
        <f t="shared" si="55"/>
        <v>0</v>
      </c>
      <c r="CR99" s="119">
        <f t="shared" si="55"/>
        <v>0</v>
      </c>
      <c r="CS99" s="119">
        <f t="shared" si="55"/>
        <v>0</v>
      </c>
      <c r="CT99" s="119">
        <f t="shared" si="55"/>
        <v>0</v>
      </c>
      <c r="CU99" s="119">
        <f t="shared" si="55"/>
        <v>0</v>
      </c>
      <c r="CV99" s="119">
        <f t="shared" si="55"/>
        <v>0</v>
      </c>
      <c r="CW99" s="119">
        <f t="shared" si="55"/>
        <v>0</v>
      </c>
      <c r="CX99" s="119">
        <f t="shared" si="55"/>
        <v>0</v>
      </c>
      <c r="CY99" s="119">
        <f t="shared" si="55"/>
        <v>0</v>
      </c>
      <c r="CZ99" s="119">
        <f t="shared" si="55"/>
        <v>0</v>
      </c>
      <c r="DA99" s="119">
        <f t="shared" si="55"/>
        <v>0</v>
      </c>
      <c r="DB99" s="119">
        <f t="shared" si="55"/>
        <v>0</v>
      </c>
      <c r="DC99" s="119">
        <f t="shared" si="55"/>
        <v>0</v>
      </c>
      <c r="DD99" s="119">
        <f t="shared" si="55"/>
        <v>0</v>
      </c>
      <c r="DE99" s="119">
        <f t="shared" si="55"/>
        <v>0</v>
      </c>
      <c r="DF99" s="119">
        <f t="shared" si="55"/>
        <v>0</v>
      </c>
      <c r="DG99" s="119">
        <f t="shared" si="55"/>
        <v>0</v>
      </c>
      <c r="DH99" s="119">
        <f t="shared" si="55"/>
        <v>0</v>
      </c>
      <c r="DI99" s="119">
        <f t="shared" si="55"/>
        <v>0</v>
      </c>
      <c r="DJ99" s="119">
        <f t="shared" si="55"/>
        <v>0</v>
      </c>
      <c r="DK99" s="119">
        <f t="shared" si="55"/>
        <v>0</v>
      </c>
      <c r="DL99" s="119">
        <f t="shared" si="55"/>
        <v>0</v>
      </c>
      <c r="DM99" s="119">
        <f t="shared" si="55"/>
        <v>0</v>
      </c>
      <c r="DN99" s="119">
        <f t="shared" si="55"/>
        <v>0</v>
      </c>
      <c r="DO99" s="119">
        <f t="shared" si="55"/>
        <v>0</v>
      </c>
    </row>
    <row r="100" ht="31.5" customHeight="1" spans="2:119">
      <c r="B100" s="116" t="s">
        <v>252</v>
      </c>
      <c r="C100" s="116"/>
      <c r="D100" s="116"/>
      <c r="E100" s="116"/>
      <c r="F100" s="116"/>
      <c r="G100" s="116"/>
      <c r="H100" s="119">
        <f>H96-H99</f>
        <v>0</v>
      </c>
      <c r="I100" s="119">
        <f t="shared" ref="I100:AA100" si="56">I96-I99</f>
        <v>0</v>
      </c>
      <c r="J100" s="119">
        <f t="shared" si="56"/>
        <v>0</v>
      </c>
      <c r="K100" s="119">
        <f t="shared" si="56"/>
        <v>0</v>
      </c>
      <c r="L100" s="119">
        <f t="shared" si="56"/>
        <v>0</v>
      </c>
      <c r="M100" s="119">
        <f t="shared" si="56"/>
        <v>0</v>
      </c>
      <c r="N100" s="119">
        <f t="shared" si="56"/>
        <v>0</v>
      </c>
      <c r="O100" s="119">
        <f t="shared" si="56"/>
        <v>0</v>
      </c>
      <c r="P100" s="119">
        <f t="shared" si="56"/>
        <v>0</v>
      </c>
      <c r="Q100" s="119">
        <f t="shared" si="56"/>
        <v>0</v>
      </c>
      <c r="R100" s="119">
        <f t="shared" si="56"/>
        <v>0</v>
      </c>
      <c r="S100" s="119">
        <f t="shared" si="56"/>
        <v>0</v>
      </c>
      <c r="T100" s="119">
        <f t="shared" si="56"/>
        <v>0</v>
      </c>
      <c r="U100" s="119">
        <f t="shared" si="56"/>
        <v>0</v>
      </c>
      <c r="V100" s="119">
        <f t="shared" si="56"/>
        <v>0</v>
      </c>
      <c r="W100" s="119">
        <f t="shared" si="56"/>
        <v>0</v>
      </c>
      <c r="X100" s="119">
        <f t="shared" si="56"/>
        <v>-2239.57</v>
      </c>
      <c r="Y100" s="119">
        <f t="shared" si="56"/>
        <v>0</v>
      </c>
      <c r="Z100" s="119">
        <f t="shared" si="56"/>
        <v>0</v>
      </c>
      <c r="AA100" s="119">
        <f t="shared" si="56"/>
        <v>0</v>
      </c>
      <c r="AB100" s="119">
        <f t="shared" ref="AB100:AI100" si="57">AB96-AB99</f>
        <v>0</v>
      </c>
      <c r="AC100" s="119">
        <f t="shared" si="57"/>
        <v>0</v>
      </c>
      <c r="AD100" s="119">
        <f t="shared" si="57"/>
        <v>0</v>
      </c>
      <c r="AE100" s="119">
        <f t="shared" si="57"/>
        <v>0</v>
      </c>
      <c r="AF100" s="119">
        <f t="shared" si="57"/>
        <v>0</v>
      </c>
      <c r="AG100" s="119">
        <f t="shared" si="57"/>
        <v>0</v>
      </c>
      <c r="AH100" s="119">
        <f t="shared" si="57"/>
        <v>0</v>
      </c>
      <c r="AI100" s="119">
        <f t="shared" si="57"/>
        <v>0</v>
      </c>
      <c r="AJ100" s="119">
        <f t="shared" ref="AJ100:CM100" si="58">AJ96-AJ99</f>
        <v>0</v>
      </c>
      <c r="AK100" s="119">
        <f t="shared" si="58"/>
        <v>0</v>
      </c>
      <c r="AL100" s="119">
        <f t="shared" si="58"/>
        <v>0</v>
      </c>
      <c r="AM100" s="119">
        <f t="shared" si="58"/>
        <v>0</v>
      </c>
      <c r="AN100" s="119">
        <f t="shared" si="58"/>
        <v>0</v>
      </c>
      <c r="AO100" s="119">
        <f t="shared" si="58"/>
        <v>0</v>
      </c>
      <c r="AP100" s="119">
        <f t="shared" si="58"/>
        <v>0</v>
      </c>
      <c r="AQ100" s="119">
        <f t="shared" si="58"/>
        <v>0</v>
      </c>
      <c r="AR100" s="119">
        <f t="shared" si="58"/>
        <v>0</v>
      </c>
      <c r="AS100" s="119">
        <f t="shared" si="58"/>
        <v>0</v>
      </c>
      <c r="AT100" s="119">
        <f t="shared" si="58"/>
        <v>0</v>
      </c>
      <c r="AU100" s="119">
        <f t="shared" si="58"/>
        <v>0</v>
      </c>
      <c r="AV100" s="119">
        <f t="shared" si="58"/>
        <v>0</v>
      </c>
      <c r="AW100" s="119">
        <f t="shared" si="58"/>
        <v>0</v>
      </c>
      <c r="AX100" s="119">
        <f t="shared" si="58"/>
        <v>0</v>
      </c>
      <c r="AY100" s="119">
        <f t="shared" si="58"/>
        <v>0</v>
      </c>
      <c r="AZ100" s="119">
        <f t="shared" si="58"/>
        <v>0</v>
      </c>
      <c r="BA100" s="119">
        <f t="shared" si="58"/>
        <v>0</v>
      </c>
      <c r="BB100" s="119">
        <f t="shared" si="58"/>
        <v>0</v>
      </c>
      <c r="BC100" s="119">
        <f t="shared" si="58"/>
        <v>0</v>
      </c>
      <c r="BD100" s="119">
        <f t="shared" si="58"/>
        <v>0</v>
      </c>
      <c r="BE100" s="119">
        <f t="shared" si="58"/>
        <v>0</v>
      </c>
      <c r="BF100" s="119">
        <f t="shared" si="58"/>
        <v>0</v>
      </c>
      <c r="BG100" s="119">
        <f t="shared" si="58"/>
        <v>0</v>
      </c>
      <c r="BH100" s="119">
        <f t="shared" si="58"/>
        <v>0</v>
      </c>
      <c r="BI100" s="119">
        <f t="shared" si="58"/>
        <v>0</v>
      </c>
      <c r="BJ100" s="119">
        <f t="shared" si="58"/>
        <v>0</v>
      </c>
      <c r="BK100" s="119">
        <f t="shared" si="58"/>
        <v>0</v>
      </c>
      <c r="BL100" s="119">
        <f t="shared" si="58"/>
        <v>0</v>
      </c>
      <c r="BM100" s="119">
        <f t="shared" si="58"/>
        <v>0</v>
      </c>
      <c r="BN100" s="119">
        <f t="shared" si="58"/>
        <v>0</v>
      </c>
      <c r="BO100" s="119">
        <f t="shared" si="58"/>
        <v>0</v>
      </c>
      <c r="BP100" s="119">
        <f t="shared" si="58"/>
        <v>0</v>
      </c>
      <c r="BQ100" s="119">
        <f t="shared" si="58"/>
        <v>0</v>
      </c>
      <c r="BR100" s="119">
        <f t="shared" si="58"/>
        <v>0</v>
      </c>
      <c r="BS100" s="119">
        <f t="shared" si="58"/>
        <v>0</v>
      </c>
      <c r="BT100" s="119">
        <f t="shared" si="58"/>
        <v>0</v>
      </c>
      <c r="BU100" s="119">
        <f t="shared" si="58"/>
        <v>0</v>
      </c>
      <c r="BV100" s="119">
        <f t="shared" si="58"/>
        <v>0</v>
      </c>
      <c r="BW100" s="119">
        <f t="shared" si="58"/>
        <v>0</v>
      </c>
      <c r="BX100" s="119">
        <f t="shared" si="58"/>
        <v>0</v>
      </c>
      <c r="BY100" s="119">
        <f t="shared" si="58"/>
        <v>0</v>
      </c>
      <c r="BZ100" s="119">
        <f t="shared" si="58"/>
        <v>0</v>
      </c>
      <c r="CA100" s="119">
        <f t="shared" si="58"/>
        <v>0</v>
      </c>
      <c r="CB100" s="119">
        <f t="shared" si="58"/>
        <v>0</v>
      </c>
      <c r="CC100" s="119">
        <f t="shared" si="58"/>
        <v>0</v>
      </c>
      <c r="CD100" s="119">
        <f t="shared" si="58"/>
        <v>0</v>
      </c>
      <c r="CE100" s="119">
        <f t="shared" si="58"/>
        <v>0</v>
      </c>
      <c r="CF100" s="119">
        <f t="shared" si="58"/>
        <v>0</v>
      </c>
      <c r="CG100" s="119">
        <f t="shared" si="58"/>
        <v>0</v>
      </c>
      <c r="CH100" s="119">
        <f t="shared" si="58"/>
        <v>0</v>
      </c>
      <c r="CI100" s="119">
        <f t="shared" si="58"/>
        <v>0</v>
      </c>
      <c r="CJ100" s="119">
        <f t="shared" si="58"/>
        <v>0</v>
      </c>
      <c r="CK100" s="119">
        <f t="shared" si="58"/>
        <v>0</v>
      </c>
      <c r="CL100" s="119">
        <f t="shared" si="58"/>
        <v>0</v>
      </c>
      <c r="CM100" s="119">
        <f t="shared" si="58"/>
        <v>0</v>
      </c>
      <c r="CN100" s="119">
        <f t="shared" ref="CN100:DO100" si="59">CN96-CN99</f>
        <v>0</v>
      </c>
      <c r="CO100" s="119">
        <f t="shared" si="59"/>
        <v>0</v>
      </c>
      <c r="CP100" s="119">
        <f t="shared" si="59"/>
        <v>0</v>
      </c>
      <c r="CQ100" s="119">
        <f t="shared" si="59"/>
        <v>0</v>
      </c>
      <c r="CR100" s="119">
        <f t="shared" si="59"/>
        <v>0</v>
      </c>
      <c r="CS100" s="119">
        <f t="shared" si="59"/>
        <v>0</v>
      </c>
      <c r="CT100" s="119">
        <f t="shared" si="59"/>
        <v>0</v>
      </c>
      <c r="CU100" s="119">
        <f t="shared" si="59"/>
        <v>0</v>
      </c>
      <c r="CV100" s="119">
        <f t="shared" si="59"/>
        <v>0</v>
      </c>
      <c r="CW100" s="119">
        <f t="shared" si="59"/>
        <v>0</v>
      </c>
      <c r="CX100" s="119">
        <f t="shared" si="59"/>
        <v>0</v>
      </c>
      <c r="CY100" s="119">
        <f t="shared" si="59"/>
        <v>0</v>
      </c>
      <c r="CZ100" s="119">
        <f t="shared" si="59"/>
        <v>0</v>
      </c>
      <c r="DA100" s="119">
        <f t="shared" si="59"/>
        <v>0</v>
      </c>
      <c r="DB100" s="119">
        <f t="shared" si="59"/>
        <v>0</v>
      </c>
      <c r="DC100" s="119">
        <f t="shared" si="59"/>
        <v>0</v>
      </c>
      <c r="DD100" s="119">
        <f t="shared" si="59"/>
        <v>0</v>
      </c>
      <c r="DE100" s="119">
        <f t="shared" si="59"/>
        <v>0</v>
      </c>
      <c r="DF100" s="119">
        <f t="shared" si="59"/>
        <v>0</v>
      </c>
      <c r="DG100" s="119">
        <f t="shared" si="59"/>
        <v>0</v>
      </c>
      <c r="DH100" s="119">
        <f t="shared" si="59"/>
        <v>0</v>
      </c>
      <c r="DI100" s="119">
        <f t="shared" si="59"/>
        <v>0</v>
      </c>
      <c r="DJ100" s="119">
        <f t="shared" si="59"/>
        <v>0</v>
      </c>
      <c r="DK100" s="119">
        <f t="shared" si="59"/>
        <v>0</v>
      </c>
      <c r="DL100" s="119">
        <f t="shared" si="59"/>
        <v>0</v>
      </c>
      <c r="DM100" s="119">
        <f t="shared" si="59"/>
        <v>0</v>
      </c>
      <c r="DN100" s="119">
        <f t="shared" si="59"/>
        <v>0</v>
      </c>
      <c r="DO100" s="119">
        <f t="shared" si="59"/>
        <v>0</v>
      </c>
    </row>
    <row r="101" ht="34" customHeight="1" spans="2:119">
      <c r="B101" s="116" t="s">
        <v>253</v>
      </c>
      <c r="C101" s="116"/>
      <c r="D101" s="116"/>
      <c r="E101" s="116"/>
      <c r="F101" s="116"/>
      <c r="G101" s="116"/>
      <c r="H101" s="117">
        <f>H9+H22+H26+H27</f>
        <v>0</v>
      </c>
      <c r="I101" s="117">
        <f t="shared" ref="H101:BS101" si="60">I9+I22+I26+I27</f>
        <v>0</v>
      </c>
      <c r="J101" s="117">
        <f t="shared" si="60"/>
        <v>0</v>
      </c>
      <c r="K101" s="117">
        <f t="shared" si="60"/>
        <v>0</v>
      </c>
      <c r="L101" s="117">
        <f t="shared" si="60"/>
        <v>0</v>
      </c>
      <c r="M101" s="117">
        <f t="shared" si="60"/>
        <v>0</v>
      </c>
      <c r="N101" s="117">
        <f t="shared" si="60"/>
        <v>0</v>
      </c>
      <c r="O101" s="117">
        <f t="shared" si="60"/>
        <v>0</v>
      </c>
      <c r="P101" s="117">
        <f t="shared" si="60"/>
        <v>0</v>
      </c>
      <c r="Q101" s="117">
        <f t="shared" si="60"/>
        <v>0</v>
      </c>
      <c r="R101" s="117">
        <f t="shared" si="60"/>
        <v>0</v>
      </c>
      <c r="S101" s="117">
        <f t="shared" si="60"/>
        <v>0</v>
      </c>
      <c r="T101" s="117">
        <f t="shared" si="60"/>
        <v>0</v>
      </c>
      <c r="U101" s="117">
        <f t="shared" si="60"/>
        <v>0</v>
      </c>
      <c r="V101" s="117">
        <f t="shared" si="60"/>
        <v>0</v>
      </c>
      <c r="W101" s="117">
        <f t="shared" si="60"/>
        <v>0</v>
      </c>
      <c r="X101" s="117">
        <f t="shared" si="60"/>
        <v>1</v>
      </c>
      <c r="Y101" s="117">
        <f t="shared" si="60"/>
        <v>0</v>
      </c>
      <c r="Z101" s="117">
        <f t="shared" si="60"/>
        <v>0</v>
      </c>
      <c r="AA101" s="117">
        <f t="shared" si="60"/>
        <v>0</v>
      </c>
      <c r="AB101" s="117">
        <f t="shared" si="60"/>
        <v>0</v>
      </c>
      <c r="AC101" s="117">
        <f t="shared" si="60"/>
        <v>0</v>
      </c>
      <c r="AD101" s="117">
        <f t="shared" si="60"/>
        <v>0</v>
      </c>
      <c r="AE101" s="117">
        <f t="shared" si="60"/>
        <v>0</v>
      </c>
      <c r="AF101" s="117">
        <f t="shared" si="60"/>
        <v>0</v>
      </c>
      <c r="AG101" s="117">
        <f t="shared" si="60"/>
        <v>0</v>
      </c>
      <c r="AH101" s="117">
        <f t="shared" si="60"/>
        <v>0</v>
      </c>
      <c r="AI101" s="117">
        <f t="shared" si="60"/>
        <v>0</v>
      </c>
      <c r="AJ101" s="117">
        <f t="shared" si="60"/>
        <v>0</v>
      </c>
      <c r="AK101" s="117">
        <f t="shared" si="60"/>
        <v>0</v>
      </c>
      <c r="AL101" s="117">
        <f t="shared" si="60"/>
        <v>0</v>
      </c>
      <c r="AM101" s="117">
        <f t="shared" si="60"/>
        <v>0</v>
      </c>
      <c r="AN101" s="117">
        <f t="shared" si="60"/>
        <v>0</v>
      </c>
      <c r="AO101" s="117">
        <f t="shared" si="60"/>
        <v>0</v>
      </c>
      <c r="AP101" s="117">
        <f t="shared" si="60"/>
        <v>0</v>
      </c>
      <c r="AQ101" s="117">
        <f t="shared" si="60"/>
        <v>0</v>
      </c>
      <c r="AR101" s="117">
        <f t="shared" si="60"/>
        <v>0</v>
      </c>
      <c r="AS101" s="117">
        <f t="shared" si="60"/>
        <v>0</v>
      </c>
      <c r="AT101" s="117">
        <f t="shared" si="60"/>
        <v>0</v>
      </c>
      <c r="AU101" s="117">
        <f t="shared" si="60"/>
        <v>0</v>
      </c>
      <c r="AV101" s="117">
        <f t="shared" si="60"/>
        <v>0</v>
      </c>
      <c r="AW101" s="117">
        <f t="shared" si="60"/>
        <v>0</v>
      </c>
      <c r="AX101" s="117">
        <f t="shared" si="60"/>
        <v>0</v>
      </c>
      <c r="AY101" s="117">
        <f t="shared" si="60"/>
        <v>0</v>
      </c>
      <c r="AZ101" s="117">
        <f t="shared" si="60"/>
        <v>0</v>
      </c>
      <c r="BA101" s="117">
        <f t="shared" si="60"/>
        <v>0</v>
      </c>
      <c r="BB101" s="117">
        <f t="shared" si="60"/>
        <v>0</v>
      </c>
      <c r="BC101" s="117">
        <f t="shared" si="60"/>
        <v>0</v>
      </c>
      <c r="BD101" s="117">
        <f t="shared" si="60"/>
        <v>0</v>
      </c>
      <c r="BE101" s="117">
        <f t="shared" si="60"/>
        <v>0</v>
      </c>
      <c r="BF101" s="117">
        <f t="shared" si="60"/>
        <v>0</v>
      </c>
      <c r="BG101" s="117">
        <f t="shared" si="60"/>
        <v>0</v>
      </c>
      <c r="BH101" s="117">
        <f t="shared" si="60"/>
        <v>0</v>
      </c>
      <c r="BI101" s="117">
        <f t="shared" si="60"/>
        <v>0</v>
      </c>
      <c r="BJ101" s="117">
        <f t="shared" si="60"/>
        <v>0</v>
      </c>
      <c r="BK101" s="117">
        <f t="shared" si="60"/>
        <v>0</v>
      </c>
      <c r="BL101" s="117">
        <f t="shared" si="60"/>
        <v>0</v>
      </c>
      <c r="BM101" s="117">
        <f t="shared" si="60"/>
        <v>0</v>
      </c>
      <c r="BN101" s="117">
        <f t="shared" si="60"/>
        <v>0</v>
      </c>
      <c r="BO101" s="117">
        <f t="shared" si="60"/>
        <v>0</v>
      </c>
      <c r="BP101" s="117">
        <f t="shared" si="60"/>
        <v>0</v>
      </c>
      <c r="BQ101" s="117">
        <f t="shared" si="60"/>
        <v>0</v>
      </c>
      <c r="BR101" s="117">
        <f t="shared" si="60"/>
        <v>0</v>
      </c>
      <c r="BS101" s="117">
        <f t="shared" si="60"/>
        <v>0</v>
      </c>
      <c r="BT101" s="117">
        <f t="shared" ref="BT101:DO101" si="61">BT9+BT22+BT26+BT27</f>
        <v>0</v>
      </c>
      <c r="BU101" s="117">
        <f t="shared" si="61"/>
        <v>0</v>
      </c>
      <c r="BV101" s="117">
        <f t="shared" si="61"/>
        <v>0</v>
      </c>
      <c r="BW101" s="117">
        <f t="shared" si="61"/>
        <v>0</v>
      </c>
      <c r="BX101" s="117">
        <f t="shared" si="61"/>
        <v>0</v>
      </c>
      <c r="BY101" s="117">
        <f t="shared" si="61"/>
        <v>0</v>
      </c>
      <c r="BZ101" s="117">
        <f t="shared" si="61"/>
        <v>0</v>
      </c>
      <c r="CA101" s="117">
        <f t="shared" si="61"/>
        <v>0</v>
      </c>
      <c r="CB101" s="117">
        <f t="shared" si="61"/>
        <v>0</v>
      </c>
      <c r="CC101" s="117">
        <f t="shared" si="61"/>
        <v>0</v>
      </c>
      <c r="CD101" s="117">
        <f t="shared" si="61"/>
        <v>0</v>
      </c>
      <c r="CE101" s="117">
        <f t="shared" si="61"/>
        <v>0</v>
      </c>
      <c r="CF101" s="117">
        <f t="shared" si="61"/>
        <v>0</v>
      </c>
      <c r="CG101" s="117">
        <f t="shared" si="61"/>
        <v>0</v>
      </c>
      <c r="CH101" s="117">
        <f t="shared" si="61"/>
        <v>0</v>
      </c>
      <c r="CI101" s="117">
        <f t="shared" si="61"/>
        <v>0</v>
      </c>
      <c r="CJ101" s="117">
        <f t="shared" si="61"/>
        <v>0</v>
      </c>
      <c r="CK101" s="117">
        <f t="shared" si="61"/>
        <v>0</v>
      </c>
      <c r="CL101" s="117">
        <f t="shared" si="61"/>
        <v>0</v>
      </c>
      <c r="CM101" s="117">
        <f t="shared" si="61"/>
        <v>0</v>
      </c>
      <c r="CN101" s="117">
        <f t="shared" si="61"/>
        <v>0</v>
      </c>
      <c r="CO101" s="117">
        <f t="shared" si="61"/>
        <v>0</v>
      </c>
      <c r="CP101" s="117">
        <f t="shared" si="61"/>
        <v>0</v>
      </c>
      <c r="CQ101" s="117">
        <f t="shared" si="61"/>
        <v>0</v>
      </c>
      <c r="CR101" s="117">
        <f t="shared" si="61"/>
        <v>0</v>
      </c>
      <c r="CS101" s="117">
        <f t="shared" si="61"/>
        <v>0</v>
      </c>
      <c r="CT101" s="117">
        <f t="shared" si="61"/>
        <v>0</v>
      </c>
      <c r="CU101" s="117">
        <f t="shared" si="61"/>
        <v>0</v>
      </c>
      <c r="CV101" s="117">
        <f t="shared" si="61"/>
        <v>0</v>
      </c>
      <c r="CW101" s="117">
        <f t="shared" si="61"/>
        <v>0</v>
      </c>
      <c r="CX101" s="117">
        <f t="shared" si="61"/>
        <v>0</v>
      </c>
      <c r="CY101" s="117">
        <f t="shared" si="61"/>
        <v>0</v>
      </c>
      <c r="CZ101" s="117">
        <f t="shared" si="61"/>
        <v>0</v>
      </c>
      <c r="DA101" s="117">
        <f t="shared" si="61"/>
        <v>0</v>
      </c>
      <c r="DB101" s="117">
        <f t="shared" si="61"/>
        <v>0</v>
      </c>
      <c r="DC101" s="117">
        <f t="shared" si="61"/>
        <v>0</v>
      </c>
      <c r="DD101" s="117">
        <f t="shared" si="61"/>
        <v>0</v>
      </c>
      <c r="DE101" s="117">
        <f t="shared" si="61"/>
        <v>0</v>
      </c>
      <c r="DF101" s="117">
        <f t="shared" si="61"/>
        <v>0</v>
      </c>
      <c r="DG101" s="117">
        <f t="shared" si="61"/>
        <v>0</v>
      </c>
      <c r="DH101" s="117">
        <f t="shared" si="61"/>
        <v>0</v>
      </c>
      <c r="DI101" s="117">
        <f t="shared" si="61"/>
        <v>0</v>
      </c>
      <c r="DJ101" s="117">
        <f t="shared" si="61"/>
        <v>0</v>
      </c>
      <c r="DK101" s="117">
        <f t="shared" si="61"/>
        <v>0</v>
      </c>
      <c r="DL101" s="117">
        <f t="shared" si="61"/>
        <v>0</v>
      </c>
      <c r="DM101" s="117">
        <f t="shared" si="61"/>
        <v>0</v>
      </c>
      <c r="DN101" s="117">
        <f t="shared" si="61"/>
        <v>0</v>
      </c>
      <c r="DO101" s="117">
        <f t="shared" si="61"/>
        <v>0</v>
      </c>
    </row>
    <row r="102" ht="34" customHeight="1" spans="2:119">
      <c r="B102" s="116" t="s">
        <v>254</v>
      </c>
      <c r="C102" s="116"/>
      <c r="D102" s="116"/>
      <c r="E102" s="116"/>
      <c r="F102" s="116"/>
      <c r="G102" s="116"/>
      <c r="H102" s="117">
        <f>SUM(H65:H69)</f>
        <v>0</v>
      </c>
      <c r="I102" s="117">
        <f t="shared" ref="H102:BS102" si="62">SUM(I65:I69)</f>
        <v>0</v>
      </c>
      <c r="J102" s="117">
        <f t="shared" si="62"/>
        <v>0</v>
      </c>
      <c r="K102" s="117">
        <f t="shared" si="62"/>
        <v>0</v>
      </c>
      <c r="L102" s="117">
        <f t="shared" si="62"/>
        <v>0</v>
      </c>
      <c r="M102" s="117">
        <f t="shared" si="62"/>
        <v>0</v>
      </c>
      <c r="N102" s="117">
        <f t="shared" si="62"/>
        <v>0</v>
      </c>
      <c r="O102" s="117">
        <f t="shared" si="62"/>
        <v>0</v>
      </c>
      <c r="P102" s="117">
        <f t="shared" si="62"/>
        <v>0</v>
      </c>
      <c r="Q102" s="117">
        <f t="shared" si="62"/>
        <v>0</v>
      </c>
      <c r="R102" s="117">
        <f t="shared" si="62"/>
        <v>0</v>
      </c>
      <c r="S102" s="117">
        <f t="shared" si="62"/>
        <v>0</v>
      </c>
      <c r="T102" s="117">
        <f t="shared" si="62"/>
        <v>0</v>
      </c>
      <c r="U102" s="117">
        <f t="shared" si="62"/>
        <v>0</v>
      </c>
      <c r="V102" s="117">
        <f t="shared" si="62"/>
        <v>0</v>
      </c>
      <c r="W102" s="117">
        <f t="shared" si="62"/>
        <v>0</v>
      </c>
      <c r="X102" s="117">
        <f t="shared" si="62"/>
        <v>2240.57</v>
      </c>
      <c r="Y102" s="117">
        <f t="shared" si="62"/>
        <v>0</v>
      </c>
      <c r="Z102" s="117">
        <f t="shared" si="62"/>
        <v>0</v>
      </c>
      <c r="AA102" s="117">
        <f t="shared" si="62"/>
        <v>0</v>
      </c>
      <c r="AB102" s="117">
        <f t="shared" si="62"/>
        <v>0</v>
      </c>
      <c r="AC102" s="117">
        <f t="shared" si="62"/>
        <v>0</v>
      </c>
      <c r="AD102" s="117">
        <f t="shared" si="62"/>
        <v>0</v>
      </c>
      <c r="AE102" s="117">
        <f t="shared" si="62"/>
        <v>0</v>
      </c>
      <c r="AF102" s="117">
        <f t="shared" si="62"/>
        <v>0</v>
      </c>
      <c r="AG102" s="117">
        <f t="shared" si="62"/>
        <v>0</v>
      </c>
      <c r="AH102" s="117">
        <f t="shared" si="62"/>
        <v>0</v>
      </c>
      <c r="AI102" s="117">
        <f t="shared" si="62"/>
        <v>0</v>
      </c>
      <c r="AJ102" s="117">
        <f t="shared" si="62"/>
        <v>0</v>
      </c>
      <c r="AK102" s="117">
        <f t="shared" si="62"/>
        <v>0</v>
      </c>
      <c r="AL102" s="117">
        <f t="shared" si="62"/>
        <v>0</v>
      </c>
      <c r="AM102" s="117">
        <f t="shared" si="62"/>
        <v>0</v>
      </c>
      <c r="AN102" s="117">
        <f t="shared" si="62"/>
        <v>0</v>
      </c>
      <c r="AO102" s="117">
        <f t="shared" si="62"/>
        <v>0</v>
      </c>
      <c r="AP102" s="117">
        <f t="shared" si="62"/>
        <v>0</v>
      </c>
      <c r="AQ102" s="117">
        <f t="shared" si="62"/>
        <v>0</v>
      </c>
      <c r="AR102" s="117">
        <f t="shared" si="62"/>
        <v>0</v>
      </c>
      <c r="AS102" s="117">
        <f t="shared" si="62"/>
        <v>0</v>
      </c>
      <c r="AT102" s="117">
        <f t="shared" si="62"/>
        <v>0</v>
      </c>
      <c r="AU102" s="117">
        <f t="shared" si="62"/>
        <v>0</v>
      </c>
      <c r="AV102" s="117">
        <f t="shared" si="62"/>
        <v>0</v>
      </c>
      <c r="AW102" s="117">
        <f t="shared" si="62"/>
        <v>0</v>
      </c>
      <c r="AX102" s="117">
        <f t="shared" si="62"/>
        <v>0</v>
      </c>
      <c r="AY102" s="117">
        <f t="shared" si="62"/>
        <v>0</v>
      </c>
      <c r="AZ102" s="117">
        <f t="shared" si="62"/>
        <v>0</v>
      </c>
      <c r="BA102" s="117">
        <f t="shared" si="62"/>
        <v>0</v>
      </c>
      <c r="BB102" s="117">
        <f t="shared" si="62"/>
        <v>0</v>
      </c>
      <c r="BC102" s="117">
        <f t="shared" si="62"/>
        <v>0</v>
      </c>
      <c r="BD102" s="117">
        <f t="shared" si="62"/>
        <v>0</v>
      </c>
      <c r="BE102" s="117">
        <f t="shared" si="62"/>
        <v>0</v>
      </c>
      <c r="BF102" s="117">
        <f t="shared" si="62"/>
        <v>0</v>
      </c>
      <c r="BG102" s="117">
        <f t="shared" si="62"/>
        <v>0</v>
      </c>
      <c r="BH102" s="117">
        <f t="shared" si="62"/>
        <v>0</v>
      </c>
      <c r="BI102" s="117">
        <f t="shared" si="62"/>
        <v>0</v>
      </c>
      <c r="BJ102" s="117">
        <f t="shared" si="62"/>
        <v>0</v>
      </c>
      <c r="BK102" s="117">
        <f t="shared" si="62"/>
        <v>0</v>
      </c>
      <c r="BL102" s="117">
        <f t="shared" si="62"/>
        <v>0</v>
      </c>
      <c r="BM102" s="117">
        <f t="shared" si="62"/>
        <v>0</v>
      </c>
      <c r="BN102" s="117">
        <f t="shared" si="62"/>
        <v>0</v>
      </c>
      <c r="BO102" s="117">
        <f t="shared" si="62"/>
        <v>0</v>
      </c>
      <c r="BP102" s="117">
        <f t="shared" si="62"/>
        <v>0</v>
      </c>
      <c r="BQ102" s="117">
        <f t="shared" si="62"/>
        <v>0</v>
      </c>
      <c r="BR102" s="117">
        <f t="shared" si="62"/>
        <v>0</v>
      </c>
      <c r="BS102" s="117">
        <f t="shared" si="62"/>
        <v>0</v>
      </c>
      <c r="BT102" s="117">
        <f t="shared" ref="BT102:DO102" si="63">SUM(BT65:BT69)</f>
        <v>0</v>
      </c>
      <c r="BU102" s="117">
        <f t="shared" si="63"/>
        <v>0</v>
      </c>
      <c r="BV102" s="117">
        <f t="shared" si="63"/>
        <v>0</v>
      </c>
      <c r="BW102" s="117">
        <f t="shared" si="63"/>
        <v>0</v>
      </c>
      <c r="BX102" s="117">
        <f t="shared" si="63"/>
        <v>0</v>
      </c>
      <c r="BY102" s="117">
        <f t="shared" si="63"/>
        <v>0</v>
      </c>
      <c r="BZ102" s="117">
        <f t="shared" si="63"/>
        <v>0</v>
      </c>
      <c r="CA102" s="117">
        <f t="shared" si="63"/>
        <v>0</v>
      </c>
      <c r="CB102" s="117">
        <f t="shared" si="63"/>
        <v>0</v>
      </c>
      <c r="CC102" s="117">
        <f t="shared" si="63"/>
        <v>0</v>
      </c>
      <c r="CD102" s="117">
        <f t="shared" si="63"/>
        <v>0</v>
      </c>
      <c r="CE102" s="117">
        <f t="shared" si="63"/>
        <v>0</v>
      </c>
      <c r="CF102" s="117">
        <f t="shared" si="63"/>
        <v>0</v>
      </c>
      <c r="CG102" s="117">
        <f t="shared" si="63"/>
        <v>0</v>
      </c>
      <c r="CH102" s="117">
        <f t="shared" si="63"/>
        <v>0</v>
      </c>
      <c r="CI102" s="117">
        <f t="shared" si="63"/>
        <v>0</v>
      </c>
      <c r="CJ102" s="117">
        <f t="shared" si="63"/>
        <v>0</v>
      </c>
      <c r="CK102" s="117">
        <f t="shared" si="63"/>
        <v>0</v>
      </c>
      <c r="CL102" s="117">
        <f t="shared" si="63"/>
        <v>0</v>
      </c>
      <c r="CM102" s="117">
        <f t="shared" si="63"/>
        <v>0</v>
      </c>
      <c r="CN102" s="117">
        <f t="shared" si="63"/>
        <v>0</v>
      </c>
      <c r="CO102" s="117">
        <f t="shared" si="63"/>
        <v>0</v>
      </c>
      <c r="CP102" s="117">
        <f t="shared" si="63"/>
        <v>0</v>
      </c>
      <c r="CQ102" s="117">
        <f t="shared" si="63"/>
        <v>0</v>
      </c>
      <c r="CR102" s="117">
        <f t="shared" si="63"/>
        <v>0</v>
      </c>
      <c r="CS102" s="117">
        <f t="shared" si="63"/>
        <v>0</v>
      </c>
      <c r="CT102" s="117">
        <f t="shared" si="63"/>
        <v>0</v>
      </c>
      <c r="CU102" s="117">
        <f t="shared" si="63"/>
        <v>0</v>
      </c>
      <c r="CV102" s="117">
        <f t="shared" si="63"/>
        <v>0</v>
      </c>
      <c r="CW102" s="117">
        <f t="shared" si="63"/>
        <v>0</v>
      </c>
      <c r="CX102" s="117">
        <f t="shared" si="63"/>
        <v>0</v>
      </c>
      <c r="CY102" s="117">
        <f t="shared" si="63"/>
        <v>0</v>
      </c>
      <c r="CZ102" s="117">
        <f t="shared" si="63"/>
        <v>0</v>
      </c>
      <c r="DA102" s="117">
        <f t="shared" si="63"/>
        <v>0</v>
      </c>
      <c r="DB102" s="117">
        <f t="shared" si="63"/>
        <v>0</v>
      </c>
      <c r="DC102" s="117">
        <f t="shared" si="63"/>
        <v>0</v>
      </c>
      <c r="DD102" s="117">
        <f t="shared" si="63"/>
        <v>0</v>
      </c>
      <c r="DE102" s="117">
        <f t="shared" si="63"/>
        <v>0</v>
      </c>
      <c r="DF102" s="117">
        <f t="shared" si="63"/>
        <v>0</v>
      </c>
      <c r="DG102" s="117">
        <f t="shared" si="63"/>
        <v>0</v>
      </c>
      <c r="DH102" s="117">
        <f t="shared" si="63"/>
        <v>0</v>
      </c>
      <c r="DI102" s="117">
        <f t="shared" si="63"/>
        <v>0</v>
      </c>
      <c r="DJ102" s="117">
        <f t="shared" si="63"/>
        <v>0</v>
      </c>
      <c r="DK102" s="117">
        <f t="shared" si="63"/>
        <v>0</v>
      </c>
      <c r="DL102" s="117">
        <f t="shared" si="63"/>
        <v>0</v>
      </c>
      <c r="DM102" s="117">
        <f t="shared" si="63"/>
        <v>0</v>
      </c>
      <c r="DN102" s="117">
        <f t="shared" si="63"/>
        <v>0</v>
      </c>
      <c r="DO102" s="117">
        <f t="shared" si="63"/>
        <v>0</v>
      </c>
    </row>
    <row r="103" ht="34" customHeight="1" spans="2:119">
      <c r="B103" s="116" t="s">
        <v>255</v>
      </c>
      <c r="C103" s="116"/>
      <c r="D103" s="116"/>
      <c r="E103" s="116"/>
      <c r="F103" s="116"/>
      <c r="G103" s="116"/>
      <c r="H103" s="117">
        <f>H101-H102</f>
        <v>0</v>
      </c>
      <c r="I103" s="117">
        <f t="shared" ref="I103:AI103" si="64">I101-I102</f>
        <v>0</v>
      </c>
      <c r="J103" s="117">
        <f t="shared" si="64"/>
        <v>0</v>
      </c>
      <c r="K103" s="117">
        <f t="shared" si="64"/>
        <v>0</v>
      </c>
      <c r="L103" s="117">
        <f t="shared" si="64"/>
        <v>0</v>
      </c>
      <c r="M103" s="117">
        <f t="shared" si="64"/>
        <v>0</v>
      </c>
      <c r="N103" s="117">
        <f t="shared" si="64"/>
        <v>0</v>
      </c>
      <c r="O103" s="117">
        <f t="shared" si="64"/>
        <v>0</v>
      </c>
      <c r="P103" s="117">
        <f t="shared" si="64"/>
        <v>0</v>
      </c>
      <c r="Q103" s="117">
        <f t="shared" si="64"/>
        <v>0</v>
      </c>
      <c r="R103" s="117">
        <f t="shared" si="64"/>
        <v>0</v>
      </c>
      <c r="S103" s="117">
        <f t="shared" si="64"/>
        <v>0</v>
      </c>
      <c r="T103" s="117">
        <f t="shared" si="64"/>
        <v>0</v>
      </c>
      <c r="U103" s="117">
        <f t="shared" si="64"/>
        <v>0</v>
      </c>
      <c r="V103" s="117">
        <f t="shared" si="64"/>
        <v>0</v>
      </c>
      <c r="W103" s="117">
        <f t="shared" si="64"/>
        <v>0</v>
      </c>
      <c r="X103" s="117">
        <f t="shared" si="64"/>
        <v>-2239.57</v>
      </c>
      <c r="Y103" s="117">
        <f t="shared" si="64"/>
        <v>0</v>
      </c>
      <c r="Z103" s="117">
        <f t="shared" si="64"/>
        <v>0</v>
      </c>
      <c r="AA103" s="117">
        <f t="shared" si="64"/>
        <v>0</v>
      </c>
      <c r="AB103" s="117">
        <f t="shared" si="64"/>
        <v>0</v>
      </c>
      <c r="AC103" s="117">
        <f t="shared" si="64"/>
        <v>0</v>
      </c>
      <c r="AD103" s="117">
        <f t="shared" si="64"/>
        <v>0</v>
      </c>
      <c r="AE103" s="117">
        <f t="shared" si="64"/>
        <v>0</v>
      </c>
      <c r="AF103" s="117">
        <f t="shared" si="64"/>
        <v>0</v>
      </c>
      <c r="AG103" s="117">
        <f t="shared" si="64"/>
        <v>0</v>
      </c>
      <c r="AH103" s="117">
        <f t="shared" si="64"/>
        <v>0</v>
      </c>
      <c r="AI103" s="117">
        <f t="shared" si="64"/>
        <v>0</v>
      </c>
      <c r="AJ103" s="117">
        <f t="shared" ref="AJ103:CM103" si="65">AJ101-AJ102</f>
        <v>0</v>
      </c>
      <c r="AK103" s="117">
        <f t="shared" si="65"/>
        <v>0</v>
      </c>
      <c r="AL103" s="117">
        <f t="shared" si="65"/>
        <v>0</v>
      </c>
      <c r="AM103" s="117">
        <f t="shared" si="65"/>
        <v>0</v>
      </c>
      <c r="AN103" s="117">
        <f t="shared" si="65"/>
        <v>0</v>
      </c>
      <c r="AO103" s="117">
        <f t="shared" si="65"/>
        <v>0</v>
      </c>
      <c r="AP103" s="117">
        <f t="shared" si="65"/>
        <v>0</v>
      </c>
      <c r="AQ103" s="117">
        <f t="shared" si="65"/>
        <v>0</v>
      </c>
      <c r="AR103" s="117">
        <f t="shared" si="65"/>
        <v>0</v>
      </c>
      <c r="AS103" s="117">
        <f t="shared" si="65"/>
        <v>0</v>
      </c>
      <c r="AT103" s="117">
        <f t="shared" si="65"/>
        <v>0</v>
      </c>
      <c r="AU103" s="117">
        <f t="shared" si="65"/>
        <v>0</v>
      </c>
      <c r="AV103" s="117">
        <f t="shared" si="65"/>
        <v>0</v>
      </c>
      <c r="AW103" s="117">
        <f t="shared" si="65"/>
        <v>0</v>
      </c>
      <c r="AX103" s="117">
        <f t="shared" si="65"/>
        <v>0</v>
      </c>
      <c r="AY103" s="117">
        <f t="shared" si="65"/>
        <v>0</v>
      </c>
      <c r="AZ103" s="117">
        <f t="shared" si="65"/>
        <v>0</v>
      </c>
      <c r="BA103" s="117">
        <f t="shared" si="65"/>
        <v>0</v>
      </c>
      <c r="BB103" s="117">
        <f t="shared" si="65"/>
        <v>0</v>
      </c>
      <c r="BC103" s="117">
        <f t="shared" si="65"/>
        <v>0</v>
      </c>
      <c r="BD103" s="117">
        <f t="shared" si="65"/>
        <v>0</v>
      </c>
      <c r="BE103" s="117">
        <f t="shared" si="65"/>
        <v>0</v>
      </c>
      <c r="BF103" s="117">
        <f t="shared" si="65"/>
        <v>0</v>
      </c>
      <c r="BG103" s="117">
        <f t="shared" si="65"/>
        <v>0</v>
      </c>
      <c r="BH103" s="117">
        <f t="shared" si="65"/>
        <v>0</v>
      </c>
      <c r="BI103" s="117">
        <f t="shared" si="65"/>
        <v>0</v>
      </c>
      <c r="BJ103" s="117">
        <f t="shared" si="65"/>
        <v>0</v>
      </c>
      <c r="BK103" s="117">
        <f t="shared" si="65"/>
        <v>0</v>
      </c>
      <c r="BL103" s="117">
        <f t="shared" si="65"/>
        <v>0</v>
      </c>
      <c r="BM103" s="117">
        <f t="shared" si="65"/>
        <v>0</v>
      </c>
      <c r="BN103" s="117">
        <f t="shared" si="65"/>
        <v>0</v>
      </c>
      <c r="BO103" s="117">
        <f t="shared" si="65"/>
        <v>0</v>
      </c>
      <c r="BP103" s="117">
        <f t="shared" si="65"/>
        <v>0</v>
      </c>
      <c r="BQ103" s="117">
        <f t="shared" si="65"/>
        <v>0</v>
      </c>
      <c r="BR103" s="117">
        <f t="shared" si="65"/>
        <v>0</v>
      </c>
      <c r="BS103" s="117">
        <f t="shared" si="65"/>
        <v>0</v>
      </c>
      <c r="BT103" s="117">
        <f t="shared" si="65"/>
        <v>0</v>
      </c>
      <c r="BU103" s="117">
        <f t="shared" si="65"/>
        <v>0</v>
      </c>
      <c r="BV103" s="117">
        <f t="shared" si="65"/>
        <v>0</v>
      </c>
      <c r="BW103" s="117">
        <f t="shared" si="65"/>
        <v>0</v>
      </c>
      <c r="BX103" s="117">
        <f t="shared" si="65"/>
        <v>0</v>
      </c>
      <c r="BY103" s="117">
        <f t="shared" si="65"/>
        <v>0</v>
      </c>
      <c r="BZ103" s="117">
        <f t="shared" si="65"/>
        <v>0</v>
      </c>
      <c r="CA103" s="117">
        <f t="shared" si="65"/>
        <v>0</v>
      </c>
      <c r="CB103" s="117">
        <f t="shared" si="65"/>
        <v>0</v>
      </c>
      <c r="CC103" s="117">
        <f t="shared" si="65"/>
        <v>0</v>
      </c>
      <c r="CD103" s="117">
        <f t="shared" si="65"/>
        <v>0</v>
      </c>
      <c r="CE103" s="117">
        <f t="shared" si="65"/>
        <v>0</v>
      </c>
      <c r="CF103" s="117">
        <f t="shared" si="65"/>
        <v>0</v>
      </c>
      <c r="CG103" s="117">
        <f t="shared" si="65"/>
        <v>0</v>
      </c>
      <c r="CH103" s="117">
        <f t="shared" si="65"/>
        <v>0</v>
      </c>
      <c r="CI103" s="117">
        <f t="shared" si="65"/>
        <v>0</v>
      </c>
      <c r="CJ103" s="117">
        <f t="shared" si="65"/>
        <v>0</v>
      </c>
      <c r="CK103" s="117">
        <f t="shared" si="65"/>
        <v>0</v>
      </c>
      <c r="CL103" s="117">
        <f t="shared" si="65"/>
        <v>0</v>
      </c>
      <c r="CM103" s="117">
        <f t="shared" si="65"/>
        <v>0</v>
      </c>
      <c r="CN103" s="117">
        <f t="shared" ref="CN103:DO103" si="66">CN101-CN102</f>
        <v>0</v>
      </c>
      <c r="CO103" s="117">
        <f t="shared" si="66"/>
        <v>0</v>
      </c>
      <c r="CP103" s="117">
        <f t="shared" si="66"/>
        <v>0</v>
      </c>
      <c r="CQ103" s="117">
        <f t="shared" si="66"/>
        <v>0</v>
      </c>
      <c r="CR103" s="117">
        <f t="shared" si="66"/>
        <v>0</v>
      </c>
      <c r="CS103" s="117">
        <f t="shared" si="66"/>
        <v>0</v>
      </c>
      <c r="CT103" s="117">
        <f t="shared" si="66"/>
        <v>0</v>
      </c>
      <c r="CU103" s="117">
        <f t="shared" si="66"/>
        <v>0</v>
      </c>
      <c r="CV103" s="117">
        <f t="shared" si="66"/>
        <v>0</v>
      </c>
      <c r="CW103" s="117">
        <f t="shared" si="66"/>
        <v>0</v>
      </c>
      <c r="CX103" s="117">
        <f t="shared" si="66"/>
        <v>0</v>
      </c>
      <c r="CY103" s="117">
        <f t="shared" si="66"/>
        <v>0</v>
      </c>
      <c r="CZ103" s="117">
        <f t="shared" si="66"/>
        <v>0</v>
      </c>
      <c r="DA103" s="117">
        <f t="shared" si="66"/>
        <v>0</v>
      </c>
      <c r="DB103" s="117">
        <f t="shared" si="66"/>
        <v>0</v>
      </c>
      <c r="DC103" s="117">
        <f t="shared" si="66"/>
        <v>0</v>
      </c>
      <c r="DD103" s="117">
        <f t="shared" si="66"/>
        <v>0</v>
      </c>
      <c r="DE103" s="117">
        <f t="shared" si="66"/>
        <v>0</v>
      </c>
      <c r="DF103" s="117">
        <f t="shared" si="66"/>
        <v>0</v>
      </c>
      <c r="DG103" s="117">
        <f t="shared" si="66"/>
        <v>0</v>
      </c>
      <c r="DH103" s="117">
        <f t="shared" si="66"/>
        <v>0</v>
      </c>
      <c r="DI103" s="117">
        <f t="shared" si="66"/>
        <v>0</v>
      </c>
      <c r="DJ103" s="117">
        <f t="shared" si="66"/>
        <v>0</v>
      </c>
      <c r="DK103" s="117">
        <f t="shared" si="66"/>
        <v>0</v>
      </c>
      <c r="DL103" s="117">
        <f t="shared" si="66"/>
        <v>0</v>
      </c>
      <c r="DM103" s="117">
        <f t="shared" si="66"/>
        <v>0</v>
      </c>
      <c r="DN103" s="117">
        <f t="shared" si="66"/>
        <v>0</v>
      </c>
      <c r="DO103" s="117">
        <f t="shared" si="66"/>
        <v>0</v>
      </c>
    </row>
    <row r="104" spans="8:119">
      <c r="H104" s="120"/>
      <c r="I104" s="120"/>
      <c r="J104" s="120"/>
      <c r="K104" s="120"/>
      <c r="L104" s="120"/>
      <c r="M104" s="127"/>
      <c r="N104" s="120"/>
      <c r="O104" s="120"/>
      <c r="P104" s="128"/>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c r="AL104" s="120"/>
      <c r="AM104" s="120"/>
      <c r="AN104" s="120"/>
      <c r="AO104" s="120"/>
      <c r="AP104" s="120"/>
      <c r="AQ104" s="120"/>
      <c r="AR104" s="120"/>
      <c r="AS104" s="120"/>
      <c r="AT104" s="120"/>
      <c r="AU104" s="120"/>
      <c r="AV104" s="120"/>
      <c r="AW104" s="120"/>
      <c r="AX104" s="120"/>
      <c r="AY104" s="120"/>
      <c r="AZ104" s="120"/>
      <c r="BA104" s="120"/>
      <c r="BB104" s="120"/>
      <c r="BC104" s="120"/>
      <c r="BD104" s="120"/>
      <c r="BE104" s="120"/>
      <c r="BF104" s="120"/>
      <c r="BG104" s="120"/>
      <c r="BH104" s="120"/>
      <c r="BI104" s="120"/>
      <c r="BJ104" s="120"/>
      <c r="BK104" s="120"/>
      <c r="BL104" s="120"/>
      <c r="BM104" s="120"/>
      <c r="BN104" s="120"/>
      <c r="BO104" s="120"/>
      <c r="BP104" s="120"/>
      <c r="BQ104" s="120"/>
      <c r="BR104" s="120"/>
      <c r="BS104" s="120"/>
      <c r="BT104" s="120"/>
      <c r="BU104" s="120"/>
      <c r="BV104" s="120"/>
      <c r="BW104" s="120"/>
      <c r="BX104" s="120"/>
      <c r="BY104" s="120"/>
      <c r="BZ104" s="120"/>
      <c r="CA104" s="120"/>
      <c r="CB104" s="120"/>
      <c r="CC104" s="120"/>
      <c r="CD104" s="120"/>
      <c r="CE104" s="120"/>
      <c r="CF104" s="120"/>
      <c r="CG104" s="120"/>
      <c r="CH104" s="120"/>
      <c r="CI104" s="120"/>
      <c r="CJ104" s="120"/>
      <c r="CK104" s="120"/>
      <c r="CL104" s="120"/>
      <c r="CM104" s="120"/>
      <c r="CN104" s="120"/>
      <c r="CO104" s="120"/>
      <c r="CP104" s="120"/>
      <c r="CQ104" s="120"/>
      <c r="CR104" s="120"/>
      <c r="CS104" s="120"/>
      <c r="CT104" s="120"/>
      <c r="CU104" s="120"/>
      <c r="CV104" s="120"/>
      <c r="CW104" s="120"/>
      <c r="CX104" s="120"/>
      <c r="CY104" s="120"/>
      <c r="CZ104" s="120"/>
      <c r="DA104" s="120"/>
      <c r="DB104" s="120"/>
      <c r="DC104" s="120"/>
      <c r="DD104" s="120"/>
      <c r="DE104" s="120"/>
      <c r="DF104" s="120"/>
      <c r="DG104" s="120"/>
      <c r="DH104" s="120"/>
      <c r="DI104" s="120"/>
      <c r="DJ104" s="120"/>
      <c r="DK104" s="120"/>
      <c r="DL104" s="120"/>
      <c r="DM104" s="120"/>
      <c r="DN104" s="120"/>
      <c r="DO104" s="120"/>
    </row>
    <row r="105" ht="30" customHeight="1" spans="2:119">
      <c r="B105" s="121" t="s">
        <v>256</v>
      </c>
      <c r="C105" s="121"/>
      <c r="D105" s="121"/>
      <c r="E105" s="121"/>
      <c r="F105" s="121"/>
      <c r="G105" s="121"/>
      <c r="H105" s="119">
        <f>H94-'现金流明细表（集客填报）'!H118</f>
        <v>0</v>
      </c>
      <c r="I105" s="119">
        <f>I94-'现金流明细表（集客填报）'!I118</f>
        <v>0</v>
      </c>
      <c r="J105" s="119">
        <f>J94-'现金流明细表（集客填报）'!J118</f>
        <v>0</v>
      </c>
      <c r="K105" s="119">
        <f>K94-'现金流明细表（集客填报）'!K118</f>
        <v>0</v>
      </c>
      <c r="L105" s="119">
        <f>L94-'现金流明细表（集客填报）'!L118</f>
        <v>0</v>
      </c>
      <c r="M105" s="119">
        <f>M94-'现金流明细表（集客填报）'!M118</f>
        <v>0</v>
      </c>
      <c r="N105" s="119">
        <f>N94-'现金流明细表（集客填报）'!N118</f>
        <v>-3973.58490566038</v>
      </c>
      <c r="O105" s="119">
        <f>O94-'现金流明细表（集客填报）'!O118</f>
        <v>0</v>
      </c>
      <c r="P105" s="119">
        <f>P94-'现金流明细表（集客填报）'!P118</f>
        <v>0</v>
      </c>
      <c r="Q105" s="119">
        <f>Q94-'现金流明细表（集客填报）'!Q118</f>
        <v>0</v>
      </c>
      <c r="R105" s="119">
        <f>R94-'现金流明细表（集客填报）'!R118</f>
        <v>0</v>
      </c>
      <c r="S105" s="119">
        <f>S94-'现金流明细表（集客填报）'!S118</f>
        <v>0</v>
      </c>
      <c r="T105" s="119">
        <f>T94-'现金流明细表（集客填报）'!T118</f>
        <v>0</v>
      </c>
      <c r="U105" s="119">
        <f>U94-'现金流明细表（集客填报）'!U118</f>
        <v>0</v>
      </c>
      <c r="V105" s="119">
        <f>V94-'现金流明细表（集客填报）'!V118</f>
        <v>0</v>
      </c>
      <c r="W105" s="119">
        <f>W94-'现金流明细表（集客填报）'!W118</f>
        <v>0</v>
      </c>
      <c r="X105" s="119">
        <f>X94-'现金流明细表（集客填报）'!X118</f>
        <v>1</v>
      </c>
      <c r="Y105" s="119">
        <f>Y94-'现金流明细表（集客填报）'!Y118</f>
        <v>0</v>
      </c>
      <c r="Z105" s="119">
        <f>Z94-'现金流明细表（集客填报）'!Z118</f>
        <v>0</v>
      </c>
      <c r="AA105" s="119">
        <f>AA94-'现金流明细表（集客填报）'!AA118</f>
        <v>0</v>
      </c>
      <c r="AB105" s="119">
        <f>AB94-'现金流明细表（集客填报）'!AB118</f>
        <v>0</v>
      </c>
      <c r="AC105" s="119">
        <f>AC94-'现金流明细表（集客填报）'!AC118</f>
        <v>0</v>
      </c>
      <c r="AD105" s="119">
        <f>AD94-'现金流明细表（集客填报）'!AD118</f>
        <v>0</v>
      </c>
      <c r="AE105" s="119">
        <f>AE94-'现金流明细表（集客填报）'!AE118</f>
        <v>0</v>
      </c>
      <c r="AF105" s="119">
        <f>AF94-'现金流明细表（集客填报）'!AF118</f>
        <v>0</v>
      </c>
      <c r="AG105" s="119">
        <f>AG94-'现金流明细表（集客填报）'!AG118</f>
        <v>0</v>
      </c>
      <c r="AH105" s="119">
        <f>AH94-'现金流明细表（集客填报）'!AH118</f>
        <v>0</v>
      </c>
      <c r="AI105" s="119">
        <f>AI94-'现金流明细表（集客填报）'!AI118</f>
        <v>0</v>
      </c>
      <c r="AJ105" s="119">
        <f>AJ94-'现金流明细表（集客填报）'!AJ118</f>
        <v>0</v>
      </c>
      <c r="AK105" s="119">
        <f>AK94-'现金流明细表（集客填报）'!AK118</f>
        <v>0</v>
      </c>
      <c r="AL105" s="119">
        <f>AL94-'现金流明细表（集客填报）'!AL118</f>
        <v>0</v>
      </c>
      <c r="AM105" s="119">
        <f>AM94-'现金流明细表（集客填报）'!AM118</f>
        <v>0</v>
      </c>
      <c r="AN105" s="119">
        <f>AN94-'现金流明细表（集客填报）'!AN118</f>
        <v>0</v>
      </c>
      <c r="AO105" s="119">
        <f>AO94-'现金流明细表（集客填报）'!AO118</f>
        <v>0</v>
      </c>
      <c r="AP105" s="119">
        <f>AP94-'现金流明细表（集客填报）'!AP118</f>
        <v>0</v>
      </c>
      <c r="AQ105" s="119">
        <f>AQ94-'现金流明细表（集客填报）'!AQ118</f>
        <v>0</v>
      </c>
      <c r="AR105" s="119">
        <f>AR94-'现金流明细表（集客填报）'!AR118</f>
        <v>0</v>
      </c>
      <c r="AS105" s="119">
        <f>AS94-'现金流明细表（集客填报）'!AS118</f>
        <v>0</v>
      </c>
      <c r="AT105" s="119">
        <f>AT94-'现金流明细表（集客填报）'!AT118</f>
        <v>0</v>
      </c>
      <c r="AU105" s="119">
        <f>AU94-'现金流明细表（集客填报）'!AU118</f>
        <v>0</v>
      </c>
      <c r="AV105" s="119">
        <f>AV94-'现金流明细表（集客填报）'!AV118</f>
        <v>0</v>
      </c>
      <c r="AW105" s="119">
        <f>AW94-'现金流明细表（集客填报）'!AW118</f>
        <v>0</v>
      </c>
      <c r="AX105" s="119">
        <f>AX94-'现金流明细表（集客填报）'!AX118</f>
        <v>0</v>
      </c>
      <c r="AY105" s="119">
        <f>AY94-'现金流明细表（集客填报）'!AY118</f>
        <v>0</v>
      </c>
      <c r="AZ105" s="119">
        <f>AZ94-'现金流明细表（集客填报）'!AZ118</f>
        <v>0</v>
      </c>
      <c r="BA105" s="119">
        <f>BA94-'现金流明细表（集客填报）'!BA118</f>
        <v>0</v>
      </c>
      <c r="BB105" s="119">
        <f>BB94-'现金流明细表（集客填报）'!BB118</f>
        <v>0</v>
      </c>
      <c r="BC105" s="119">
        <f>BC94-'现金流明细表（集客填报）'!BC118</f>
        <v>0</v>
      </c>
      <c r="BD105" s="119">
        <f>BD94-'现金流明细表（集客填报）'!BD118</f>
        <v>0</v>
      </c>
      <c r="BE105" s="119">
        <f>BE94-'现金流明细表（集客填报）'!BE118</f>
        <v>0</v>
      </c>
      <c r="BF105" s="119">
        <f>BF94-'现金流明细表（集客填报）'!BF118</f>
        <v>0</v>
      </c>
      <c r="BG105" s="119">
        <f>BG94-'现金流明细表（集客填报）'!BG118</f>
        <v>0</v>
      </c>
      <c r="BH105" s="119">
        <f>BH94-'现金流明细表（集客填报）'!BH118</f>
        <v>0</v>
      </c>
      <c r="BI105" s="119">
        <f>BI94-'现金流明细表（集客填报）'!BI118</f>
        <v>0</v>
      </c>
      <c r="BJ105" s="119">
        <f>BJ94-'现金流明细表（集客填报）'!BJ118</f>
        <v>0</v>
      </c>
      <c r="BK105" s="119">
        <f>BK94-'现金流明细表（集客填报）'!BK118</f>
        <v>0</v>
      </c>
      <c r="BL105" s="119">
        <f>BL94-'现金流明细表（集客填报）'!BL118</f>
        <v>0</v>
      </c>
      <c r="BM105" s="119">
        <f>BM94-'现金流明细表（集客填报）'!BM118</f>
        <v>0</v>
      </c>
      <c r="BN105" s="119">
        <f>BN94-'现金流明细表（集客填报）'!BN118</f>
        <v>0</v>
      </c>
      <c r="BO105" s="119">
        <f>BO94-'现金流明细表（集客填报）'!BO118</f>
        <v>0</v>
      </c>
      <c r="BP105" s="119">
        <f>BP94-'现金流明细表（集客填报）'!BP118</f>
        <v>0</v>
      </c>
      <c r="BQ105" s="119">
        <f>BQ94-'现金流明细表（集客填报）'!BQ118</f>
        <v>0</v>
      </c>
      <c r="BR105" s="119">
        <f>BR94-'现金流明细表（集客填报）'!BR118</f>
        <v>0</v>
      </c>
      <c r="BS105" s="119">
        <f>BS94-'现金流明细表（集客填报）'!BS118</f>
        <v>0</v>
      </c>
      <c r="BT105" s="119">
        <f>BT94-'现金流明细表（集客填报）'!BT118</f>
        <v>0</v>
      </c>
      <c r="BU105" s="119">
        <f>BU94-'现金流明细表（集客填报）'!BU118</f>
        <v>0</v>
      </c>
      <c r="BV105" s="119">
        <f>BV94-'现金流明细表（集客填报）'!BV118</f>
        <v>0</v>
      </c>
      <c r="BW105" s="119">
        <f>BW94-'现金流明细表（集客填报）'!BW118</f>
        <v>0</v>
      </c>
      <c r="BX105" s="119">
        <f>BX94-'现金流明细表（集客填报）'!BX118</f>
        <v>0</v>
      </c>
      <c r="BY105" s="119">
        <f>BY94-'现金流明细表（集客填报）'!BY118</f>
        <v>0</v>
      </c>
      <c r="BZ105" s="119">
        <f>BZ94-'现金流明细表（集客填报）'!BZ118</f>
        <v>0</v>
      </c>
      <c r="CA105" s="119">
        <f>CA94-'现金流明细表（集客填报）'!CA118</f>
        <v>0</v>
      </c>
      <c r="CB105" s="119">
        <f>CB94-'现金流明细表（集客填报）'!CB118</f>
        <v>0</v>
      </c>
      <c r="CC105" s="119">
        <f>CC94-'现金流明细表（集客填报）'!CC118</f>
        <v>0</v>
      </c>
      <c r="CD105" s="119">
        <f>CD94-'现金流明细表（集客填报）'!CD118</f>
        <v>0</v>
      </c>
      <c r="CE105" s="119">
        <f>CE94-'现金流明细表（集客填报）'!CE118</f>
        <v>0</v>
      </c>
      <c r="CF105" s="119">
        <f>CF94-'现金流明细表（集客填报）'!CF118</f>
        <v>0</v>
      </c>
      <c r="CG105" s="119">
        <f>CG94-'现金流明细表（集客填报）'!CG118</f>
        <v>0</v>
      </c>
      <c r="CH105" s="119">
        <f>CH94-'现金流明细表（集客填报）'!CH118</f>
        <v>0</v>
      </c>
      <c r="CI105" s="119">
        <f>CI94-'现金流明细表（集客填报）'!CI118</f>
        <v>0</v>
      </c>
      <c r="CJ105" s="119">
        <f>CJ94-'现金流明细表（集客填报）'!CJ118</f>
        <v>0</v>
      </c>
      <c r="CK105" s="119">
        <f>CK94-'现金流明细表（集客填报）'!CK118</f>
        <v>0</v>
      </c>
      <c r="CL105" s="119">
        <f>CL94-'现金流明细表（集客填报）'!CL118</f>
        <v>0</v>
      </c>
      <c r="CM105" s="119">
        <f>CM94-'现金流明细表（集客填报）'!CM118</f>
        <v>0</v>
      </c>
      <c r="CN105" s="119">
        <f>CN94-'现金流明细表（集客填报）'!CN118</f>
        <v>0</v>
      </c>
      <c r="CO105" s="119">
        <f>CO94-'现金流明细表（集客填报）'!CO118</f>
        <v>0</v>
      </c>
      <c r="CP105" s="119">
        <f>CP94-'现金流明细表（集客填报）'!CP118</f>
        <v>0</v>
      </c>
      <c r="CQ105" s="119">
        <f>CQ94-'现金流明细表（集客填报）'!CQ118</f>
        <v>0</v>
      </c>
      <c r="CR105" s="119">
        <f>CR94-'现金流明细表（集客填报）'!CR118</f>
        <v>0</v>
      </c>
      <c r="CS105" s="119">
        <f>CS94-'现金流明细表（集客填报）'!CS118</f>
        <v>0</v>
      </c>
      <c r="CT105" s="119">
        <f>CT94-'现金流明细表（集客填报）'!CT118</f>
        <v>0</v>
      </c>
      <c r="CU105" s="119">
        <f>CU94-'现金流明细表（集客填报）'!CU118</f>
        <v>0</v>
      </c>
      <c r="CV105" s="119">
        <f>CV94-'现金流明细表（集客填报）'!CV118</f>
        <v>0</v>
      </c>
      <c r="CW105" s="119">
        <f>CW94-'现金流明细表（集客填报）'!CW118</f>
        <v>0</v>
      </c>
      <c r="CX105" s="119">
        <f>CX94-'现金流明细表（集客填报）'!CX118</f>
        <v>0</v>
      </c>
      <c r="CY105" s="119">
        <f>CY94-'现金流明细表（集客填报）'!CY118</f>
        <v>0</v>
      </c>
      <c r="CZ105" s="119">
        <f>CZ94-'现金流明细表（集客填报）'!CZ118</f>
        <v>0</v>
      </c>
      <c r="DA105" s="119">
        <f>DA94-'现金流明细表（集客填报）'!DA118</f>
        <v>0</v>
      </c>
      <c r="DB105" s="119">
        <f>DB94-'现金流明细表（集客填报）'!DB118</f>
        <v>0</v>
      </c>
      <c r="DC105" s="119">
        <f>DC94-'现金流明细表（集客填报）'!DC118</f>
        <v>0</v>
      </c>
      <c r="DD105" s="119">
        <f>DD94-'现金流明细表（集客填报）'!DD118</f>
        <v>0</v>
      </c>
      <c r="DE105" s="119">
        <f>DE94-'现金流明细表（集客填报）'!DE118</f>
        <v>0</v>
      </c>
      <c r="DF105" s="119">
        <f>DF94-'现金流明细表（集客填报）'!DF118</f>
        <v>0</v>
      </c>
      <c r="DG105" s="119">
        <f>DG94-'现金流明细表（集客填报）'!DG118</f>
        <v>0</v>
      </c>
      <c r="DH105" s="119">
        <f>DH94-'现金流明细表（集客填报）'!DH118</f>
        <v>0</v>
      </c>
      <c r="DI105" s="119">
        <f>DI94-'现金流明细表（集客填报）'!DI118</f>
        <v>0</v>
      </c>
      <c r="DJ105" s="119">
        <f>DJ94-'现金流明细表（集客填报）'!DJ118</f>
        <v>0</v>
      </c>
      <c r="DK105" s="119">
        <f>DK94-'现金流明细表（集客填报）'!DK118</f>
        <v>0</v>
      </c>
      <c r="DL105" s="119">
        <f>DL94-'现金流明细表（集客填报）'!DL118</f>
        <v>0</v>
      </c>
      <c r="DM105" s="119">
        <f>DM94-'现金流明细表（集客填报）'!DM118</f>
        <v>0</v>
      </c>
      <c r="DN105" s="119">
        <f>DN94-'现金流明细表（集客填报）'!DN118</f>
        <v>0</v>
      </c>
      <c r="DO105" s="119">
        <f>DO94-'现金流明细表（集客填报）'!DO118</f>
        <v>0</v>
      </c>
    </row>
    <row r="106" ht="34" customHeight="1" spans="2:119">
      <c r="B106" s="122" t="s">
        <v>257</v>
      </c>
      <c r="C106" s="122"/>
      <c r="D106" s="122"/>
      <c r="E106" s="122"/>
      <c r="F106" s="122"/>
      <c r="G106" s="122"/>
      <c r="H106" s="119">
        <f>SUM($H105:H105)</f>
        <v>0</v>
      </c>
      <c r="I106" s="119">
        <f>SUM($H105:I105)</f>
        <v>0</v>
      </c>
      <c r="J106" s="119">
        <f>SUM($H105:J105)</f>
        <v>0</v>
      </c>
      <c r="K106" s="119">
        <f>SUM($H105:K105)</f>
        <v>0</v>
      </c>
      <c r="L106" s="119">
        <f>SUM($H105:L105)</f>
        <v>0</v>
      </c>
      <c r="M106" s="119">
        <f>SUM($H105:M105)</f>
        <v>0</v>
      </c>
      <c r="N106" s="119">
        <f>SUM($H105:N105)</f>
        <v>-3973.58490566038</v>
      </c>
      <c r="O106" s="119">
        <f>SUM($H105:O105)</f>
        <v>-3973.58490566038</v>
      </c>
      <c r="P106" s="119">
        <f>SUM($H105:P105)</f>
        <v>-3973.58490566038</v>
      </c>
      <c r="Q106" s="119">
        <f>SUM($H105:Q105)</f>
        <v>-3973.58490566038</v>
      </c>
      <c r="R106" s="119">
        <f>SUM($H105:R105)</f>
        <v>-3973.58490566038</v>
      </c>
      <c r="S106" s="119">
        <f>SUM($H105:S105)</f>
        <v>-3973.58490566038</v>
      </c>
      <c r="T106" s="119">
        <f>SUM($H105:T105)</f>
        <v>-3973.58490566038</v>
      </c>
      <c r="U106" s="119">
        <f>SUM($H105:U105)</f>
        <v>-3973.58490566038</v>
      </c>
      <c r="V106" s="119">
        <f>SUM($H105:V105)</f>
        <v>-3973.58490566038</v>
      </c>
      <c r="W106" s="119">
        <f>SUM($H105:W105)</f>
        <v>-3973.58490566038</v>
      </c>
      <c r="X106" s="119">
        <f>SUM($H105:X105)</f>
        <v>-3972.58490566038</v>
      </c>
      <c r="Y106" s="119">
        <f>SUM($H105:Y105)</f>
        <v>-3972.58490566038</v>
      </c>
      <c r="Z106" s="119">
        <f>SUM($H105:Z105)</f>
        <v>-3972.58490566038</v>
      </c>
      <c r="AA106" s="119">
        <f>SUM($H105:AA105)</f>
        <v>-3972.58490566038</v>
      </c>
      <c r="AB106" s="119">
        <f>SUM($H105:AB105)</f>
        <v>-3972.58490566038</v>
      </c>
      <c r="AC106" s="119">
        <f>SUM($H105:AC105)</f>
        <v>-3972.58490566038</v>
      </c>
      <c r="AD106" s="119">
        <f>SUM($H105:AD105)</f>
        <v>-3972.58490566038</v>
      </c>
      <c r="AE106" s="119">
        <f>SUM($H105:AE105)</f>
        <v>-3972.58490566038</v>
      </c>
      <c r="AF106" s="119">
        <f>SUM($H105:AF105)</f>
        <v>-3972.58490566038</v>
      </c>
      <c r="AG106" s="119">
        <f>SUM($H105:AG105)</f>
        <v>-3972.58490566038</v>
      </c>
      <c r="AH106" s="119">
        <f>SUM($H105:AH105)</f>
        <v>-3972.58490566038</v>
      </c>
      <c r="AI106" s="119">
        <f>SUM($H105:AI105)</f>
        <v>-3972.58490566038</v>
      </c>
      <c r="AJ106" s="119">
        <f>SUM($H105:AJ105)</f>
        <v>-3972.58490566038</v>
      </c>
      <c r="AK106" s="119">
        <f>SUM($H105:AK105)</f>
        <v>-3972.58490566038</v>
      </c>
      <c r="AL106" s="119">
        <f>SUM($H105:AL105)</f>
        <v>-3972.58490566038</v>
      </c>
      <c r="AM106" s="119">
        <f>SUM($H105:AM105)</f>
        <v>-3972.58490566038</v>
      </c>
      <c r="AN106" s="119">
        <f>SUM($H105:AN105)</f>
        <v>-3972.58490566038</v>
      </c>
      <c r="AO106" s="119">
        <f>SUM($H105:AO105)</f>
        <v>-3972.58490566038</v>
      </c>
      <c r="AP106" s="119">
        <f>SUM($H105:AP105)</f>
        <v>-3972.58490566038</v>
      </c>
      <c r="AQ106" s="119">
        <f>SUM($H105:AQ105)</f>
        <v>-3972.58490566038</v>
      </c>
      <c r="AR106" s="119">
        <f>SUM($H105:AR105)</f>
        <v>-3972.58490566038</v>
      </c>
      <c r="AS106" s="119">
        <f>SUM($H105:AS105)</f>
        <v>-3972.58490566038</v>
      </c>
      <c r="AT106" s="119">
        <f>SUM($H105:AT105)</f>
        <v>-3972.58490566038</v>
      </c>
      <c r="AU106" s="119">
        <f>SUM($H105:AU105)</f>
        <v>-3972.58490566038</v>
      </c>
      <c r="AV106" s="119">
        <f>SUM($H105:AV105)</f>
        <v>-3972.58490566038</v>
      </c>
      <c r="AW106" s="119">
        <f>SUM($H105:AW105)</f>
        <v>-3972.58490566038</v>
      </c>
      <c r="AX106" s="119">
        <f>SUM($H105:AX105)</f>
        <v>-3972.58490566038</v>
      </c>
      <c r="AY106" s="119">
        <f>SUM($H105:AY105)</f>
        <v>-3972.58490566038</v>
      </c>
      <c r="AZ106" s="119">
        <f>SUM($H105:AZ105)</f>
        <v>-3972.58490566038</v>
      </c>
      <c r="BA106" s="119">
        <f>SUM($H105:BA105)</f>
        <v>-3972.58490566038</v>
      </c>
      <c r="BB106" s="119">
        <f>SUM($H105:BB105)</f>
        <v>-3972.58490566038</v>
      </c>
      <c r="BC106" s="119">
        <f>SUM($H105:BC105)</f>
        <v>-3972.58490566038</v>
      </c>
      <c r="BD106" s="119">
        <f>SUM($H105:BD105)</f>
        <v>-3972.58490566038</v>
      </c>
      <c r="BE106" s="119">
        <f>SUM($H105:BE105)</f>
        <v>-3972.58490566038</v>
      </c>
      <c r="BF106" s="119">
        <f>SUM($H105:BF105)</f>
        <v>-3972.58490566038</v>
      </c>
      <c r="BG106" s="119">
        <f>SUM($H105:BG105)</f>
        <v>-3972.58490566038</v>
      </c>
      <c r="BH106" s="119">
        <f>SUM($H105:BH105)</f>
        <v>-3972.58490566038</v>
      </c>
      <c r="BI106" s="119">
        <f>SUM($H105:BI105)</f>
        <v>-3972.58490566038</v>
      </c>
      <c r="BJ106" s="119">
        <f>SUM($H105:BJ105)</f>
        <v>-3972.58490566038</v>
      </c>
      <c r="BK106" s="119">
        <f>SUM($H105:BK105)</f>
        <v>-3972.58490566038</v>
      </c>
      <c r="BL106" s="119">
        <f>SUM($H105:BL105)</f>
        <v>-3972.58490566038</v>
      </c>
      <c r="BM106" s="119">
        <f>SUM($H105:BM105)</f>
        <v>-3972.58490566038</v>
      </c>
      <c r="BN106" s="119">
        <f>SUM($H105:BN105)</f>
        <v>-3972.58490566038</v>
      </c>
      <c r="BO106" s="119">
        <f>SUM($H105:BO105)</f>
        <v>-3972.58490566038</v>
      </c>
      <c r="BP106" s="119">
        <f>SUM($H105:BP105)</f>
        <v>-3972.58490566038</v>
      </c>
      <c r="BQ106" s="119">
        <f>SUM($H105:BQ105)</f>
        <v>-3972.58490566038</v>
      </c>
      <c r="BR106" s="119">
        <f>SUM($H105:BR105)</f>
        <v>-3972.58490566038</v>
      </c>
      <c r="BS106" s="119">
        <f>SUM($H105:BS105)</f>
        <v>-3972.58490566038</v>
      </c>
      <c r="BT106" s="119">
        <f>SUM($H105:BT105)</f>
        <v>-3972.58490566038</v>
      </c>
      <c r="BU106" s="119">
        <f>SUM($H105:BU105)</f>
        <v>-3972.58490566038</v>
      </c>
      <c r="BV106" s="119">
        <f>SUM($H105:BV105)</f>
        <v>-3972.58490566038</v>
      </c>
      <c r="BW106" s="119">
        <f>SUM($H105:BW105)</f>
        <v>-3972.58490566038</v>
      </c>
      <c r="BX106" s="119">
        <f>SUM($H105:BX105)</f>
        <v>-3972.58490566038</v>
      </c>
      <c r="BY106" s="119">
        <f>SUM($H105:BY105)</f>
        <v>-3972.58490566038</v>
      </c>
      <c r="BZ106" s="119">
        <f>SUM($H105:BZ105)</f>
        <v>-3972.58490566038</v>
      </c>
      <c r="CA106" s="119">
        <f>SUM($H105:CA105)</f>
        <v>-3972.58490566038</v>
      </c>
      <c r="CB106" s="119">
        <f>SUM($H105:CB105)</f>
        <v>-3972.58490566038</v>
      </c>
      <c r="CC106" s="119">
        <f>SUM($H105:CC105)</f>
        <v>-3972.58490566038</v>
      </c>
      <c r="CD106" s="119">
        <f>SUM($H105:CD105)</f>
        <v>-3972.58490566038</v>
      </c>
      <c r="CE106" s="119">
        <f>SUM($H105:CE105)</f>
        <v>-3972.58490566038</v>
      </c>
      <c r="CF106" s="119">
        <f>SUM($H105:CF105)</f>
        <v>-3972.58490566038</v>
      </c>
      <c r="CG106" s="119">
        <f>SUM($H105:CG105)</f>
        <v>-3972.58490566038</v>
      </c>
      <c r="CH106" s="119">
        <f>SUM($H105:CH105)</f>
        <v>-3972.58490566038</v>
      </c>
      <c r="CI106" s="119">
        <f>SUM($H105:CI105)</f>
        <v>-3972.58490566038</v>
      </c>
      <c r="CJ106" s="119">
        <f>SUM($H105:CJ105)</f>
        <v>-3972.58490566038</v>
      </c>
      <c r="CK106" s="119">
        <f>SUM($H105:CK105)</f>
        <v>-3972.58490566038</v>
      </c>
      <c r="CL106" s="119">
        <f>SUM($H105:CL105)</f>
        <v>-3972.58490566038</v>
      </c>
      <c r="CM106" s="119">
        <f>SUM($H105:CM105)</f>
        <v>-3972.58490566038</v>
      </c>
      <c r="CN106" s="119">
        <f>SUM($H105:CN105)</f>
        <v>-3972.58490566038</v>
      </c>
      <c r="CO106" s="119">
        <f>SUM($H105:CO105)</f>
        <v>-3972.58490566038</v>
      </c>
      <c r="CP106" s="119">
        <f>SUM($H105:CP105)</f>
        <v>-3972.58490566038</v>
      </c>
      <c r="CQ106" s="119">
        <f>SUM($H105:CQ105)</f>
        <v>-3972.58490566038</v>
      </c>
      <c r="CR106" s="119">
        <f>SUM($H105:CR105)</f>
        <v>-3972.58490566038</v>
      </c>
      <c r="CS106" s="119">
        <f>SUM($H105:CS105)</f>
        <v>-3972.58490566038</v>
      </c>
      <c r="CT106" s="119">
        <f>SUM($H105:CT105)</f>
        <v>-3972.58490566038</v>
      </c>
      <c r="CU106" s="119">
        <f>SUM($H105:CU105)</f>
        <v>-3972.58490566038</v>
      </c>
      <c r="CV106" s="119">
        <f>SUM($H105:CV105)</f>
        <v>-3972.58490566038</v>
      </c>
      <c r="CW106" s="119">
        <f>SUM($H105:CW105)</f>
        <v>-3972.58490566038</v>
      </c>
      <c r="CX106" s="119">
        <f>SUM($H105:CX105)</f>
        <v>-3972.58490566038</v>
      </c>
      <c r="CY106" s="119">
        <f>SUM($H105:CY105)</f>
        <v>-3972.58490566038</v>
      </c>
      <c r="CZ106" s="119">
        <f>SUM($H105:CZ105)</f>
        <v>-3972.58490566038</v>
      </c>
      <c r="DA106" s="119">
        <f>SUM($H105:DA105)</f>
        <v>-3972.58490566038</v>
      </c>
      <c r="DB106" s="119">
        <f>SUM($H105:DB105)</f>
        <v>-3972.58490566038</v>
      </c>
      <c r="DC106" s="119">
        <f>SUM($H105:DC105)</f>
        <v>-3972.58490566038</v>
      </c>
      <c r="DD106" s="119">
        <f>SUM($H105:DD105)</f>
        <v>-3972.58490566038</v>
      </c>
      <c r="DE106" s="119">
        <f>SUM($H105:DE105)</f>
        <v>-3972.58490566038</v>
      </c>
      <c r="DF106" s="119">
        <f>SUM($H105:DF105)</f>
        <v>-3972.58490566038</v>
      </c>
      <c r="DG106" s="119">
        <f>SUM($H105:DG105)</f>
        <v>-3972.58490566038</v>
      </c>
      <c r="DH106" s="119">
        <f>SUM($H105:DH105)</f>
        <v>-3972.58490566038</v>
      </c>
      <c r="DI106" s="119">
        <f>SUM($H105:DI105)</f>
        <v>-3972.58490566038</v>
      </c>
      <c r="DJ106" s="119">
        <f>SUM($H105:DJ105)</f>
        <v>-3972.58490566038</v>
      </c>
      <c r="DK106" s="119">
        <f>SUM($H105:DK105)</f>
        <v>-3972.58490566038</v>
      </c>
      <c r="DL106" s="119">
        <f>SUM($H105:DL105)</f>
        <v>-3972.58490566038</v>
      </c>
      <c r="DM106" s="119">
        <f>SUM($H105:DM105)</f>
        <v>-3972.58490566038</v>
      </c>
      <c r="DN106" s="119">
        <f>SUM($H105:DN105)</f>
        <v>-3972.58490566038</v>
      </c>
      <c r="DO106" s="119">
        <f>SUM($H105:DO105)</f>
        <v>-3972.58490566038</v>
      </c>
    </row>
    <row r="108" ht="38" hidden="1" customHeight="1" spans="2:119">
      <c r="B108" s="116" t="s">
        <v>258</v>
      </c>
      <c r="C108" s="116"/>
      <c r="D108" s="116"/>
      <c r="E108" s="116"/>
      <c r="F108" s="116"/>
      <c r="G108" s="116"/>
      <c r="H108" s="123">
        <f t="shared" ref="H108:S108" si="67">SUM(H9:H27)-I10-H11-H12</f>
        <v>0</v>
      </c>
      <c r="I108" s="123">
        <f t="shared" si="67"/>
        <v>0</v>
      </c>
      <c r="J108" s="123">
        <f t="shared" si="67"/>
        <v>0</v>
      </c>
      <c r="K108" s="123">
        <f t="shared" si="67"/>
        <v>0</v>
      </c>
      <c r="L108" s="123">
        <f t="shared" si="67"/>
        <v>0</v>
      </c>
      <c r="M108" s="123">
        <f t="shared" si="67"/>
        <v>0</v>
      </c>
      <c r="N108" s="123">
        <f t="shared" si="67"/>
        <v>0</v>
      </c>
      <c r="O108" s="123">
        <f t="shared" si="67"/>
        <v>0</v>
      </c>
      <c r="P108" s="123">
        <f t="shared" si="67"/>
        <v>0</v>
      </c>
      <c r="Q108" s="123">
        <f t="shared" si="67"/>
        <v>0</v>
      </c>
      <c r="R108" s="123">
        <f t="shared" si="67"/>
        <v>0</v>
      </c>
      <c r="S108" s="123">
        <f t="shared" si="67"/>
        <v>0</v>
      </c>
      <c r="T108" s="123" t="e">
        <f>SUM(T9:T27)-#REF!-T11-T12</f>
        <v>#REF!</v>
      </c>
      <c r="U108" s="123">
        <f t="shared" ref="U108:CF108" si="68">SUM(U9:U27)-U10-U11-U12</f>
        <v>0</v>
      </c>
      <c r="V108" s="123">
        <f t="shared" si="68"/>
        <v>0</v>
      </c>
      <c r="W108" s="123">
        <f t="shared" si="68"/>
        <v>0</v>
      </c>
      <c r="X108" s="123">
        <f t="shared" si="68"/>
        <v>2</v>
      </c>
      <c r="Y108" s="123">
        <f t="shared" si="68"/>
        <v>0</v>
      </c>
      <c r="Z108" s="123">
        <f t="shared" si="68"/>
        <v>0</v>
      </c>
      <c r="AA108" s="123">
        <f t="shared" si="68"/>
        <v>0</v>
      </c>
      <c r="AB108" s="123">
        <f t="shared" si="68"/>
        <v>0</v>
      </c>
      <c r="AC108" s="123">
        <f t="shared" si="68"/>
        <v>0</v>
      </c>
      <c r="AD108" s="123">
        <f t="shared" si="68"/>
        <v>0</v>
      </c>
      <c r="AE108" s="123">
        <f t="shared" si="68"/>
        <v>0</v>
      </c>
      <c r="AF108" s="123">
        <f t="shared" si="68"/>
        <v>0</v>
      </c>
      <c r="AG108" s="123">
        <f t="shared" si="68"/>
        <v>0</v>
      </c>
      <c r="AH108" s="123">
        <f t="shared" si="68"/>
        <v>0</v>
      </c>
      <c r="AI108" s="123">
        <f t="shared" si="68"/>
        <v>0</v>
      </c>
      <c r="AJ108" s="123">
        <f t="shared" si="68"/>
        <v>0</v>
      </c>
      <c r="AK108" s="123">
        <f t="shared" si="68"/>
        <v>0</v>
      </c>
      <c r="AL108" s="123">
        <f t="shared" si="68"/>
        <v>0</v>
      </c>
      <c r="AM108" s="123">
        <f t="shared" si="68"/>
        <v>0</v>
      </c>
      <c r="AN108" s="123">
        <f t="shared" si="68"/>
        <v>0</v>
      </c>
      <c r="AO108" s="123">
        <f t="shared" si="68"/>
        <v>0</v>
      </c>
      <c r="AP108" s="123">
        <f t="shared" si="68"/>
        <v>0</v>
      </c>
      <c r="AQ108" s="123">
        <f t="shared" si="68"/>
        <v>0</v>
      </c>
      <c r="AR108" s="123">
        <f t="shared" si="68"/>
        <v>0</v>
      </c>
      <c r="AS108" s="123">
        <f t="shared" si="68"/>
        <v>0</v>
      </c>
      <c r="AT108" s="123">
        <f t="shared" si="68"/>
        <v>0</v>
      </c>
      <c r="AU108" s="123">
        <f t="shared" si="68"/>
        <v>0</v>
      </c>
      <c r="AV108" s="123">
        <f t="shared" si="68"/>
        <v>0</v>
      </c>
      <c r="AW108" s="123">
        <f t="shared" si="68"/>
        <v>0</v>
      </c>
      <c r="AX108" s="123">
        <f t="shared" si="68"/>
        <v>0</v>
      </c>
      <c r="AY108" s="123">
        <f t="shared" si="68"/>
        <v>0</v>
      </c>
      <c r="AZ108" s="123">
        <f t="shared" si="68"/>
        <v>0</v>
      </c>
      <c r="BA108" s="123">
        <f t="shared" si="68"/>
        <v>0</v>
      </c>
      <c r="BB108" s="123">
        <f t="shared" si="68"/>
        <v>0</v>
      </c>
      <c r="BC108" s="123">
        <f t="shared" si="68"/>
        <v>0</v>
      </c>
      <c r="BD108" s="123">
        <f t="shared" si="68"/>
        <v>0</v>
      </c>
      <c r="BE108" s="123">
        <f t="shared" si="68"/>
        <v>0</v>
      </c>
      <c r="BF108" s="123">
        <f t="shared" si="68"/>
        <v>0</v>
      </c>
      <c r="BG108" s="123">
        <f t="shared" si="68"/>
        <v>0</v>
      </c>
      <c r="BH108" s="123">
        <f t="shared" si="68"/>
        <v>0</v>
      </c>
      <c r="BI108" s="123">
        <f t="shared" si="68"/>
        <v>0</v>
      </c>
      <c r="BJ108" s="123">
        <f t="shared" si="68"/>
        <v>0</v>
      </c>
      <c r="BK108" s="123">
        <f t="shared" si="68"/>
        <v>0</v>
      </c>
      <c r="BL108" s="123">
        <f t="shared" si="68"/>
        <v>0</v>
      </c>
      <c r="BM108" s="123">
        <f t="shared" si="68"/>
        <v>0</v>
      </c>
      <c r="BN108" s="123">
        <f t="shared" si="68"/>
        <v>0</v>
      </c>
      <c r="BO108" s="123">
        <f t="shared" si="68"/>
        <v>0</v>
      </c>
      <c r="BP108" s="123">
        <f t="shared" si="68"/>
        <v>0</v>
      </c>
      <c r="BQ108" s="123">
        <f t="shared" si="68"/>
        <v>0</v>
      </c>
      <c r="BR108" s="123">
        <f t="shared" si="68"/>
        <v>0</v>
      </c>
      <c r="BS108" s="123">
        <f t="shared" si="68"/>
        <v>0</v>
      </c>
      <c r="BT108" s="123">
        <f t="shared" si="68"/>
        <v>0</v>
      </c>
      <c r="BU108" s="123">
        <f t="shared" si="68"/>
        <v>0</v>
      </c>
      <c r="BV108" s="123">
        <f t="shared" si="68"/>
        <v>0</v>
      </c>
      <c r="BW108" s="123">
        <f t="shared" si="68"/>
        <v>0</v>
      </c>
      <c r="BX108" s="123">
        <f t="shared" si="68"/>
        <v>0</v>
      </c>
      <c r="BY108" s="123">
        <f t="shared" si="68"/>
        <v>0</v>
      </c>
      <c r="BZ108" s="123">
        <f t="shared" si="68"/>
        <v>0</v>
      </c>
      <c r="CA108" s="123">
        <f t="shared" si="68"/>
        <v>0</v>
      </c>
      <c r="CB108" s="123">
        <f t="shared" si="68"/>
        <v>0</v>
      </c>
      <c r="CC108" s="123">
        <f t="shared" si="68"/>
        <v>0</v>
      </c>
      <c r="CD108" s="123">
        <f t="shared" si="68"/>
        <v>0</v>
      </c>
      <c r="CE108" s="123">
        <f t="shared" si="68"/>
        <v>0</v>
      </c>
      <c r="CF108" s="123">
        <f t="shared" si="68"/>
        <v>0</v>
      </c>
      <c r="CG108" s="123">
        <f t="shared" ref="CG108:DO108" si="69">SUM(CG9:CG27)-CG10-CG11-CG12</f>
        <v>0</v>
      </c>
      <c r="CH108" s="123">
        <f t="shared" si="69"/>
        <v>0</v>
      </c>
      <c r="CI108" s="123">
        <f t="shared" si="69"/>
        <v>0</v>
      </c>
      <c r="CJ108" s="123">
        <f t="shared" si="69"/>
        <v>0</v>
      </c>
      <c r="CK108" s="123">
        <f t="shared" si="69"/>
        <v>0</v>
      </c>
      <c r="CL108" s="123">
        <f t="shared" si="69"/>
        <v>0</v>
      </c>
      <c r="CM108" s="123">
        <f t="shared" si="69"/>
        <v>0</v>
      </c>
      <c r="CN108" s="123">
        <f t="shared" si="69"/>
        <v>0</v>
      </c>
      <c r="CO108" s="123">
        <f t="shared" si="69"/>
        <v>0</v>
      </c>
      <c r="CP108" s="123">
        <f t="shared" si="69"/>
        <v>0</v>
      </c>
      <c r="CQ108" s="123">
        <f t="shared" si="69"/>
        <v>0</v>
      </c>
      <c r="CR108" s="123">
        <f t="shared" si="69"/>
        <v>0</v>
      </c>
      <c r="CS108" s="123">
        <f t="shared" si="69"/>
        <v>0</v>
      </c>
      <c r="CT108" s="123">
        <f t="shared" si="69"/>
        <v>0</v>
      </c>
      <c r="CU108" s="123">
        <f t="shared" si="69"/>
        <v>0</v>
      </c>
      <c r="CV108" s="123">
        <f t="shared" si="69"/>
        <v>0</v>
      </c>
      <c r="CW108" s="123">
        <f t="shared" si="69"/>
        <v>0</v>
      </c>
      <c r="CX108" s="123">
        <f t="shared" si="69"/>
        <v>0</v>
      </c>
      <c r="CY108" s="123">
        <f t="shared" si="69"/>
        <v>0</v>
      </c>
      <c r="CZ108" s="123">
        <f t="shared" si="69"/>
        <v>0</v>
      </c>
      <c r="DA108" s="123">
        <f t="shared" si="69"/>
        <v>0</v>
      </c>
      <c r="DB108" s="123">
        <f t="shared" si="69"/>
        <v>0</v>
      </c>
      <c r="DC108" s="123">
        <f t="shared" si="69"/>
        <v>0</v>
      </c>
      <c r="DD108" s="123">
        <f t="shared" si="69"/>
        <v>0</v>
      </c>
      <c r="DE108" s="123">
        <f t="shared" si="69"/>
        <v>0</v>
      </c>
      <c r="DF108" s="123">
        <f t="shared" si="69"/>
        <v>0</v>
      </c>
      <c r="DG108" s="123">
        <f t="shared" si="69"/>
        <v>0</v>
      </c>
      <c r="DH108" s="123">
        <f t="shared" si="69"/>
        <v>0</v>
      </c>
      <c r="DI108" s="123">
        <f t="shared" si="69"/>
        <v>0</v>
      </c>
      <c r="DJ108" s="123">
        <f t="shared" si="69"/>
        <v>0</v>
      </c>
      <c r="DK108" s="123">
        <f t="shared" si="69"/>
        <v>0</v>
      </c>
      <c r="DL108" s="123">
        <f t="shared" si="69"/>
        <v>0</v>
      </c>
      <c r="DM108" s="123">
        <f t="shared" si="69"/>
        <v>0</v>
      </c>
      <c r="DN108" s="123">
        <f t="shared" si="69"/>
        <v>0</v>
      </c>
      <c r="DO108" s="123">
        <f t="shared" si="69"/>
        <v>0</v>
      </c>
    </row>
    <row r="109" ht="38" hidden="1" customHeight="1" spans="2:119">
      <c r="B109" s="116" t="s">
        <v>259</v>
      </c>
      <c r="C109" s="116"/>
      <c r="D109" s="116"/>
      <c r="E109" s="116"/>
      <c r="F109" s="116"/>
      <c r="G109" s="116"/>
      <c r="H109" s="123">
        <f t="shared" ref="H109:AA109" si="70">SUM(H65:H69)</f>
        <v>0</v>
      </c>
      <c r="I109" s="123">
        <f t="shared" si="70"/>
        <v>0</v>
      </c>
      <c r="J109" s="123">
        <f t="shared" si="70"/>
        <v>0</v>
      </c>
      <c r="K109" s="123">
        <f t="shared" si="70"/>
        <v>0</v>
      </c>
      <c r="L109" s="123">
        <f t="shared" si="70"/>
        <v>0</v>
      </c>
      <c r="M109" s="123">
        <f t="shared" si="70"/>
        <v>0</v>
      </c>
      <c r="N109" s="123">
        <f t="shared" si="70"/>
        <v>0</v>
      </c>
      <c r="O109" s="123">
        <f t="shared" si="70"/>
        <v>0</v>
      </c>
      <c r="P109" s="123">
        <f t="shared" si="70"/>
        <v>0</v>
      </c>
      <c r="Q109" s="123">
        <f t="shared" si="70"/>
        <v>0</v>
      </c>
      <c r="R109" s="123">
        <f t="shared" si="70"/>
        <v>0</v>
      </c>
      <c r="S109" s="123">
        <f t="shared" si="70"/>
        <v>0</v>
      </c>
      <c r="T109" s="123">
        <f t="shared" si="70"/>
        <v>0</v>
      </c>
      <c r="U109" s="123">
        <f t="shared" si="70"/>
        <v>0</v>
      </c>
      <c r="V109" s="123">
        <f t="shared" si="70"/>
        <v>0</v>
      </c>
      <c r="W109" s="123">
        <f t="shared" si="70"/>
        <v>0</v>
      </c>
      <c r="X109" s="123">
        <f t="shared" si="70"/>
        <v>2240.57</v>
      </c>
      <c r="Y109" s="123">
        <f t="shared" si="70"/>
        <v>0</v>
      </c>
      <c r="Z109" s="123">
        <f t="shared" si="70"/>
        <v>0</v>
      </c>
      <c r="AA109" s="123">
        <f t="shared" si="70"/>
        <v>0</v>
      </c>
      <c r="AB109" s="120"/>
      <c r="AC109" s="120"/>
      <c r="AD109" s="120"/>
      <c r="AE109" s="120"/>
      <c r="AF109" s="120"/>
      <c r="AG109" s="120"/>
      <c r="AH109" s="120"/>
      <c r="AI109" s="120"/>
      <c r="AJ109" s="120"/>
      <c r="AK109" s="120"/>
      <c r="AL109" s="120"/>
      <c r="AM109" s="120"/>
      <c r="AN109" s="120"/>
      <c r="AO109" s="120"/>
      <c r="AP109" s="120"/>
      <c r="AQ109" s="120"/>
      <c r="AR109" s="120"/>
      <c r="AS109" s="120"/>
      <c r="AT109" s="120"/>
      <c r="AU109" s="120"/>
      <c r="AV109" s="120"/>
      <c r="AW109" s="120"/>
      <c r="AX109" s="120"/>
      <c r="AY109" s="120"/>
      <c r="AZ109" s="120"/>
      <c r="BA109" s="120"/>
      <c r="BB109" s="120"/>
      <c r="BC109" s="120"/>
      <c r="BD109" s="120"/>
      <c r="BE109" s="120"/>
      <c r="BF109" s="120"/>
      <c r="BG109" s="120"/>
      <c r="BH109" s="120"/>
      <c r="BI109" s="120"/>
      <c r="BJ109" s="120"/>
      <c r="BK109" s="120"/>
      <c r="BL109" s="120"/>
      <c r="BM109" s="120"/>
      <c r="BN109" s="120"/>
      <c r="BO109" s="120"/>
      <c r="BP109" s="120"/>
      <c r="BQ109" s="120"/>
      <c r="BR109" s="120"/>
      <c r="BS109" s="120"/>
      <c r="BT109" s="120"/>
      <c r="BU109" s="120"/>
      <c r="BV109" s="120"/>
      <c r="BW109" s="120"/>
      <c r="BX109" s="120"/>
      <c r="BY109" s="120"/>
      <c r="BZ109" s="120"/>
      <c r="CA109" s="120"/>
      <c r="CB109" s="120"/>
      <c r="CC109" s="120"/>
      <c r="CD109" s="120"/>
      <c r="CE109" s="120"/>
      <c r="CF109" s="120"/>
      <c r="CG109" s="120"/>
      <c r="CH109" s="120"/>
      <c r="CI109" s="120"/>
      <c r="CJ109" s="120"/>
      <c r="CK109" s="120"/>
      <c r="CL109" s="120"/>
      <c r="CM109" s="120"/>
      <c r="CN109" s="120"/>
      <c r="CO109" s="120"/>
      <c r="CP109" s="120"/>
      <c r="CQ109" s="120"/>
      <c r="CR109" s="120"/>
      <c r="CS109" s="120"/>
      <c r="CT109" s="120"/>
      <c r="CU109" s="120"/>
      <c r="CV109" s="120"/>
      <c r="CW109" s="120"/>
      <c r="CX109" s="120"/>
      <c r="CY109" s="120"/>
      <c r="CZ109" s="120"/>
      <c r="DA109" s="120"/>
      <c r="DB109" s="120"/>
      <c r="DC109" s="120"/>
      <c r="DD109" s="120"/>
      <c r="DE109" s="120"/>
      <c r="DF109" s="120"/>
      <c r="DG109" s="120"/>
      <c r="DH109" s="120"/>
      <c r="DI109" s="120"/>
      <c r="DJ109" s="120"/>
      <c r="DK109" s="120"/>
      <c r="DL109" s="120"/>
      <c r="DM109" s="120"/>
      <c r="DN109" s="120"/>
      <c r="DO109" s="120"/>
    </row>
    <row r="110" ht="38" hidden="1" customHeight="1" spans="2:119">
      <c r="B110" s="116" t="s">
        <v>260</v>
      </c>
      <c r="C110" s="116"/>
      <c r="D110" s="116"/>
      <c r="E110" s="116"/>
      <c r="F110" s="116"/>
      <c r="G110" s="116"/>
      <c r="H110" s="124">
        <f>H108-H109</f>
        <v>0</v>
      </c>
      <c r="I110" s="124">
        <f t="shared" ref="I110:AA110" si="71">I108-I109</f>
        <v>0</v>
      </c>
      <c r="J110" s="124">
        <f t="shared" si="71"/>
        <v>0</v>
      </c>
      <c r="K110" s="124">
        <f t="shared" si="71"/>
        <v>0</v>
      </c>
      <c r="L110" s="124">
        <f t="shared" si="71"/>
        <v>0</v>
      </c>
      <c r="M110" s="124">
        <f t="shared" si="71"/>
        <v>0</v>
      </c>
      <c r="N110" s="124">
        <f t="shared" si="71"/>
        <v>0</v>
      </c>
      <c r="O110" s="124">
        <f t="shared" si="71"/>
        <v>0</v>
      </c>
      <c r="P110" s="124">
        <f t="shared" si="71"/>
        <v>0</v>
      </c>
      <c r="Q110" s="124">
        <f t="shared" si="71"/>
        <v>0</v>
      </c>
      <c r="R110" s="124">
        <f t="shared" si="71"/>
        <v>0</v>
      </c>
      <c r="S110" s="124">
        <f t="shared" si="71"/>
        <v>0</v>
      </c>
      <c r="T110" s="124" t="e">
        <f t="shared" si="71"/>
        <v>#REF!</v>
      </c>
      <c r="U110" s="124">
        <f t="shared" si="71"/>
        <v>0</v>
      </c>
      <c r="V110" s="124">
        <f t="shared" si="71"/>
        <v>0</v>
      </c>
      <c r="W110" s="124">
        <f t="shared" si="71"/>
        <v>0</v>
      </c>
      <c r="X110" s="124">
        <f t="shared" si="71"/>
        <v>-2238.57</v>
      </c>
      <c r="Y110" s="124">
        <f t="shared" si="71"/>
        <v>0</v>
      </c>
      <c r="Z110" s="124">
        <f t="shared" si="71"/>
        <v>0</v>
      </c>
      <c r="AA110" s="124">
        <f t="shared" si="71"/>
        <v>0</v>
      </c>
      <c r="AB110" s="125"/>
      <c r="AC110" s="125"/>
      <c r="AD110" s="125"/>
      <c r="AE110" s="125"/>
      <c r="AF110" s="125"/>
      <c r="AG110" s="125"/>
      <c r="AH110" s="125"/>
      <c r="AI110" s="125"/>
      <c r="AJ110" s="125"/>
      <c r="AK110" s="125"/>
      <c r="AL110" s="125"/>
      <c r="AM110" s="125"/>
      <c r="AN110" s="125"/>
      <c r="AO110" s="125"/>
      <c r="AP110" s="125"/>
      <c r="AQ110" s="125"/>
      <c r="AR110" s="125"/>
      <c r="AS110" s="125"/>
      <c r="AT110" s="125"/>
      <c r="AU110" s="125"/>
      <c r="AV110" s="125"/>
      <c r="AW110" s="125"/>
      <c r="AX110" s="125"/>
      <c r="AY110" s="125"/>
      <c r="AZ110" s="125"/>
      <c r="BA110" s="125"/>
      <c r="BB110" s="125"/>
      <c r="BC110" s="125"/>
      <c r="BD110" s="125"/>
      <c r="BE110" s="125"/>
      <c r="BF110" s="125"/>
      <c r="BG110" s="125"/>
      <c r="BH110" s="125"/>
      <c r="BI110" s="125"/>
      <c r="BJ110" s="125"/>
      <c r="BK110" s="125"/>
      <c r="BL110" s="125"/>
      <c r="BM110" s="125"/>
      <c r="BN110" s="125"/>
      <c r="BO110" s="125"/>
      <c r="BP110" s="125"/>
      <c r="BQ110" s="125"/>
      <c r="BR110" s="125"/>
      <c r="BS110" s="125"/>
      <c r="BT110" s="125"/>
      <c r="BU110" s="125"/>
      <c r="BV110" s="125"/>
      <c r="BW110" s="125"/>
      <c r="BX110" s="125"/>
      <c r="BY110" s="125"/>
      <c r="BZ110" s="125"/>
      <c r="CA110" s="125"/>
      <c r="CB110" s="125"/>
      <c r="CC110" s="125"/>
      <c r="CD110" s="125"/>
      <c r="CE110" s="125"/>
      <c r="CF110" s="125"/>
      <c r="CG110" s="125"/>
      <c r="CH110" s="125"/>
      <c r="CI110" s="125"/>
      <c r="CJ110" s="125"/>
      <c r="CK110" s="125"/>
      <c r="CL110" s="125"/>
      <c r="CM110" s="125"/>
      <c r="CN110" s="125"/>
      <c r="CO110" s="125"/>
      <c r="CP110" s="125"/>
      <c r="CQ110" s="125"/>
      <c r="CR110" s="125"/>
      <c r="CS110" s="125"/>
      <c r="CT110" s="125"/>
      <c r="CU110" s="125"/>
      <c r="CV110" s="125"/>
      <c r="CW110" s="125"/>
      <c r="CX110" s="125"/>
      <c r="CY110" s="125"/>
      <c r="CZ110" s="125"/>
      <c r="DA110" s="125"/>
      <c r="DB110" s="125"/>
      <c r="DC110" s="125"/>
      <c r="DD110" s="125"/>
      <c r="DE110" s="125"/>
      <c r="DF110" s="125"/>
      <c r="DG110" s="125"/>
      <c r="DH110" s="125"/>
      <c r="DI110" s="125"/>
      <c r="DJ110" s="125"/>
      <c r="DK110" s="125"/>
      <c r="DL110" s="125"/>
      <c r="DM110" s="125"/>
      <c r="DN110" s="125"/>
      <c r="DO110" s="125"/>
    </row>
    <row r="113" spans="8:30">
      <c r="H113" s="125"/>
      <c r="I113" s="125"/>
      <c r="J113" s="125"/>
      <c r="K113" s="125"/>
      <c r="L113" s="125"/>
      <c r="M113" s="125"/>
      <c r="N113" s="125"/>
      <c r="O113" s="125"/>
      <c r="P113" s="125"/>
      <c r="Q113" s="125"/>
      <c r="R113" s="125"/>
      <c r="S113" s="125"/>
      <c r="T113" s="125"/>
      <c r="U113" s="125"/>
      <c r="V113" s="125"/>
      <c r="W113" s="125"/>
      <c r="X113" s="125"/>
      <c r="Y113" s="125"/>
      <c r="Z113" s="125"/>
      <c r="AA113" s="125"/>
      <c r="AB113" s="125"/>
      <c r="AC113" s="125"/>
      <c r="AD113" s="125"/>
    </row>
    <row r="114" spans="8:30">
      <c r="H114" s="125"/>
      <c r="I114" s="125"/>
      <c r="J114" s="125"/>
      <c r="K114" s="125"/>
      <c r="L114" s="125"/>
      <c r="M114" s="125"/>
      <c r="N114" s="125"/>
      <c r="O114" s="125"/>
      <c r="P114" s="125"/>
      <c r="Q114" s="125"/>
      <c r="R114" s="125"/>
      <c r="S114" s="125"/>
      <c r="T114" s="125"/>
      <c r="U114" s="125"/>
      <c r="V114" s="125"/>
      <c r="W114" s="125"/>
      <c r="X114" s="125"/>
      <c r="Y114" s="125"/>
      <c r="Z114" s="125"/>
      <c r="AA114" s="125"/>
      <c r="AB114" s="125"/>
      <c r="AC114" s="125"/>
      <c r="AD114" s="125"/>
    </row>
  </sheetData>
  <mergeCells count="48">
    <mergeCell ref="C6:D6"/>
    <mergeCell ref="F6:DP6"/>
    <mergeCell ref="C7:D7"/>
    <mergeCell ref="B8:DO8"/>
    <mergeCell ref="B57:DO57"/>
    <mergeCell ref="C64:D64"/>
    <mergeCell ref="H92:DO92"/>
    <mergeCell ref="B94:G94"/>
    <mergeCell ref="B95:G95"/>
    <mergeCell ref="B96:G96"/>
    <mergeCell ref="B97:G97"/>
    <mergeCell ref="B98:G98"/>
    <mergeCell ref="B99:G99"/>
    <mergeCell ref="B100:G100"/>
    <mergeCell ref="B101:G101"/>
    <mergeCell ref="B102:G102"/>
    <mergeCell ref="B103:G103"/>
    <mergeCell ref="B105:G105"/>
    <mergeCell ref="B106:G106"/>
    <mergeCell ref="B108:G108"/>
    <mergeCell ref="B109:G109"/>
    <mergeCell ref="B110:G110"/>
    <mergeCell ref="B9:B47"/>
    <mergeCell ref="B48:B56"/>
    <mergeCell ref="B58:B64"/>
    <mergeCell ref="B65:B81"/>
    <mergeCell ref="B82:B90"/>
    <mergeCell ref="C9:C34"/>
    <mergeCell ref="C35:C47"/>
    <mergeCell ref="C48:C51"/>
    <mergeCell ref="C52:C56"/>
    <mergeCell ref="C65:C75"/>
    <mergeCell ref="C76:C79"/>
    <mergeCell ref="C80:C81"/>
    <mergeCell ref="C82:C85"/>
    <mergeCell ref="C86:C90"/>
    <mergeCell ref="D9:D25"/>
    <mergeCell ref="D26:D34"/>
    <mergeCell ref="D35:D47"/>
    <mergeCell ref="D48:D51"/>
    <mergeCell ref="D52:D56"/>
    <mergeCell ref="D65:D67"/>
    <mergeCell ref="D68:D75"/>
    <mergeCell ref="D76:D78"/>
    <mergeCell ref="D82:D85"/>
    <mergeCell ref="D86:D90"/>
    <mergeCell ref="C58:D63"/>
    <mergeCell ref="B92:G93"/>
  </mergeCells>
  <pageMargins left="0.708661417322835" right="0.708661417322835" top="0.748031496062992" bottom="0.748031496062992" header="0.31496062992126" footer="0.31496062992126"/>
  <pageSetup paperSize="9" scale="10"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模型说明</vt:lpstr>
      <vt:lpstr>综合评估表</vt:lpstr>
      <vt:lpstr>现金流明细表（集客填报）</vt:lpstr>
      <vt:lpstr>财务列账明细表（财务填报）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刘宁</cp:lastModifiedBy>
  <dcterms:created xsi:type="dcterms:W3CDTF">2006-09-13T11:21:00Z</dcterms:created>
  <dcterms:modified xsi:type="dcterms:W3CDTF">2024-12-24T01:39:37Z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EM_Doc_Temp_ID">
    <vt:lpwstr>dab581c8</vt:lpwstr>
  </property>
  <property fmtid="{D5CDD505-2E9C-101B-9397-08002B2CF9AE}" pid="5" name="KSOProductBuildVer">
    <vt:lpwstr>2052-12.8.2.17149</vt:lpwstr>
  </property>
  <property fmtid="{D5CDD505-2E9C-101B-9397-08002B2CF9AE}" pid="6" name="ICV">
    <vt:lpwstr>284CBAD7B7A24137A36FDC26EDC1E1B7</vt:lpwstr>
  </property>
</Properties>
</file>