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712" activeTab="1"/>
  </bookViews>
  <sheets>
    <sheet name="计算伤害·泰波尔斯" sheetId="2" r:id="rId1"/>
    <sheet name="计算伤害·哈林" sheetId="4" r:id="rId2"/>
    <sheet name="自填用表格" sheetId="6" r:id="rId3"/>
    <sheet name="面板计算" sheetId="11" r:id="rId4"/>
    <sheet name="装备表列" sheetId="1" r:id="rId5"/>
    <sheet name="装备表列·超界" sheetId="5" r:id="rId6"/>
    <sheet name="装备表列·哈林" sheetId="9" r:id="rId7"/>
    <sheet name="首饰" sheetId="10" r:id="rId8"/>
    <sheet name="下三" sheetId="12" r:id="rId9"/>
    <sheet name="公式备忘" sheetId="3" r:id="rId10"/>
    <sheet name="其他备忘" sheetId="13" r:id="rId11"/>
  </sheets>
  <definedNames>
    <definedName name="布甲95A套装">计算伤害·泰波尔斯!#REF!</definedName>
  </definedNames>
  <calcPr calcId="144525"/>
</workbook>
</file>

<file path=xl/sharedStrings.xml><?xml version="1.0" encoding="utf-8"?>
<sst xmlns="http://schemas.openxmlformats.org/spreadsheetml/2006/main" count="1132" uniqueCount="375">
  <si>
    <t>数值</t>
  </si>
  <si>
    <t>力智</t>
  </si>
  <si>
    <t>属强</t>
  </si>
  <si>
    <t>三攻</t>
  </si>
  <si>
    <t>终伤</t>
  </si>
  <si>
    <t>白字(附加)</t>
  </si>
  <si>
    <t>黄追(攻伤)</t>
  </si>
  <si>
    <t>暴追(暴伤)</t>
  </si>
  <si>
    <t>技攻(不要%)</t>
  </si>
  <si>
    <t>技能</t>
  </si>
  <si>
    <t>特殊</t>
  </si>
  <si>
    <t>选择装备</t>
  </si>
  <si>
    <t>用于复制</t>
  </si>
  <si>
    <t>头肩</t>
  </si>
  <si>
    <t>重甲95A头肩</t>
  </si>
  <si>
    <t>布甲95A头肩</t>
  </si>
  <si>
    <t>皮甲95A头肩</t>
  </si>
  <si>
    <t>轻甲95A头肩</t>
  </si>
  <si>
    <t>板甲95A头肩</t>
  </si>
  <si>
    <t>上衣</t>
  </si>
  <si>
    <t>重甲95A上衣</t>
  </si>
  <si>
    <t>布甲95A上衣</t>
  </si>
  <si>
    <t>皮甲95A上衣</t>
  </si>
  <si>
    <t>轻甲95A上衣</t>
  </si>
  <si>
    <t>板甲95A上衣</t>
  </si>
  <si>
    <t>下装</t>
  </si>
  <si>
    <t>重甲95A下装</t>
  </si>
  <si>
    <t>布甲95A下装</t>
  </si>
  <si>
    <t>皮甲95A下装</t>
  </si>
  <si>
    <t>轻甲95A下装</t>
  </si>
  <si>
    <t>板甲95A下装</t>
  </si>
  <si>
    <t>腰带</t>
  </si>
  <si>
    <t>重甲95A腰带</t>
  </si>
  <si>
    <t>布甲95A腰带</t>
  </si>
  <si>
    <t>皮甲95A腰带</t>
  </si>
  <si>
    <t>轻甲95A腰带</t>
  </si>
  <si>
    <t>板甲95A腰带</t>
  </si>
  <si>
    <t>鞋子</t>
  </si>
  <si>
    <t>重甲95A鞋子</t>
  </si>
  <si>
    <t>布甲95A鞋子</t>
  </si>
  <si>
    <t>皮甲95A鞋子</t>
  </si>
  <si>
    <t>轻甲95A鞋子</t>
  </si>
  <si>
    <t>板甲95A鞋子</t>
  </si>
  <si>
    <t>套装三件</t>
  </si>
  <si>
    <t>重甲95A套装</t>
  </si>
  <si>
    <t>布甲95A套装</t>
  </si>
  <si>
    <t>皮甲95A套装</t>
  </si>
  <si>
    <t>轻甲95A套装</t>
  </si>
  <si>
    <t>板甲95A套装</t>
  </si>
  <si>
    <t>套装五件</t>
  </si>
  <si>
    <t>手镯</t>
  </si>
  <si>
    <t>项链</t>
  </si>
  <si>
    <t>布甲95A头肩·超界</t>
  </si>
  <si>
    <t>皮甲95A头肩·超界</t>
  </si>
  <si>
    <t>轻甲95A头肩·超界</t>
  </si>
  <si>
    <t>重甲95A头肩·超界</t>
  </si>
  <si>
    <t>板甲95A头肩·超界</t>
  </si>
  <si>
    <t>戒指</t>
  </si>
  <si>
    <t>布甲95A上衣·超界</t>
  </si>
  <si>
    <t>皮甲95A上衣·超界</t>
  </si>
  <si>
    <t>轻甲95A上衣·超界</t>
  </si>
  <si>
    <t>重甲95A上衣·超界</t>
  </si>
  <si>
    <t>板甲95A上衣·超界</t>
  </si>
  <si>
    <t>套装上三</t>
  </si>
  <si>
    <t>黑洞湮灭</t>
  </si>
  <si>
    <t>布甲95A下装·超界</t>
  </si>
  <si>
    <t>皮甲95A下装·超界</t>
  </si>
  <si>
    <t>轻甲95A下装·超界</t>
  </si>
  <si>
    <t>重甲95A下装·超界</t>
  </si>
  <si>
    <t>板甲95A下装·超界</t>
  </si>
  <si>
    <t>辅助装备</t>
  </si>
  <si>
    <t>布甲95A腰带·超界</t>
  </si>
  <si>
    <t>皮甲95A腰带·超界</t>
  </si>
  <si>
    <t>轻甲95A腰带·超界</t>
  </si>
  <si>
    <t>重甲95A腰带·超界</t>
  </si>
  <si>
    <t>板甲95A腰带·超界</t>
  </si>
  <si>
    <t>耳环</t>
  </si>
  <si>
    <t>布甲95A鞋子·超界</t>
  </si>
  <si>
    <t>皮甲95A鞋子·超界</t>
  </si>
  <si>
    <t>轻甲95A鞋子·超界</t>
  </si>
  <si>
    <t>重甲95A鞋子·超界</t>
  </si>
  <si>
    <t>板甲95A鞋子·超界</t>
  </si>
  <si>
    <t>魔法石</t>
  </si>
  <si>
    <t>布甲95A套装·超界</t>
  </si>
  <si>
    <t>皮甲95A套装·超界</t>
  </si>
  <si>
    <t>轻甲95A套装·超界</t>
  </si>
  <si>
    <t>重甲95A套装·超界</t>
  </si>
  <si>
    <t>板甲95A套装·超界</t>
  </si>
  <si>
    <t>套装下三</t>
  </si>
  <si>
    <t>万物的生灭</t>
  </si>
  <si>
    <t>装扮</t>
  </si>
  <si>
    <t>皮肤6属强</t>
  </si>
  <si>
    <t>一般</t>
  </si>
  <si>
    <t>宠物</t>
  </si>
  <si>
    <t>1-50</t>
  </si>
  <si>
    <t>2019年套宠物+16属强 宠物装备20属强</t>
  </si>
  <si>
    <t>称号</t>
  </si>
  <si>
    <t>秘境迷踪带宝珠</t>
  </si>
  <si>
    <t>武器</t>
  </si>
  <si>
    <t>苍穹幕落</t>
  </si>
  <si>
    <t>武器附魔</t>
  </si>
  <si>
    <t>12属强</t>
  </si>
  <si>
    <t>左五附魔</t>
  </si>
  <si>
    <t>上三附魔</t>
  </si>
  <si>
    <t>20属强</t>
  </si>
  <si>
    <t>辅助装备附魔</t>
  </si>
  <si>
    <t>耳环附魔</t>
  </si>
  <si>
    <t>光卢克</t>
  </si>
  <si>
    <t>魔法石附魔</t>
  </si>
  <si>
    <t>基础</t>
  </si>
  <si>
    <t>人均13属强</t>
  </si>
  <si>
    <t>其他</t>
  </si>
  <si>
    <t>ps.可在此处计算怪物属性抗性等</t>
  </si>
  <si>
    <t>总计</t>
  </si>
  <si>
    <t>无意义</t>
  </si>
  <si>
    <t>自行计算</t>
  </si>
  <si>
    <t>收益(增加N倍)</t>
  </si>
  <si>
    <t>ps.白字暴击</t>
  </si>
  <si>
    <t>属白</t>
  </si>
  <si>
    <t>等价白字收益</t>
  </si>
  <si>
    <t>ps.此处无破招</t>
  </si>
  <si>
    <t>结果</t>
  </si>
  <si>
    <t>泰板+黑洞+万物+一般</t>
  </si>
  <si>
    <t>伤害倍数</t>
  </si>
  <si>
    <t>当前/基准</t>
  </si>
  <si>
    <t>差值</t>
  </si>
  <si>
    <t>伤害基准</t>
  </si>
  <si>
    <t>防御力系数</t>
  </si>
  <si>
    <t>破招伤害倍数</t>
  </si>
  <si>
    <t>破招差值</t>
  </si>
  <si>
    <t>破招伤害基准</t>
  </si>
  <si>
    <t>百分比</t>
  </si>
  <si>
    <t>固伤数值</t>
  </si>
  <si>
    <t>此处含属强</t>
  </si>
  <si>
    <t>面板提升率</t>
  </si>
  <si>
    <t>此处不含属强</t>
  </si>
  <si>
    <t>常用泰波尔斯伤害基准：</t>
  </si>
  <si>
    <t>泰重+江山+万物+一般</t>
  </si>
  <si>
    <t>泰板超+黑洞+万物+最高配</t>
  </si>
  <si>
    <t>泰重超+江山+万物+最高配</t>
  </si>
  <si>
    <t>造成伤害</t>
  </si>
  <si>
    <t>施工中有待完善</t>
  </si>
  <si>
    <t>非选项面板(最高配)</t>
  </si>
  <si>
    <t>最高配</t>
  </si>
  <si>
    <t>2019 12套宠物+16属强 宠物装备7附加 20属强</t>
  </si>
  <si>
    <t>神选之人带宝珠</t>
  </si>
  <si>
    <t>25属强</t>
  </si>
  <si>
    <t>15属强</t>
  </si>
  <si>
    <t>非选项面板(一般)</t>
  </si>
  <si>
    <t>非选项面板(蛇皮)</t>
  </si>
  <si>
    <t>蛇皮</t>
  </si>
  <si>
    <t>2019年套宠物+8属强</t>
  </si>
  <si>
    <t>秘境迷踪无宝珠</t>
  </si>
  <si>
    <t>9属强</t>
  </si>
  <si>
    <t>8属强</t>
  </si>
  <si>
    <t>板甲</t>
  </si>
  <si>
    <t>梦的设计师</t>
  </si>
  <si>
    <t>海博伦(光)</t>
  </si>
  <si>
    <t>暂时无法计算</t>
  </si>
  <si>
    <t>常用哈林伤害基准(蛇皮)：</t>
  </si>
  <si>
    <t>皮甲+设计师+海博伦(光)+蛇皮</t>
  </si>
  <si>
    <t>轻甲+贤者+海博伦(暗)+蛇皮</t>
  </si>
  <si>
    <t>兵法+贤者+海博伦(暗)+蛇皮</t>
  </si>
  <si>
    <t>板甲+设计师+海博伦(光)+蛇皮</t>
  </si>
  <si>
    <t>10火抗，四属强统一在头肩上</t>
  </si>
  <si>
    <t>10光抗</t>
  </si>
  <si>
    <t>10暗抗 4移速</t>
  </si>
  <si>
    <t xml:space="preserve">10双暴 10全属抗 </t>
  </si>
  <si>
    <t>7攻速 7移速 7释放 10减伤 被击无敌两秒（每300s） 30属白</t>
  </si>
  <si>
    <t>5攻速 5移速 8释放</t>
  </si>
  <si>
    <t>15全属抗 5回避 5命中</t>
  </si>
  <si>
    <t>1-85+1</t>
  </si>
  <si>
    <t>5双暴</t>
  </si>
  <si>
    <t>系统奶基础值取774</t>
  </si>
  <si>
    <t>此处属白仅计入被属强提升部分</t>
  </si>
  <si>
    <t>力量/智力</t>
  </si>
  <si>
    <t>基础物理/魔法攻击力</t>
  </si>
  <si>
    <t>基础独立攻击力</t>
  </si>
  <si>
    <t>奶爸模板（泰波尔斯全，5000精体，30荣誉，20太阳）</t>
  </si>
  <si>
    <t>减少(-)</t>
  </si>
  <si>
    <t>增加(+)</t>
  </si>
  <si>
    <t>奶爸模板（哈林+苍穹十字架+海博伦，22荣誉，18太阳）</t>
  </si>
  <si>
    <t>奶量(+)</t>
  </si>
  <si>
    <t>系统奶（+）</t>
  </si>
  <si>
    <t>基础伤害倍数（不含职业buff）</t>
  </si>
  <si>
    <t>属强收益含对属白部分</t>
  </si>
  <si>
    <t>基础伤害倍数为原来的百分比</t>
  </si>
  <si>
    <t>增减</t>
  </si>
  <si>
    <t>此处属强收益为：计算（属强后的伤害/不计属强）的伤害</t>
  </si>
  <si>
    <t>此处不计属强</t>
  </si>
  <si>
    <t>固伤职业伤害(固伤数值=1)</t>
  </si>
  <si>
    <t>百分比职业伤害(100%)</t>
  </si>
  <si>
    <t>物理/魔法攻击力面板</t>
  </si>
  <si>
    <t>物理/魔法攻击力职业buff后(%)</t>
  </si>
  <si>
    <t>固伤职业伤害为原来的百分比</t>
  </si>
  <si>
    <t>百分比职业伤害为原来的百分比</t>
  </si>
  <si>
    <t>独立攻击力面板</t>
  </si>
  <si>
    <t>独立攻击力职业buff后(%)</t>
  </si>
  <si>
    <t>固伤职业伤害提升率</t>
  </si>
  <si>
    <t>百分比职业伤害提升率</t>
  </si>
  <si>
    <t>力量/智力面板</t>
  </si>
  <si>
    <t>力量/智力攻击力职业buff后(%)</t>
  </si>
  <si>
    <t>吃奶</t>
  </si>
  <si>
    <t>吃系统奶</t>
  </si>
  <si>
    <t>吃系统奶和奶</t>
  </si>
  <si>
    <t>技攻</t>
  </si>
  <si>
    <t>奶爸精体</t>
  </si>
  <si>
    <t>4移速</t>
  </si>
  <si>
    <t>套装3</t>
  </si>
  <si>
    <t>50/85+1</t>
  </si>
  <si>
    <t>套装5</t>
  </si>
  <si>
    <t>50/85+2</t>
  </si>
  <si>
    <t>17攻速 17移速 22.5释放</t>
  </si>
  <si>
    <t>合计</t>
  </si>
  <si>
    <t>50/85+3</t>
  </si>
  <si>
    <t>1-35+1</t>
  </si>
  <si>
    <t>40-48+1</t>
  </si>
  <si>
    <t>5双暴 5命中 5回避</t>
  </si>
  <si>
    <t>14移速 14攻速 21释放</t>
  </si>
  <si>
    <t xml:space="preserve">5双暴 </t>
  </si>
  <si>
    <t>8双暴</t>
  </si>
  <si>
    <t>85+1</t>
  </si>
  <si>
    <t>50+1</t>
  </si>
  <si>
    <t>2双暴 4移速</t>
  </si>
  <si>
    <t xml:space="preserve">15全属抗 </t>
  </si>
  <si>
    <t>7攻速 7移速 10释放 30属白</t>
  </si>
  <si>
    <t>10双暴 30属白</t>
  </si>
  <si>
    <t>6攻速</t>
  </si>
  <si>
    <t>5命中</t>
  </si>
  <si>
    <t>9释放</t>
  </si>
  <si>
    <t>5回避</t>
  </si>
  <si>
    <t>10移速</t>
  </si>
  <si>
    <t>5双爆 无队友时：6攻速 6移速 9释放 10命中 5回避 600血量上限</t>
  </si>
  <si>
    <t>5双爆 无队友时：6攻速 6移速 9释放 霸体</t>
  </si>
  <si>
    <t xml:space="preserve">10双暴 </t>
  </si>
  <si>
    <t>10冰抗</t>
  </si>
  <si>
    <t>5攻速 5移速 7.5释放</t>
  </si>
  <si>
    <t>5双暴 17攻速 17移速 25.5释放</t>
  </si>
  <si>
    <t>50/85+4</t>
  </si>
  <si>
    <t>1-45+1</t>
  </si>
  <si>
    <t>35-48+1</t>
  </si>
  <si>
    <t>10双暴 5命中 5回避</t>
  </si>
  <si>
    <t>17攻速 17移速 25.5释放</t>
  </si>
  <si>
    <t>12双暴</t>
  </si>
  <si>
    <t>50+2/85+1</t>
  </si>
  <si>
    <t>15全属抗</t>
  </si>
  <si>
    <t>10攻速 10移速 15释放 35属白</t>
  </si>
  <si>
    <t>5双爆 无队友时：6攻速 6移速 9释放 10命中 5回避 1200血量上限</t>
  </si>
  <si>
    <t>10双爆 6攻速 6移速 9释放 无队友时：10移速 霸体</t>
  </si>
  <si>
    <t xml:space="preserve">10双暴 15全属抗 </t>
  </si>
  <si>
    <t>10攻速 10移速 15释放 15减伤 被击无敌两秒（每100s） 35属白</t>
  </si>
  <si>
    <t>全队500HP上限</t>
  </si>
  <si>
    <t>75-85+1</t>
  </si>
  <si>
    <t>全队3攻速5释放</t>
  </si>
  <si>
    <t>35-50+1</t>
  </si>
  <si>
    <t>全队8暗抗</t>
  </si>
  <si>
    <t>全队500MP上限</t>
  </si>
  <si>
    <t>全队5移速</t>
  </si>
  <si>
    <t>1-48+1</t>
  </si>
  <si>
    <t>50-85+1</t>
  </si>
  <si>
    <t>8双暴 14暗抗 二觉附带诅咒，降低敌方四维44</t>
  </si>
  <si>
    <t>各种属强（冰火+13，光暗+12）集中于此，光抗+7</t>
  </si>
  <si>
    <t>火抗+7，攻击概率燃烧敌人</t>
  </si>
  <si>
    <t>冰抗+7，攻击概率冰冻敌人</t>
  </si>
  <si>
    <t>暗抗+7，攻击概率诅咒敌人，降低敌方四维20</t>
  </si>
  <si>
    <t>全属抗+6，攻击概率减少敌人5%攻速、移速</t>
  </si>
  <si>
    <t>三攻+100</t>
  </si>
  <si>
    <t>15属白，攻击异常状态敌人+30移速</t>
  </si>
  <si>
    <t>攻击时5%发动15攻速，MP消耗+3%</t>
  </si>
  <si>
    <t>攻击时5%发动霸体，MP消耗+3%</t>
  </si>
  <si>
    <t>攻击时20%发动5双暴，MP消耗+3%</t>
  </si>
  <si>
    <t>攻击时5%发动22释放，MP消耗+3%</t>
  </si>
  <si>
    <t>攻击时30%发动10移速，MP消耗+3%</t>
  </si>
  <si>
    <t>攻击时5%发动5攻速、8释放</t>
  </si>
  <si>
    <t>默认攻击精英及以上怪物，攻击精英及以上怪物时，5%触发霸体10s，cd20s</t>
  </si>
  <si>
    <t>被攻击时，霸体2s，cd10s</t>
  </si>
  <si>
    <t>5双暴，攻击普通怪物时，霸体10s，cd10s</t>
  </si>
  <si>
    <t>HP上限+200</t>
  </si>
  <si>
    <t>HP上限+300，前冲攻击产生冲击波</t>
  </si>
  <si>
    <t>攻击特效</t>
  </si>
  <si>
    <t>冰抗+7，攻击特效</t>
  </si>
  <si>
    <t>释放一觉时大范围固定伤害特效</t>
  </si>
  <si>
    <t>兵法95A头肩</t>
  </si>
  <si>
    <t>减速敌人10%</t>
  </si>
  <si>
    <t>兵法95A上衣</t>
  </si>
  <si>
    <t>100三攻</t>
  </si>
  <si>
    <t>兵法95A下装</t>
  </si>
  <si>
    <t>5攻速7.5释放</t>
  </si>
  <si>
    <t>兵法95A腰带</t>
  </si>
  <si>
    <t>兵法95A鞋子</t>
  </si>
  <si>
    <t>200三攻 5双暴 光环：10攻速 10移速 15释放</t>
  </si>
  <si>
    <t>10技能攻击力光环</t>
  </si>
  <si>
    <t>贤者之欲手镯</t>
  </si>
  <si>
    <t>3攻速 4.5释放 136MP最大值</t>
  </si>
  <si>
    <t>贤者之欲项链</t>
  </si>
  <si>
    <t>贤者之欲戒指</t>
  </si>
  <si>
    <t>贤者之欲套装</t>
  </si>
  <si>
    <t>MP大于百分之20，5移速 MP小于百分之20 -500MP最大值</t>
  </si>
  <si>
    <t>梦的设计师手镯</t>
  </si>
  <si>
    <t>3双暴 273HP最大值 10全属抗</t>
  </si>
  <si>
    <t>梦的设计师项链</t>
  </si>
  <si>
    <t>3双暴 273HP最大值</t>
  </si>
  <si>
    <t>梦的设计师戒指</t>
  </si>
  <si>
    <t>梦的设计师套装</t>
  </si>
  <si>
    <t>触发常驻10命中 5回避 300MP、MP最大值</t>
  </si>
  <si>
    <t>黑洞湮灭手镯</t>
  </si>
  <si>
    <t>5攻速 5移速 7释放</t>
  </si>
  <si>
    <t>黑洞湮灭项链</t>
  </si>
  <si>
    <t>黑洞湮灭戒指</t>
  </si>
  <si>
    <t>黑洞湮灭套装</t>
  </si>
  <si>
    <t>60魔抗值</t>
  </si>
  <si>
    <t>江山如画手镯</t>
  </si>
  <si>
    <t>江山如画项链</t>
  </si>
  <si>
    <t>江山如画戒指</t>
  </si>
  <si>
    <t>江山如画套装</t>
  </si>
  <si>
    <t>海博伦辅助装备</t>
  </si>
  <si>
    <t>海博伦耳环</t>
  </si>
  <si>
    <t>海博伦魔法石</t>
  </si>
  <si>
    <t>海博伦套装（光）</t>
  </si>
  <si>
    <t>15属白</t>
  </si>
  <si>
    <t>海博伦套装（暗）</t>
  </si>
  <si>
    <t>万物的生灭辅助装备</t>
  </si>
  <si>
    <t>万物的生灭耳环</t>
  </si>
  <si>
    <t>万物的生灭魔法石</t>
  </si>
  <si>
    <t>万物的生灭套装</t>
  </si>
  <si>
    <t>减cd：</t>
  </si>
  <si>
    <t>公式：(原本cd-减少定值cd）*(1-乘算减CD)*[(1-加算减cd)-人物自带减cd]</t>
  </si>
  <si>
    <t>1.叠加减法：直接按照百分比减CD，可叠加，物品描述为：减所有技能CD或一定范围技能的CD。符合这种情况的有：攻城BUFF、CD药、春华称号、战魔散件等减CD装备</t>
  </si>
  <si>
    <t xml:space="preserve">  通过这种方式减CD会在状态栏有标记，这个数值先在是可以叠加到100的，即所有技能无CD</t>
  </si>
  <si>
    <t>2.乘算减CD：具体到某个技能的减CD，如异界套、减CD散件、其他装备减CD</t>
  </si>
  <si>
    <t>3.技能减CD：这只属于少数的职业，比如剑魂的光剑掌握、散打的拳套掌握、蓝拳的意念驱动、乌鸡的一觉等。这也是乘算的，但是这个是独立乘算。</t>
  </si>
  <si>
    <t>基础伤害：结算完成力量智力，独立攻击力或物理/魔法攻击力的伤害。</t>
  </si>
  <si>
    <t>力量智力：简称力智，又名主属性，各职业通用伤害属性，每250点，获得1倍基础伤害倍数。</t>
  </si>
  <si>
    <t>力智倍数=力智面板/250</t>
  </si>
  <si>
    <t>固定伤害职业：基础伤害由技能固定伤害，力智倍数加成，独立攻击力倍数加成乘算而成。</t>
  </si>
  <si>
    <t>独立攻击力：超过1000点后，1点增加0.1%伤害</t>
  </si>
  <si>
    <t>公式可简化为（独立攻击力/1000）</t>
  </si>
  <si>
    <t>独立攻击力面板在城镇为：</t>
  </si>
  <si>
    <t>加算基础值*角色被动加成（相互乘算）</t>
  </si>
  <si>
    <t>独立攻击力面板在副本为：</t>
  </si>
  <si>
    <t>加算基础值*角色被动加成（互相乘算）*装备加成（互相加算）</t>
  </si>
  <si>
    <t>城镇中，显示在独立攻击力职业技能的伤害数值：</t>
  </si>
  <si>
    <t>技能固定伤害*（独立攻击力/1000）*角色增伤buff合计*（力智/250）*TP加成</t>
  </si>
  <si>
    <t>地下城中，显示在独立攻击力职业技能的伤害数值：</t>
  </si>
  <si>
    <t>实际造成的伤害数值：</t>
  </si>
  <si>
    <t>百分比职业：基础伤害由技能百分比，力智倍数加成，物理/魔法攻击力乘算而成</t>
  </si>
  <si>
    <t>实际造成的伤害数值：技能百分比*物理/魔法攻击力面板*角色增伤buff合剂*TP加成</t>
  </si>
  <si>
    <r>
      <rPr>
        <sz val="11"/>
        <color theme="1"/>
        <rFont val="宋体"/>
        <charset val="134"/>
        <scheme val="minor"/>
      </rPr>
      <t>伤害公式：此处</t>
    </r>
    <r>
      <rPr>
        <sz val="11"/>
        <color rgb="FFFF0000"/>
        <rFont val="宋体"/>
        <charset val="134"/>
        <scheme val="minor"/>
      </rPr>
      <t>结算伤害</t>
    </r>
    <r>
      <rPr>
        <sz val="11"/>
        <color theme="1"/>
        <rFont val="宋体"/>
        <charset val="134"/>
        <scheme val="minor"/>
      </rPr>
      <t>为大号字体的伤害数字</t>
    </r>
  </si>
  <si>
    <t>增伤来源：</t>
  </si>
  <si>
    <t>角色被动，在城镇生效，且均为乘算，加算优先于乘算。</t>
  </si>
  <si>
    <t>装备属性，在城镇不生效，且多为加算，仅技能攻击力为乘算。</t>
  </si>
  <si>
    <t>装备属性类增伤：</t>
  </si>
  <si>
    <t>暴击/爆伤/爆追：暴击为1.5倍伤害，爆伤只取最高，但爆追（额外爆伤）可无限加算于爆伤。</t>
  </si>
  <si>
    <r>
      <rPr>
        <sz val="11"/>
        <color rgb="FF00B050"/>
        <rFont val="宋体"/>
        <charset val="134"/>
        <scheme val="minor"/>
      </rPr>
      <t>基础伤害</t>
    </r>
    <r>
      <rPr>
        <sz val="11"/>
        <rFont val="宋体"/>
        <charset val="134"/>
        <scheme val="minor"/>
      </rPr>
      <t>*（1-暴击率+暴击率*1.5*暴击伤害提升率），计算伤害默认百分百暴击。</t>
    </r>
  </si>
  <si>
    <t>最终伤害：加算</t>
  </si>
  <si>
    <r>
      <rPr>
        <sz val="11"/>
        <color rgb="FF00B050"/>
        <rFont val="宋体"/>
        <charset val="134"/>
        <scheme val="minor"/>
      </rPr>
      <t>基础伤害</t>
    </r>
    <r>
      <rPr>
        <sz val="11"/>
        <rFont val="宋体"/>
        <charset val="134"/>
        <scheme val="minor"/>
      </rPr>
      <t>*（1+最终伤害百分比）</t>
    </r>
  </si>
  <si>
    <t>黄字/黄追（攻伤）：黄字（攻伤）只取最高，但黄追（额外攻伤）可无限加算于黄字。</t>
  </si>
  <si>
    <r>
      <rPr>
        <sz val="11"/>
        <color rgb="FF00B050"/>
        <rFont val="宋体"/>
        <charset val="134"/>
        <scheme val="minor"/>
      </rPr>
      <t>基础伤害</t>
    </r>
    <r>
      <rPr>
        <sz val="11"/>
        <rFont val="宋体"/>
        <charset val="134"/>
        <scheme val="minor"/>
      </rPr>
      <t>*（1+攻击伤害百分比）</t>
    </r>
  </si>
  <si>
    <t>技能攻击力：乘算，装备的技能攻击力包含普通攻击，角色被动的技能攻击力不包含。</t>
  </si>
  <si>
    <t>基础伤害*（1+技能攻击力百分比A）*（1+技能攻击力百分比B）+……</t>
  </si>
  <si>
    <t>属性强化：对特定属性的攻击增加伤害。公式已验算</t>
  </si>
  <si>
    <t>基础伤害*(1.05+0.45%*属性强化)</t>
  </si>
  <si>
    <t>白字：附加伤害，加算。</t>
  </si>
  <si>
    <t>白字暴击：概率固定百分之3，伤害1.5倍，即白字拥有额外的1.015倍系数加成</t>
  </si>
  <si>
    <t>结算伤害*（1+白字百分比）*1.015</t>
  </si>
  <si>
    <t>属性白字：附加伤害，会二次结算属性强化，加算。</t>
  </si>
  <si>
    <t>附加属性白字的属性，为自身最高属强的属性，与攻击属性，怪物抗性没有任何关系。但现阶段有词条会计算怪物属抗下的最高属强。</t>
  </si>
  <si>
    <t>结算伤害*（1+属白百分比）*(1.05+0.45*属性强化)*1.015</t>
  </si>
  <si>
    <t>·角色的不同增伤是乘算的，其中的技能攻击力不包含普通攻击</t>
  </si>
  <si>
    <t>兵法套的10%技能攻击力为乘算，玛巴斯的20%攻击力和年套宠物的10%攻击力以及斗神为互相加算，然后乘算。</t>
  </si>
  <si>
    <t>25仔的25力均是乘算，不存在稀释。</t>
  </si>
  <si>
    <t>系统奶加成公式为：2.24x+2933，其中x为增幅、装备、宠物、附魔、增幅、时装等外界提供的力量/智力</t>
  </si>
  <si>
    <t>沙罗曼的火焰长剑：60级，攻击时附加7%的伤害、宠物物理攻击力+1000、宠物饱食度消耗速度增加100%;</t>
  </si>
  <si>
    <t>温蒂妮的露珠披风：60级，物理暴击魔法暴击+6%、攻击速度施放速度移动速度+4%、宠物魔法攻击力+1000、宠物饱食度消耗速度增加100%;</t>
  </si>
  <si>
    <t>西尔芙的季风铠甲：60级，物理攻击力魔法攻击力+30、独立攻击力+40、所有属性强化+20、宠物普通技能冷却-20%、宠物终结技能冷却-30%、宠物饱食度消耗速度增加100%。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</si>
</sst>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00%"/>
  </numFmts>
  <fonts count="27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3333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D5DC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E183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83CCFF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thin">
        <color theme="1"/>
      </left>
      <right style="thin">
        <color rgb="FFFF0000"/>
      </right>
      <top style="thin">
        <color theme="1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rgb="FFFF0000"/>
      </diagonal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rgb="FFFF0000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2" fillId="4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27" applyNumberFormat="0" applyFon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2" borderId="26" applyNumberFormat="0" applyAlignment="0" applyProtection="0">
      <alignment vertical="center"/>
    </xf>
    <xf numFmtId="0" fontId="23" fillId="32" borderId="30" applyNumberFormat="0" applyAlignment="0" applyProtection="0">
      <alignment vertical="center"/>
    </xf>
    <xf numFmtId="0" fontId="8" fillId="23" borderId="24" applyNumberFormat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0" fontId="0" fillId="0" borderId="17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10" fontId="0" fillId="0" borderId="7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0" fontId="0" fillId="2" borderId="11" xfId="0" applyNumberFormat="1" applyFont="1" applyFill="1" applyBorder="1" applyAlignment="1" applyProtection="1">
      <alignment horizontal="left" vertical="center"/>
    </xf>
    <xf numFmtId="10" fontId="0" fillId="2" borderId="11" xfId="0" applyNumberFormat="1" applyFill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left" vertical="center"/>
    </xf>
    <xf numFmtId="0" fontId="0" fillId="14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left" vertical="center"/>
    </xf>
    <xf numFmtId="0" fontId="0" fillId="16" borderId="7" xfId="0" applyFill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/>
    </xf>
    <xf numFmtId="0" fontId="0" fillId="20" borderId="22" xfId="0" applyFill="1" applyBorder="1" applyAlignment="1">
      <alignment horizontal="left" vertical="center"/>
    </xf>
    <xf numFmtId="0" fontId="0" fillId="20" borderId="2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15" borderId="7" xfId="0" applyFill="1" applyBorder="1" applyAlignment="1">
      <alignment horizontal="left" vertical="center"/>
    </xf>
    <xf numFmtId="0" fontId="0" fillId="15" borderId="22" xfId="0" applyFill="1" applyBorder="1" applyAlignment="1">
      <alignment horizontal="left" vertical="center"/>
    </xf>
    <xf numFmtId="0" fontId="0" fillId="15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16" borderId="7" xfId="0" applyFill="1" applyBorder="1" applyAlignment="1">
      <alignment horizontal="left" vertical="center"/>
    </xf>
    <xf numFmtId="0" fontId="0" fillId="16" borderId="22" xfId="0" applyFill="1" applyBorder="1" applyAlignment="1">
      <alignment horizontal="left" vertical="center"/>
    </xf>
    <xf numFmtId="0" fontId="0" fillId="16" borderId="22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4" borderId="7" xfId="0" applyFont="1" applyFill="1" applyBorder="1" applyAlignment="1">
      <alignment horizontal="left" vertical="center"/>
    </xf>
    <xf numFmtId="0" fontId="0" fillId="14" borderId="22" xfId="0" applyFont="1" applyFill="1" applyBorder="1" applyAlignment="1">
      <alignment horizontal="left" vertical="center"/>
    </xf>
    <xf numFmtId="0" fontId="0" fillId="14" borderId="20" xfId="0" applyFont="1" applyFill="1" applyBorder="1" applyAlignment="1">
      <alignment horizontal="left" vertical="center"/>
    </xf>
    <xf numFmtId="0" fontId="0" fillId="15" borderId="7" xfId="0" applyFont="1" applyFill="1" applyBorder="1" applyAlignment="1">
      <alignment horizontal="left" vertical="center"/>
    </xf>
    <xf numFmtId="0" fontId="0" fillId="15" borderId="22" xfId="0" applyFont="1" applyFill="1" applyBorder="1" applyAlignment="1">
      <alignment horizontal="left" vertical="center"/>
    </xf>
    <xf numFmtId="0" fontId="0" fillId="15" borderId="20" xfId="0" applyFont="1" applyFill="1" applyBorder="1" applyAlignment="1">
      <alignment horizontal="left" vertical="center"/>
    </xf>
    <xf numFmtId="0" fontId="0" fillId="16" borderId="7" xfId="0" applyFont="1" applyFill="1" applyBorder="1" applyAlignment="1">
      <alignment horizontal="left" vertical="center"/>
    </xf>
    <xf numFmtId="0" fontId="0" fillId="16" borderId="22" xfId="0" applyFont="1" applyFill="1" applyBorder="1" applyAlignment="1">
      <alignment horizontal="left" vertical="center"/>
    </xf>
    <xf numFmtId="0" fontId="0" fillId="1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E83"/>
      <color rgb="00FFFE93"/>
      <color rgb="00FFFE87"/>
      <color rgb="00FFFFBF"/>
      <color rgb="00FFFFDB"/>
      <color rgb="00FFFFAF"/>
      <color rgb="009D5DCF"/>
      <color rgb="00B2DE82"/>
      <color rgb="006DDBFF"/>
      <color rgb="008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3"/>
  <sheetViews>
    <sheetView topLeftCell="A22" workbookViewId="0">
      <selection activeCell="O42" sqref="O42"/>
    </sheetView>
  </sheetViews>
  <sheetFormatPr defaultColWidth="9" defaultRowHeight="13.5"/>
  <cols>
    <col min="1" max="10" width="13.125" style="49" customWidth="1"/>
    <col min="11" max="11" width="13.125" style="6" customWidth="1"/>
    <col min="12" max="15" width="13.125" style="49" customWidth="1"/>
    <col min="16" max="21" width="17.625" style="49" customWidth="1"/>
    <col min="22" max="22" width="13.375" style="49" customWidth="1"/>
    <col min="23" max="16384" width="9" style="49"/>
  </cols>
  <sheetData>
    <row r="1" spans="1:21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120" t="s">
        <v>10</v>
      </c>
      <c r="L1" s="121"/>
      <c r="M1" s="121"/>
      <c r="N1" s="121"/>
      <c r="O1" s="122"/>
      <c r="P1" s="123" t="s">
        <v>11</v>
      </c>
      <c r="Q1" s="49" t="s">
        <v>12</v>
      </c>
      <c r="R1" s="49" t="s">
        <v>12</v>
      </c>
      <c r="S1" s="49" t="s">
        <v>12</v>
      </c>
      <c r="T1" s="49" t="s">
        <v>12</v>
      </c>
      <c r="U1" s="49" t="s">
        <v>12</v>
      </c>
    </row>
    <row r="2" spans="1:21">
      <c r="A2" s="60" t="s">
        <v>13</v>
      </c>
      <c r="B2" s="61">
        <f>IF(P2="布甲95A头肩",装备表列!B2,IF(P2="皮甲95A头肩",装备表列!B10,IF(P2="轻甲95A头肩",装备表列!B18,IF(P2="重甲95A头肩",装备表列!B26,IF(P2="板甲95A头肩",装备表列!B34,IF(P2="布甲95A头肩·超界",装备表列·超界!B2,IF(P2="皮甲95A头肩·超界",装备表列·超界!B10,IF(P2="轻甲95A头肩·超界",装备表列·超界!B18,IF(P2="重甲95A头肩·超界",装备表列·超界!B26,IF(P2="板甲95A头肩·超界",装备表列·超界!B34))))))))))</f>
        <v>0</v>
      </c>
      <c r="C2" s="61">
        <f>IF(P2="布甲95A头肩",装备表列!C2,IF(P2="皮甲95A头肩",装备表列!C10,IF(P2="轻甲95A头肩",装备表列!C18,IF(P2="重甲95A头肩",装备表列!C26,IF(P2="板甲95A头肩",装备表列!C34,IF(P2="布甲95A头肩·超界",装备表列·超界!C2,IF(P2="皮甲95A头肩·超界",装备表列·超界!C10,IF(P2="轻甲95A头肩·超界",装备表列·超界!C18,IF(P2="重甲95A头肩·超界",装备表列·超界!C26,IF(P2="板甲95A头肩·超界",装备表列·超界!C34))))))))))</f>
        <v>0</v>
      </c>
      <c r="D2" s="61">
        <f>IF(P2="布甲95A头肩",装备表列!D2,IF(P2="皮甲95A头肩",装备表列!D10,IF(P2="轻甲95A头肩",装备表列!D18,IF(P2="重甲95A头肩",装备表列!D26,IF(P2="板甲95A头肩",装备表列!D34,IF(P2="布甲95A头肩·超界",装备表列·超界!D2,IF(P2="皮甲95A头肩·超界",装备表列·超界!D10,IF(P2="轻甲95A头肩·超界",装备表列·超界!D18,IF(P2="重甲95A头肩·超界",装备表列·超界!D26,IF(P2="板甲95A头肩·超界",装备表列·超界!D34))))))))))</f>
        <v>0</v>
      </c>
      <c r="E2" s="61">
        <f>IF(P2="布甲95A头肩",装备表列!E2,IF(P2="皮甲95A头肩",装备表列!E10,IF(P2="轻甲95A头肩",装备表列!E18,IF(P2="重甲95A头肩",装备表列!E26,IF(P2="板甲95A头肩",装备表列!E34,IF(P2="布甲95A头肩·超界",装备表列·超界!E2,IF(P2="皮甲95A头肩·超界",装备表列·超界!E10,IF(P2="轻甲95A头肩·超界",装备表列·超界!E18,IF(P2="重甲95A头肩·超界",装备表列·超界!E26,IF(P2="板甲95A头肩·超界",装备表列·超界!E34))))))))))</f>
        <v>0</v>
      </c>
      <c r="F2" s="61">
        <f>IF(P2="布甲95A头肩",装备表列!F2,IF(P2="皮甲95A头肩",装备表列!F10,IF(P2="轻甲95A头肩",装备表列!F20,IF(P2="重甲95A头肩",装备表列!F26,IF(P2="板甲95A头肩",装备表列!F34,IF(P2="布甲95A头肩·超界",装备表列·超界!F2,IF(P2="皮甲95A头肩·超界",装备表列·超界!F10,IF(P2="轻甲95A头肩·超界",装备表列·超界!F18,IF(P2="重甲95A头肩·超界",装备表列·超界!F26,IF(P2="板甲95A头肩·超界",装备表列·超界!F34))))))))))</f>
        <v>0</v>
      </c>
      <c r="G2" s="61">
        <f>IF(P2="布甲95A头肩",装备表列!G2,IF(P2="皮甲95A头肩",装备表列!G10,IF(P2="轻甲95A头肩",装备表列!G18,IF(P2="重甲95A头肩",装备表列!G26,IF(P2="板甲95A头肩",装备表列!G34,IF(P2="布甲95A头肩·超界",装备表列·超界!G2,IF(P2="皮甲95A头肩·超界",装备表列·超界!G10,IF(P2="轻甲95A头肩·超界",装备表列·超界!G18,IF(P2="重甲95A头肩·超界",装备表列·超界!G26,IF(P2="板甲95A头肩·超界",装备表列·超界!G34))))))))))</f>
        <v>0</v>
      </c>
      <c r="H2" s="61">
        <f>IF(P2="布甲95A头肩",装备表列!H2,IF(P2="皮甲95A头肩",装备表列!H10,IF(P2="轻甲95A头肩",装备表列!H18,IF(P2="重甲95A头肩",装备表列!H26,IF(P2="板甲95A头肩",装备表列!H34,IF(P2="布甲95A头肩·超界",装备表列·超界!H2,IF(P2="皮甲95A头肩·超界",装备表列·超界!H10,IF(P2="轻甲95A头肩·超界",装备表列·超界!H18,IF(P2="重甲95A头肩·超界",装备表列·超界!H26,IF(P2="板甲95A头肩·超界",装备表列·超界!H34))))))))))</f>
        <v>0</v>
      </c>
      <c r="I2" s="84">
        <f>IF(P2="布甲95A头肩",装备表列!I2,IF(P2="皮甲95A头肩",装备表列!I10,IF(P2="轻甲95A头肩",装备表列!I18,IF(P2="重甲95A头肩",装备表列!I26,IF(P2="板甲95A头肩",装备表列!I34,IF(P2="布甲95A头肩·超界",装备表列·超界!I2,IF(P2="皮甲95A头肩·超界",装备表列·超界!I10,IF(P2="轻甲95A头肩·超界",装备表列·超界!I18,IF(P2="重甲95A头肩·超界",装备表列·超界!I26,IF(P2="板甲95A头肩·超界",装备表列·超界!I34))))))))))</f>
        <v>17</v>
      </c>
      <c r="J2" s="61">
        <f>IF(P2="布甲95A头肩",装备表列!J2,IF(P2="皮甲95A头肩",装备表列!J10,IF(P2="轻甲95A头肩",装备表列!J18,IF(P2="重甲95A头肩",装备表列!J26,IF(P2="板甲95A头肩",装备表列!J34,IF(P2="布甲95A头肩·超界",装备表列·超界!J2,IF(P2="皮甲95A头肩·超界",装备表列·超界!J10,IF(P2="轻甲95A头肩·超界",装备表列·超界!J18,IF(P2="重甲95A头肩·超界",装备表列·超界!J26,IF(P2="板甲95A头肩·超界",装备表列·超界!J34))))))))))</f>
        <v>0</v>
      </c>
      <c r="K2" s="124" t="str">
        <f>IF(P2="布甲95A头肩",装备表列!K2,IF(P2="皮甲95A头肩",装备表列!K10,IF(P2="轻甲95A头肩",装备表列!K18,IF(P2="重甲95A头肩",装备表列!K26,IF(P2="板甲95A头肩",装备表列!K34,IF(P2="布甲95A头肩·超界",装备表列·超界!K2,IF(P2="皮甲95A头肩·超界",装备表列·超界!K10,IF(P2="轻甲95A头肩·超界",装备表列·超界!K18,IF(P2="重甲95A头肩·超界",装备表列·超界!K26,IF(P2="板甲95A头肩·超界",装备表列·超界!K34))))))))))</f>
        <v>6攻速</v>
      </c>
      <c r="L2" s="6"/>
      <c r="M2" s="6"/>
      <c r="N2" s="6"/>
      <c r="O2" s="125"/>
      <c r="P2" s="81" t="s">
        <v>14</v>
      </c>
      <c r="Q2" s="81" t="s">
        <v>15</v>
      </c>
      <c r="R2" s="81" t="s">
        <v>16</v>
      </c>
      <c r="S2" s="81" t="s">
        <v>17</v>
      </c>
      <c r="T2" s="81" t="s">
        <v>14</v>
      </c>
      <c r="U2" s="81" t="s">
        <v>18</v>
      </c>
    </row>
    <row r="3" spans="1:21">
      <c r="A3" s="60" t="s">
        <v>19</v>
      </c>
      <c r="B3" s="61">
        <f>IF(P3="布甲95A上衣",装备表列!B3,IF(P3="皮甲95A上衣",装备表列!B11,IF(P3="轻甲95A上衣",装备表列!B19,IF(P3="重甲95A上衣",装备表列!B27,IF(P3="板甲95A上衣",装备表列!B35,IF(P3="布甲95A上衣·超界",装备表列·超界!B3,IF(P3="皮甲95A上衣·超界",装备表列·超界!B11,IF(P3="轻甲95A上衣·超界",装备表列·超界!B19,IF(P3="重甲95A上衣·超界",装备表列·超界!B27,IF(P3="板甲95A上衣·超界",装备表列·超界!B35))))))))))</f>
        <v>18</v>
      </c>
      <c r="C3" s="61">
        <f>IF(P3="布甲95A上衣",装备表列!C3,IF(P3="皮甲95A上衣",装备表列!C11,IF(P3="轻甲95A上衣",装备表列!C19,IF(P3="重甲95A上衣",装备表列!C27,IF(P3="板甲95A上衣",装备表列!C35,IF(P3="布甲95A上衣·超界",装备表列·超界!C3,IF(P3="皮甲95A上衣·超界",装备表列·超界!C11,IF(P3="轻甲95A上衣·超界",装备表列·超界!C19,IF(P3="重甲95A上衣·超界",装备表列·超界!C27,IF(P3="板甲95A上衣·超界",装备表列·超界!C35))))))))))</f>
        <v>0</v>
      </c>
      <c r="D3" s="61">
        <f>IF(P3="布甲95A上衣",装备表列!D3,IF(P3="皮甲95A上衣",装备表列!D11,IF(P3="轻甲95A上衣",装备表列!D19,IF(P3="重甲95A上衣",装备表列!D27,IF(P3="板甲95A上衣",装备表列!D35,IF(P3="布甲95A上衣·超界",装备表列·超界!D3,IF(P3="皮甲95A上衣·超界",装备表列·超界!D11,IF(P3="轻甲95A上衣·超界",装备表列·超界!D19,IF(P3="重甲95A上衣·超界",装备表列·超界!D27,IF(P3="板甲95A上衣·超界",装备表列·超界!D35))))))))))</f>
        <v>0</v>
      </c>
      <c r="E3" s="61">
        <f>IF(P3="布甲95A上衣",装备表列!E3,IF(P3="皮甲95A上衣",装备表列!E11,IF(P3="轻甲95A上衣",装备表列!E19,IF(P3="重甲95A上衣",装备表列!E27,IF(P3="板甲95A上衣",装备表列!E35,IF(P3="布甲95A上衣·超界",装备表列·超界!E3,IF(P3="皮甲95A上衣·超界",装备表列·超界!E11,IF(P3="轻甲95A上衣·超界",装备表列·超界!E19,IF(P3="重甲95A上衣·超界",装备表列·超界!E27,IF(P3="板甲95A上衣·超界",装备表列·超界!E35))))))))))</f>
        <v>0</v>
      </c>
      <c r="F3" s="61">
        <f>IF(P3="布甲95A上衣",装备表列!F3,IF(P3="皮甲95A上衣",装备表列!F11,IF(P3="轻甲95A上衣",装备表列!F19,IF(P3="重甲95A上衣",装备表列!F27,IF(P3="板甲95A上衣",装备表列!F35,IF(P3="布甲95A上衣·超界",装备表列·超界!F3,IF(P3="皮甲95A上衣·超界",装备表列·超界!F11,IF(P3="轻甲95A上衣·超界",装备表列·超界!F19,IF(P3="重甲95A上衣·超界",装备表列·超界!F27,IF(P3="板甲95A上衣·超界",装备表列·超界!F35))))))))))</f>
        <v>0</v>
      </c>
      <c r="G3" s="61">
        <f>IF(P3="布甲95A上衣",装备表列!G3,IF(P3="皮甲95A上衣",装备表列!G11,IF(P3="轻甲95A上衣",装备表列!G19,IF(P3="重甲95A上衣",装备表列!G27,IF(P3="板甲95A上衣",装备表列!G35,IF(P3="布甲95A上衣·超界",装备表列·超界!G3,IF(P3="皮甲95A上衣·超界",装备表列·超界!G11,IF(P3="轻甲95A上衣·超界",装备表列·超界!G19,IF(P3="重甲95A上衣·超界",装备表列·超界!G27,IF(P3="板甲95A上衣·超界",装备表列·超界!G35))))))))))</f>
        <v>0</v>
      </c>
      <c r="H3" s="61">
        <f>IF(P3="布甲95A上衣",装备表列!H3,IF(P3="皮甲95A上衣",装备表列!H11,IF(P3="轻甲95A上衣",装备表列!H19,IF(P3="重甲95A上衣",装备表列!H27,IF(P3="板甲95A上衣",装备表列!H35,IF(P3="布甲95A上衣·超界",装备表列·超界!H3,IF(P3="皮甲95A上衣·超界",装备表列·超界!H11,IF(P3="轻甲95A上衣·超界",装备表列·超界!H19,IF(P3="重甲95A上衣·超界",装备表列·超界!H27,IF(P3="板甲95A上衣·超界",装备表列·超界!H35))))))))))</f>
        <v>0</v>
      </c>
      <c r="I3" s="61">
        <f>IF(P3="布甲95A上衣",装备表列!I3,IF(P3="皮甲95A上衣",装备表列!I11,IF(P3="轻甲95A上衣",装备表列!I19,IF(P3="重甲95A上衣",装备表列!I27,IF(P3="板甲95A上衣",装备表列!I35,IF(P3="布甲95A上衣·超界",装备表列·超界!I3,IF(P3="皮甲95A上衣·超界",装备表列·超界!I11,IF(P3="轻甲95A上衣·超界",装备表列·超界!I19,IF(P3="重甲95A上衣·超界",装备表列·超界!I27,IF(P3="板甲95A上衣·超界",装备表列·超界!I35))))))))))</f>
        <v>0</v>
      </c>
      <c r="J3" s="61">
        <f>IF(P3="布甲95A上衣",装备表列!J3,IF(P3="皮甲95A上衣",装备表列!J11,IF(P3="轻甲95A上衣",装备表列!J19,IF(P3="重甲95A上衣",装备表列!J27,IF(P3="板甲95A上衣",装备表列!J35,IF(P3="布甲95A上衣·超界",装备表列·超界!J3,IF(P3="皮甲95A上衣·超界",装备表列·超界!J11,IF(P3="轻甲95A上衣·超界",装备表列·超界!J19,IF(P3="重甲95A上衣·超界",装备表列·超界!J27,IF(P3="板甲95A上衣·超界",装备表列·超界!J35))))))))))</f>
        <v>0</v>
      </c>
      <c r="K3" s="120">
        <f>IF(P3="布甲95A上衣",装备表列!I3,IF(P3="皮甲95A上衣",装备表列!I11,IF(P3="轻甲95A上衣",装备表列!I19,IF(P3="重甲95A上衣",装备表列!I27,IF(P3="板甲95A上衣",装备表列!I35,IF(P3="布甲95A上衣·超界",装备表列·超界!I3,IF(P3="皮甲95A上衣·超界",装备表列·超界!I11,IF(P3="轻甲95A上衣·超界",装备表列·超界!I19,IF(P3="重甲95A上衣·超界",装备表列·超界!I27,IF(P3="板甲95A上衣·超界",装备表列·超界!I35))))))))))</f>
        <v>0</v>
      </c>
      <c r="L3" s="121"/>
      <c r="M3" s="121"/>
      <c r="N3" s="121"/>
      <c r="O3" s="126"/>
      <c r="P3" s="81" t="s">
        <v>20</v>
      </c>
      <c r="Q3" s="81" t="s">
        <v>21</v>
      </c>
      <c r="R3" s="81" t="s">
        <v>22</v>
      </c>
      <c r="S3" s="81" t="s">
        <v>23</v>
      </c>
      <c r="T3" s="81" t="s">
        <v>20</v>
      </c>
      <c r="U3" s="81" t="s">
        <v>24</v>
      </c>
    </row>
    <row r="4" spans="1:21">
      <c r="A4" s="60" t="s">
        <v>25</v>
      </c>
      <c r="B4" s="61">
        <f>IF(P4="布甲95A下装",装备表列!B4,IF(P4="皮甲95A下装",装备表列!B12,IF(P4="轻甲95A下装",装备表列!B20,IF(P4="重甲95A下装",装备表列!B28,IF(P4="板甲95A下装",装备表列!B36,IF(P4="布甲95A下装·超界",装备表列·超界!B4,IF(P4="皮甲95A下装·超界",装备表列·超界!B12,IF(P4="轻甲95A下装·超界",装备表列·超界!B20,IF(P4="重甲95A下装·超界",装备表列·超界!B28,IF(P4="板甲95A下装·超界",装备表列·超界!B36))))))))))</f>
        <v>0</v>
      </c>
      <c r="C4" s="61">
        <f>IF(P4="布甲95A下装",装备表列!C4,IF(P4="皮甲95A下装",装备表列!C12,IF(P4="轻甲95A下装",装备表列!C20,IF(P4="重甲95A下装",装备表列!C28,IF(P4="板甲95A下装",装备表列!C36,IF(P4="布甲95A下装·超界",装备表列·超界!C4,IF(P4="皮甲95A下装·超界",装备表列·超界!C12,IF(P4="轻甲95A下装·超界",装备表列·超界!C20,IF(P4="重甲95A下装·超界",装备表列·超界!C28,IF(P4="板甲95A下装·超界",装备表列·超界!C36))))))))))</f>
        <v>0</v>
      </c>
      <c r="D4" s="61">
        <f>IF(P4="布甲95A下装",装备表列!D4,IF(P4="皮甲95A下装",装备表列!D12,IF(P4="轻甲95A下装",装备表列!D20,IF(P4="重甲95A下装",装备表列!D28,IF(P4="板甲95A下装",装备表列!D36,IF(P4="布甲95A下装·超界",装备表列·超界!D4,IF(P4="皮甲95A下装·超界",装备表列·超界!D12,IF(P4="轻甲95A下装·超界",装备表列·超界!D20,IF(P4="重甲95A下装·超界",装备表列·超界!D28,IF(P4="板甲95A下装·超界",装备表列·超界!D36))))))))))</f>
        <v>0</v>
      </c>
      <c r="E4" s="61">
        <f>IF(P4="布甲95A下装",装备表列!E4,IF(P4="皮甲95A下装",装备表列!E12,IF(P4="轻甲95A下装",装备表列!E20,IF(P4="重甲95A下装",装备表列!E28,IF(P4="板甲95A下装",装备表列!E36,IF(P4="布甲95A下装·超界",装备表列·超界!E4,IF(P4="皮甲95A下装·超界",装备表列·超界!E12,IF(P4="轻甲95A下装·超界",装备表列·超界!E20,IF(P4="重甲95A下装·超界",装备表列·超界!E28,IF(P4="板甲95A下装·超界",装备表列·超界!E36))))))))))</f>
        <v>20</v>
      </c>
      <c r="F4" s="61">
        <f>IF(P4="布甲95A下装",装备表列!F4,IF(P4="皮甲95A下装",装备表列!F12,IF(P4="轻甲95A下装",装备表列!#REF!,IF(P4="重甲95A下装",装备表列!F28,IF(P4="板甲95A下装",装备表列!F36,IF(P4="布甲95A下装·超界",装备表列·超界!F4,IF(P4="皮甲95A下装·超界",装备表列·超界!F12,IF(P4="轻甲95A下装·超界",装备表列·超界!F20,IF(P4="重甲95A下装·超界",装备表列·超界!F28,IF(P4="板甲95A下装·超界",装备表列·超界!F36))))))))))</f>
        <v>0</v>
      </c>
      <c r="G4" s="61">
        <f>IF(P4="布甲95A下装",装备表列!G4,IF(P4="皮甲95A下装",装备表列!G12,IF(P4="轻甲95A下装",装备表列!G20,IF(P4="重甲95A下装",装备表列!G28,IF(P4="板甲95A下装",装备表列!G36,IF(P4="布甲95A下装·超界",装备表列·超界!G4,IF(P4="皮甲95A下装·超界",装备表列·超界!G12,IF(P4="轻甲95A下装·超界",装备表列·超界!G20,IF(P4="重甲95A下装·超界",装备表列·超界!G28,IF(P4="板甲95A下装·超界",装备表列·超界!G36))))))))))</f>
        <v>0</v>
      </c>
      <c r="H4" s="61">
        <f>IF(P4="布甲95A下装",装备表列!H4,IF(P4="皮甲95A下装",装备表列!H12,IF(P4="轻甲95A下装",装备表列!H20,IF(P4="重甲95A下装",装备表列!H28,IF(P4="板甲95A下装",装备表列!H36,IF(P4="布甲95A下装·超界",装备表列·超界!H4,IF(P4="皮甲95A下装·超界",装备表列·超界!H12,IF(P4="轻甲95A下装·超界",装备表列·超界!H20,IF(P4="重甲95A下装·超界",装备表列·超界!H28,IF(P4="板甲95A下装·超界",装备表列·超界!H36))))))))))</f>
        <v>0</v>
      </c>
      <c r="I4" s="61">
        <f>IF(P4="布甲95A下装",装备表列!I4,IF(P4="皮甲95A下装",装备表列!I12,IF(P4="轻甲95A下装",装备表列!I20,IF(P4="重甲95A下装",装备表列!I28,IF(P4="板甲95A下装",装备表列!I36,IF(P4="布甲95A下装·超界",装备表列·超界!I4,IF(P4="皮甲95A下装·超界",装备表列·超界!I12,IF(P4="轻甲95A下装·超界",装备表列·超界!I20,IF(P4="重甲95A下装·超界",装备表列·超界!I28,IF(P4="板甲95A下装·超界",装备表列·超界!I36))))))))))</f>
        <v>0</v>
      </c>
      <c r="J4" s="61">
        <f>IF(P4="布甲95A下装",装备表列!J4,IF(P4="皮甲95A下装",装备表列!J12,IF(P4="轻甲95A下装",装备表列!J20,IF(P4="重甲95A下装",装备表列!J28,IF(P4="板甲95A下装",装备表列!J36,IF(P4="布甲95A下装·超界",装备表列·超界!J4,IF(P4="皮甲95A下装·超界",装备表列·超界!J12,IF(P4="轻甲95A下装·超界",装备表列·超界!J20,IF(P4="重甲95A下装·超界",装备表列·超界!J28,IF(P4="板甲95A下装·超界",装备表列·超界!J36))))))))))</f>
        <v>0</v>
      </c>
      <c r="K4" s="120" t="str">
        <f>IF(P4="布甲95A下装",装备表列!K4,IF(P4="皮甲95A下装",装备表列!K12,IF(P4="轻甲95A下装",装备表列!K20,IF(P4="重甲95A下装",装备表列!K28,IF(P4="板甲95A下装",装备表列!K36,IF(P4="布甲95A下装·超界",装备表列·超界!K4,IF(P4="皮甲95A下装·超界",装备表列·超界!K12,IF(P4="轻甲95A下装·超界",装备表列·超界!K20,IF(P4="重甲95A下装·超界",装备表列·超界!K28,IF(P4="板甲95A下装·超界",装备表列·超界!K36))))))))))</f>
        <v>9释放</v>
      </c>
      <c r="L4" s="121"/>
      <c r="M4" s="121"/>
      <c r="N4" s="121"/>
      <c r="O4" s="126"/>
      <c r="P4" s="81" t="s">
        <v>26</v>
      </c>
      <c r="Q4" s="81" t="s">
        <v>27</v>
      </c>
      <c r="R4" s="81" t="s">
        <v>28</v>
      </c>
      <c r="S4" s="81" t="s">
        <v>29</v>
      </c>
      <c r="T4" s="81" t="s">
        <v>26</v>
      </c>
      <c r="U4" s="81" t="s">
        <v>30</v>
      </c>
    </row>
    <row r="5" spans="1:21">
      <c r="A5" s="60" t="s">
        <v>31</v>
      </c>
      <c r="B5" s="61">
        <f>IF(P5="布甲95A腰带",装备表列!B5,IF(P5="皮甲95A腰带",装备表列!B13,IF(P5="轻甲95A腰带",装备表列!B21,IF(P5="重甲95A腰带",装备表列!B29,IF(P5="板甲95A腰带",装备表列!B37,IF(P5="布甲95A腰带·超界",装备表列·超界!B5,IF(P5="皮甲95A腰带·超界",装备表列·超界!B13,IF(P5="轻甲95A腰带·超界",装备表列·超界!B21,IF(P5="重甲95A腰带·超界",装备表列·超界!B29,IF(P5="板甲95A腰带·超界",装备表列·超界!B37))))))))))</f>
        <v>0</v>
      </c>
      <c r="C5" s="61">
        <f>IF(P5="布甲95A腰带",装备表列!C5,IF(P5="皮甲95A腰带",装备表列!C13,IF(P5="轻甲95A腰带",装备表列!C21,IF(P5="重甲95A腰带",装备表列!C29,IF(P5="板甲95A腰带",装备表列!C37,IF(P5="布甲95A腰带·超界",装备表列·超界!C5,IF(P5="皮甲95A腰带·超界",装备表列·超界!C13,IF(P5="轻甲95A腰带·超界",装备表列·超界!C21,IF(P5="重甲95A腰带·超界",装备表列·超界!C29,IF(P5="板甲95A腰带·超界",装备表列·超界!C37))))))))))</f>
        <v>0</v>
      </c>
      <c r="D5" s="61">
        <f>IF(P5="布甲95A腰带",装备表列!D5,IF(P5="皮甲95A腰带",装备表列!D13,IF(P5="轻甲95A腰带",装备表列!D21,IF(P5="重甲95A腰带",装备表列!D29,IF(P5="板甲95A腰带",装备表列!D37,IF(P5="布甲95A腰带·超界",装备表列·超界!D5,IF(P5="皮甲95A腰带·超界",装备表列·超界!D13,IF(P5="轻甲95A腰带·超界",装备表列·超界!D21,IF(P5="重甲95A腰带·超界",装备表列·超界!D29,IF(P5="板甲95A腰带·超界",装备表列·超界!D37))))))))))</f>
        <v>0</v>
      </c>
      <c r="E5" s="61">
        <f>IF(P5="布甲95A腰带",装备表列!E5,IF(P5="皮甲95A腰带",装备表列!E13,IF(P5="轻甲95A腰带",装备表列!E21,IF(P5="重甲95A腰带",装备表列!E29,IF(P5="板甲95A腰带",装备表列!E37,IF(P5="布甲95A腰带·超界",装备表列·超界!E5,IF(P5="皮甲95A腰带·超界",装备表列·超界!E13,IF(P5="轻甲95A腰带·超界",装备表列·超界!E21,IF(P5="重甲95A腰带·超界",装备表列·超界!E29,IF(P5="板甲95A腰带·超界",装备表列·超界!E37))))))))))</f>
        <v>0</v>
      </c>
      <c r="F5" s="61">
        <f>IF(P5="布甲95A腰带",装备表列!F5,IF(P5="皮甲95A腰带",装备表列!F13,IF(P5="轻甲95A腰带",装备表列!F21,IF(P5="重甲95A腰带",装备表列!F29,IF(P5="板甲95A腰带",装备表列!F37,IF(P5="布甲95A腰带·超界",装备表列·超界!F5,IF(P5="皮甲95A腰带·超界",装备表列·超界!F13,IF(P5="轻甲95A腰带·超界",装备表列·超界!F21,IF(P5="重甲95A腰带·超界",装备表列·超界!F29,IF(P5="板甲95A腰带·超界",装备表列·超界!F37))))))))))</f>
        <v>0</v>
      </c>
      <c r="G5" s="61">
        <f>IF(P5="布甲95A腰带",装备表列!G5,IF(P5="皮甲95A腰带",装备表列!G13,IF(P5="轻甲95A腰带",装备表列!G21,IF(P5="重甲95A腰带",装备表列!G29,IF(P5="板甲95A腰带",装备表列!G37,IF(P5="布甲95A腰带·超界",装备表列·超界!G5,IF(P5="皮甲95A腰带·超界",装备表列·超界!G13,IF(P5="轻甲95A腰带·超界",装备表列·超界!G21,IF(P5="重甲95A腰带·超界",装备表列·超界!G29,IF(P5="板甲95A腰带·超界",装备表列·超界!G37))))))))))</f>
        <v>19</v>
      </c>
      <c r="H5" s="61">
        <f>IF(P5="布甲95A腰带",装备表列!H5,IF(P5="皮甲95A腰带",装备表列!H13,IF(P5="轻甲95A腰带",装备表列!H21,IF(P5="重甲95A腰带",装备表列!H29,IF(P5="板甲95A腰带",装备表列!H37,IF(P5="布甲95A腰带·超界",装备表列·超界!H5,IF(P5="皮甲95A腰带·超界",装备表列·超界!H13,IF(P5="轻甲95A腰带·超界",装备表列·超界!H21,IF(P5="重甲95A腰带·超界",装备表列·超界!H29,IF(P5="板甲95A腰带·超界",装备表列·超界!H37))))))))))</f>
        <v>0</v>
      </c>
      <c r="I5" s="61">
        <f>IF(P5="布甲95A腰带",装备表列!I5,IF(P5="皮甲95A腰带",装备表列!I13,IF(P5="轻甲95A腰带",装备表列!I21,IF(P5="重甲95A腰带",装备表列!I29,IF(P5="板甲95A腰带",装备表列!I37,IF(P5="布甲95A腰带·超界",装备表列·超界!I5,IF(P5="皮甲95A腰带·超界",装备表列·超界!I13,IF(P5="轻甲95A腰带·超界",装备表列·超界!I21,IF(P5="重甲95A腰带·超界",装备表列·超界!I29,IF(P5="板甲95A腰带·超界",装备表列·超界!I37))))))))))</f>
        <v>0</v>
      </c>
      <c r="J5" s="61">
        <f>IF(P5="布甲95A腰带",装备表列!J5,IF(P5="皮甲95A腰带",装备表列!J13,IF(P5="轻甲95A腰带",装备表列!J21,IF(P5="重甲95A腰带",装备表列!J29,IF(P5="板甲95A腰带",装备表列!J37,IF(P5="布甲95A腰带·超界",装备表列·超界!J5,IF(P5="皮甲95A腰带·超界",装备表列·超界!J13,IF(P5="轻甲95A腰带·超界",装备表列·超界!J21,IF(P5="重甲95A腰带·超界",装备表列·超界!J29,IF(P5="板甲95A腰带·超界",装备表列·超界!J37))))))))))</f>
        <v>0</v>
      </c>
      <c r="K5" s="120" t="str">
        <f>IF(P5="布甲95A腰带",装备表列!K5,IF(P5="皮甲95A腰带",装备表列!K13,IF(P5="轻甲95A腰带",装备表列!K21,IF(P5="重甲95A腰带",装备表列!K29,IF(P5="板甲95A腰带",装备表列!K37,IF(P5="布甲95A腰带·超界",装备表列·超界!K5,IF(P5="皮甲95A腰带·超界",装备表列·超界!K13,IF(P5="轻甲95A腰带·超界",装备表列·超界!K21,IF(P5="重甲95A腰带·超界",装备表列·超界!K29,IF(P5="板甲95A腰带·超界",装备表列·超界!K37))))))))))</f>
        <v>5回避</v>
      </c>
      <c r="L5" s="121"/>
      <c r="M5" s="121"/>
      <c r="N5" s="121"/>
      <c r="O5" s="126"/>
      <c r="P5" s="81" t="s">
        <v>32</v>
      </c>
      <c r="Q5" s="81" t="s">
        <v>33</v>
      </c>
      <c r="R5" s="81" t="s">
        <v>34</v>
      </c>
      <c r="S5" s="81" t="s">
        <v>35</v>
      </c>
      <c r="T5" s="81" t="s">
        <v>32</v>
      </c>
      <c r="U5" s="81" t="s">
        <v>36</v>
      </c>
    </row>
    <row r="6" spans="1:21">
      <c r="A6" s="60" t="s">
        <v>37</v>
      </c>
      <c r="B6" s="61">
        <f>IF(P6="布甲95A鞋子",装备表列!B6,IF(P6="皮甲95A鞋子",装备表列!B14,IF(P6="轻甲95A鞋子",装备表列!B22,IF(P6="重甲95A鞋子",装备表列!B30,IF(P6="板甲95A鞋子",装备表列!B38,IF(P6="布甲95A鞋子·超界",装备表列·超界!B6,IF(P6="皮甲95A鞋子·超界",装备表列·超界!B14,IF(P6="轻甲95A鞋子·超界",装备表列·超界!B22,IF(P6="重甲95A鞋子·超界",装备表列·超界!B30,IF(P6="板甲95A鞋子·超界",装备表列·超界!B38))))))))))</f>
        <v>0</v>
      </c>
      <c r="C6" s="61">
        <f>IF(P6="布甲95A鞋子",装备表列!C6,IF(P6="皮甲95A鞋子",装备表列!C14,IF(P6="轻甲95A鞋子",装备表列!C22,IF(P6="重甲95A鞋子",装备表列!C30,IF(P6="板甲95A鞋子",装备表列!C38,IF(P6="布甲95A鞋子·超界",装备表列·超界!C6,IF(P6="皮甲95A鞋子·超界",装备表列·超界!C14,IF(P6="轻甲95A鞋子·超界",装备表列·超界!C22,IF(P6="重甲95A鞋子·超界",装备表列·超界!C30,IF(P6="板甲95A鞋子·超界",装备表列·超界!C38))))))))))</f>
        <v>0</v>
      </c>
      <c r="D6" s="61">
        <f>IF(P6="布甲95A鞋子",装备表列!D6,IF(P6="皮甲95A鞋子",装备表列!D14,IF(P6="轻甲95A鞋子",装备表列!D22,IF(P6="重甲95A鞋子",装备表列!D30,IF(P6="板甲95A鞋子",装备表列!D38,IF(P6="布甲95A鞋子·超界",装备表列·超界!D6,IF(P6="皮甲95A鞋子·超界",装备表列·超界!D14,IF(P6="轻甲95A鞋子·超界",装备表列·超界!D22,IF(P6="重甲95A鞋子·超界",装备表列·超界!D30,IF(P6="板甲95A鞋子·超界",装备表列·超界!D38))))))))))</f>
        <v>0</v>
      </c>
      <c r="E6" s="61">
        <f>IF(P6="布甲95A鞋子",装备表列!E6,IF(P6="皮甲95A鞋子",装备表列!E14,IF(P6="轻甲95A鞋子",装备表列!E22,IF(P6="重甲95A鞋子",装备表列!E30,IF(P6="板甲95A鞋子",装备表列!E38,)))))</f>
        <v>0</v>
      </c>
      <c r="F6" s="61">
        <f>IF(P6="布甲95A鞋子",装备表列!F6,IF(P6="皮甲95A鞋子",装备表列!F14,IF(P6="轻甲95A鞋子",装备表列!F22,IF(P6="重甲95A鞋子",装备表列!F30,IF(P6="板甲95A鞋子",装备表列!F38,IF(P6="布甲95A鞋子·超界",装备表列·超界!F6,IF(P6="皮甲95A鞋子·超界",装备表列·超界!F14,IF(P6="轻甲95A鞋子·超界",装备表列·超界!F22,IF(P6="重甲95A鞋子·超界",装备表列·超界!F30,IF(P6="板甲95A鞋子·超界",装备表列·超界!F38))))))))))</f>
        <v>0</v>
      </c>
      <c r="G6" s="61">
        <f>IF(P6="布甲95A鞋子",装备表列!G6,IF(P6="皮甲95A鞋子",装备表列!G14,IF(P6="轻甲95A鞋子",装备表列!G22,IF(P6="重甲95A鞋子",装备表列!G30,IF(P6="板甲95A鞋子",装备表列!G38,IF(P6="布甲95A鞋子·超界",装备表列·超界!G6,IF(P6="皮甲95A鞋子·超界",装备表列·超界!G14,IF(P6="轻甲95A鞋子·超界",装备表列·超界!G22,IF(P6="重甲95A鞋子·超界",装备表列·超界!G30,IF(P6="板甲95A鞋子·超界",装备表列·超界!G38))))))))))</f>
        <v>0</v>
      </c>
      <c r="H6" s="61">
        <f>IF(P6="布甲95A鞋子",装备表列!H6,IF(P6="皮甲95A鞋子",装备表列!H14,IF(P6="轻甲95A鞋子",装备表列!H22,IF(P6="重甲95A鞋子",装备表列!H30,IF(P6="板甲95A鞋子",装备表列!H38,IF(P6="布甲95A鞋子·超界",装备表列·超界!H6,IF(P6="皮甲95A鞋子·超界",装备表列·超界!H14,IF(P6="轻甲95A鞋子·超界",装备表列·超界!H22,IF(P6="重甲95A鞋子·超界",装备表列·超界!H30,IF(P6="板甲95A鞋子·超界",装备表列·超界!H38))))))))))</f>
        <v>19</v>
      </c>
      <c r="I6" s="61">
        <f>IF(P6="布甲95A鞋子",装备表列!I6,IF(P6="皮甲95A鞋子",装备表列!I14,IF(P6="轻甲95A鞋子",装备表列!I22,IF(P6="重甲95A鞋子",装备表列!I30,IF(P6="板甲95A鞋子",装备表列!I38,IF(P6="布甲95A鞋子·超界",装备表列·超界!I6,IF(P6="皮甲95A鞋子·超界",装备表列·超界!I14,IF(P6="轻甲95A鞋子·超界",装备表列·超界!I22,IF(P6="重甲95A鞋子·超界",装备表列·超界!I30,IF(P6="板甲95A鞋子·超界",装备表列·超界!I38))))))))))</f>
        <v>0</v>
      </c>
      <c r="J6" s="61">
        <f>IF(P6="布甲95A鞋子",装备表列!J6,IF(P6="皮甲95A鞋子",装备表列!J14,IF(P6="轻甲95A鞋子",装备表列!J22,IF(P6="重甲95A鞋子",装备表列!J30,IF(P6="板甲95A鞋子",装备表列!J38,IF(P6="布甲95A鞋子·超界",装备表列·超界!J6,IF(P6="皮甲95A鞋子·超界",装备表列·超界!J14,IF(P6="轻甲95A鞋子·超界",装备表列·超界!J22,IF(P6="重甲95A鞋子·超界",装备表列·超界!J30,IF(P6="板甲95A鞋子·超界",装备表列·超界!J38))))))))))</f>
        <v>0</v>
      </c>
      <c r="K6" s="120" t="str">
        <f>IF(P6="布甲95A鞋子",装备表列!K6,IF(P6="皮甲95A鞋子",装备表列!K14,IF(P6="轻甲95A鞋子",装备表列!K22,IF(P6="重甲95A鞋子",装备表列!K30,IF(P6="板甲95A鞋子",装备表列!K38,IF(P6="布甲95A鞋子·超界",装备表列·超界!K6,IF(P6="皮甲95A鞋子·超界",装备表列·超界!K14,IF(P6="轻甲95A鞋子·超界",装备表列·超界!K22,IF(P6="重甲95A鞋子·超界",装备表列·超界!K30,IF(P6="板甲95A鞋子·超界",装备表列·超界!K38))))))))))</f>
        <v>10移速</v>
      </c>
      <c r="L6" s="121"/>
      <c r="M6" s="121"/>
      <c r="N6" s="121"/>
      <c r="O6" s="126"/>
      <c r="P6" s="81" t="s">
        <v>38</v>
      </c>
      <c r="Q6" s="81" t="s">
        <v>39</v>
      </c>
      <c r="R6" s="81" t="s">
        <v>40</v>
      </c>
      <c r="S6" s="81" t="s">
        <v>41</v>
      </c>
      <c r="T6" s="81" t="s">
        <v>38</v>
      </c>
      <c r="U6" s="81" t="s">
        <v>42</v>
      </c>
    </row>
    <row r="7" spans="1:21">
      <c r="A7" s="60" t="s">
        <v>43</v>
      </c>
      <c r="B7" s="61">
        <f>IF(P7="布甲95A套装",装备表列!B7,IF(P7="皮甲95A套装",装备表列!B15,IF(P7="轻甲95A套装",装备表列!B23,IF(P7="重甲95A套装",装备表列!B31,IF(P7="板甲95A套装",装备表列!B39,IF(P6="布甲95A鞋子·超界",装备表列·超界!B6,IF(P6="皮甲95A鞋子·超界",装备表列·超界!B14,IF(P6="轻甲95A鞋子·超界",装备表列·超界!B22,IF(P6="重甲95A鞋子·超界",装备表列·超界!B30,IF(P6="板甲95A鞋子·超界",装备表列·超界!B38))))))))))</f>
        <v>27</v>
      </c>
      <c r="C7" s="61">
        <f>IF(P7="布甲95A套装",装备表列!C7,IF(P7="皮甲95A套装",装备表列!C15,IF(P7="轻甲95A套装",装备表列!C23,IF(P7="重甲95A套装",装备表列!C31,IF(P7="板甲95A套装",装备表列!C39,IF(P7="布甲95A套装·超界",装备表列·超界!C7,IF(P7="皮甲95A套装·超界",装备表列·超界!C15,IF(P7="轻甲95A套装·超界",装备表列·超界!C23,IF(P7="重甲95A套装·超界",装备表列·超界!C31,IF(P7="板甲95A套装·超界",装备表列·超界!C39))))))))))</f>
        <v>0</v>
      </c>
      <c r="D7" s="61">
        <f>IF(P7="布甲95A套装",装备表列!D7,IF(P7="皮甲95A套装",装备表列!D15,IF(P7="轻甲95A套装",装备表列!D23,IF(P7="重甲95A套装",装备表列!D31,IF(P7="板甲95A套装",装备表列!D39,IF(P7="布甲95A套装·超界",装备表列·超界!D7,IF(P7="皮甲95A套装·超界",装备表列·超界!D15,IF(P7="轻甲95A套装·超界",装备表列·超界!D23,IF(P7="重甲95A套装·超界",装备表列·超界!D31,IF(P7="板甲95A套装·超界",装备表列·超界!D39))))))))))</f>
        <v>0</v>
      </c>
      <c r="E7" s="61">
        <f>IF(P7="布甲95A套装",装备表列!E7,IF(P7="皮甲95A套装",装备表列!E15,IF(P7="轻甲95A套装",装备表列!E23,IF(P7="重甲95A套装",装备表列!E31,IF(P7="板甲95A套装",装备表列!E39,)))))</f>
        <v>0</v>
      </c>
      <c r="F7" s="61">
        <f>IF(P7="布甲95A套装",装备表列!F7,IF(P7="皮甲95A套装",装备表列!F15,IF(P7="轻甲95A套装",装备表列!F23,IF(P7="重甲95A套装",装备表列!F31,IF(P7="板甲95A套装",装备表列!F39,IF(P7="布甲95A套装·超界",装备表列·超界!F7,IF(P7="皮甲95A套装·超界",装备表列·超界!F15,IF(P7="轻甲95A套装·超界",装备表列·超界!F23,IF(P7="重甲95A套装·超界",装备表列·超界!F31,IF(P7="板甲95A套装·超界",装备表列·超界!F39))))))))))</f>
        <v>0</v>
      </c>
      <c r="G7" s="61">
        <f>IF(P7="布甲95A套装",装备表列!G7,IF(P7="皮甲95A套装",装备表列!G15,IF(P7="轻甲95A套装",装备表列!G23,IF(P7="重甲95A套装",装备表列!G31,IF(P7="板甲95A套装",装备表列!G39,IF(P7="布甲95A套装·超界",装备表列·超界!G7,IF(P7="皮甲95A套装·超界",装备表列·超界!G15,IF(P7="轻甲95A套装·超界",装备表列·超界!G23,IF(P7="重甲95A套装·超界",装备表列·超界!G31,IF(P7="板甲95A套装·超界",装备表列·超界!G39))))))))))</f>
        <v>0</v>
      </c>
      <c r="H7" s="61">
        <f>IF(P7="布甲95A套装",装备表列!H7,IF(P7="皮甲95A套装",装备表列!H15,IF(P7="轻甲95A套装",装备表列!H23,IF(P7="重甲95A套装",装备表列!H31,IF(P7="板甲95A套装",装备表列!H39,IF(P7="布甲95A套装·超界",装备表列·超界!H7,IF(P7="皮甲95A套装·超界",装备表列·超界!H15,IF(P7="轻甲95A套装·超界",装备表列·超界!H23,IF(P7="重甲95A套装·超界",装备表列·超界!H31,IF(P7="板甲95A套装·超界",装备表列·超界!H39))))))))))</f>
        <v>0</v>
      </c>
      <c r="I7" s="61">
        <f>IF(P7="布甲95A套装",装备表列!I7,IF(P7="皮甲95A套装",装备表列!I14,IF(P7="轻甲95A套装",装备表列!I23,IF(P7="重甲95A套装",装备表列!I31,IF(P7="板甲95A套装",装备表列!I39,IF(P7="布甲95A套装·超界",装备表列·超界!I7,IF(P7="皮甲95A套装·超界",装备表列·超界!I14,IF(P7="轻甲95A套装·超界",装备表列·超界!I23,IF(P7="重甲95A套装·超界",装备表列·超界!I31,IF(P7="板甲95A套装·超界",装备表列·超界!I39))))))))))</f>
        <v>0</v>
      </c>
      <c r="J7" s="61">
        <f>IF(P7="布甲95A套装",装备表列!J7,IF(P7="皮甲95A套装",装备表列!J15,IF(P7="轻甲95A套装",装备表列!J23,IF(P7="重甲95A套装",装备表列!J31,IF(P7="板甲95A套装",装备表列!J39,IF(P7="布甲95A套装·超界",装备表列·超界!J7,IF(P7="皮甲95A套装·超界",装备表列·超界!J15,IF(P7="轻甲95A套装·超界",装备表列·超界!J23,IF(P7="重甲95A套装·超界",装备表列·超界!J31,IF(P7="板甲95A套装·超界",装备表列·超界!J39))))))))))</f>
        <v>0</v>
      </c>
      <c r="K7" s="120" t="str">
        <f>IF(P7="布甲95A套装",装备表列!K7,IF(P7="皮甲95A套装",装备表列!K15,IF(P7="轻甲95A套装",装备表列!K23,IF(P7="重甲95A套装",装备表列!K31,IF(P7="板甲95A套装",装备表列!K39,IF(P7="布甲95A套装·超界",装备表列·超界!K7,IF(P7="皮甲95A套装·超界",装备表列·超界!K15,IF(P7="轻甲95A套装·超界",装备表列·超界!K23,IF(P7="重甲95A套装·超界",装备表列·超界!K31,IF(P7="板甲95A套装·超界",装备表列·超界!K39))))))))))</f>
        <v>5双爆 无队友时：6攻速 6移速 9释放 10命中 5回避 600血量上限</v>
      </c>
      <c r="L7" s="121"/>
      <c r="M7" s="121"/>
      <c r="N7" s="121"/>
      <c r="O7" s="126"/>
      <c r="P7" s="81" t="s">
        <v>44</v>
      </c>
      <c r="Q7" s="81" t="s">
        <v>45</v>
      </c>
      <c r="R7" s="81" t="s">
        <v>46</v>
      </c>
      <c r="S7" s="81" t="s">
        <v>47</v>
      </c>
      <c r="T7" s="81" t="s">
        <v>44</v>
      </c>
      <c r="U7" s="81" t="s">
        <v>48</v>
      </c>
    </row>
    <row r="8" spans="1:21">
      <c r="A8" s="60" t="s">
        <v>49</v>
      </c>
      <c r="B8" s="62">
        <f>IF(P8="布甲95A套装",装备表列!B8,IF(P8="皮甲95A套装",装备表列!B16,IF(P8="轻甲95A套装",装备表列!B24,IF(P8="重甲95A套装",装备表列!B32,IF(P8="板甲95A套装",装备表列!B40,IF(P8="布甲95A套装·超界",装备表列·超界!B8,IF(P8="皮甲95A套装·超界",装备表列·超界!B16,IF(P8="轻甲95A套装·超界",装备表列·超界!B24,IF(P8="重甲95A套装·超界",装备表列·超界!B32,IF(P8="板甲95A套装·超界",装备表列·超界!B40))))))))))</f>
        <v>0</v>
      </c>
      <c r="C8" s="62">
        <f>IF(P8="布甲95A套装",装备表列!C8,IF(P8="皮甲95A套装",装备表列!C16,IF(P8="轻甲95A套装",装备表列!C24,IF(P8="重甲95A套装",装备表列!C32,IF(P8="板甲95A套装",装备表列!C40,IF(P8="布甲95A套装·超界",装备表列·超界!C8,IF(P8="皮甲95A套装·超界",装备表列·超界!C16,IF(P8="轻甲95A套装·超界",装备表列·超界!C24,IF(P8="重甲95A套装·超界",装备表列·超界!C32,IF(P8="板甲95A套装·超界",装备表列·超界!C40))))))))))</f>
        <v>0</v>
      </c>
      <c r="D8" s="62">
        <f>IF(P8="布甲95A套装",装备表列!D8,IF(P8="皮甲95A套装",装备表列!D16,IF(P8="轻甲95A套装",装备表列!D24,IF(P8="重甲95A套装",装备表列!D32,IF(P8="板甲95A套装",装备表列!D40,IF(P8="布甲95A套装·超界",装备表列·超界!D8,IF(P8="皮甲95A套装·超界",装备表列·超界!D16,IF(P8="轻甲95A套装·超界",装备表列·超界!D24,IF(P8="重甲95A套装·超界",装备表列·超界!D32,IF(P8="板甲95A套装·超界",装备表列·超界!D40))))))))))</f>
        <v>37</v>
      </c>
      <c r="E8" s="62">
        <f>IF(P8="布甲95A套装",装备表列!E8,IF(P8="皮甲95A套装",装备表列!E16,IF(P8="轻甲95A套装",装备表列!E24,IF(P8="重甲95A套装",装备表列!E32,IF(P8="板甲95A套装",装备表列!E40,)))))</f>
        <v>0</v>
      </c>
      <c r="F8" s="62">
        <f>IF(P8="布甲95A套装",装备表列!F8,IF(P8="皮甲95A套装",装备表列!F16,IF(P8="轻甲95A套装",装备表列!F24,IF(P8="重甲95A套装",装备表列!F32,IF(P8="板甲95A套装",装备表列!F40,IF(P8="布甲95A套装·超界",装备表列·超界!F8,IF(P8="皮甲95A套装·超界",装备表列·超界!F16,IF(P8="轻甲95A套装·超界",装备表列·超界!F24,IF(P8="重甲95A套装·超界",装备表列·超界!F32,IF(P8="板甲95A套装·超界",装备表列·超界!F40))))))))))</f>
        <v>0</v>
      </c>
      <c r="G8" s="62">
        <f>IF(P8="布甲95A套装",装备表列!G8,IF(P8="皮甲95A套装",装备表列!G16,IF(P8="轻甲95A套装",装备表列!G24,IF(P8="重甲95A套装",装备表列!G32,IF(P8="板甲95A套装",装备表列!G40,IF(P8="布甲95A套装·超界",装备表列·超界!G8,IF(P8="皮甲95A套装·超界",装备表列·超界!G16,IF(P8="轻甲95A套装·超界",装备表列·超界!G24,IF(P8="重甲95A套装·超界",装备表列·超界!G32,IF(P8="板甲95A套装·超界",装备表列·超界!G40))))))))))</f>
        <v>0</v>
      </c>
      <c r="H8" s="62">
        <f>IF(P8="布甲95A套装",装备表列!H8,IF(P8="皮甲95A套装",装备表列!H16,IF(P8="轻甲95A套装",装备表列!H24,IF(P8="重甲95A套装",装备表列!H32,IF(P8="板甲95A套装",装备表列!H40,IF(P8="布甲95A套装·超界",装备表列·超界!H8,IF(P8="皮甲95A套装·超界",装备表列·超界!H16,IF(P8="轻甲95A套装·超界",装备表列·超界!H24,IF(P8="重甲95A套装·超界",装备表列·超界!H32,IF(P8="板甲95A套装·超界",装备表列·超界!H40))))))))))</f>
        <v>0</v>
      </c>
      <c r="I8" s="62">
        <f>IF(P8="布甲95A套装",装备表列!I8,IF(P8="皮甲95A套装",装备表列!I16,IF(P8="轻甲95A套装",装备表列!I24,IF(P8="重甲95A套装",装备表列!I32,IF(P8="板甲95A套装",装备表列!I40,IF(P8="布甲95A套装·超界",装备表列·超界!I8,IF(P8="皮甲95A套装·超界",装备表列·超界!I16,IF(P8="轻甲95A套装·超界",装备表列·超界!I24,IF(P8="重甲95A套装·超界",装备表列·超界!I32,IF(P8="板甲95A套装·超界",装备表列·超界!I40))))))))))</f>
        <v>0</v>
      </c>
      <c r="J8" s="62">
        <f>IF(P8="布甲95A套装",装备表列!J8,IF(P8="皮甲95A套装",装备表列!J16,IF(P8="轻甲95A套装",装备表列!J24,IF(P8="重甲95A套装",装备表列!J32,IF(P8="板甲95A套装",装备表列!J40,IF(P8="布甲95A套装·超界",装备表列·超界!J8,IF(P8="皮甲95A套装·超界",装备表列·超界!J16,IF(P8="轻甲95A套装·超界",装备表列·超界!J24,IF(P8="重甲95A套装·超界",装备表列·超界!J32,IF(P8="板甲95A套装·超界",装备表列·超界!J40))))))))))</f>
        <v>0</v>
      </c>
      <c r="K8" s="127" t="str">
        <f>IF(P8="布甲95A套装",装备表列!K8,IF(P8="皮甲95A套装",装备表列!K16,IF(P8="轻甲95A套装",装备表列!K24,IF(P8="重甲95A套装",装备表列!K32,IF(P8="板甲95A套装",装备表列!K40,IF(P8="布甲95A套装·超界",装备表列·超界!K8,IF(P8="皮甲95A套装·超界",装备表列·超界!K16,IF(P8="轻甲95A套装·超界",装备表列·超界!K24,IF(P8="重甲95A套装·超界",装备表列·超界!K32,IF(P8="板甲95A套装·超界",装备表列·超界!K40))))))))))</f>
        <v>5双爆 无队友时：6攻速 6移速 9释放 霸体</v>
      </c>
      <c r="L8" s="128"/>
      <c r="M8" s="128"/>
      <c r="N8" s="128"/>
      <c r="O8" s="129"/>
      <c r="P8" s="81" t="s">
        <v>44</v>
      </c>
      <c r="Q8" s="81" t="s">
        <v>45</v>
      </c>
      <c r="R8" s="81" t="s">
        <v>46</v>
      </c>
      <c r="S8" s="81" t="s">
        <v>47</v>
      </c>
      <c r="T8" s="81" t="s">
        <v>44</v>
      </c>
      <c r="U8" s="81" t="s">
        <v>48</v>
      </c>
    </row>
    <row r="9" spans="1:21">
      <c r="A9" s="63" t="s">
        <v>50</v>
      </c>
      <c r="B9" s="61">
        <f>IF(P12="贤者之欲",首饰!B2,IF(P12="梦的设计师",首饰!B7,IF(P12="黑洞湮灭",首饰!B12,IF(P12="江山如画",首饰!B17))))</f>
        <v>0</v>
      </c>
      <c r="C9" s="61">
        <f>IF(P12="贤者之欲",首饰!C2,IF(P12="梦的设计师",首饰!C7,IF(P12="黑洞湮灭",首饰!C12,IF(P12="江山如画",首饰!C17))))</f>
        <v>0</v>
      </c>
      <c r="D9" s="61">
        <f>IF(P12="贤者之欲",首饰!D2,IF(P12="梦的设计师",首饰!D7,IF(P12="黑洞湮灭",首饰!D12,IF(P12="江山如画",首饰!D17))))</f>
        <v>0</v>
      </c>
      <c r="E9" s="61">
        <f>IF(P12="贤者之欲",首饰!E2,IF(P12="梦的设计师",首饰!E7,IF(P12="黑洞湮灭",首饰!E12,IF(P12="江山如画",首饰!E17))))</f>
        <v>0</v>
      </c>
      <c r="F9" s="61">
        <f>IF(P12="贤者之欲",首饰!F2,IF(P12="梦的设计师",首饰!F7,IF(P12="黑洞湮灭",首饰!F12,IF(P12="江山如画",首饰!F17))))</f>
        <v>0</v>
      </c>
      <c r="G9" s="61">
        <f>IF(P12="贤者之欲",首饰!G2,IF(P12="梦的设计师",首饰!G7,IF(P12="黑洞湮灭",首饰!G12,IF(P12="江山如画",首饰!G17))))</f>
        <v>0</v>
      </c>
      <c r="H9" s="61">
        <f>IF(P12="贤者之欲",首饰!H2,IF(P12="梦的设计师",首饰!H7,IF(P12="黑洞湮灭",首饰!H12,IF(P12="江山如画",首饰!H17))))</f>
        <v>0</v>
      </c>
      <c r="I9" s="61">
        <f>IF(P12="贤者之欲",首饰!I2,IF(P12="梦的设计师",首饰!I7,IF(P12="黑洞湮灭",首饰!I12,IF(P12="江山如画",首饰!I17))))</f>
        <v>20</v>
      </c>
      <c r="J9" s="61">
        <f>IF(P12="贤者之欲",首饰!J2,IF(P12="梦的设计师",首饰!J7,IF(P12="黑洞湮灭",首饰!J12,IF(P12="江山如画",首饰!J17))))</f>
        <v>0</v>
      </c>
      <c r="K9" s="120" t="str">
        <f>IF(P12="贤者之欲",首饰!K2,IF(P12="梦的设计师",首饰!K7,IF(P12="黑洞湮灭",首饰!K12,IF(P12="江山如画",首饰!K17))))</f>
        <v>5攻速 5移速 7释放</v>
      </c>
      <c r="L9" s="121"/>
      <c r="M9" s="121"/>
      <c r="N9" s="121"/>
      <c r="O9" s="122"/>
      <c r="P9" s="106"/>
      <c r="Q9" s="49" t="s">
        <v>12</v>
      </c>
      <c r="R9" s="49" t="s">
        <v>12</v>
      </c>
      <c r="S9" s="49" t="s">
        <v>12</v>
      </c>
      <c r="T9" s="49" t="s">
        <v>12</v>
      </c>
      <c r="U9" s="49" t="s">
        <v>12</v>
      </c>
    </row>
    <row r="10" spans="1:21">
      <c r="A10" s="63" t="s">
        <v>51</v>
      </c>
      <c r="B10" s="61">
        <f>IF(P12="贤者之欲",首饰!B3,IF(P12="梦的设计师",首饰!B8,IF(P12="黑洞湮灭",首饰!B13,IF(P12="江山如画",首饰!B18))))</f>
        <v>0</v>
      </c>
      <c r="C10" s="61">
        <f>IF(P12="贤者之欲",首饰!C3,IF(P12="梦的设计师",首饰!C8,IF(P12="黑洞湮灭",首饰!C13,IF(P12="江山如画",首饰!C18))))</f>
        <v>0</v>
      </c>
      <c r="D10" s="61">
        <f>IF(P12="贤者之欲",首饰!D3,IF(P12="梦的设计师",首饰!D8,IF(P12="黑洞湮灭",首饰!D13,IF(P12="江山如画",首饰!D18))))</f>
        <v>20</v>
      </c>
      <c r="E10" s="61">
        <f>IF(P12="贤者之欲",首饰!E3,IF(P12="梦的设计师",首饰!E8,IF(P12="黑洞湮灭",首饰!E13,IF(P12="江山如画",首饰!E18))))</f>
        <v>0</v>
      </c>
      <c r="F10" s="61">
        <f>IF(P12="贤者之欲",首饰!F3,IF(P12="梦的设计师",首饰!F8,IF(P12="黑洞湮灭",首饰!F13,IF(P12="江山如画",首饰!F18))))</f>
        <v>0</v>
      </c>
      <c r="G10" s="61">
        <f>IF(P12="贤者之欲",首饰!G3,IF(P12="梦的设计师",首饰!G8,IF(P12="黑洞湮灭",首饰!G13,IF(P12="江山如画",首饰!G18))))</f>
        <v>0</v>
      </c>
      <c r="H10" s="61">
        <f>IF(P12="贤者之欲",首饰!H3,IF(P12="梦的设计师",首饰!H8,IF(P12="黑洞湮灭",首饰!H13,IF(P12="江山如画",首饰!H18))))</f>
        <v>0</v>
      </c>
      <c r="I10" s="61">
        <f>IF(P12="贤者之欲",首饰!I3,IF(P12="梦的设计师",首饰!I8,IF(P12="黑洞湮灭",首饰!I13,IF(P12="江山如画",首饰!I18))))</f>
        <v>0</v>
      </c>
      <c r="J10" s="61">
        <f>IF(P12="贤者之欲",首饰!J3,IF(P12="梦的设计师",首饰!J8,IF(P12="黑洞湮灭",首饰!J13,IF(P12="江山如画",首饰!J18))))</f>
        <v>0</v>
      </c>
      <c r="K10" s="120" t="str">
        <f>IF(P12="贤者之欲",首饰!K3,IF(P12="梦的设计师",首饰!K8,IF(P12="黑洞湮灭",首饰!K13,IF(P12="江山如画",首饰!K18))))</f>
        <v>5攻速 5移速 7释放</v>
      </c>
      <c r="L10" s="121"/>
      <c r="M10" s="121"/>
      <c r="N10" s="121"/>
      <c r="O10" s="122"/>
      <c r="P10" s="107"/>
      <c r="Q10" s="81" t="s">
        <v>52</v>
      </c>
      <c r="R10" s="81" t="s">
        <v>53</v>
      </c>
      <c r="S10" s="81" t="s">
        <v>54</v>
      </c>
      <c r="T10" s="81" t="s">
        <v>55</v>
      </c>
      <c r="U10" s="81" t="s">
        <v>56</v>
      </c>
    </row>
    <row r="11" spans="1:21">
      <c r="A11" s="63" t="s">
        <v>57</v>
      </c>
      <c r="B11" s="61">
        <f>IF(P12="贤者之欲",首饰!B4,IF(P12="梦的设计师",首饰!B9,IF(P12="黑洞湮灭",首饰!B14,IF(P12="江山如画",首饰!B19))))</f>
        <v>20</v>
      </c>
      <c r="C11" s="61">
        <f>IF(P12="贤者之欲",首饰!C4,IF(P12="梦的设计师",首饰!C9,IF(P12="黑洞湮灭",首饰!C14,IF(P12="江山如画",首饰!C19))))</f>
        <v>0</v>
      </c>
      <c r="D11" s="61">
        <f>IF(P12="贤者之欲",首饰!D4,IF(P12="梦的设计师",首饰!D9,IF(P12="黑洞湮灭",首饰!D14,IF(P12="江山如画",首饰!D19))))</f>
        <v>0</v>
      </c>
      <c r="E11" s="61">
        <f>IF(P12="贤者之欲",首饰!E4,IF(P12="梦的设计师",首饰!E9,IF(P12="黑洞湮灭",首饰!E14,IF(P12="江山如画",首饰!E19))))</f>
        <v>0</v>
      </c>
      <c r="F11" s="61">
        <f>IF(P12="贤者之欲",首饰!F4,IF(P12="梦的设计师",首饰!F9,IF(P12="黑洞湮灭",首饰!F14,IF(P12="江山如画",首饰!F19))))</f>
        <v>0</v>
      </c>
      <c r="G11" s="61">
        <f>IF(P12="贤者之欲",首饰!G4,IF(P12="梦的设计师",首饰!G9,IF(P12="黑洞湮灭",首饰!G14,IF(P12="江山如画",首饰!G19))))</f>
        <v>0</v>
      </c>
      <c r="H11" s="64">
        <f>IF(P12="贤者之欲",首饰!H4,IF(P12="梦的设计师",首饰!H9,IF(P12="黑洞湮灭",首饰!H14,IF(P12="江山如画",首饰!H19))))</f>
        <v>0</v>
      </c>
      <c r="I11" s="61">
        <f>IF(P12="贤者之欲",首饰!I4,IF(P12="梦的设计师",首饰!I9,IF(P12="黑洞湮灭",首饰!I14,IF(P12="江山如画",首饰!I19))))</f>
        <v>0</v>
      </c>
      <c r="J11" s="61">
        <f>IF(P12="贤者之欲",首饰!J4,IF(P12="梦的设计师",首饰!J9,IF(P12="黑洞湮灭",首饰!J14,IF(P12="江山如画",首饰!J19))))</f>
        <v>0</v>
      </c>
      <c r="K11" s="120" t="str">
        <f>IF(P12="贤者之欲",首饰!K4,IF(P12="梦的设计师",首饰!K9,IF(P12="黑洞湮灭",首饰!K14,IF(P12="江山如画",首饰!K19))))</f>
        <v>5攻速 5移速 7释放</v>
      </c>
      <c r="L11" s="121"/>
      <c r="M11" s="121"/>
      <c r="N11" s="121"/>
      <c r="O11" s="122"/>
      <c r="P11" s="108"/>
      <c r="Q11" s="81" t="s">
        <v>58</v>
      </c>
      <c r="R11" s="81" t="s">
        <v>59</v>
      </c>
      <c r="S11" s="81" t="s">
        <v>60</v>
      </c>
      <c r="T11" s="81" t="s">
        <v>61</v>
      </c>
      <c r="U11" s="81" t="s">
        <v>62</v>
      </c>
    </row>
    <row r="12" spans="1:21">
      <c r="A12" s="63" t="s">
        <v>63</v>
      </c>
      <c r="B12" s="65">
        <f>IF(P12="贤者之欲",首饰!B5,IF(P12="梦的设计师",首饰!B10,IF(P12="黑洞湮灭",首饰!B15,IF(P12="江山如画",首饰!B20))))</f>
        <v>0</v>
      </c>
      <c r="C12" s="65">
        <f>IF(P12="贤者之欲",首饰!C5,IF(P12="梦的设计师",首饰!C10,IF(P12="黑洞湮灭",首饰!C15,IF(P12="江山如画",首饰!C20))))</f>
        <v>0</v>
      </c>
      <c r="D12" s="65">
        <f>IF(P12="贤者之欲",首饰!D5,IF(P12="梦的设计师",首饰!D10,IF(P12="黑洞湮灭",首饰!D15,IF(P12="江山如画",首饰!D20))))</f>
        <v>0</v>
      </c>
      <c r="E12" s="65">
        <f>IF(P12="贤者之欲",首饰!E5,IF(P12="梦的设计师",首饰!E10,IF(P12="黑洞湮灭",首饰!E15,IF(P12="江山如画",首饰!E20))))</f>
        <v>0</v>
      </c>
      <c r="F12" s="65">
        <f>IF(P12="贤者之欲",首饰!F5,IF(P12="梦的设计师",首饰!F10,IF(P12="黑洞湮灭",首饰!F15,IF(P12="江山如画",首饰!F20))))</f>
        <v>0</v>
      </c>
      <c r="G12" s="65">
        <f>IF(P12="贤者之欲",首饰!G5,IF(P12="梦的设计师",首饰!G10,IF(P12="黑洞湮灭",首饰!G15,IF(P12="江山如画",首饰!G20))))</f>
        <v>19</v>
      </c>
      <c r="H12" s="65">
        <f>IF(P12="贤者之欲",首饰!H5,IF(P12="梦的设计师",首饰!H10,IF(P12="黑洞湮灭",首饰!H15,IF(P12="江山如画",首饰!H20))))</f>
        <v>19</v>
      </c>
      <c r="I12" s="65">
        <f>IF(P12="贤者之欲",首饰!I5,IF(P12="梦的设计师",首饰!I10,IF(P12="黑洞湮灭",首饰!I15,IF(P12="江山如画",首饰!I20))))</f>
        <v>0</v>
      </c>
      <c r="J12" s="65">
        <f>IF(P12="贤者之欲",首饰!J5,IF(P12="梦的设计师",首饰!J10,IF(P12="黑洞湮灭",首饰!J15,IF(P12="江山如画",首饰!J20))))</f>
        <v>0</v>
      </c>
      <c r="K12" s="130" t="str">
        <f>IF(P12="贤者之欲",首饰!K5,IF(P12="梦的设计师",首饰!K10,IF(P12="黑洞湮灭",首饰!K15,IF(P12="江山如画",首饰!K20))))</f>
        <v>60魔抗值</v>
      </c>
      <c r="L12" s="131"/>
      <c r="M12" s="131"/>
      <c r="N12" s="131"/>
      <c r="O12" s="132"/>
      <c r="P12" s="81" t="s">
        <v>64</v>
      </c>
      <c r="Q12" s="81" t="s">
        <v>65</v>
      </c>
      <c r="R12" s="81" t="s">
        <v>66</v>
      </c>
      <c r="S12" s="81" t="s">
        <v>67</v>
      </c>
      <c r="T12" s="81" t="s">
        <v>68</v>
      </c>
      <c r="U12" s="81" t="s">
        <v>69</v>
      </c>
    </row>
    <row r="13" spans="1:21">
      <c r="A13" s="66" t="s">
        <v>70</v>
      </c>
      <c r="B13" s="61">
        <f>IF(P16="海博伦(光)",下三!B2,IF(P16="海博伦(暗)",下三!B7,IF(P16="万物的生灭",下三!B12,IF(P16="江山如画",下三!B21))))</f>
        <v>0</v>
      </c>
      <c r="C13" s="61">
        <f>IF(P16="海博伦(光)",下三!C2,IF(P16="海博伦(暗)",下三!C7,IF(P16="万物的生灭",下三!C12,IF(P16="江山如画",下三!C21))))</f>
        <v>0</v>
      </c>
      <c r="D13" s="61">
        <f>IF(P16="海博伦(光)",下三!D2,IF(P16="海博伦(暗)",下三!D7,IF(P16="万物的生灭",下三!D12,IF(P16="江山如画",下三!D21))))</f>
        <v>0</v>
      </c>
      <c r="E13" s="61">
        <f>IF(P16="海博伦(光)",下三!E2,IF(P16="海博伦(暗)",下三!E7,IF(P16="万物的生灭",下三!E12,IF(P16="江山如画",下三!E21))))</f>
        <v>10</v>
      </c>
      <c r="F13" s="61">
        <f>IF(P16="海博伦(光)",下三!F2,IF(P16="海博伦(暗)",下三!F7,IF(P16="万物的生灭",下三!F12,IF(P16="江山如画",下三!F21))))</f>
        <v>0</v>
      </c>
      <c r="G13" s="61">
        <f>IF(P16="海博伦(光)",下三!G2,IF(P16="海博伦(暗)",下三!G7,IF(P16="万物的生灭",下三!G12,IF(P16="江山如画",下三!G21))))</f>
        <v>0</v>
      </c>
      <c r="H13" s="61">
        <f>IF(P16="海博伦(光)",下三!H2,IF(P16="海博伦(暗)",下三!H7,IF(P16="万物的生灭",下三!H12,IF(P16="江山如画",下三!H21))))</f>
        <v>0</v>
      </c>
      <c r="I13" s="61">
        <f>IF(P16="海博伦(光)",下三!I2,IF(P16="海博伦(暗)",下三!I7,IF(P16="万物的生灭",下三!I12,IF(P16="江山如画",下三!I21))))</f>
        <v>0</v>
      </c>
      <c r="J13" s="61" t="str">
        <f>IF(P16="海博伦(光)",下三!J2,IF(P16="海博伦(暗)",下三!J7,IF(P16="万物的生灭",下三!J12,IF(P16="江山如画",下三!J21))))</f>
        <v>1-85+1</v>
      </c>
      <c r="K13" s="120">
        <f>IF(P16="海博伦(光)",下三!K2,IF(P16="海博伦(暗)",下三!K7,IF(P16="万物的生灭",下三!K12,IF(P16="江山如画",下三!K21))))</f>
        <v>0</v>
      </c>
      <c r="L13" s="121"/>
      <c r="M13" s="121"/>
      <c r="N13" s="121"/>
      <c r="O13" s="122"/>
      <c r="P13" s="112"/>
      <c r="Q13" s="81" t="s">
        <v>71</v>
      </c>
      <c r="R13" s="81" t="s">
        <v>72</v>
      </c>
      <c r="S13" s="81" t="s">
        <v>73</v>
      </c>
      <c r="T13" s="81" t="s">
        <v>74</v>
      </c>
      <c r="U13" s="81" t="s">
        <v>75</v>
      </c>
    </row>
    <row r="14" spans="1:21">
      <c r="A14" s="66" t="s">
        <v>76</v>
      </c>
      <c r="B14" s="61">
        <f>IF(P16="海博伦(光)",下三!B3,IF(P16="海博伦(暗)",下三!B8,IF(P16="万物的生灭",下三!B13,IF(P16="江山如画",下三!B22))))</f>
        <v>0</v>
      </c>
      <c r="C14" s="61">
        <f>IF(P16="海博伦(光)",下三!C3,IF(P16="海博伦(暗)",下三!C8,IF(P16="万物的生灭",下三!C13,IF(P16="江山如画",下三!C22))))</f>
        <v>0</v>
      </c>
      <c r="D14" s="61">
        <f>IF(P16="海博伦(光)",下三!D3,IF(P16="海博伦(暗)",下三!D8,IF(P16="万物的生灭",下三!D13,IF(P16="江山如画",下三!D22))))</f>
        <v>0</v>
      </c>
      <c r="E14" s="61">
        <f>IF(P16="海博伦(光)",下三!E3,IF(P16="海博伦(暗)",下三!E8,IF(P16="万物的生灭",下三!E13,IF(P16="江山如画",下三!E22))))</f>
        <v>0</v>
      </c>
      <c r="F14" s="61">
        <f>IF(P16="海博伦(光)",下三!F3,IF(P16="海博伦(暗)",下三!F8,IF(P16="万物的生灭",下三!F13,IF(P16="江山如画",下三!F22))))</f>
        <v>0</v>
      </c>
      <c r="G14" s="61">
        <f>IF(P16="海博伦(光)",下三!G3,IF(P16="海博伦(暗)",下三!G8,IF(P16="万物的生灭",下三!G13,IF(P16="江山如画",下三!G22))))</f>
        <v>12</v>
      </c>
      <c r="H14" s="61">
        <f>IF(P16="海博伦(光)",下三!H3,IF(P16="海博伦(暗)",下三!H8,IF(P16="万物的生灭",下三!H13,IF(P16="江山如画",下三!H22))))</f>
        <v>12</v>
      </c>
      <c r="I14" s="61">
        <f>IF(P16="海博伦(光)",下三!I3,IF(P16="海博伦(暗)",下三!I8,IF(P16="万物的生灭",下三!I13,IF(P16="江山如画",下三!I22))))</f>
        <v>0</v>
      </c>
      <c r="J14" s="61">
        <f>IF(P16="海博伦(光)",下三!J3,IF(P16="海博伦(暗)",下三!J8,IF(P16="万物的生灭",下三!J13,IF(P16="江山如画",下三!J22))))</f>
        <v>0</v>
      </c>
      <c r="K14" s="120">
        <f>IF(P16="海博伦(光)",下三!K3,IF(P16="海博伦(暗)",下三!K8,IF(P16="万物的生灭",下三!K13,IF(P16="江山如画",下三!K22))))</f>
        <v>0</v>
      </c>
      <c r="L14" s="121"/>
      <c r="M14" s="121"/>
      <c r="N14" s="121"/>
      <c r="O14" s="122"/>
      <c r="P14" s="107"/>
      <c r="Q14" s="81" t="s">
        <v>77</v>
      </c>
      <c r="R14" s="81" t="s">
        <v>78</v>
      </c>
      <c r="S14" s="81" t="s">
        <v>79</v>
      </c>
      <c r="T14" s="81" t="s">
        <v>80</v>
      </c>
      <c r="U14" s="81" t="s">
        <v>81</v>
      </c>
    </row>
    <row r="15" spans="1:21">
      <c r="A15" s="66" t="s">
        <v>82</v>
      </c>
      <c r="B15" s="61">
        <f>IF(P16="海博伦(光)",下三!B4,IF(P16="海博伦(暗)",下三!B9,IF(P16="万物的生灭",下三!B14,IF(P16="江山如画",下三!B23))))</f>
        <v>0</v>
      </c>
      <c r="C15" s="61">
        <f>IF(P16="海博伦(光)",下三!C4,IF(P16="海博伦(暗)",下三!C9,IF(P16="万物的生灭",下三!C14,IF(P16="江山如画",下三!C23))))</f>
        <v>50</v>
      </c>
      <c r="D15" s="61">
        <f>IF(P16="海博伦(光)",下三!D4,IF(P16="海博伦(暗)",下三!D9,IF(P16="万物的生灭",下三!D14,IF(P16="江山如画",下三!D23))))</f>
        <v>0</v>
      </c>
      <c r="E15" s="61">
        <f>IF(P16="海博伦(光)",下三!E4,IF(P16="海博伦(暗)",下三!E9,IF(P16="万物的生灭",下三!E14,IF(P16="江山如画",下三!E23))))</f>
        <v>0</v>
      </c>
      <c r="F15" s="61">
        <f>IF(P16="海博伦(光)",下三!F4,IF(P16="海博伦(暗)",下三!F9,IF(P16="万物的生灭",下三!F14,IF(P16="江山如画",下三!F23))))</f>
        <v>0</v>
      </c>
      <c r="G15" s="61">
        <f>IF(P16="海博伦(光)",下三!G4,IF(P16="海博伦(暗)",下三!G9,IF(P16="万物的生灭",下三!G14,IF(P16="江山如画",下三!G23))))</f>
        <v>0</v>
      </c>
      <c r="H15" s="61">
        <f>IF(P16="海博伦(光)",下三!H4,IF(P16="海博伦(暗)",下三!H9,IF(P16="万物的生灭",下三!H14,IF(P16="江山如画",下三!H23))))</f>
        <v>0</v>
      </c>
      <c r="I15" s="61">
        <f>IF(P16="海博伦(光)",下三!I4,IF(P16="海博伦(暗)",下三!I9,IF(P16="万物的生灭",下三!I14,IF(P16="江山如画",下三!I23))))</f>
        <v>10</v>
      </c>
      <c r="J15" s="61">
        <f>IF(P16="海博伦(光)",下三!J4,IF(P16="海博伦(暗)",下三!J9,IF(P16="万物的生灭",下三!J14,IF(P16="江山如画",下三!J23))))</f>
        <v>0</v>
      </c>
      <c r="K15" s="120">
        <f>IF(P16="海博伦(光)",下三!K4,IF(P16="海博伦(暗)",下三!K9,IF(P16="万物的生灭",下三!K14,IF(P16="江山如画",下三!K23))))</f>
        <v>0</v>
      </c>
      <c r="L15" s="121"/>
      <c r="M15" s="121"/>
      <c r="N15" s="121"/>
      <c r="O15" s="122"/>
      <c r="P15" s="108"/>
      <c r="Q15" s="81" t="s">
        <v>83</v>
      </c>
      <c r="R15" s="81" t="s">
        <v>84</v>
      </c>
      <c r="S15" s="81" t="s">
        <v>85</v>
      </c>
      <c r="T15" s="81" t="s">
        <v>86</v>
      </c>
      <c r="U15" s="81" t="s">
        <v>87</v>
      </c>
    </row>
    <row r="16" spans="1:21">
      <c r="A16" s="66" t="s">
        <v>88</v>
      </c>
      <c r="B16" s="67">
        <f>IF(P16="海博伦(光)",下三!B5,IF(P16="海博伦(暗)",下三!B10,IF(P16="万物的生灭",下三!B15,IF(P16="江山如画",下三!B24))))</f>
        <v>0</v>
      </c>
      <c r="C16" s="67">
        <f>IF(P16="海博伦(光)",下三!C5,IF(P16="海博伦(暗)",下三!C10,IF(P16="万物的生灭",下三!C15,IF(P16="江山如画",下三!C24))))</f>
        <v>0</v>
      </c>
      <c r="D16" s="67">
        <f>IF(P16="海博伦(光)",下三!D5,IF(P16="海博伦(暗)",下三!D10,IF(P16="万物的生灭",下三!D15,IF(P16="江山如画",下三!D24))))</f>
        <v>0</v>
      </c>
      <c r="E16" s="67">
        <f>IF(P16="海博伦(光)",下三!E5,IF(P16="海博伦(暗)",下三!E10,IF(P16="万物的生灭",下三!E15,IF(P16="江山如画",下三!E24))))</f>
        <v>12</v>
      </c>
      <c r="F16" s="67">
        <f>IF(P16="海博伦(光)",下三!F5,IF(P16="海博伦(暗)",下三!F10,IF(P16="万物的生灭",下三!F15,IF(P16="江山如画",下三!F24))))</f>
        <v>0</v>
      </c>
      <c r="G16" s="67">
        <f>IF(P16="海博伦(光)",下三!G5,IF(P16="海博伦(暗)",下三!G10,IF(P16="万物的生灭",下三!G15,IF(P16="江山如画",下三!G24))))</f>
        <v>0</v>
      </c>
      <c r="H16" s="67">
        <f>IF(P16="海博伦(光)",下三!H5,IF(P16="海博伦(暗)",下三!H10,IF(P16="万物的生灭",下三!H15,IF(P16="江山如画",下三!H24))))</f>
        <v>0</v>
      </c>
      <c r="I16" s="67">
        <f>IF(P16="海博伦(光)",下三!I5,IF(P16="海博伦(暗)",下三!I10,IF(P16="万物的生灭",下三!I15,IF(P16="江山如画",下三!I24))))</f>
        <v>20</v>
      </c>
      <c r="J16" s="67">
        <f>IF(P16="海博伦(光)",下三!J5,IF(P16="海博伦(暗)",下三!J10,IF(P16="万物的生灭",下三!J15,IF(P16="江山如画",下三!J24))))</f>
        <v>0</v>
      </c>
      <c r="K16" s="133" t="str">
        <f>IF(P16="海博伦(光)",下三!K5,IF(P16="海博伦(暗)",下三!K10,IF(P16="万物的生灭",下三!K15,IF(P16="江山如画",下三!K24))))</f>
        <v>5双暴</v>
      </c>
      <c r="L16" s="134"/>
      <c r="M16" s="134"/>
      <c r="N16" s="134"/>
      <c r="O16" s="135"/>
      <c r="P16" s="81" t="s">
        <v>89</v>
      </c>
      <c r="Q16" s="81" t="s">
        <v>83</v>
      </c>
      <c r="R16" s="81" t="s">
        <v>84</v>
      </c>
      <c r="S16" s="81" t="s">
        <v>85</v>
      </c>
      <c r="T16" s="81" t="s">
        <v>86</v>
      </c>
      <c r="U16" s="81" t="s">
        <v>87</v>
      </c>
    </row>
    <row r="17" spans="1:16">
      <c r="A17" s="68" t="s">
        <v>90</v>
      </c>
      <c r="B17" s="69"/>
      <c r="C17" s="49">
        <v>6</v>
      </c>
      <c r="D17" s="69"/>
      <c r="E17" s="59"/>
      <c r="F17" s="59"/>
      <c r="G17" s="59"/>
      <c r="H17" s="59"/>
      <c r="I17" s="69"/>
      <c r="J17" s="59"/>
      <c r="K17" s="120" t="s">
        <v>91</v>
      </c>
      <c r="L17" s="121"/>
      <c r="M17" s="121"/>
      <c r="N17" s="121"/>
      <c r="O17" s="122"/>
      <c r="P17" s="73" t="s">
        <v>92</v>
      </c>
    </row>
    <row r="18" spans="1:16">
      <c r="A18" s="68" t="s">
        <v>93</v>
      </c>
      <c r="B18" s="69"/>
      <c r="C18" s="59">
        <v>60</v>
      </c>
      <c r="D18" s="69"/>
      <c r="E18" s="59"/>
      <c r="F18" s="59">
        <v>12</v>
      </c>
      <c r="G18" s="59"/>
      <c r="H18" s="59"/>
      <c r="I18" s="69"/>
      <c r="J18" s="59" t="s">
        <v>94</v>
      </c>
      <c r="K18" s="120" t="s">
        <v>95</v>
      </c>
      <c r="L18" s="121"/>
      <c r="M18" s="121"/>
      <c r="N18" s="121"/>
      <c r="O18" s="122"/>
      <c r="P18" s="73"/>
    </row>
    <row r="19" spans="1:16">
      <c r="A19" s="68" t="s">
        <v>96</v>
      </c>
      <c r="B19" s="69"/>
      <c r="C19" s="59">
        <v>30</v>
      </c>
      <c r="D19" s="69"/>
      <c r="E19" s="59"/>
      <c r="F19" s="59">
        <v>10</v>
      </c>
      <c r="G19" s="59"/>
      <c r="H19" s="59"/>
      <c r="I19" s="69"/>
      <c r="J19" s="59" t="s">
        <v>94</v>
      </c>
      <c r="K19" s="120" t="s">
        <v>97</v>
      </c>
      <c r="L19" s="121"/>
      <c r="M19" s="121"/>
      <c r="N19" s="121"/>
      <c r="O19" s="122"/>
      <c r="P19" s="73"/>
    </row>
    <row r="20" spans="1:16">
      <c r="A20" s="68" t="s">
        <v>98</v>
      </c>
      <c r="B20" s="59"/>
      <c r="C20" s="59"/>
      <c r="D20" s="59"/>
      <c r="E20" s="59">
        <v>30</v>
      </c>
      <c r="F20" s="59"/>
      <c r="G20" s="59"/>
      <c r="H20" s="59"/>
      <c r="I20" s="59">
        <v>45</v>
      </c>
      <c r="J20" s="59"/>
      <c r="K20" s="120" t="s">
        <v>99</v>
      </c>
      <c r="L20" s="121"/>
      <c r="M20" s="121"/>
      <c r="N20" s="121"/>
      <c r="O20" s="122"/>
      <c r="P20" s="73"/>
    </row>
    <row r="21" spans="1:16">
      <c r="A21" s="70" t="s">
        <v>100</v>
      </c>
      <c r="B21" s="69"/>
      <c r="C21" s="59">
        <v>12</v>
      </c>
      <c r="D21" s="69"/>
      <c r="E21" s="69"/>
      <c r="F21" s="69"/>
      <c r="G21" s="69"/>
      <c r="H21" s="69"/>
      <c r="I21" s="89"/>
      <c r="J21" s="59"/>
      <c r="K21" s="120" t="s">
        <v>101</v>
      </c>
      <c r="L21" s="121"/>
      <c r="M21" s="121"/>
      <c r="N21" s="121"/>
      <c r="O21" s="122"/>
      <c r="P21" s="73"/>
    </row>
    <row r="22" spans="1:16">
      <c r="A22" s="70" t="s">
        <v>102</v>
      </c>
      <c r="B22" s="59"/>
      <c r="C22" s="59"/>
      <c r="D22" s="59"/>
      <c r="E22" s="59"/>
      <c r="F22" s="59"/>
      <c r="G22" s="59"/>
      <c r="H22" s="59"/>
      <c r="I22" s="69"/>
      <c r="J22" s="59"/>
      <c r="K22" s="120"/>
      <c r="L22" s="121"/>
      <c r="M22" s="121"/>
      <c r="N22" s="121"/>
      <c r="O22" s="122"/>
      <c r="P22" s="73"/>
    </row>
    <row r="23" spans="1:16">
      <c r="A23" s="70" t="s">
        <v>103</v>
      </c>
      <c r="B23" s="69"/>
      <c r="C23" s="59">
        <v>60</v>
      </c>
      <c r="D23" s="69"/>
      <c r="E23" s="69"/>
      <c r="F23" s="69"/>
      <c r="G23" s="69"/>
      <c r="H23" s="69"/>
      <c r="I23" s="89"/>
      <c r="J23" s="59"/>
      <c r="K23" s="120" t="s">
        <v>104</v>
      </c>
      <c r="L23" s="121"/>
      <c r="M23" s="121"/>
      <c r="N23" s="121"/>
      <c r="O23" s="122"/>
      <c r="P23" s="73"/>
    </row>
    <row r="24" spans="1:16">
      <c r="A24" s="70" t="s">
        <v>105</v>
      </c>
      <c r="B24" s="69"/>
      <c r="C24" s="59">
        <v>12</v>
      </c>
      <c r="D24" s="69"/>
      <c r="E24" s="59">
        <v>3</v>
      </c>
      <c r="F24" s="69"/>
      <c r="G24" s="69"/>
      <c r="H24" s="69"/>
      <c r="I24" s="89"/>
      <c r="J24" s="59"/>
      <c r="K24" s="120" t="s">
        <v>101</v>
      </c>
      <c r="L24" s="121"/>
      <c r="M24" s="121"/>
      <c r="N24" s="121"/>
      <c r="O24" s="122"/>
      <c r="P24" s="73"/>
    </row>
    <row r="25" spans="1:16">
      <c r="A25" s="70" t="s">
        <v>106</v>
      </c>
      <c r="B25" s="69"/>
      <c r="C25" s="59"/>
      <c r="D25" s="69"/>
      <c r="E25" s="69"/>
      <c r="F25" s="69"/>
      <c r="G25" s="69"/>
      <c r="H25" s="69"/>
      <c r="I25" s="89"/>
      <c r="J25" s="59"/>
      <c r="K25" s="120" t="s">
        <v>107</v>
      </c>
      <c r="L25" s="121"/>
      <c r="M25" s="121"/>
      <c r="N25" s="121"/>
      <c r="O25" s="122"/>
      <c r="P25" s="73"/>
    </row>
    <row r="26" spans="1:16">
      <c r="A26" s="70" t="s">
        <v>108</v>
      </c>
      <c r="B26" s="69"/>
      <c r="C26" s="59">
        <v>12</v>
      </c>
      <c r="D26" s="69"/>
      <c r="E26" s="69"/>
      <c r="F26" s="69"/>
      <c r="G26" s="69"/>
      <c r="H26" s="69"/>
      <c r="I26" s="89"/>
      <c r="J26" s="59"/>
      <c r="K26" s="120" t="s">
        <v>101</v>
      </c>
      <c r="L26" s="121"/>
      <c r="M26" s="121"/>
      <c r="N26" s="121"/>
      <c r="O26" s="122"/>
      <c r="P26" s="73"/>
    </row>
    <row r="27" spans="1:16">
      <c r="A27" s="71" t="s">
        <v>109</v>
      </c>
      <c r="B27" s="69"/>
      <c r="C27" s="59">
        <v>13</v>
      </c>
      <c r="D27" s="69"/>
      <c r="E27" s="69"/>
      <c r="F27" s="69"/>
      <c r="G27" s="69"/>
      <c r="H27" s="69"/>
      <c r="I27" s="89"/>
      <c r="J27" s="59"/>
      <c r="K27" s="120" t="s">
        <v>110</v>
      </c>
      <c r="L27" s="121"/>
      <c r="M27" s="121"/>
      <c r="N27" s="121"/>
      <c r="O27" s="122"/>
      <c r="P27" s="73"/>
    </row>
    <row r="28" spans="1:16">
      <c r="A28" s="71" t="s">
        <v>111</v>
      </c>
      <c r="B28" s="72"/>
      <c r="C28" s="72">
        <v>18</v>
      </c>
      <c r="D28" s="72"/>
      <c r="E28" s="72"/>
      <c r="F28" s="72"/>
      <c r="G28" s="72"/>
      <c r="H28" s="72"/>
      <c r="I28" s="90"/>
      <c r="J28" s="72"/>
      <c r="K28" s="120" t="s">
        <v>112</v>
      </c>
      <c r="L28" s="121"/>
      <c r="M28" s="121"/>
      <c r="N28" s="121"/>
      <c r="O28" s="122"/>
      <c r="P28" s="73"/>
    </row>
    <row r="29" spans="1:16">
      <c r="A29" s="59" t="s">
        <v>113</v>
      </c>
      <c r="B29" s="59">
        <f t="shared" ref="B29:H29" si="0">SUM(B2:B28)</f>
        <v>65</v>
      </c>
      <c r="C29" s="59">
        <f t="shared" si="0"/>
        <v>273</v>
      </c>
      <c r="D29" s="59">
        <f t="shared" si="0"/>
        <v>57</v>
      </c>
      <c r="E29" s="59">
        <f t="shared" si="0"/>
        <v>75</v>
      </c>
      <c r="F29" s="59">
        <f t="shared" si="0"/>
        <v>22</v>
      </c>
      <c r="G29" s="59">
        <f t="shared" si="0"/>
        <v>50</v>
      </c>
      <c r="H29" s="59">
        <f t="shared" si="0"/>
        <v>50</v>
      </c>
      <c r="I29" s="59" t="s">
        <v>114</v>
      </c>
      <c r="J29" s="59" t="s">
        <v>115</v>
      </c>
      <c r="K29" s="120"/>
      <c r="L29" s="121"/>
      <c r="M29" s="121"/>
      <c r="N29" s="121"/>
      <c r="O29" s="122"/>
      <c r="P29" s="73"/>
    </row>
    <row r="30" spans="1:16">
      <c r="A30" s="59" t="s">
        <v>116</v>
      </c>
      <c r="B30" s="59">
        <f>B29%</f>
        <v>0.65</v>
      </c>
      <c r="C30" s="59">
        <f>0.05+0.45%*C29</f>
        <v>1.2785</v>
      </c>
      <c r="D30" s="59">
        <f>D29%</f>
        <v>0.57</v>
      </c>
      <c r="E30" s="59">
        <f t="shared" ref="E30:J30" si="1">E29%</f>
        <v>0.75</v>
      </c>
      <c r="F30" s="59">
        <f>F29%*1.015</f>
        <v>0.2233</v>
      </c>
      <c r="G30" s="59">
        <f t="shared" si="1"/>
        <v>0.5</v>
      </c>
      <c r="H30" s="59">
        <f t="shared" si="1"/>
        <v>0.5</v>
      </c>
      <c r="I30" s="59">
        <f>(I2%+1)*(I3%+1)*(I4%+1)*(I5%+1)*(I6%+1)*(I7%+1)*(I9%+1)*(I10%+1)*(I11%+1)*(I12%+1)*(I13%+1)*(I14%+1)*(I15%+1)*(I16%+1)*(I18%+1)*(I19%+1)*(I20%+1)*(I28%+1)-1</f>
        <v>1.687256</v>
      </c>
      <c r="J30" s="59"/>
      <c r="K30" s="120"/>
      <c r="L30" s="121"/>
      <c r="M30" s="121"/>
      <c r="N30" s="121"/>
      <c r="O30" s="122"/>
      <c r="P30" s="73"/>
    </row>
    <row r="31" spans="3:6">
      <c r="C31" s="6"/>
      <c r="D31" s="6"/>
      <c r="E31" s="6"/>
      <c r="F31" s="6" t="s">
        <v>117</v>
      </c>
    </row>
    <row r="32" spans="1:6">
      <c r="A32" s="59" t="s">
        <v>118</v>
      </c>
      <c r="B32" s="73" t="s">
        <v>119</v>
      </c>
      <c r="C32" s="6" t="s">
        <v>117</v>
      </c>
      <c r="D32" s="6"/>
      <c r="E32" s="6"/>
      <c r="F32" s="6" t="s">
        <v>120</v>
      </c>
    </row>
    <row r="33" spans="1:6">
      <c r="A33" s="74">
        <f>IF(P8="板甲95A套装",30,IF(P8="轻甲95A套装",30,IF(P8="板甲95A套装·超界",35,IF(P8="轻甲95A套装·超界",35,0))))+IF(P16="海博伦(光)",15,0)</f>
        <v>0</v>
      </c>
      <c r="B33" s="73">
        <f>(A33%*(1+C30))*1.015</f>
        <v>0</v>
      </c>
      <c r="C33" s="6" t="s">
        <v>120</v>
      </c>
      <c r="D33" s="6"/>
      <c r="E33" s="6"/>
      <c r="F33" s="6"/>
    </row>
    <row r="34" s="75" customFormat="1" spans="11:11">
      <c r="K34" s="91"/>
    </row>
    <row r="35" spans="1:11">
      <c r="A35" s="76" t="s">
        <v>121</v>
      </c>
      <c r="D35" s="24"/>
      <c r="E35" s="6" t="s">
        <v>122</v>
      </c>
      <c r="F35"/>
      <c r="G35"/>
      <c r="H35"/>
      <c r="I35"/>
      <c r="J35"/>
      <c r="K35" s="116"/>
    </row>
    <row r="36" spans="1:13">
      <c r="A36" s="77" t="s">
        <v>123</v>
      </c>
      <c r="B36" s="59" t="s">
        <v>124</v>
      </c>
      <c r="C36" s="59" t="s">
        <v>125</v>
      </c>
      <c r="E36" s="77" t="s">
        <v>126</v>
      </c>
      <c r="G36"/>
      <c r="H36"/>
      <c r="I36"/>
      <c r="J36"/>
      <c r="K36" s="116"/>
      <c r="L36" s="136" t="s">
        <v>123</v>
      </c>
      <c r="M36" s="136" t="s">
        <v>127</v>
      </c>
    </row>
    <row r="37" spans="1:13">
      <c r="A37" s="79">
        <f>((1+B30)*(1+C30)*(1+D30)*(1+E30)*(1+G30)*(1+H30)*(1+I30))*(1+F30+B33)</f>
        <v>76.4003262805645</v>
      </c>
      <c r="B37" s="80">
        <f>A37/E37</f>
        <v>0.9482266969166</v>
      </c>
      <c r="C37" s="78">
        <f>B37-1</f>
        <v>-0.0517733030834</v>
      </c>
      <c r="E37" s="81">
        <v>80.5717942017448</v>
      </c>
      <c r="G37"/>
      <c r="H37"/>
      <c r="I37"/>
      <c r="J37"/>
      <c r="K37" s="116"/>
      <c r="L37" s="81">
        <v>80.5717942017448</v>
      </c>
      <c r="M37" s="137">
        <v>0</v>
      </c>
    </row>
    <row r="38" spans="1:14">
      <c r="A38" s="59" t="s">
        <v>128</v>
      </c>
      <c r="B38" s="78" t="s">
        <v>124</v>
      </c>
      <c r="C38" s="78" t="s">
        <v>129</v>
      </c>
      <c r="E38" s="82" t="s">
        <v>130</v>
      </c>
      <c r="G38"/>
      <c r="H38"/>
      <c r="I38"/>
      <c r="J38"/>
      <c r="K38" s="116"/>
      <c r="L38" s="138" t="s">
        <v>131</v>
      </c>
      <c r="M38" s="138" t="s">
        <v>132</v>
      </c>
      <c r="N38" s="49" t="s">
        <v>133</v>
      </c>
    </row>
    <row r="39" spans="1:13">
      <c r="A39" s="83">
        <f>((1+B30)*(1+C30)*(1+D30)*(1+E30)*(1+G30)*(1+H30)*(1+I30))*(1.25+(F30+B33)*1.25*1.25)</f>
        <v>99.8585458939213</v>
      </c>
      <c r="B39" s="80">
        <f>A39/E39</f>
        <v>0.875493224910874</v>
      </c>
      <c r="C39" s="78">
        <f>B39-1</f>
        <v>-0.124506775089126</v>
      </c>
      <c r="E39" s="81">
        <v>114.059758605313</v>
      </c>
      <c r="G39"/>
      <c r="H39"/>
      <c r="I39"/>
      <c r="J39"/>
      <c r="K39" s="116"/>
      <c r="L39" s="137"/>
      <c r="M39" s="137"/>
    </row>
    <row r="40" s="92" customFormat="1" spans="11:14">
      <c r="K40" s="91"/>
      <c r="L40" s="139" t="s">
        <v>134</v>
      </c>
      <c r="M40" s="139" t="s">
        <v>134</v>
      </c>
      <c r="N40" s="92" t="s">
        <v>135</v>
      </c>
    </row>
    <row r="41" s="6" customFormat="1" spans="1:13">
      <c r="A41" s="99" t="s">
        <v>136</v>
      </c>
      <c r="B41" s="99"/>
      <c r="C41" s="99"/>
      <c r="D41" s="99"/>
      <c r="E41" s="99"/>
      <c r="F41"/>
      <c r="G41"/>
      <c r="K41" s="91"/>
      <c r="L41" s="140"/>
      <c r="M41" s="140"/>
    </row>
    <row r="42" spans="1:13">
      <c r="A42" s="6" t="s">
        <v>122</v>
      </c>
      <c r="B42" s="6"/>
      <c r="C42" s="24" t="s">
        <v>137</v>
      </c>
      <c r="D42" s="24"/>
      <c r="E42" s="6" t="s">
        <v>138</v>
      </c>
      <c r="F42" s="6"/>
      <c r="G42" s="6" t="s">
        <v>139</v>
      </c>
      <c r="H42"/>
      <c r="I42"/>
      <c r="J42"/>
      <c r="K42" s="116"/>
      <c r="L42" s="141" t="s">
        <v>140</v>
      </c>
      <c r="M42" s="141" t="s">
        <v>140</v>
      </c>
    </row>
    <row r="43" spans="1:13">
      <c r="A43" s="77" t="s">
        <v>126</v>
      </c>
      <c r="C43" s="77" t="s">
        <v>126</v>
      </c>
      <c r="E43" s="77" t="s">
        <v>126</v>
      </c>
      <c r="G43" s="77" t="s">
        <v>126</v>
      </c>
      <c r="H43"/>
      <c r="I43" s="77" t="s">
        <v>126</v>
      </c>
      <c r="J43"/>
      <c r="K43" s="116"/>
      <c r="L43" s="142"/>
      <c r="M43" s="142"/>
    </row>
    <row r="44" spans="1:11">
      <c r="A44" s="81">
        <v>80.5717942017448</v>
      </c>
      <c r="C44" s="81">
        <v>78.0440999965103</v>
      </c>
      <c r="E44" s="81">
        <v>112.061321083904</v>
      </c>
      <c r="G44" s="81">
        <v>101.733539700648</v>
      </c>
      <c r="H44"/>
      <c r="I44" s="81"/>
      <c r="J44"/>
      <c r="K44" s="116"/>
    </row>
    <row r="45" spans="1:13">
      <c r="A45" s="82" t="s">
        <v>130</v>
      </c>
      <c r="C45" s="82" t="s">
        <v>130</v>
      </c>
      <c r="E45" s="82" t="s">
        <v>130</v>
      </c>
      <c r="G45" s="82" t="s">
        <v>130</v>
      </c>
      <c r="H45"/>
      <c r="I45" s="82" t="s">
        <v>130</v>
      </c>
      <c r="J45"/>
      <c r="K45" s="116"/>
      <c r="L45" s="76" t="s">
        <v>141</v>
      </c>
      <c r="M45" s="76"/>
    </row>
    <row r="46" s="6" customFormat="1" spans="1:11">
      <c r="A46" s="81">
        <v>114.059758605313</v>
      </c>
      <c r="B46" s="49"/>
      <c r="C46" s="81">
        <v>104.844571427952</v>
      </c>
      <c r="D46" s="49"/>
      <c r="E46" s="81">
        <v>160.232725542262</v>
      </c>
      <c r="F46" s="49"/>
      <c r="G46" s="81">
        <v>136.669003425498</v>
      </c>
      <c r="I46" s="81"/>
      <c r="K46" s="91"/>
    </row>
    <row r="47" s="75" customFormat="1" spans="11:11">
      <c r="K47" s="91"/>
    </row>
    <row r="48" spans="1:11">
      <c r="A48" s="99" t="s">
        <v>142</v>
      </c>
      <c r="B48" s="99"/>
      <c r="F48"/>
      <c r="G48"/>
      <c r="H48"/>
      <c r="I48"/>
      <c r="J48"/>
      <c r="K48"/>
    </row>
    <row r="49" spans="1:12">
      <c r="A49" s="59"/>
      <c r="B49" s="59" t="s">
        <v>1</v>
      </c>
      <c r="C49" s="59" t="s">
        <v>2</v>
      </c>
      <c r="D49" s="59" t="s">
        <v>3</v>
      </c>
      <c r="E49" s="59" t="s">
        <v>4</v>
      </c>
      <c r="F49" s="59" t="s">
        <v>5</v>
      </c>
      <c r="G49" s="59" t="s">
        <v>6</v>
      </c>
      <c r="H49" s="59" t="s">
        <v>7</v>
      </c>
      <c r="I49" s="59" t="s">
        <v>8</v>
      </c>
      <c r="J49" s="59" t="s">
        <v>9</v>
      </c>
      <c r="K49" s="7"/>
      <c r="L49" s="73"/>
    </row>
    <row r="50" spans="1:12">
      <c r="A50" s="68" t="s">
        <v>90</v>
      </c>
      <c r="B50" s="69"/>
      <c r="C50" s="49">
        <v>6</v>
      </c>
      <c r="D50" s="69"/>
      <c r="E50" s="59"/>
      <c r="F50" s="59"/>
      <c r="G50" s="59"/>
      <c r="H50" s="59"/>
      <c r="I50" s="69"/>
      <c r="J50" s="59"/>
      <c r="K50" s="7" t="s">
        <v>91</v>
      </c>
      <c r="L50" s="73" t="s">
        <v>143</v>
      </c>
    </row>
    <row r="51" spans="1:12">
      <c r="A51" s="68" t="s">
        <v>93</v>
      </c>
      <c r="B51" s="69"/>
      <c r="C51" s="59">
        <v>60</v>
      </c>
      <c r="D51" s="69"/>
      <c r="E51" s="59">
        <v>5</v>
      </c>
      <c r="F51" s="59">
        <f>15+7</f>
        <v>22</v>
      </c>
      <c r="G51" s="59"/>
      <c r="H51" s="59"/>
      <c r="I51" s="69"/>
      <c r="J51" s="59" t="s">
        <v>94</v>
      </c>
      <c r="K51" s="7" t="s">
        <v>144</v>
      </c>
      <c r="L51" s="73"/>
    </row>
    <row r="52" spans="1:12">
      <c r="A52" s="68" t="s">
        <v>96</v>
      </c>
      <c r="B52" s="69"/>
      <c r="C52" s="59">
        <v>35</v>
      </c>
      <c r="D52" s="69"/>
      <c r="E52" s="59"/>
      <c r="F52" s="59"/>
      <c r="G52" s="59"/>
      <c r="H52" s="59">
        <v>18</v>
      </c>
      <c r="I52" s="69"/>
      <c r="J52" s="59" t="s">
        <v>94</v>
      </c>
      <c r="K52" s="7" t="s">
        <v>145</v>
      </c>
      <c r="L52" s="73"/>
    </row>
    <row r="53" spans="1:12">
      <c r="A53" s="68" t="s">
        <v>98</v>
      </c>
      <c r="B53" s="59"/>
      <c r="C53" s="59"/>
      <c r="D53" s="59"/>
      <c r="E53" s="59">
        <v>30</v>
      </c>
      <c r="F53" s="59"/>
      <c r="G53" s="59"/>
      <c r="H53" s="59"/>
      <c r="I53" s="59">
        <v>45</v>
      </c>
      <c r="J53" s="59"/>
      <c r="K53" s="7" t="s">
        <v>99</v>
      </c>
      <c r="L53" s="73"/>
    </row>
    <row r="54" spans="1:12">
      <c r="A54" s="70" t="s">
        <v>100</v>
      </c>
      <c r="B54" s="69"/>
      <c r="C54" s="59">
        <v>12</v>
      </c>
      <c r="D54" s="69"/>
      <c r="E54" s="69"/>
      <c r="F54" s="69"/>
      <c r="G54" s="69"/>
      <c r="H54" s="69"/>
      <c r="I54" s="89"/>
      <c r="J54" s="59"/>
      <c r="K54" s="7" t="s">
        <v>101</v>
      </c>
      <c r="L54" s="73"/>
    </row>
    <row r="55" spans="1:12">
      <c r="A55" s="70" t="s">
        <v>102</v>
      </c>
      <c r="B55" s="59"/>
      <c r="C55" s="59"/>
      <c r="D55" s="59"/>
      <c r="E55" s="59"/>
      <c r="F55" s="59"/>
      <c r="G55" s="59"/>
      <c r="H55" s="59"/>
      <c r="I55" s="69"/>
      <c r="J55" s="59"/>
      <c r="K55" s="7"/>
      <c r="L55" s="73"/>
    </row>
    <row r="56" spans="1:12">
      <c r="A56" s="70" t="s">
        <v>103</v>
      </c>
      <c r="B56" s="69"/>
      <c r="C56" s="59">
        <v>75</v>
      </c>
      <c r="D56" s="69"/>
      <c r="E56" s="69"/>
      <c r="F56" s="69"/>
      <c r="G56" s="69"/>
      <c r="H56" s="69"/>
      <c r="I56" s="89"/>
      <c r="J56" s="59"/>
      <c r="K56" s="7" t="s">
        <v>146</v>
      </c>
      <c r="L56" s="73"/>
    </row>
    <row r="57" spans="1:12">
      <c r="A57" s="70" t="s">
        <v>105</v>
      </c>
      <c r="B57" s="69"/>
      <c r="C57" s="59">
        <v>12</v>
      </c>
      <c r="D57" s="69"/>
      <c r="E57" s="59">
        <v>3</v>
      </c>
      <c r="F57" s="69"/>
      <c r="G57" s="69"/>
      <c r="H57" s="69"/>
      <c r="I57" s="89"/>
      <c r="J57" s="59"/>
      <c r="K57" s="7" t="s">
        <v>101</v>
      </c>
      <c r="L57" s="73"/>
    </row>
    <row r="58" spans="1:12">
      <c r="A58" s="70" t="s">
        <v>106</v>
      </c>
      <c r="B58" s="69"/>
      <c r="C58" s="59"/>
      <c r="D58" s="69"/>
      <c r="E58" s="69"/>
      <c r="F58" s="69"/>
      <c r="G58" s="69"/>
      <c r="H58" s="69"/>
      <c r="I58" s="89"/>
      <c r="J58" s="59"/>
      <c r="K58" s="7" t="s">
        <v>107</v>
      </c>
      <c r="L58" s="73"/>
    </row>
    <row r="59" spans="1:12">
      <c r="A59" s="70" t="s">
        <v>108</v>
      </c>
      <c r="B59" s="69"/>
      <c r="C59" s="59">
        <v>15</v>
      </c>
      <c r="D59" s="69"/>
      <c r="E59" s="69"/>
      <c r="F59" s="69"/>
      <c r="G59" s="69"/>
      <c r="H59" s="69"/>
      <c r="I59" s="89"/>
      <c r="J59" s="59"/>
      <c r="K59" s="7" t="s">
        <v>147</v>
      </c>
      <c r="L59" s="73"/>
    </row>
    <row r="60" spans="1:12">
      <c r="A60" s="71" t="s">
        <v>109</v>
      </c>
      <c r="B60" s="69"/>
      <c r="C60" s="59">
        <v>13</v>
      </c>
      <c r="D60" s="69"/>
      <c r="E60" s="69"/>
      <c r="F60" s="69"/>
      <c r="G60" s="69"/>
      <c r="H60" s="69"/>
      <c r="I60" s="89"/>
      <c r="J60" s="59"/>
      <c r="K60" s="7" t="s">
        <v>110</v>
      </c>
      <c r="L60" s="73"/>
    </row>
    <row r="61" spans="1:12">
      <c r="A61" s="71" t="s">
        <v>111</v>
      </c>
      <c r="B61" s="72"/>
      <c r="C61" s="72">
        <v>18</v>
      </c>
      <c r="D61" s="72"/>
      <c r="E61" s="72"/>
      <c r="F61" s="72"/>
      <c r="G61" s="72"/>
      <c r="H61" s="72"/>
      <c r="I61" s="90"/>
      <c r="J61" s="72"/>
      <c r="K61" s="9" t="s">
        <v>112</v>
      </c>
      <c r="L61" s="73"/>
    </row>
    <row r="62" spans="1:1">
      <c r="A62" s="99" t="s">
        <v>148</v>
      </c>
    </row>
    <row r="63" spans="1:12">
      <c r="A63" s="59"/>
      <c r="B63" s="59" t="s">
        <v>1</v>
      </c>
      <c r="C63" s="59" t="s">
        <v>2</v>
      </c>
      <c r="D63" s="59" t="s">
        <v>3</v>
      </c>
      <c r="E63" s="59" t="s">
        <v>4</v>
      </c>
      <c r="F63" s="59" t="s">
        <v>5</v>
      </c>
      <c r="G63" s="59" t="s">
        <v>6</v>
      </c>
      <c r="H63" s="59" t="s">
        <v>7</v>
      </c>
      <c r="I63" s="59" t="s">
        <v>8</v>
      </c>
      <c r="J63" s="59" t="s">
        <v>9</v>
      </c>
      <c r="K63" s="7"/>
      <c r="L63" s="73"/>
    </row>
    <row r="64" spans="1:12">
      <c r="A64" s="68" t="s">
        <v>90</v>
      </c>
      <c r="B64" s="69"/>
      <c r="C64" s="49">
        <v>6</v>
      </c>
      <c r="D64" s="69"/>
      <c r="E64" s="59"/>
      <c r="F64" s="59"/>
      <c r="G64" s="59"/>
      <c r="H64" s="59"/>
      <c r="I64" s="69"/>
      <c r="J64" s="59"/>
      <c r="K64" s="7" t="s">
        <v>91</v>
      </c>
      <c r="L64" s="73" t="s">
        <v>92</v>
      </c>
    </row>
    <row r="65" spans="1:12">
      <c r="A65" s="68" t="s">
        <v>93</v>
      </c>
      <c r="B65" s="69"/>
      <c r="C65" s="59">
        <v>60</v>
      </c>
      <c r="D65" s="69"/>
      <c r="E65" s="59"/>
      <c r="F65" s="59">
        <v>12</v>
      </c>
      <c r="G65" s="59"/>
      <c r="H65" s="59"/>
      <c r="I65" s="69"/>
      <c r="J65" s="59" t="s">
        <v>94</v>
      </c>
      <c r="K65" s="7" t="s">
        <v>95</v>
      </c>
      <c r="L65" s="73"/>
    </row>
    <row r="66" spans="1:12">
      <c r="A66" s="68" t="s">
        <v>96</v>
      </c>
      <c r="B66" s="69"/>
      <c r="C66" s="59">
        <v>30</v>
      </c>
      <c r="D66" s="69"/>
      <c r="E66" s="59"/>
      <c r="F66" s="59">
        <v>10</v>
      </c>
      <c r="G66" s="59"/>
      <c r="H66" s="59"/>
      <c r="I66" s="69"/>
      <c r="J66" s="59" t="s">
        <v>94</v>
      </c>
      <c r="K66" s="7" t="s">
        <v>97</v>
      </c>
      <c r="L66" s="73"/>
    </row>
    <row r="67" spans="1:12">
      <c r="A67" s="68" t="s">
        <v>98</v>
      </c>
      <c r="B67" s="59"/>
      <c r="C67" s="59"/>
      <c r="D67" s="59"/>
      <c r="E67" s="59">
        <v>30</v>
      </c>
      <c r="F67" s="59"/>
      <c r="G67" s="59"/>
      <c r="H67" s="59"/>
      <c r="I67" s="59">
        <v>45</v>
      </c>
      <c r="J67" s="59"/>
      <c r="K67" s="7" t="s">
        <v>99</v>
      </c>
      <c r="L67" s="73"/>
    </row>
    <row r="68" spans="1:12">
      <c r="A68" s="70" t="s">
        <v>100</v>
      </c>
      <c r="B68" s="69"/>
      <c r="C68" s="59">
        <v>12</v>
      </c>
      <c r="D68" s="69"/>
      <c r="E68" s="69"/>
      <c r="F68" s="69"/>
      <c r="G68" s="69"/>
      <c r="H68" s="69"/>
      <c r="I68" s="89"/>
      <c r="J68" s="59"/>
      <c r="K68" s="7" t="s">
        <v>101</v>
      </c>
      <c r="L68" s="73"/>
    </row>
    <row r="69" spans="1:12">
      <c r="A69" s="70" t="s">
        <v>102</v>
      </c>
      <c r="B69" s="59"/>
      <c r="C69" s="59"/>
      <c r="D69" s="59"/>
      <c r="E69" s="59"/>
      <c r="F69" s="59"/>
      <c r="G69" s="59"/>
      <c r="H69" s="59"/>
      <c r="I69" s="69"/>
      <c r="J69" s="59"/>
      <c r="K69" s="7"/>
      <c r="L69" s="73"/>
    </row>
    <row r="70" spans="1:12">
      <c r="A70" s="70" t="s">
        <v>103</v>
      </c>
      <c r="B70" s="69"/>
      <c r="C70" s="59">
        <v>60</v>
      </c>
      <c r="D70" s="69"/>
      <c r="E70" s="69"/>
      <c r="F70" s="69"/>
      <c r="G70" s="69"/>
      <c r="H70" s="69"/>
      <c r="I70" s="89"/>
      <c r="J70" s="59"/>
      <c r="K70" s="7" t="s">
        <v>104</v>
      </c>
      <c r="L70" s="73"/>
    </row>
    <row r="71" spans="1:12">
      <c r="A71" s="70" t="s">
        <v>105</v>
      </c>
      <c r="B71" s="69"/>
      <c r="C71" s="59">
        <v>12</v>
      </c>
      <c r="D71" s="69"/>
      <c r="E71" s="59">
        <v>3</v>
      </c>
      <c r="F71" s="69"/>
      <c r="G71" s="69"/>
      <c r="H71" s="69"/>
      <c r="I71" s="89"/>
      <c r="J71" s="59"/>
      <c r="K71" s="7" t="s">
        <v>101</v>
      </c>
      <c r="L71" s="73"/>
    </row>
    <row r="72" spans="1:12">
      <c r="A72" s="70" t="s">
        <v>106</v>
      </c>
      <c r="B72" s="69"/>
      <c r="C72" s="59"/>
      <c r="D72" s="69"/>
      <c r="E72" s="69"/>
      <c r="F72" s="69"/>
      <c r="G72" s="69"/>
      <c r="H72" s="69"/>
      <c r="I72" s="89"/>
      <c r="J72" s="59"/>
      <c r="K72" s="7" t="s">
        <v>107</v>
      </c>
      <c r="L72" s="73"/>
    </row>
    <row r="73" spans="1:12">
      <c r="A73" s="70" t="s">
        <v>108</v>
      </c>
      <c r="B73" s="69"/>
      <c r="C73" s="59">
        <v>12</v>
      </c>
      <c r="D73" s="69"/>
      <c r="E73" s="69"/>
      <c r="F73" s="69"/>
      <c r="G73" s="69"/>
      <c r="H73" s="69"/>
      <c r="I73" s="89"/>
      <c r="J73" s="59"/>
      <c r="K73" s="7" t="s">
        <v>101</v>
      </c>
      <c r="L73" s="73"/>
    </row>
    <row r="74" spans="1:12">
      <c r="A74" s="71" t="s">
        <v>109</v>
      </c>
      <c r="B74" s="69"/>
      <c r="C74" s="59">
        <v>13</v>
      </c>
      <c r="D74" s="69"/>
      <c r="E74" s="69"/>
      <c r="F74" s="69"/>
      <c r="G74" s="69"/>
      <c r="H74" s="69"/>
      <c r="I74" s="89"/>
      <c r="J74" s="59"/>
      <c r="K74" s="7" t="s">
        <v>110</v>
      </c>
      <c r="L74" s="73"/>
    </row>
    <row r="75" spans="1:12">
      <c r="A75" s="71" t="s">
        <v>111</v>
      </c>
      <c r="B75" s="72"/>
      <c r="C75" s="72">
        <v>18</v>
      </c>
      <c r="D75" s="72"/>
      <c r="E75" s="72"/>
      <c r="F75" s="72"/>
      <c r="G75" s="72"/>
      <c r="H75" s="72"/>
      <c r="I75" s="90"/>
      <c r="J75" s="72"/>
      <c r="K75" s="9" t="s">
        <v>112</v>
      </c>
      <c r="L75" s="73"/>
    </row>
    <row r="76" spans="1:1">
      <c r="A76" s="99" t="s">
        <v>149</v>
      </c>
    </row>
    <row r="77" spans="1:12">
      <c r="A77" s="59"/>
      <c r="B77" s="59" t="s">
        <v>1</v>
      </c>
      <c r="C77" s="59" t="s">
        <v>2</v>
      </c>
      <c r="D77" s="59" t="s">
        <v>3</v>
      </c>
      <c r="E77" s="59" t="s">
        <v>4</v>
      </c>
      <c r="F77" s="59" t="s">
        <v>5</v>
      </c>
      <c r="G77" s="59" t="s">
        <v>6</v>
      </c>
      <c r="H77" s="59" t="s">
        <v>7</v>
      </c>
      <c r="I77" s="59" t="s">
        <v>8</v>
      </c>
      <c r="J77" s="59" t="s">
        <v>9</v>
      </c>
      <c r="K77" s="7"/>
      <c r="L77" s="73"/>
    </row>
    <row r="78" spans="1:12">
      <c r="A78" s="68" t="s">
        <v>90</v>
      </c>
      <c r="B78" s="69"/>
      <c r="C78" s="59"/>
      <c r="D78" s="69"/>
      <c r="E78" s="59"/>
      <c r="F78" s="59"/>
      <c r="G78" s="59"/>
      <c r="H78" s="59"/>
      <c r="I78" s="69"/>
      <c r="J78" s="59"/>
      <c r="K78" s="7"/>
      <c r="L78" s="73" t="s">
        <v>150</v>
      </c>
    </row>
    <row r="79" spans="1:12">
      <c r="A79" s="68" t="s">
        <v>93</v>
      </c>
      <c r="B79" s="69"/>
      <c r="C79" s="59">
        <v>32</v>
      </c>
      <c r="D79" s="69"/>
      <c r="E79" s="59"/>
      <c r="F79" s="59">
        <v>12</v>
      </c>
      <c r="G79" s="59"/>
      <c r="H79" s="59"/>
      <c r="I79" s="69"/>
      <c r="J79" s="59"/>
      <c r="K79" s="7" t="s">
        <v>151</v>
      </c>
      <c r="L79" s="73"/>
    </row>
    <row r="80" spans="1:12">
      <c r="A80" s="68" t="s">
        <v>96</v>
      </c>
      <c r="B80" s="69"/>
      <c r="C80" s="59">
        <v>30</v>
      </c>
      <c r="D80" s="69"/>
      <c r="E80" s="59"/>
      <c r="F80" s="59">
        <v>10</v>
      </c>
      <c r="G80" s="59"/>
      <c r="H80" s="59"/>
      <c r="I80" s="69"/>
      <c r="J80" s="59"/>
      <c r="K80" s="7" t="s">
        <v>152</v>
      </c>
      <c r="L80" s="73"/>
    </row>
    <row r="81" spans="1:12">
      <c r="A81" s="68" t="s">
        <v>98</v>
      </c>
      <c r="B81" s="59"/>
      <c r="C81" s="59"/>
      <c r="D81" s="59"/>
      <c r="E81" s="59">
        <v>30</v>
      </c>
      <c r="F81" s="59"/>
      <c r="G81" s="59"/>
      <c r="H81" s="59"/>
      <c r="I81" s="59">
        <v>45</v>
      </c>
      <c r="J81" s="59"/>
      <c r="K81" s="7" t="s">
        <v>99</v>
      </c>
      <c r="L81" s="73"/>
    </row>
    <row r="82" spans="1:12">
      <c r="A82" s="70" t="s">
        <v>100</v>
      </c>
      <c r="B82" s="69"/>
      <c r="C82" s="59">
        <v>9</v>
      </c>
      <c r="D82" s="69"/>
      <c r="E82" s="69"/>
      <c r="F82" s="69"/>
      <c r="G82" s="69"/>
      <c r="H82" s="69"/>
      <c r="I82" s="89"/>
      <c r="J82" s="59"/>
      <c r="K82" s="7" t="s">
        <v>153</v>
      </c>
      <c r="L82" s="73"/>
    </row>
    <row r="83" spans="1:12">
      <c r="A83" s="70" t="s">
        <v>102</v>
      </c>
      <c r="B83" s="59"/>
      <c r="C83" s="59"/>
      <c r="D83" s="59"/>
      <c r="E83" s="59"/>
      <c r="F83" s="59"/>
      <c r="G83" s="59"/>
      <c r="H83" s="59"/>
      <c r="I83" s="69"/>
      <c r="J83" s="59"/>
      <c r="K83" s="7"/>
      <c r="L83" s="73"/>
    </row>
    <row r="84" spans="1:12">
      <c r="A84" s="70" t="s">
        <v>103</v>
      </c>
      <c r="B84" s="69"/>
      <c r="C84" s="59">
        <v>36</v>
      </c>
      <c r="D84" s="69"/>
      <c r="E84" s="69"/>
      <c r="F84" s="69"/>
      <c r="G84" s="69"/>
      <c r="H84" s="69"/>
      <c r="I84" s="89"/>
      <c r="J84" s="59"/>
      <c r="K84" s="7" t="s">
        <v>101</v>
      </c>
      <c r="L84" s="73"/>
    </row>
    <row r="85" spans="1:12">
      <c r="A85" s="70" t="s">
        <v>105</v>
      </c>
      <c r="B85" s="69"/>
      <c r="C85" s="59"/>
      <c r="D85" s="69"/>
      <c r="E85" s="59"/>
      <c r="F85" s="69"/>
      <c r="G85" s="69"/>
      <c r="H85" s="69"/>
      <c r="I85" s="89"/>
      <c r="J85" s="59"/>
      <c r="K85" s="7" t="s">
        <v>111</v>
      </c>
      <c r="L85" s="73"/>
    </row>
    <row r="86" spans="1:12">
      <c r="A86" s="70" t="s">
        <v>106</v>
      </c>
      <c r="B86" s="69"/>
      <c r="C86" s="59"/>
      <c r="D86" s="69"/>
      <c r="E86" s="69"/>
      <c r="F86" s="69"/>
      <c r="G86" s="69"/>
      <c r="H86" s="69"/>
      <c r="I86" s="89"/>
      <c r="J86" s="59"/>
      <c r="K86" s="7" t="s">
        <v>107</v>
      </c>
      <c r="L86" s="73"/>
    </row>
    <row r="87" spans="1:12">
      <c r="A87" s="70" t="s">
        <v>108</v>
      </c>
      <c r="B87" s="69"/>
      <c r="C87" s="59">
        <v>8</v>
      </c>
      <c r="D87" s="69"/>
      <c r="E87" s="69"/>
      <c r="F87" s="69"/>
      <c r="G87" s="69"/>
      <c r="H87" s="69"/>
      <c r="I87" s="89"/>
      <c r="J87" s="59"/>
      <c r="K87" s="7" t="s">
        <v>154</v>
      </c>
      <c r="L87" s="73"/>
    </row>
    <row r="88" spans="1:12">
      <c r="A88" s="71" t="s">
        <v>109</v>
      </c>
      <c r="B88" s="69"/>
      <c r="C88" s="59">
        <v>13</v>
      </c>
      <c r="D88" s="69"/>
      <c r="E88" s="69"/>
      <c r="F88" s="69"/>
      <c r="G88" s="69"/>
      <c r="H88" s="69"/>
      <c r="I88" s="89"/>
      <c r="J88" s="59"/>
      <c r="K88" s="7" t="s">
        <v>110</v>
      </c>
      <c r="L88" s="73"/>
    </row>
    <row r="89" spans="1:12">
      <c r="A89" s="71" t="s">
        <v>111</v>
      </c>
      <c r="B89" s="72"/>
      <c r="C89" s="72">
        <v>18</v>
      </c>
      <c r="D89" s="72"/>
      <c r="E89" s="72"/>
      <c r="F89" s="72"/>
      <c r="G89" s="72"/>
      <c r="H89" s="72"/>
      <c r="I89" s="90"/>
      <c r="J89" s="72"/>
      <c r="K89" s="9" t="s">
        <v>112</v>
      </c>
      <c r="L89" s="73"/>
    </row>
    <row r="91" spans="1:1">
      <c r="A91"/>
    </row>
    <row r="92" spans="1:1">
      <c r="A92"/>
    </row>
    <row r="93" spans="1:1">
      <c r="A93"/>
    </row>
  </sheetData>
  <mergeCells count="34">
    <mergeCell ref="K1:O1"/>
    <mergeCell ref="K2:O2"/>
    <mergeCell ref="K3:O3"/>
    <mergeCell ref="K4:O4"/>
    <mergeCell ref="K5:O5"/>
    <mergeCell ref="K6:O6"/>
    <mergeCell ref="K7:O7"/>
    <mergeCell ref="K8:O8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A35:C35"/>
    <mergeCell ref="A41:E41"/>
    <mergeCell ref="L45:M45"/>
    <mergeCell ref="A48:B48"/>
  </mergeCells>
  <dataValidations count="8">
    <dataValidation type="list" allowBlank="1" showInputMessage="1" showErrorMessage="1" sqref="P3 Q3 R3 S3 T3 U3 Q11 R11 S11 T11 U11">
      <formula1>"布甲95A上衣,皮甲95A上衣,轻甲95A上衣,重甲95A上衣,板甲95A上衣,布甲95A上衣·超界,皮甲95A上衣·超界,轻甲95A上衣·超界,重甲95A上衣·超界,板甲95A上衣·超界"</formula1>
    </dataValidation>
    <dataValidation type="list" allowBlank="1" showInputMessage="1" showErrorMessage="1" sqref="P2 Q2 R2 S2 T2 U2 Q10 R10 S10 T10 U10">
      <formula1>"布甲95A头肩,皮甲95A头肩,轻甲95A头肩,重甲95A头肩,板甲95A头肩,布甲95A头肩·超界,皮甲95A头肩·超界,轻甲95A头肩·超界,重甲95A头肩·超界,板甲95A头肩·超界"</formula1>
    </dataValidation>
    <dataValidation type="list" allowBlank="1" showInputMessage="1" showErrorMessage="1" sqref="P5 Q5 R5 S5 T5 U5 Q13 R13 S13 T13 U13">
      <formula1>"布甲95A腰带,皮甲95A腰带,轻甲95A腰带,重甲95A腰带,板甲95A腰带,布甲95A腰带·超界,皮甲95A腰带·超界,轻甲95A腰带·超界,重甲95A腰带·超界,板甲95A腰带·超界"</formula1>
    </dataValidation>
    <dataValidation type="list" allowBlank="1" showInputMessage="1" showErrorMessage="1" sqref="P4 Q4 R4 S4 T4 U4 Q12 R12 S12 T12 U12">
      <formula1>"布甲95A下装,皮甲95A下装,轻甲95A下装,重甲95A下装,板甲95A下装,布甲95A下装·超界,皮甲95A下装·超界,轻甲95A下装·超界,重甲95A下装·超界,板甲95A下装·超界"</formula1>
    </dataValidation>
    <dataValidation type="list" allowBlank="1" showInputMessage="1" showErrorMessage="1" sqref="P6 Q6 R6 S6 T6 U6 Q14 R14 S14 T14 U14">
      <formula1>"布甲95A鞋子,皮甲95A鞋子,轻甲95A鞋子,重甲95A鞋子,板甲95A鞋子,布甲95A鞋子·超界,皮甲95A鞋子·超界,轻甲95A鞋子·超界,重甲95A鞋子·超界,板甲95A鞋子·超界"</formula1>
    </dataValidation>
    <dataValidation type="list" allowBlank="1" showInputMessage="1" showErrorMessage="1" sqref="P12">
      <formula1>"贤者之欲,梦的设计师,黑洞湮灭,江山如画"</formula1>
    </dataValidation>
    <dataValidation type="list" allowBlank="1" showInputMessage="1" showErrorMessage="1" sqref="P7 Q7 R7 S7 T7 U7 P8 Q8 R8 S8 T8 U8 Q15 R15 S15 T15 U15 Q16 R16 S16 T16 U16">
      <formula1>"布甲95A套装,皮甲95A套装,轻甲95A套装,重甲95A套装,板甲95A套装,布甲95A套装·超界,皮甲95A套装·超界,轻甲95A套装·超界,重甲95A套装·超界,板甲95A套装·超界"</formula1>
    </dataValidation>
    <dataValidation type="list" allowBlank="1" showInputMessage="1" showErrorMessage="1" sqref="P16">
      <formula1>"海博伦（光）,海博伦（暗）,万物的生灭"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workbookViewId="0">
      <selection activeCell="A59" sqref="A59"/>
    </sheetView>
  </sheetViews>
  <sheetFormatPr defaultColWidth="9" defaultRowHeight="13.5" outlineLevelCol="3"/>
  <cols>
    <col min="1" max="3" width="4.125" style="2" customWidth="1"/>
    <col min="4" max="4" width="126.5" style="2" customWidth="1"/>
    <col min="5" max="16384" width="9" style="2"/>
  </cols>
  <sheetData>
    <row r="1" spans="1:1">
      <c r="A1" s="2" t="s">
        <v>325</v>
      </c>
    </row>
    <row r="2" spans="2:2">
      <c r="B2" s="2" t="s">
        <v>326</v>
      </c>
    </row>
    <row r="3" spans="2:2">
      <c r="B3" s="2" t="s">
        <v>327</v>
      </c>
    </row>
    <row r="4" spans="2:2">
      <c r="B4" s="2" t="s">
        <v>328</v>
      </c>
    </row>
    <row r="5" spans="2:2">
      <c r="B5" s="2" t="s">
        <v>329</v>
      </c>
    </row>
    <row r="6" spans="2:2">
      <c r="B6" s="2" t="s">
        <v>330</v>
      </c>
    </row>
    <row r="8" spans="1:1">
      <c r="A8" s="2" t="s">
        <v>331</v>
      </c>
    </row>
    <row r="9" spans="2:2">
      <c r="B9" s="2" t="s">
        <v>332</v>
      </c>
    </row>
    <row r="10" spans="3:3">
      <c r="C10" s="2" t="s">
        <v>333</v>
      </c>
    </row>
    <row r="11" spans="2:2">
      <c r="B11" s="2" t="s">
        <v>334</v>
      </c>
    </row>
    <row r="12" spans="3:3">
      <c r="C12" s="2" t="s">
        <v>335</v>
      </c>
    </row>
    <row r="13" spans="4:4">
      <c r="D13" s="2" t="s">
        <v>336</v>
      </c>
    </row>
    <row r="14" spans="3:3">
      <c r="C14" s="2" t="s">
        <v>337</v>
      </c>
    </row>
    <row r="15" spans="4:4">
      <c r="D15" s="2" t="s">
        <v>338</v>
      </c>
    </row>
    <row r="16" spans="3:3">
      <c r="C16" s="2" t="s">
        <v>339</v>
      </c>
    </row>
    <row r="17" spans="4:4">
      <c r="D17" s="2" t="s">
        <v>340</v>
      </c>
    </row>
    <row r="18" spans="3:3">
      <c r="C18" s="2" t="s">
        <v>341</v>
      </c>
    </row>
    <row r="19" spans="4:4">
      <c r="D19" s="2" t="s">
        <v>342</v>
      </c>
    </row>
    <row r="20" spans="3:3">
      <c r="C20" s="2" t="s">
        <v>343</v>
      </c>
    </row>
    <row r="21" spans="4:4">
      <c r="D21" s="2" t="s">
        <v>342</v>
      </c>
    </row>
    <row r="22" spans="3:3">
      <c r="C22" s="2" t="s">
        <v>344</v>
      </c>
    </row>
    <row r="23" spans="4:4">
      <c r="D23" s="2" t="s">
        <v>342</v>
      </c>
    </row>
    <row r="24" spans="2:2">
      <c r="B24" s="2" t="s">
        <v>345</v>
      </c>
    </row>
    <row r="25" spans="3:3">
      <c r="C25" s="2" t="s">
        <v>346</v>
      </c>
    </row>
    <row r="27" spans="1:1">
      <c r="A27" s="2" t="s">
        <v>347</v>
      </c>
    </row>
    <row r="28" spans="1:1">
      <c r="A28" s="2" t="s">
        <v>348</v>
      </c>
    </row>
    <row r="29" spans="2:2">
      <c r="B29" s="2" t="s">
        <v>349</v>
      </c>
    </row>
    <row r="30" spans="2:2">
      <c r="B30" s="2" t="s">
        <v>350</v>
      </c>
    </row>
    <row r="32" spans="1:1">
      <c r="A32" s="2" t="s">
        <v>351</v>
      </c>
    </row>
    <row r="33" spans="2:2">
      <c r="B33" s="2" t="s">
        <v>352</v>
      </c>
    </row>
    <row r="34" spans="3:3">
      <c r="C34" s="3" t="s">
        <v>353</v>
      </c>
    </row>
    <row r="35" spans="2:2">
      <c r="B35" s="2" t="s">
        <v>354</v>
      </c>
    </row>
    <row r="36" spans="3:3">
      <c r="C36" s="3" t="s">
        <v>355</v>
      </c>
    </row>
    <row r="37" spans="2:2">
      <c r="B37" s="2" t="s">
        <v>356</v>
      </c>
    </row>
    <row r="38" spans="3:3">
      <c r="C38" s="3" t="s">
        <v>357</v>
      </c>
    </row>
    <row r="39" spans="2:2">
      <c r="B39" s="2" t="s">
        <v>358</v>
      </c>
    </row>
    <row r="40" spans="3:3">
      <c r="C40" s="3" t="s">
        <v>359</v>
      </c>
    </row>
    <row r="41" spans="2:2">
      <c r="B41" s="2" t="s">
        <v>360</v>
      </c>
    </row>
    <row r="42" spans="3:3">
      <c r="C42" s="3" t="s">
        <v>361</v>
      </c>
    </row>
    <row r="43" spans="2:2">
      <c r="B43" s="2" t="s">
        <v>362</v>
      </c>
    </row>
    <row r="44" spans="3:3">
      <c r="C44" s="2" t="s">
        <v>363</v>
      </c>
    </row>
    <row r="45" spans="3:3">
      <c r="C45" s="4" t="s">
        <v>364</v>
      </c>
    </row>
    <row r="46" spans="2:2">
      <c r="B46" s="2" t="s">
        <v>365</v>
      </c>
    </row>
    <row r="47" spans="3:3">
      <c r="C47" s="5" t="s">
        <v>366</v>
      </c>
    </row>
    <row r="48" spans="3:3">
      <c r="C48" s="4" t="s">
        <v>367</v>
      </c>
    </row>
    <row r="54" spans="1:1">
      <c r="A54" s="2" t="s">
        <v>368</v>
      </c>
    </row>
    <row r="56" spans="1:1">
      <c r="A56" s="2" t="s">
        <v>369</v>
      </c>
    </row>
    <row r="57" spans="1:1">
      <c r="A57" s="2" t="s">
        <v>370</v>
      </c>
    </row>
    <row r="59" spans="1:1">
      <c r="A59" s="2" t="s">
        <v>371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G10" sqref="G10"/>
    </sheetView>
  </sheetViews>
  <sheetFormatPr defaultColWidth="9" defaultRowHeight="13.5" outlineLevelRow="2"/>
  <sheetData>
    <row r="1" spans="1:1">
      <c r="A1" s="1" t="s">
        <v>372</v>
      </c>
    </row>
    <row r="2" spans="1:1">
      <c r="A2" s="1" t="s">
        <v>373</v>
      </c>
    </row>
    <row r="3" spans="1:1">
      <c r="A3" s="1" t="s">
        <v>374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abSelected="1" workbookViewId="0">
      <selection activeCell="B36" sqref="B36"/>
    </sheetView>
  </sheetViews>
  <sheetFormatPr defaultColWidth="9" defaultRowHeight="13.5"/>
  <cols>
    <col min="1" max="10" width="13.125" style="49" customWidth="1"/>
    <col min="11" max="11" width="13.125" style="6" customWidth="1"/>
    <col min="12" max="15" width="13.125" style="49" customWidth="1"/>
    <col min="16" max="16" width="12.5" style="49" customWidth="1"/>
    <col min="17" max="16384" width="9" style="49"/>
  </cols>
  <sheetData>
    <row r="1" spans="1:16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100" t="s">
        <v>10</v>
      </c>
      <c r="L1" s="100"/>
      <c r="M1" s="100"/>
      <c r="N1" s="100"/>
      <c r="O1" s="100"/>
      <c r="P1" s="73"/>
    </row>
    <row r="2" spans="1:16">
      <c r="A2" s="93" t="s">
        <v>13</v>
      </c>
      <c r="B2" s="94">
        <f>IF(P8="布甲",装备表列·哈林!B2,IF(P8="皮甲",装备表列·哈林!B10,IF(P8="轻甲",装备表列·哈林!B18,IF(P8="重甲",装备表列·哈林!B26,IF(P8="板甲",装备表列·哈林!B34,IF(P8="兵法",装备表列·哈林!B42))))))</f>
        <v>10</v>
      </c>
      <c r="C2" s="94">
        <f>IF(P8="布甲",装备表列·哈林!C2,IF(P8="皮甲",装备表列·哈林!C10,IF(P8="轻甲",装备表列·哈林!C18,IF(P8="重甲",装备表列·哈林!C26,IF(P8="板甲",装备表列·哈林!C34,IF(P8="兵法",装备表列·哈林!C42))))))</f>
        <v>0</v>
      </c>
      <c r="D2" s="94">
        <f>IF(P8="布甲",装备表列·哈林!D2,IF(P8="皮甲",装备表列·哈林!D10,IF(P8="轻甲",装备表列·哈林!D18,IF(P8="重甲",装备表列·哈林!D26,IF(P8="板甲",装备表列·哈林!D34,IF(P8="兵法",装备表列·哈林!D42))))))</f>
        <v>0</v>
      </c>
      <c r="E2" s="94">
        <f>IF(P8="布甲",装备表列·哈林!E2,IF(P8="皮甲",装备表列·哈林!E10,IF(P8="轻甲",装备表列·哈林!E18,IF(P8="重甲",装备表列·哈林!E26,IF(P8="板甲",装备表列·哈林!E34,IF(P8="兵法",装备表列·哈林!E42))))))</f>
        <v>0</v>
      </c>
      <c r="F2" s="94">
        <f>IF(P8="布甲",装备表列·哈林!F2,IF(P8="皮甲",装备表列·哈林!F10,IF(P8="轻甲",装备表列·哈林!F18,IF(P8="重甲",装备表列·哈林!F26,IF(P8="板甲",装备表列·哈林!F34,IF(P8="兵法",装备表列·哈林!F42))))))</f>
        <v>0</v>
      </c>
      <c r="G2" s="94">
        <f>IF(P8="布甲",装备表列·哈林!G2,IF(P8="皮甲",装备表列·哈林!G10,IF(P8="轻甲",装备表列·哈林!G18,IF(P8="重甲",装备表列·哈林!G26,IF(P8="板甲",装备表列·哈林!G34,IF(P8="兵法",装备表列·哈林!G42))))))</f>
        <v>0</v>
      </c>
      <c r="H2" s="94">
        <f>IF(P8="布甲",装备表列·哈林!H2,IF(P8="皮甲",装备表列·哈林!H10,IF(P8="轻甲",装备表列·哈林!H18,IF(P8="重甲",装备表列·哈林!H26,IF(P8="板甲",装备表列·哈林!H34,IF(P8="兵法",装备表列·哈林!H42))))))</f>
        <v>0</v>
      </c>
      <c r="I2" s="84">
        <f>IF(P8="布甲",装备表列·哈林!I2,IF(P8="皮甲",装备表列·哈林!I10,IF(P8="轻甲",装备表列·哈林!I18,IF(P8="重甲",装备表列·哈林!I26,IF(P8="板甲",装备表列·哈林!I34,IF(P8="兵法",装备表列·哈林!I42))))))</f>
        <v>0</v>
      </c>
      <c r="J2" s="94">
        <f>IF(P8="布甲",装备表列·哈林!J2,IF(P8="皮甲",装备表列·哈林!J10,IF(P8="轻甲",装备表列·哈林!J18,IF(P8="重甲",装备表列·哈林!J26,IF(P8="板甲",装备表列·哈林!J34,IF(P8="兵法",装备表列·哈林!J42))))))</f>
        <v>0</v>
      </c>
      <c r="K2" s="100" t="str">
        <f>IF(P8="布甲",装备表列·哈林!K2,IF(P8="皮甲",装备表列·哈林!K10,IF(P8="轻甲",装备表列·哈林!K18,IF(P8="重甲",装备表列·哈林!K26,IF(P8="板甲",装备表列·哈林!K34,IF(P8="兵法",装备表列·哈林!K43))))))</f>
        <v>攻击特效</v>
      </c>
      <c r="L2" s="100"/>
      <c r="M2" s="100"/>
      <c r="N2" s="100"/>
      <c r="O2" s="100"/>
      <c r="P2" s="73"/>
    </row>
    <row r="3" spans="1:16">
      <c r="A3" s="93" t="s">
        <v>19</v>
      </c>
      <c r="B3" s="94">
        <f>IF(P8="布甲",装备表列·哈林!B3,IF(P8="皮甲",装备表列·哈林!B11,IF(P8="轻甲",装备表列·哈林!B19,IF(P8="重甲",装备表列·哈林!B27,IF(P8="板甲",装备表列·哈林!B35,IF(P8="兵法",装备表列·哈林!B43))))))</f>
        <v>0</v>
      </c>
      <c r="C3" s="94">
        <f>IF(P8="布甲",装备表列·哈林!C3,IF(P8="皮甲",装备表列·哈林!C11,IF(P8="轻甲",装备表列·哈林!C19,IF(P8="重甲",装备表列·哈林!C27,IF(P8="板甲",装备表列·哈林!C35,IF(P8="兵法",装备表列·哈林!C43))))))</f>
        <v>18</v>
      </c>
      <c r="D3" s="94">
        <f>IF(P8="布甲",装备表列·哈林!D3,IF(P8="皮甲",装备表列·哈林!D11,IF(P8="轻甲",装备表列·哈林!D19,IF(P8="重甲",装备表列·哈林!D27,IF(P8="板甲",装备表列·哈林!D35,IF(P8="兵法",装备表列·哈林!D43))))))</f>
        <v>0</v>
      </c>
      <c r="E3" s="94">
        <f>IF(P8="布甲",装备表列·哈林!E3,IF(P8="皮甲",装备表列·哈林!E11,IF(P8="轻甲",装备表列·哈林!E19,IF(P8="重甲",装备表列·哈林!E27,IF(P8="板甲",装备表列·哈林!E35,IF(P8="兵法",装备表列·哈林!E43))))))</f>
        <v>0</v>
      </c>
      <c r="F3" s="94">
        <f>IF(P8="布甲",装备表列·哈林!F3,IF(P8="皮甲",装备表列·哈林!F11,IF(P8="轻甲",装备表列·哈林!F19,IF(P8="重甲",装备表列·哈林!F27,IF(P8="板甲",装备表列·哈林!F35,IF(P8="兵法",装备表列·哈林!F43))))))</f>
        <v>10</v>
      </c>
      <c r="G3" s="94">
        <f>IF(P8="布甲",装备表列·哈林!G3,IF(P8="皮甲",装备表列·哈林!G11,IF(P8="轻甲",装备表列·哈林!G19,IF(P8="重甲",装备表列·哈林!G27,IF(P8="板甲",装备表列·哈林!G35,IF(P8="兵法",装备表列·哈林!G43))))))</f>
        <v>0</v>
      </c>
      <c r="H3" s="94">
        <f>IF(P8="布甲",装备表列·哈林!H3,IF(P8="皮甲",装备表列·哈林!H11,IF(P8="轻甲",装备表列·哈林!H19,IF(P8="重甲",装备表列·哈林!H27,IF(P8="板甲",装备表列·哈林!H35,IF(P8="兵法",装备表列·哈林!H43))))))</f>
        <v>0</v>
      </c>
      <c r="I3" s="94">
        <f>IF(P8="布甲",装备表列·哈林!I3,IF(P8="皮甲",装备表列·哈林!I11,IF(P8="轻甲",装备表列·哈林!I19,IF(P8="重甲",装备表列·哈林!I27,IF(P8="板甲",装备表列·哈林!I35,IF(P8="兵法",装备表列·哈林!I43))))))</f>
        <v>0</v>
      </c>
      <c r="J3" s="94">
        <f>IF(P8="布甲",装备表列·哈林!J3,IF(P8="皮甲",装备表列·哈林!J11,IF(P8="轻甲",装备表列·哈林!J19,IF(P8="重甲",装备表列·哈林!J27,IF(P8="板甲",装备表列·哈林!J35,IF(P8="兵法",装备表列·哈林!J43))))))</f>
        <v>0</v>
      </c>
      <c r="K3" s="100">
        <f>IF(P8="布甲",装备表列·哈林!I3,IF(P8="皮甲",装备表列·哈林!I11,IF(P8="轻甲",装备表列·哈林!I19,IF(P8="重甲",装备表列·哈林!I27,IF(P8="板甲",装备表列·哈林!I35,IF(P8="兵法",装备表列·哈林!K44))))))</f>
        <v>0</v>
      </c>
      <c r="L3" s="100"/>
      <c r="M3" s="100"/>
      <c r="N3" s="100"/>
      <c r="O3" s="100"/>
      <c r="P3" s="101"/>
    </row>
    <row r="4" spans="1:16">
      <c r="A4" s="93" t="s">
        <v>25</v>
      </c>
      <c r="B4" s="94">
        <f>IF(P8="布甲",装备表列·哈林!B4,IF(P8="皮甲",装备表列·哈林!B12,IF(P8="轻甲",装备表列·哈林!B20,IF(P8="重甲",装备表列·哈林!B28,IF(P8="板甲",装备表列·哈林!B36,IF(P8="兵法",装备表列·哈林!B44))))))</f>
        <v>0</v>
      </c>
      <c r="C4" s="94">
        <f>IF(P8="布甲",装备表列·哈林!C4,IF(P8="皮甲",装备表列·哈林!C12,IF(P8="轻甲",装备表列·哈林!C20,IF(P8="重甲",装备表列·哈林!C28,IF(P8="板甲",装备表列·哈林!C36,IF(P8="兵法",装备表列·哈林!C44))))))</f>
        <v>18</v>
      </c>
      <c r="D4" s="94">
        <f>IF(P8="布甲",装备表列·哈林!D4,IF(P8="皮甲",装备表列·哈林!D12,IF(P8="轻甲",装备表列·哈林!D20,IF(P8="重甲",装备表列·哈林!D28,IF(P8="板甲",装备表列·哈林!D36,IF(P8="兵法",装备表列·哈林!C44))))))</f>
        <v>0</v>
      </c>
      <c r="E4" s="94">
        <f>IF(P8="布甲",装备表列·哈林!E4,IF(P8="皮甲",装备表列·哈林!E12,IF(P8="轻甲",装备表列·哈林!E20,IF(P8="重甲",装备表列·哈林!E28,IF(P8="板甲",装备表列·哈林!E36,IF(P8="兵法",装备表列·哈林!C44))))))</f>
        <v>0</v>
      </c>
      <c r="F4" s="94">
        <f>IF(P8="布甲",装备表列·哈林!F4,IF(P8="皮甲",装备表列·哈林!F12,IF(P8="轻甲",装备表列·哈林!F20,IF(P8="重甲",装备表列·哈林!F28,IF(P8="板甲",装备表列·哈林!F36,IF(P8="兵法",装备表列·哈林!C44))))))</f>
        <v>10</v>
      </c>
      <c r="G4" s="94">
        <f>IF(P8="布甲",装备表列·哈林!G4,IF(P8="皮甲",装备表列·哈林!G12,IF(P8="轻甲",装备表列·哈林!G20,IF(P8="重甲",装备表列·哈林!G28,IF(P8="板甲",装备表列·哈林!G36,IF(P8="兵法",装备表列·哈林!C44))))))</f>
        <v>0</v>
      </c>
      <c r="H4" s="94">
        <f>IF(P8="布甲",装备表列·哈林!H4,IF(P8="皮甲",装备表列·哈林!H12,IF(P8="轻甲",装备表列·哈林!H20,IF(P8="重甲",装备表列·哈林!H28,IF(P8="板甲",装备表列·哈林!H36,IF(P8="兵法",装备表列·哈林!C44))))))</f>
        <v>0</v>
      </c>
      <c r="I4" s="94">
        <f>IF(P8="布甲",装备表列·哈林!I4,IF(P8="皮甲",装备表列·哈林!I12,IF(P8="轻甲",装备表列·哈林!I20,IF(P8="重甲",装备表列·哈林!I28,IF(P8="板甲",装备表列·哈林!I36,IF(P8="兵法",装备表列·哈林!C44))))))</f>
        <v>0</v>
      </c>
      <c r="J4" s="94">
        <f>IF(P8="布甲",装备表列·哈林!J4,IF(P8="皮甲",装备表列·哈林!J12,IF(P8="轻甲",装备表列·哈林!J20,IF(P8="重甲",装备表列·哈林!J28,IF(P8="板甲",装备表列·哈林!J36,IF(P8="兵法",装备表列·哈林!C44))))))</f>
        <v>0</v>
      </c>
      <c r="K4" s="100" t="str">
        <f>IF(P8="布甲",装备表列·哈林!K4,IF(P8="皮甲",装备表列·哈林!K12,IF(P8="轻甲",装备表列·哈林!K20,IF(P8="重甲",装备表列·哈林!K28,IF(P8="板甲",装备表列·哈林!K36,IF(P8="兵法",装备表列·哈林!C44))))))</f>
        <v>冰抗+7，攻击特效</v>
      </c>
      <c r="L4" s="100"/>
      <c r="M4" s="100"/>
      <c r="N4" s="100"/>
      <c r="O4" s="100"/>
      <c r="P4" s="101"/>
    </row>
    <row r="5" spans="1:16">
      <c r="A5" s="93" t="s">
        <v>31</v>
      </c>
      <c r="B5" s="94">
        <f>IF(P8="布甲",装备表列·哈林!B5,IF(P8="皮甲",装备表列·哈林!B13,IF(P8="轻甲",装备表列·哈林!B21,IF(P8="重甲",装备表列·哈林!B29,IF(P8="板甲",装备表列·哈林!B37,IF(P8="兵法",装备表列·哈林!B45))))))</f>
        <v>10</v>
      </c>
      <c r="C5" s="94">
        <f>IF(P8="布甲",装备表列·哈林!C5,IF(P8="皮甲",装备表列·哈林!C13,IF(P8="轻甲",装备表列·哈林!C21,IF(P8="重甲",装备表列·哈林!C29,IF(P8="板甲",装备表列·哈林!C37,IF(P8="兵法",装备表列·哈林!C45))))))</f>
        <v>15</v>
      </c>
      <c r="D5" s="94">
        <f>IF(P8="布甲",装备表列·哈林!D5,IF(P8="皮甲",装备表列·哈林!D13,IF(P8="轻甲",装备表列·哈林!D21,IF(P8="重甲",装备表列·哈林!D29,IF(P8="板甲",装备表列·哈林!D37,IF(P8="兵法",装备表列·哈林!D45))))))</f>
        <v>0</v>
      </c>
      <c r="E5" s="94">
        <f>IF(P8="布甲",装备表列·哈林!E5,IF(P8="皮甲",装备表列·哈林!E13,IF(P8="轻甲",装备表列·哈林!E21,IF(P8="重甲",装备表列·哈林!E29,IF(P8="板甲",装备表列·哈林!E37,IF(P8="兵法",装备表列·哈林!E45))))))</f>
        <v>0</v>
      </c>
      <c r="F5" s="94">
        <f>IF(P8="布甲",装备表列·哈林!F5,IF(P8="皮甲",装备表列·哈林!F13,IF(P8="轻甲",装备表列·哈林!F21,IF(P8="重甲",装备表列·哈林!F29,IF(P8="板甲",装备表列·哈林!F37,IF(P8="兵法",装备表列·哈林!F45))))))</f>
        <v>0</v>
      </c>
      <c r="G5" s="94">
        <f>IF(P8="布甲",装备表列·哈林!G5,IF(P8="皮甲",装备表列·哈林!G13,IF(P8="轻甲",装备表列·哈林!G21,IF(P8="重甲",装备表列·哈林!G29,IF(P8="板甲",装备表列·哈林!G37,IF(P8="兵法",装备表列·哈林!G45))))))</f>
        <v>0</v>
      </c>
      <c r="H5" s="94">
        <f>IF(P8="布甲",装备表列·哈林!H5,IF(P8="皮甲",装备表列·哈林!H13,IF(P8="轻甲",装备表列·哈林!H21,IF(P8="重甲",装备表列·哈林!H29,IF(P8="板甲",装备表列·哈林!H37,IF(P8="兵法",装备表列·哈林!H45))))))</f>
        <v>0</v>
      </c>
      <c r="I5" s="94">
        <f>IF(P8="布甲",装备表列·哈林!I5,IF(P8="皮甲",装备表列·哈林!I13,IF(P8="轻甲",装备表列·哈林!I21,IF(P8="重甲",装备表列·哈林!I29,IF(P8="板甲",装备表列·哈林!I37,IF(P8="兵法",装备表列·哈林!I45))))))</f>
        <v>0</v>
      </c>
      <c r="J5" s="94">
        <f>IF(P8="布甲",装备表列·哈林!J5,IF(P8="皮甲",装备表列·哈林!J13,IF(P8="轻甲",装备表列·哈林!J21,IF(P8="重甲",装备表列·哈林!J29,IF(P8="板甲",装备表列·哈林!J37,IF(P8="兵法",装备表列·哈林!J45))))))</f>
        <v>0</v>
      </c>
      <c r="K5" s="100" t="str">
        <f>IF(P8="布甲",装备表列·哈林!K5,IF(P8="皮甲",装备表列·哈林!K13,IF(P8="轻甲",装备表列·哈林!K21,IF(P8="重甲",装备表列·哈林!K29,IF(P8="板甲",装备表列·哈林!K37,IF(P8="兵法",装备表列·哈林!K45))))))</f>
        <v>攻击特效</v>
      </c>
      <c r="L5" s="100"/>
      <c r="M5" s="100"/>
      <c r="N5" s="100"/>
      <c r="O5" s="100"/>
      <c r="P5" s="101"/>
    </row>
    <row r="6" spans="1:16">
      <c r="A6" s="93" t="s">
        <v>37</v>
      </c>
      <c r="B6" s="94">
        <f>IF(P8="布甲",装备表列·哈林!B6,IF(P8="皮甲",装备表列·哈林!B14,IF(P8="轻甲",装备表列·哈林!B22,IF(P8="重甲",装备表列·哈林!B30,IF(P8="板甲",装备表列·哈林!B38,IF(P8="兵法",装备表列·哈林!B46))))))</f>
        <v>10</v>
      </c>
      <c r="C6" s="94">
        <f>IF(P8="布甲",装备表列·哈林!C6,IF(P8="皮甲",装备表列·哈林!C14,IF(P8="轻甲",装备表列·哈林!C22,IF(P8="重甲",装备表列·哈林!C30,IF(P8="板甲",装备表列·哈林!C38,IF(P8="兵法",装备表列·哈林!C46))))))</f>
        <v>15</v>
      </c>
      <c r="D6" s="94">
        <f>IF(P8="布甲",装备表列·哈林!D6,IF(P8="皮甲",装备表列·哈林!D14,IF(P8="轻甲",装备表列·哈林!D22,IF(P8="重甲",装备表列·哈林!D30,IF(P8="板甲",装备表列·哈林!D38,IF(P8="兵法",装备表列·哈林!D46))))))</f>
        <v>0</v>
      </c>
      <c r="E6" s="94">
        <f>IF(P8="布甲",装备表列·哈林!E6,IF(P8="皮甲",装备表列·哈林!E14,IF(P8="轻甲",装备表列·哈林!E22,IF(P8="重甲",装备表列·哈林!E30,IF(P8="板甲",装备表列·哈林!E38,IF(P8="兵法",装备表列·哈林!E46))))))</f>
        <v>0</v>
      </c>
      <c r="F6" s="94">
        <f>IF(P8="布甲",装备表列·哈林!F6,IF(P8="皮甲",装备表列·哈林!F14,IF(P8="轻甲",装备表列·哈林!F22,IF(P8="重甲",装备表列·哈林!F30,IF(P8="板甲",装备表列·哈林!F38,IF(P8="兵法",装备表列·哈林!F46))))))</f>
        <v>0</v>
      </c>
      <c r="G6" s="94">
        <f>IF(P8="布甲",装备表列·哈林!G6,IF(P8="皮甲",装备表列·哈林!G14,IF(P8="轻甲",装备表列·哈林!G22,IF(P8="重甲",装备表列·哈林!G30,IF(P8="板甲",装备表列·哈林!G38,IF(P8="兵法",装备表列·哈林!G46))))))</f>
        <v>0</v>
      </c>
      <c r="H6" s="94">
        <f>IF(P8="布甲",装备表列·哈林!H6,IF(P8="皮甲",装备表列·哈林!H14,IF(P8="轻甲",装备表列·哈林!H22,IF(P8="重甲",装备表列·哈林!H30,IF(P8="板甲",装备表列·哈林!H38,IF(P8="兵法",装备表列·哈林!H46))))))</f>
        <v>0</v>
      </c>
      <c r="I6" s="94">
        <f>IF(P8="布甲",装备表列·哈林!I6,IF(P8="皮甲",装备表列·哈林!I14,IF(P8="轻甲",装备表列·哈林!I22,IF(P8="重甲",装备表列·哈林!I30,IF(P8="板甲",装备表列·哈林!I38,IF(P8="兵法",装备表列·哈林!I46))))))</f>
        <v>0</v>
      </c>
      <c r="J6" s="94">
        <f>IF(P8="布甲",装备表列·哈林!J6,IF(P8="皮甲",装备表列·哈林!J14,IF(P8="轻甲",装备表列·哈林!J22,IF(P8="重甲",装备表列·哈林!J30,IF(P8="板甲",装备表列·哈林!J38,IF(P8="兵法",装备表列·哈林!J46))))))</f>
        <v>0</v>
      </c>
      <c r="K6" s="100" t="str">
        <f>IF(P8="布甲",装备表列·哈林!K6,IF(P8="皮甲",装备表列·哈林!K14,IF(P8="轻甲",装备表列·哈林!K22,IF(P8="重甲",装备表列·哈林!K30,IF(P8="板甲",装备表列·哈林!K38,IF(P8="兵法",装备表列·哈林!K46))))))</f>
        <v>攻击特效</v>
      </c>
      <c r="L6" s="100"/>
      <c r="M6" s="100"/>
      <c r="N6" s="100"/>
      <c r="O6" s="100"/>
      <c r="P6" s="101"/>
    </row>
    <row r="7" spans="1:16">
      <c r="A7" s="93" t="s">
        <v>43</v>
      </c>
      <c r="B7" s="94">
        <f>IF(P8="布甲",装备表列·哈林!B7,IF(P8="皮甲",装备表列·哈林!B15,IF(P8="轻甲",装备表列·哈林!B23,IF(P8="重甲",装备表列·哈林!B31,IF(P8="板甲",装备表列·哈林!B39,IF(P8="兵法",装备表列·哈林!B47))))))</f>
        <v>0</v>
      </c>
      <c r="C7" s="94">
        <f>IF(P8="布甲",装备表列·哈林!C7,IF(P8="皮甲",装备表列·哈林!C15,IF(P8="轻甲",装备表列·哈林!C23,IF(P8="重甲",装备表列·哈林!C31,IF(P8="板甲",装备表列·哈林!C39,IF(P8="兵法",装备表列·哈林!C47))))))</f>
        <v>0</v>
      </c>
      <c r="D7" s="94">
        <f>IF(P8="布甲",装备表列·哈林!D7,IF(P8="皮甲",装备表列·哈林!D15,IF(P8="轻甲",装备表列·哈林!D23,IF(P8="重甲",装备表列·哈林!D31,IF(P8="板甲",装备表列·哈林!D39,IF(P8="兵法",装备表列·哈林!D47))))))</f>
        <v>14</v>
      </c>
      <c r="E7" s="94">
        <f>IF(P8="布甲",装备表列·哈林!E7,IF(P8="皮甲",装备表列·哈林!E15,IF(P8="轻甲",装备表列·哈林!E23,IF(P8="重甲",装备表列·哈林!E31,IF(P8="板甲",装备表列·哈林!E39,IF(P8="兵法",装备表列·哈林!E47))))))</f>
        <v>0</v>
      </c>
      <c r="F7" s="94">
        <f>IF(P8="布甲",装备表列·哈林!F7,IF(P8="皮甲",装备表列·哈林!F15,IF(P8="轻甲",装备表列·哈林!F23,IF(P8="重甲",装备表列·哈林!F31,IF(P8="板甲",装备表列·哈林!F39,IF(P8="兵法",装备表列·哈林!F47))))))</f>
        <v>0</v>
      </c>
      <c r="G7" s="94">
        <f>IF(P8="布甲",装备表列·哈林!G7,IF(P8="皮甲",装备表列·哈林!G15,IF(P8="轻甲",装备表列·哈林!G23,IF(P8="重甲",装备表列·哈林!G31,IF(P8="板甲",装备表列·哈林!G39,IF(P8="兵法",装备表列·哈林!G47))))))</f>
        <v>0</v>
      </c>
      <c r="H7" s="94">
        <f>IF(P8="布甲",装备表列·哈林!H7,IF(P8="皮甲",装备表列·哈林!H15,IF(P8="轻甲",装备表列·哈林!H23,IF(P8="重甲",装备表列·哈林!H31,IF(P8="板甲",装备表列·哈林!H39,IF(P8="兵法",装备表列·哈林!H47))))))</f>
        <v>0</v>
      </c>
      <c r="I7" s="94">
        <f>IF(P8="布甲",装备表列·哈林!I7,IF(P8="皮甲",装备表列·哈林!I14,IF(P8="轻甲",装备表列·哈林!I23,IF(P8="重甲",装备表列·哈林!I31,IF(P8="板甲",装备表列·哈林!I39,IF(P8="兵法",装备表列·哈林!I47))))))</f>
        <v>0</v>
      </c>
      <c r="J7" s="94">
        <f>IF(P8="布甲",装备表列·哈林!J7,IF(P8="皮甲",装备表列·哈林!J15,IF(P8="轻甲",装备表列·哈林!J23,IF(P8="重甲",装备表列·哈林!J31,IF(P8="板甲",装备表列·哈林!J39,IF(P8="兵法",装备表列·哈林!J47))))))</f>
        <v>0</v>
      </c>
      <c r="K7" s="100">
        <f>IF(P8="布甲",装备表列·哈林!K7,IF(P8="皮甲",装备表列·哈林!K15,IF(P8="轻甲",装备表列·哈林!K23,IF(P8="重甲",装备表列·哈林!K31,IF(P8="板甲",装备表列·哈林!K39,IF(P8="兵法",装备表列·哈林!K47))))))</f>
        <v>0</v>
      </c>
      <c r="L7" s="100"/>
      <c r="M7" s="100"/>
      <c r="N7" s="100"/>
      <c r="O7" s="100"/>
      <c r="P7" s="102"/>
    </row>
    <row r="8" spans="1:16">
      <c r="A8" s="93" t="s">
        <v>49</v>
      </c>
      <c r="B8" s="95">
        <f>IF(P8="布甲",装备表列·哈林!B8,IF(P8="皮甲",装备表列·哈林!B16,IF(P8="轻甲",装备表列·哈林!B24,IF(P8="重甲",装备表列·哈林!B32,IF(P8="板甲",装备表列·哈林!B40,IF(P8="兵法",装备表列·哈林!B42))))))</f>
        <v>0</v>
      </c>
      <c r="C8" s="95">
        <f>IF(P8="布甲",装备表列·哈林!C8,IF(P8="皮甲",装备表列·哈林!C16,IF(P8="轻甲",装备表列·哈林!C24,IF(P8="重甲",装备表列·哈林!C32,IF(P8="板甲",装备表列·哈林!C40,IF(P8="兵法",装备表列·哈林!C48))))))</f>
        <v>0</v>
      </c>
      <c r="D8" s="95">
        <f>IF(P8="布甲",装备表列·哈林!D8,IF(P8="皮甲",装备表列·哈林!D16,IF(P8="轻甲",装备表列·哈林!D24,IF(P8="重甲",装备表列·哈林!D32,IF(P8="板甲",装备表列·哈林!D40,IF(P8="兵法",装备表列·哈林!D48))))))</f>
        <v>0</v>
      </c>
      <c r="E8" s="95">
        <f>IF(P8="布甲",装备表列·哈林!E8,IF(P8="皮甲",装备表列·哈林!E16,IF(P8="轻甲",装备表列·哈林!E24,IF(P8="重甲",装备表列·哈林!E32,IF(P8="板甲",装备表列·哈林!E40,IF(P8="兵法",装备表列·哈林!E48))))))</f>
        <v>0</v>
      </c>
      <c r="F8" s="95">
        <f>IF(P8="布甲",装备表列·哈林!F8,IF(P8="皮甲",装备表列·哈林!F16,IF(P8="轻甲",装备表列·哈林!F24,IF(P8="重甲",装备表列·哈林!F32,IF(P8="板甲",装备表列·哈林!F40,IF(P8="兵法",装备表列·哈林!F48))))))</f>
        <v>0</v>
      </c>
      <c r="G8" s="95">
        <f>IF(P8="布甲",装备表列·哈林!G8,IF(P8="皮甲",装备表列·哈林!G16,IF(P8="轻甲",装备表列·哈林!G24,IF(P8="重甲",装备表列·哈林!G32,IF(P8="板甲",装备表列·哈林!G40,IF(P8="兵法",装备表列·哈林!G48))))))</f>
        <v>0</v>
      </c>
      <c r="H8" s="95">
        <f>IF(P8="布甲",装备表列·哈林!H8,IF(P8="皮甲",装备表列·哈林!H16,IF(P8="轻甲",装备表列·哈林!H24,IF(P8="重甲",装备表列·哈林!H32,IF(P8="板甲",装备表列·哈林!H40,IF(P8="兵法",装备表列·哈林!H48))))))</f>
        <v>40</v>
      </c>
      <c r="I8" s="95">
        <f>IF(P8="布甲",装备表列·哈林!I8,IF(P8="皮甲",装备表列·哈林!I16,IF(P8="轻甲",装备表列·哈林!I24,IF(P8="重甲",装备表列·哈林!I32,IF(P8="板甲",装备表列·哈林!I40,IF(P8="兵法",装备表列·哈林!I48))))))</f>
        <v>0</v>
      </c>
      <c r="J8" s="95">
        <f>IF(P8="布甲",装备表列·哈林!J8,IF(P8="皮甲",装备表列·哈林!J16,IF(P8="轻甲",装备表列·哈林!J24,IF(P8="重甲",装备表列·哈林!J32,IF(P8="板甲",装备表列·哈林!J40,IF(P8="兵法",装备表列·哈林!J48))))))</f>
        <v>0</v>
      </c>
      <c r="K8" s="103" t="str">
        <f>IF(P8="布甲",装备表列·哈林!K8,IF(P8="皮甲",装备表列·哈林!K16,IF(P8="轻甲",装备表列·哈林!K24,IF(P8="重甲",装备表列·哈林!K32,IF(P8="板甲",装备表列·哈林!K40,IF(P8="兵法",装备表列·哈林!K48))))))</f>
        <v>释放一觉时大范围固定伤害特效</v>
      </c>
      <c r="L8" s="104"/>
      <c r="M8" s="104"/>
      <c r="N8" s="104"/>
      <c r="O8" s="105"/>
      <c r="P8" s="81" t="s">
        <v>155</v>
      </c>
    </row>
    <row r="9" spans="1:16">
      <c r="A9" s="63" t="s">
        <v>50</v>
      </c>
      <c r="B9" s="94">
        <f>IF(P12="贤者之欲",首饰!B2,IF(P12="梦的设计师",首饰!B7,IF(P12="黑洞湮灭",首饰!B12,IF(P12="江山如画",首饰!B17))))</f>
        <v>0</v>
      </c>
      <c r="C9" s="94">
        <f>IF(P12="贤者之欲",首饰!C2,IF(P12="梦的设计师",首饰!C7,IF(P12="黑洞湮灭",首饰!C12,IF(P12="江山如画",首饰!C17))))</f>
        <v>18</v>
      </c>
      <c r="D9" s="94">
        <f>IF(P12="贤者之欲",首饰!D2,IF(P12="梦的设计师",首饰!D7,IF(P12="黑洞湮灭",首饰!D12,IF(P12="江山如画",首饰!D17))))</f>
        <v>0</v>
      </c>
      <c r="E9" s="94">
        <f>IF(P12="贤者之欲",首饰!E2,IF(P12="梦的设计师",首饰!E7,IF(P12="黑洞湮灭",首饰!E12,IF(P12="江山如画",首饰!E17))))</f>
        <v>0</v>
      </c>
      <c r="F9" s="94">
        <f>IF(P12="贤者之欲",首饰!F2,IF(P12="梦的设计师",首饰!F7,IF(P12="黑洞湮灭",首饰!F12,IF(P12="江山如画",首饰!F17))))</f>
        <v>0</v>
      </c>
      <c r="G9" s="94">
        <f>IF(P12="贤者之欲",首饰!G2,IF(P12="梦的设计师",首饰!G7,IF(P12="黑洞湮灭",首饰!G12,IF(P12="江山如画",首饰!G17))))</f>
        <v>10</v>
      </c>
      <c r="H9" s="94">
        <f>IF(P12="贤者之欲",首饰!H2,IF(P12="梦的设计师",首饰!H7,IF(P12="黑洞湮灭",首饰!H12,IF(P12="江山如画",首饰!H17))))</f>
        <v>0</v>
      </c>
      <c r="I9" s="94">
        <f>IF(P12="贤者之欲",首饰!I2,IF(P12="梦的设计师",首饰!I7,IF(P12="黑洞湮灭",首饰!I12,IF(P12="江山如画",首饰!I17))))</f>
        <v>0</v>
      </c>
      <c r="J9" s="94">
        <f>IF(P12="贤者之欲",首饰!J2,IF(P12="梦的设计师",首饰!J7,IF(P12="黑洞湮灭",首饰!J12,IF(P12="江山如画",首饰!J17))))</f>
        <v>0</v>
      </c>
      <c r="K9" s="100" t="str">
        <f>IF(P12="贤者之欲",首饰!K2,IF(P12="梦的设计师",首饰!K7,IF(P12="黑洞湮灭",首饰!K12,IF(P12="江山如画",首饰!K17))))</f>
        <v>3双暴 273HP最大值 10全属抗</v>
      </c>
      <c r="L9" s="100"/>
      <c r="M9" s="100"/>
      <c r="N9" s="100"/>
      <c r="O9" s="100"/>
      <c r="P9" s="106"/>
    </row>
    <row r="10" spans="1:16">
      <c r="A10" s="63" t="s">
        <v>51</v>
      </c>
      <c r="B10" s="94">
        <f>IF(P12="贤者之欲",首饰!B3,IF(P12="梦的设计师",首饰!B8,IF(P12="黑洞湮灭",首饰!B13,IF(P12="江山如画",首饰!B18))))</f>
        <v>0</v>
      </c>
      <c r="C10" s="94">
        <f>IF(P12="贤者之欲",首饰!C3,IF(P12="梦的设计师",首饰!C8,IF(P12="黑洞湮灭",首饰!C13,IF(P12="江山如画",首饰!C18))))</f>
        <v>18</v>
      </c>
      <c r="D10" s="94">
        <f>IF(P12="贤者之欲",首饰!D3,IF(P12="梦的设计师",首饰!D8,IF(P12="黑洞湮灭",首饰!D13,IF(P12="江山如画",首饰!D18))))</f>
        <v>0</v>
      </c>
      <c r="E10" s="94">
        <f>IF(P12="贤者之欲",首饰!E3,IF(P12="梦的设计师",首饰!E8,IF(P12="黑洞湮灭",首饰!E13,IF(P12="江山如画",首饰!E18))))</f>
        <v>10</v>
      </c>
      <c r="F10" s="94">
        <f>IF(P12="贤者之欲",首饰!F3,IF(P12="梦的设计师",首饰!F8,IF(P12="黑洞湮灭",首饰!F13,IF(P12="江山如画",首饰!F18))))</f>
        <v>0</v>
      </c>
      <c r="G10" s="94">
        <f>IF(P12="贤者之欲",首饰!G3,IF(P12="梦的设计师",首饰!G8,IF(P12="黑洞湮灭",首饰!G13,IF(P12="江山如画",首饰!G18))))</f>
        <v>0</v>
      </c>
      <c r="H10" s="94">
        <f>IF(P12="贤者之欲",首饰!H3,IF(P12="梦的设计师",首饰!H8,IF(P12="黑洞湮灭",首饰!H13,IF(P12="江山如画",首饰!H18))))</f>
        <v>0</v>
      </c>
      <c r="I10" s="94">
        <f>IF(P12="贤者之欲",首饰!I3,IF(P12="梦的设计师",首饰!I8,IF(P12="黑洞湮灭",首饰!I13,IF(P12="江山如画",首饰!I18))))</f>
        <v>0</v>
      </c>
      <c r="J10" s="94">
        <f>IF(P12="贤者之欲",首饰!J3,IF(P12="梦的设计师",首饰!J8,IF(P12="黑洞湮灭",首饰!J13,IF(P12="江山如画",首饰!J18))))</f>
        <v>0</v>
      </c>
      <c r="K10" s="100" t="str">
        <f>IF(P12="贤者之欲",首饰!K3,IF(P12="梦的设计师",首饰!K8,IF(P12="黑洞湮灭",首饰!K13,IF(P12="江山如画",首饰!K18))))</f>
        <v>3双暴 273HP最大值</v>
      </c>
      <c r="L10" s="100"/>
      <c r="M10" s="100"/>
      <c r="N10" s="100"/>
      <c r="O10" s="100"/>
      <c r="P10" s="107"/>
    </row>
    <row r="11" spans="1:16">
      <c r="A11" s="63" t="s">
        <v>57</v>
      </c>
      <c r="B11" s="94">
        <f>IF(P12="贤者之欲",首饰!B4,IF(P12="梦的设计师",首饰!B9,IF(P12="黑洞湮灭",首饰!B14,IF(P12="江山如画",首饰!B19))))</f>
        <v>0</v>
      </c>
      <c r="C11" s="94">
        <f>IF(P12="贤者之欲",首饰!C4,IF(P12="梦的设计师",首饰!C9,IF(P12="黑洞湮灭",首饰!C14,IF(P12="江山如画",首饰!C19))))</f>
        <v>18</v>
      </c>
      <c r="D11" s="94">
        <f>IF(P12="贤者之欲",首饰!D4,IF(P12="梦的设计师",首饰!D9,IF(P12="黑洞湮灭",首饰!D14,IF(P12="江山如画",首饰!D19))))</f>
        <v>10</v>
      </c>
      <c r="E11" s="94">
        <f>IF(P12="贤者之欲",首饰!E4,IF(P12="梦的设计师",首饰!E9,IF(P12="黑洞湮灭",首饰!E14,IF(P12="江山如画",首饰!E19))))</f>
        <v>0</v>
      </c>
      <c r="F11" s="94">
        <f>IF(P12="贤者之欲",首饰!F4,IF(P12="梦的设计师",首饰!F9,IF(P12="黑洞湮灭",首饰!F14,IF(P12="江山如画",首饰!F19))))</f>
        <v>0</v>
      </c>
      <c r="G11" s="94">
        <f>IF(P12="贤者之欲",首饰!G4,IF(P12="梦的设计师",首饰!G9,IF(P12="黑洞湮灭",首饰!G14,IF(P12="江山如画",首饰!G19))))</f>
        <v>0</v>
      </c>
      <c r="H11" s="96">
        <f>IF(P12="贤者之欲",首饰!H4,IF(P12="梦的设计师",首饰!H9,IF(P12="黑洞湮灭",首饰!H14,IF(P12="江山如画",首饰!H19))))</f>
        <v>0</v>
      </c>
      <c r="I11" s="94">
        <f>IF(P12="贤者之欲",首饰!I4,IF(P12="梦的设计师",首饰!I9,IF(P12="黑洞湮灭",首饰!I14,IF(P12="江山如画",首饰!I19))))</f>
        <v>0</v>
      </c>
      <c r="J11" s="94">
        <f>IF(P12="贤者之欲",首饰!J4,IF(P12="梦的设计师",首饰!J9,IF(P12="黑洞湮灭",首饰!J14,IF(P12="江山如画",首饰!J19))))</f>
        <v>0</v>
      </c>
      <c r="K11" s="100" t="str">
        <f>IF(P12="贤者之欲",首饰!K4,IF(P12="梦的设计师",首饰!K9,IF(P12="黑洞湮灭",首饰!K14,IF(P12="江山如画",首饰!K19))))</f>
        <v>3双暴 273HP最大值</v>
      </c>
      <c r="L11" s="100"/>
      <c r="M11" s="100"/>
      <c r="N11" s="100"/>
      <c r="O11" s="100"/>
      <c r="P11" s="108"/>
    </row>
    <row r="12" spans="1:16">
      <c r="A12" s="63" t="s">
        <v>63</v>
      </c>
      <c r="B12" s="97">
        <f>IF(P12="贤者之欲",首饰!B5,IF(P12="梦的设计师",首饰!B10,IF(P12="黑洞湮灭",首饰!B15,IF(P12="江山如画",首饰!B20))))</f>
        <v>15</v>
      </c>
      <c r="C12" s="97">
        <f>IF(P12="贤者之欲",首饰!C5,IF(P12="梦的设计师",首饰!C10,IF(P12="黑洞湮灭",首饰!C15,IF(P12="江山如画",首饰!C20))))</f>
        <v>0</v>
      </c>
      <c r="D12" s="97">
        <f>IF(P12="贤者之欲",首饰!D5,IF(P12="梦的设计师",首饰!D10,IF(P12="黑洞湮灭",首饰!D15,IF(P12="江山如画",首饰!D20))))</f>
        <v>0</v>
      </c>
      <c r="E12" s="97">
        <f>IF(P12="贤者之欲",首饰!E5,IF(P12="梦的设计师",首饰!E10,IF(P12="黑洞湮灭",首饰!E15,IF(P12="江山如画",首饰!E20))))</f>
        <v>0</v>
      </c>
      <c r="F12" s="97">
        <f>IF(P12="贤者之欲",首饰!F5,IF(P12="梦的设计师",首饰!F10,IF(P12="黑洞湮灭",首饰!F15,IF(P12="江山如画",首饰!F20))))</f>
        <v>0</v>
      </c>
      <c r="G12" s="97">
        <f>IF(P12="贤者之欲",首饰!G5,IF(P12="梦的设计师",首饰!G10,IF(P12="黑洞湮灭",首饰!G15,IF(P12="江山如画",首饰!G20))))</f>
        <v>15</v>
      </c>
      <c r="H12" s="97">
        <f>IF(P12="贤者之欲",首饰!H5,IF(P12="梦的设计师",首饰!H10,IF(P12="黑洞湮灭",首饰!H15,IF(P12="江山如画",首饰!H20))))</f>
        <v>0</v>
      </c>
      <c r="I12" s="97">
        <f>IF(P12="贤者之欲",首饰!I5,IF(P12="梦的设计师",首饰!I10,IF(P12="黑洞湮灭",首饰!I15,IF(P12="江山如画",首饰!I20))))</f>
        <v>10</v>
      </c>
      <c r="J12" s="97">
        <f>IF(P12="贤者之欲",首饰!J5,IF(P12="梦的设计师",首饰!J10,IF(P12="黑洞湮灭",首饰!J15,IF(P12="江山如画",首饰!J20))))</f>
        <v>0</v>
      </c>
      <c r="K12" s="109" t="str">
        <f>IF(P12="贤者之欲",首饰!K5,IF(P12="梦的设计师",首饰!K10,IF(P12="黑洞湮灭",首饰!K15,IF(P12="江山如画",首饰!K20))))</f>
        <v>触发常驻10命中 5回避 300MP、MP最大值</v>
      </c>
      <c r="L12" s="110"/>
      <c r="M12" s="110"/>
      <c r="N12" s="110"/>
      <c r="O12" s="111"/>
      <c r="P12" s="81" t="s">
        <v>156</v>
      </c>
    </row>
    <row r="13" spans="1:16">
      <c r="A13" s="66" t="s">
        <v>70</v>
      </c>
      <c r="B13" s="94">
        <f>IF(P16="海博伦(光)",下三!B2,IF(P16="海博伦(暗)",下三!B7,IF(P16="万物的生灭",下三!B12,IF(P16="江山如画",下三!B21))))</f>
        <v>0</v>
      </c>
      <c r="C13" s="94">
        <f>IF(P16="海博伦(光)",下三!C2,IF(P16="海博伦(暗)",下三!C7,IF(P16="万物的生灭",下三!C12,IF(P16="江山如画",下三!C21))))</f>
        <v>0</v>
      </c>
      <c r="D13" s="94">
        <f>IF(P16="海博伦(光)",下三!D2,IF(P16="海博伦(暗)",下三!D7,IF(P16="万物的生灭",下三!D12,IF(P16="江山如画",下三!D21))))</f>
        <v>0</v>
      </c>
      <c r="E13" s="94">
        <f>IF(P16="海博伦(光)",下三!E2,IF(P16="海博伦(暗)",下三!E7,IF(P16="万物的生灭",下三!E12,IF(P16="江山如画",下三!E21))))</f>
        <v>20</v>
      </c>
      <c r="F13" s="94">
        <f>IF(P16="海博伦(光)",下三!F2,IF(P16="海博伦(暗)",下三!F7,IF(P16="万物的生灭",下三!F12,IF(P16="江山如画",下三!F21))))</f>
        <v>0</v>
      </c>
      <c r="G13" s="94">
        <f>IF(P16="海博伦(光)",下三!G2,IF(P16="海博伦(暗)",下三!G7,IF(P16="万物的生灭",下三!G12,IF(P16="江山如画",下三!G21))))</f>
        <v>0</v>
      </c>
      <c r="H13" s="94">
        <f>IF(P16="海博伦(光)",下三!H2,IF(P16="海博伦(暗)",下三!H7,IF(P16="万物的生灭",下三!H12,IF(P16="江山如画",下三!H21))))</f>
        <v>0</v>
      </c>
      <c r="I13" s="94">
        <f>IF(P16="海博伦(光)",下三!I2,IF(P16="海博伦(暗)",下三!I7,IF(P16="万物的生灭",下三!I12,IF(P16="江山如画",下三!I21))))</f>
        <v>0</v>
      </c>
      <c r="J13" s="94">
        <f>IF(P16="海博伦(光)",下三!J2,IF(P16="海博伦(暗)",下三!J7,IF(P16="万物的生灭",下三!J12,IF(P16="江山如画",下三!J21))))</f>
        <v>0</v>
      </c>
      <c r="K13" s="100">
        <f>IF(P16="海博伦(光)",下三!K2,IF(P16="海博伦(暗)",下三!K7,IF(P16="万物的生灭",下三!K12,IF(P16="江山如画",下三!K21))))</f>
        <v>0</v>
      </c>
      <c r="L13" s="100"/>
      <c r="M13" s="100"/>
      <c r="N13" s="100"/>
      <c r="O13" s="100"/>
      <c r="P13" s="112"/>
    </row>
    <row r="14" spans="1:16">
      <c r="A14" s="66" t="s">
        <v>76</v>
      </c>
      <c r="B14" s="94">
        <f>IF(P16="海博伦(光)",下三!B3,IF(P16="海博伦(暗)",下三!B8,IF(P16="万物的生灭",下三!B13,IF(P16="江山如画",下三!B22))))</f>
        <v>0</v>
      </c>
      <c r="C14" s="94">
        <f>IF(P16="海博伦(光)",下三!C3,IF(P16="海博伦(暗)",下三!C8,IF(P16="万物的生灭",下三!C13,IF(P16="江山如画",下三!C22))))</f>
        <v>0</v>
      </c>
      <c r="D14" s="94">
        <f>IF(P16="海博伦(光)",下三!D3,IF(P16="海博伦(暗)",下三!D8,IF(P16="万物的生灭",下三!D13,IF(P16="江山如画",下三!D22))))</f>
        <v>22</v>
      </c>
      <c r="E14" s="94">
        <f>IF(P16="海博伦(光)",下三!E3,IF(P16="海博伦(暗)",下三!E8,IF(P16="万物的生灭",下三!E13,IF(P16="江山如画",下三!E22))))</f>
        <v>0</v>
      </c>
      <c r="F14" s="94">
        <f>IF(P16="海博伦(光)",下三!F3,IF(P16="海博伦(暗)",下三!F8,IF(P16="万物的生灭",下三!F13,IF(P16="江山如画",下三!F22))))</f>
        <v>0</v>
      </c>
      <c r="G14" s="94">
        <f>IF(P16="海博伦(光)",下三!G3,IF(P16="海博伦(暗)",下三!G8,IF(P16="万物的生灭",下三!G13,IF(P16="江山如画",下三!G22))))</f>
        <v>0</v>
      </c>
      <c r="H14" s="94">
        <f>IF(P16="海博伦(光)",下三!H3,IF(P16="海博伦(暗)",下三!H8,IF(P16="万物的生灭",下三!H13,IF(P16="江山如画",下三!H22))))</f>
        <v>0</v>
      </c>
      <c r="I14" s="94">
        <f>IF(P16="海博伦(光)",下三!I3,IF(P16="海博伦(暗)",下三!I8,IF(P16="万物的生灭",下三!I13,IF(P16="江山如画",下三!I22))))</f>
        <v>0</v>
      </c>
      <c r="J14" s="94">
        <f>IF(P16="海博伦(光)",下三!J3,IF(P16="海博伦(暗)",下三!J8,IF(P16="万物的生灭",下三!J13,IF(P16="江山如画",下三!J22))))</f>
        <v>0</v>
      </c>
      <c r="K14" s="100">
        <f>IF(P16="海博伦(光)",下三!K3,IF(P16="海博伦(暗)",下三!K8,IF(P16="万物的生灭",下三!K13,IF(P16="江山如画",下三!K22))))</f>
        <v>0</v>
      </c>
      <c r="L14" s="100"/>
      <c r="M14" s="100"/>
      <c r="N14" s="100"/>
      <c r="O14" s="100"/>
      <c r="P14" s="107"/>
    </row>
    <row r="15" spans="1:16">
      <c r="A15" s="66" t="s">
        <v>82</v>
      </c>
      <c r="B15" s="94">
        <f>IF(P16="海博伦(光)",下三!B4,IF(P16="海博伦(暗)",下三!B9,IF(P16="万物的生灭",下三!B14,IF(P16="江山如画",下三!B23))))</f>
        <v>0</v>
      </c>
      <c r="C15" s="94">
        <f>IF(P16="海博伦(光)",下三!C4,IF(P16="海博伦(暗)",下三!C9,IF(P16="万物的生灭",下三!C14,IF(P16="江山如画",下三!C23))))</f>
        <v>0</v>
      </c>
      <c r="D15" s="94">
        <f>IF(P16="海博伦(光)",下三!D4,IF(P16="海博伦(暗)",下三!D9,IF(P16="万物的生灭",下三!D14,IF(P16="江山如画",下三!D23))))</f>
        <v>0</v>
      </c>
      <c r="E15" s="94">
        <f>IF(P16="海博伦(光)",下三!E4,IF(P16="海博伦(暗)",下三!E9,IF(P16="万物的生灭",下三!E14,IF(P16="江山如画",下三!E23))))</f>
        <v>0</v>
      </c>
      <c r="F15" s="94">
        <f>IF(P16="海博伦(光)",下三!F4,IF(P16="海博伦(暗)",下三!F9,IF(P16="万物的生灭",下三!F14,IF(P16="江山如画",下三!F23))))</f>
        <v>0</v>
      </c>
      <c r="G15" s="94">
        <f>IF(P16="海博伦(光)",下三!G4,IF(P16="海博伦(暗)",下三!G9,IF(P16="万物的生灭",下三!G14,IF(P16="江山如画",下三!G23))))</f>
        <v>0</v>
      </c>
      <c r="H15" s="94">
        <f>IF(P16="海博伦(光)",下三!H4,IF(P16="海博伦(暗)",下三!H9,IF(P16="万物的生灭",下三!H14,IF(P16="江山如画",下三!H23))))</f>
        <v>0</v>
      </c>
      <c r="I15" s="94">
        <f>IF(P16="海博伦(光)",下三!I4,IF(P16="海博伦(暗)",下三!I9,IF(P16="万物的生灭",下三!I14,IF(P16="江山如画",下三!I23))))</f>
        <v>20</v>
      </c>
      <c r="J15" s="61" t="str">
        <f>IF(P16="海博伦(光)",下三!J4,IF(P16="海博伦(暗)",下三!J9,IF(P16="万物的生灭",下三!J14,IF(P16="江山如画",下三!J23))))</f>
        <v>1-85+1</v>
      </c>
      <c r="K15" s="100">
        <f>IF(P16="海博伦(光)",下三!K4,IF(P16="海博伦(暗)",下三!K9,IF(P16="万物的生灭",下三!K14,IF(P16="江山如画",下三!K23))))</f>
        <v>0</v>
      </c>
      <c r="L15" s="100"/>
      <c r="M15" s="100"/>
      <c r="N15" s="100"/>
      <c r="O15" s="100"/>
      <c r="P15" s="108"/>
    </row>
    <row r="16" spans="1:16">
      <c r="A16" s="66" t="s">
        <v>88</v>
      </c>
      <c r="B16" s="98">
        <f>IF(P16="海博伦(光)",下三!B5,IF(P16="海博伦(暗)",下三!B10,IF(P16="万物的生灭",下三!B15,IF(P16="江山如画",下三!B24))))</f>
        <v>0</v>
      </c>
      <c r="C16" s="98">
        <f>IF(P16="海博伦(光)",下三!C5,IF(P16="海博伦(暗)",下三!C10,IF(P16="万物的生灭",下三!C15,IF(P16="江山如画",下三!C24))))</f>
        <v>0</v>
      </c>
      <c r="D16" s="98">
        <f>IF(P16="海博伦(光)",下三!D5,IF(P16="海博伦(暗)",下三!D10,IF(P16="万物的生灭",下三!D15,IF(P16="江山如画",下三!D24))))</f>
        <v>0</v>
      </c>
      <c r="E16" s="98">
        <f>IF(P16="海博伦(光)",下三!E5,IF(P16="海博伦(暗)",下三!E10,IF(P16="万物的生灭",下三!E15,IF(P16="江山如画",下三!E24))))</f>
        <v>0</v>
      </c>
      <c r="F16" s="98">
        <f>IF(P16="海博伦(光)",下三!F5,IF(P16="海博伦(暗)",下三!F10,IF(P16="万物的生灭",下三!F15,IF(P16="江山如画",下三!F24))))</f>
        <v>0</v>
      </c>
      <c r="G16" s="98">
        <f>IF(P16="海博伦(光)",下三!G5,IF(P16="海博伦(暗)",下三!G10,IF(P16="万物的生灭",下三!G15,IF(P16="江山如画",下三!G24))))</f>
        <v>0</v>
      </c>
      <c r="H16" s="98">
        <f>IF(P16="海博伦(光)",下三!H5,IF(P16="海博伦(暗)",下三!H10,IF(P16="万物的生灭",下三!H15,IF(P16="江山如画",下三!H24))))</f>
        <v>0</v>
      </c>
      <c r="I16" s="98">
        <f>IF(P16="海博伦(光)",下三!I5,IF(P16="海博伦(暗)",下三!I10,IF(P16="万物的生灭",下三!I15,IF(P16="江山如画",下三!I24))))</f>
        <v>0</v>
      </c>
      <c r="J16" s="98">
        <f>IF(P16="海博伦(光)",下三!J5,IF(P16="海博伦(暗)",下三!J10,IF(P16="万物的生灭",下三!J15,IF(P16="江山如画",下三!J24))))</f>
        <v>0</v>
      </c>
      <c r="K16" s="113" t="str">
        <f>IF(P16="海博伦(光)",下三!K5,IF(P16="海博伦(暗)",下三!K10,IF(P16="万物的生灭",下三!K15,IF(P16="江山如画",下三!K24))))</f>
        <v>15属白</v>
      </c>
      <c r="L16" s="114"/>
      <c r="M16" s="114"/>
      <c r="N16" s="114"/>
      <c r="O16" s="115"/>
      <c r="P16" s="81" t="s">
        <v>157</v>
      </c>
    </row>
    <row r="17" s="49" customFormat="1" spans="1:16">
      <c r="A17" s="68" t="s">
        <v>90</v>
      </c>
      <c r="B17" s="69"/>
      <c r="C17" s="59"/>
      <c r="D17" s="69"/>
      <c r="E17" s="59"/>
      <c r="F17" s="59"/>
      <c r="G17" s="59"/>
      <c r="H17" s="59"/>
      <c r="I17" s="69"/>
      <c r="J17" s="59"/>
      <c r="K17" s="100"/>
      <c r="L17" s="100"/>
      <c r="M17" s="100"/>
      <c r="N17" s="100"/>
      <c r="O17" s="100"/>
      <c r="P17" s="73" t="s">
        <v>150</v>
      </c>
    </row>
    <row r="18" s="49" customFormat="1" spans="1:16">
      <c r="A18" s="68" t="s">
        <v>93</v>
      </c>
      <c r="B18" s="69"/>
      <c r="C18" s="59">
        <v>32</v>
      </c>
      <c r="D18" s="69"/>
      <c r="E18" s="59"/>
      <c r="F18" s="59">
        <v>12</v>
      </c>
      <c r="G18" s="59"/>
      <c r="H18" s="59"/>
      <c r="I18" s="69"/>
      <c r="J18" s="59"/>
      <c r="K18" s="100" t="s">
        <v>151</v>
      </c>
      <c r="L18" s="100"/>
      <c r="M18" s="100"/>
      <c r="N18" s="100"/>
      <c r="O18" s="100"/>
      <c r="P18" s="73"/>
    </row>
    <row r="19" s="49" customFormat="1" spans="1:16">
      <c r="A19" s="68" t="s">
        <v>96</v>
      </c>
      <c r="B19" s="69"/>
      <c r="C19" s="59">
        <v>30</v>
      </c>
      <c r="D19" s="69"/>
      <c r="E19" s="59"/>
      <c r="F19" s="59">
        <v>10</v>
      </c>
      <c r="G19" s="59"/>
      <c r="H19" s="59"/>
      <c r="I19" s="69"/>
      <c r="J19" s="59"/>
      <c r="K19" s="100" t="s">
        <v>152</v>
      </c>
      <c r="L19" s="100"/>
      <c r="M19" s="100"/>
      <c r="N19" s="100"/>
      <c r="O19" s="100"/>
      <c r="P19" s="73"/>
    </row>
    <row r="20" s="49" customFormat="1" spans="1:16">
      <c r="A20" s="68" t="s">
        <v>98</v>
      </c>
      <c r="B20" s="59"/>
      <c r="C20" s="59"/>
      <c r="D20" s="59"/>
      <c r="E20" s="59">
        <v>30</v>
      </c>
      <c r="F20" s="59"/>
      <c r="G20" s="59"/>
      <c r="H20" s="59"/>
      <c r="I20" s="59">
        <v>45</v>
      </c>
      <c r="J20" s="59"/>
      <c r="K20" s="100" t="s">
        <v>99</v>
      </c>
      <c r="L20" s="100"/>
      <c r="M20" s="100"/>
      <c r="N20" s="100"/>
      <c r="O20" s="100"/>
      <c r="P20" s="73"/>
    </row>
    <row r="21" s="49" customFormat="1" spans="1:16">
      <c r="A21" s="70" t="s">
        <v>100</v>
      </c>
      <c r="B21" s="69"/>
      <c r="C21" s="59">
        <v>9</v>
      </c>
      <c r="D21" s="69"/>
      <c r="E21" s="69"/>
      <c r="F21" s="69"/>
      <c r="G21" s="69"/>
      <c r="H21" s="69"/>
      <c r="I21" s="89"/>
      <c r="J21" s="59"/>
      <c r="K21" s="100" t="s">
        <v>153</v>
      </c>
      <c r="L21" s="100"/>
      <c r="M21" s="100"/>
      <c r="N21" s="100"/>
      <c r="O21" s="100"/>
      <c r="P21" s="73"/>
    </row>
    <row r="22" s="49" customFormat="1" spans="1:16">
      <c r="A22" s="70" t="s">
        <v>102</v>
      </c>
      <c r="B22" s="59"/>
      <c r="C22" s="59"/>
      <c r="D22" s="59"/>
      <c r="E22" s="59"/>
      <c r="F22" s="59"/>
      <c r="G22" s="59"/>
      <c r="H22" s="59"/>
      <c r="I22" s="69"/>
      <c r="J22" s="59"/>
      <c r="K22" s="100"/>
      <c r="L22" s="100"/>
      <c r="M22" s="100"/>
      <c r="N22" s="100"/>
      <c r="O22" s="100"/>
      <c r="P22" s="73"/>
    </row>
    <row r="23" s="49" customFormat="1" spans="1:16">
      <c r="A23" s="70" t="s">
        <v>103</v>
      </c>
      <c r="B23" s="69"/>
      <c r="C23" s="59">
        <v>36</v>
      </c>
      <c r="D23" s="69"/>
      <c r="E23" s="69"/>
      <c r="F23" s="69"/>
      <c r="G23" s="69"/>
      <c r="H23" s="69"/>
      <c r="I23" s="89"/>
      <c r="J23" s="59"/>
      <c r="K23" s="100" t="s">
        <v>101</v>
      </c>
      <c r="L23" s="100"/>
      <c r="M23" s="100"/>
      <c r="N23" s="100"/>
      <c r="O23" s="100"/>
      <c r="P23" s="73"/>
    </row>
    <row r="24" s="49" customFormat="1" spans="1:16">
      <c r="A24" s="70" t="s">
        <v>105</v>
      </c>
      <c r="B24" s="69"/>
      <c r="C24" s="59"/>
      <c r="D24" s="69"/>
      <c r="E24" s="59"/>
      <c r="F24" s="69"/>
      <c r="G24" s="69"/>
      <c r="H24" s="69"/>
      <c r="I24" s="89"/>
      <c r="J24" s="59"/>
      <c r="K24" s="100" t="s">
        <v>111</v>
      </c>
      <c r="L24" s="100"/>
      <c r="M24" s="100"/>
      <c r="N24" s="100"/>
      <c r="O24" s="100"/>
      <c r="P24" s="73"/>
    </row>
    <row r="25" s="49" customFormat="1" spans="1:16">
      <c r="A25" s="70" t="s">
        <v>106</v>
      </c>
      <c r="B25" s="69"/>
      <c r="C25" s="59"/>
      <c r="D25" s="69"/>
      <c r="E25" s="69"/>
      <c r="F25" s="69"/>
      <c r="G25" s="69"/>
      <c r="H25" s="69"/>
      <c r="I25" s="89"/>
      <c r="J25" s="59"/>
      <c r="K25" s="100" t="s">
        <v>107</v>
      </c>
      <c r="L25" s="100"/>
      <c r="M25" s="100"/>
      <c r="N25" s="100"/>
      <c r="O25" s="100"/>
      <c r="P25" s="73"/>
    </row>
    <row r="26" s="49" customFormat="1" spans="1:16">
      <c r="A26" s="70" t="s">
        <v>108</v>
      </c>
      <c r="B26" s="69"/>
      <c r="C26" s="59">
        <v>8</v>
      </c>
      <c r="D26" s="69"/>
      <c r="E26" s="69"/>
      <c r="F26" s="69"/>
      <c r="G26" s="69"/>
      <c r="H26" s="69"/>
      <c r="I26" s="89"/>
      <c r="J26" s="59"/>
      <c r="K26" s="100" t="s">
        <v>154</v>
      </c>
      <c r="L26" s="100"/>
      <c r="M26" s="100"/>
      <c r="N26" s="100"/>
      <c r="O26" s="100"/>
      <c r="P26" s="73"/>
    </row>
    <row r="27" s="49" customFormat="1" spans="1:16">
      <c r="A27" s="71" t="s">
        <v>109</v>
      </c>
      <c r="B27" s="69"/>
      <c r="C27" s="59">
        <v>13</v>
      </c>
      <c r="D27" s="69"/>
      <c r="E27" s="69"/>
      <c r="F27" s="69"/>
      <c r="G27" s="69"/>
      <c r="H27" s="69"/>
      <c r="I27" s="89"/>
      <c r="J27" s="59"/>
      <c r="K27" s="100" t="s">
        <v>110</v>
      </c>
      <c r="L27" s="100"/>
      <c r="M27" s="100"/>
      <c r="N27" s="100"/>
      <c r="O27" s="100"/>
      <c r="P27" s="73"/>
    </row>
    <row r="28" s="49" customFormat="1" spans="1:16">
      <c r="A28" s="71" t="s">
        <v>111</v>
      </c>
      <c r="B28" s="72"/>
      <c r="C28" s="72">
        <v>18</v>
      </c>
      <c r="D28" s="72"/>
      <c r="E28" s="72"/>
      <c r="F28" s="72"/>
      <c r="G28" s="72"/>
      <c r="H28" s="72"/>
      <c r="I28" s="90"/>
      <c r="J28" s="72"/>
      <c r="K28" s="100" t="s">
        <v>112</v>
      </c>
      <c r="L28" s="100"/>
      <c r="M28" s="100"/>
      <c r="N28" s="100"/>
      <c r="O28" s="100"/>
      <c r="P28" s="73"/>
    </row>
    <row r="29" s="49" customFormat="1" spans="1:16">
      <c r="A29" s="59" t="s">
        <v>113</v>
      </c>
      <c r="B29" s="59">
        <f t="shared" ref="B29:H29" si="0">SUM(B2:B28)</f>
        <v>45</v>
      </c>
      <c r="C29" s="59">
        <f t="shared" si="0"/>
        <v>266</v>
      </c>
      <c r="D29" s="59">
        <f t="shared" si="0"/>
        <v>46</v>
      </c>
      <c r="E29" s="59">
        <f t="shared" si="0"/>
        <v>60</v>
      </c>
      <c r="F29" s="59">
        <f t="shared" si="0"/>
        <v>42</v>
      </c>
      <c r="G29" s="59">
        <f t="shared" si="0"/>
        <v>25</v>
      </c>
      <c r="H29" s="59">
        <f t="shared" si="0"/>
        <v>40</v>
      </c>
      <c r="I29" s="59" t="s">
        <v>114</v>
      </c>
      <c r="J29" s="59" t="s">
        <v>158</v>
      </c>
      <c r="K29" s="100"/>
      <c r="L29" s="100"/>
      <c r="M29" s="100"/>
      <c r="N29" s="100"/>
      <c r="O29" s="100"/>
      <c r="P29" s="73"/>
    </row>
    <row r="30" s="49" customFormat="1" spans="1:16">
      <c r="A30" s="59" t="s">
        <v>116</v>
      </c>
      <c r="B30" s="59">
        <f t="shared" ref="B30:H30" si="1">B29%</f>
        <v>0.45</v>
      </c>
      <c r="C30" s="59">
        <f>0.05+0.45%*C29</f>
        <v>1.247</v>
      </c>
      <c r="D30" s="59">
        <f t="shared" si="1"/>
        <v>0.46</v>
      </c>
      <c r="E30" s="59">
        <f t="shared" si="1"/>
        <v>0.6</v>
      </c>
      <c r="F30" s="59">
        <f>F29%*1.015</f>
        <v>0.4263</v>
      </c>
      <c r="G30" s="59">
        <f t="shared" si="1"/>
        <v>0.25</v>
      </c>
      <c r="H30" s="59">
        <f t="shared" si="1"/>
        <v>0.4</v>
      </c>
      <c r="I30" s="59">
        <f>(I2%+1)*(I3%+1)*(I4%+1)*(I5%+1)*(I6%+1)*(I7%+1)*(I9%+1)*(I10%+1)*(I11%+1)*(I12%+1)*(I13%+1)*(I14%+1)*(I15%+1)*(I16%+1)*(I18%+1)*(I19%+1)*(I20%+1)*(I28%+1)-1</f>
        <v>0.914</v>
      </c>
      <c r="J30" s="59"/>
      <c r="K30" s="100"/>
      <c r="L30" s="100"/>
      <c r="M30" s="100"/>
      <c r="N30" s="100"/>
      <c r="O30" s="100"/>
      <c r="P30" s="73"/>
    </row>
    <row r="31" s="49" customFormat="1" spans="3:11">
      <c r="C31" s="6"/>
      <c r="D31" s="6"/>
      <c r="E31" s="6"/>
      <c r="F31" s="6" t="s">
        <v>117</v>
      </c>
      <c r="K31" s="6"/>
    </row>
    <row r="32" s="49" customFormat="1" spans="1:11">
      <c r="A32" s="59" t="s">
        <v>118</v>
      </c>
      <c r="B32" s="73" t="s">
        <v>119</v>
      </c>
      <c r="C32" s="6" t="s">
        <v>117</v>
      </c>
      <c r="D32" s="6"/>
      <c r="E32" s="6"/>
      <c r="F32" s="6" t="s">
        <v>120</v>
      </c>
      <c r="K32" s="6"/>
    </row>
    <row r="33" s="49" customFormat="1" spans="1:11">
      <c r="A33" s="74">
        <f>IF(P8="板甲95A套装",30,IF(P8="轻甲95A套装",30,IF(P8="板甲95A套装·超界",35,IF(P8="轻甲95A套装·超界",35,0))))+IF(P16="海博伦(光)",15,0)</f>
        <v>15</v>
      </c>
      <c r="B33" s="73">
        <f>(A33%*(1+C30))*1.015</f>
        <v>0.34210575</v>
      </c>
      <c r="C33" s="6" t="s">
        <v>120</v>
      </c>
      <c r="D33" s="6"/>
      <c r="E33" s="6"/>
      <c r="F33" s="6"/>
      <c r="K33" s="6"/>
    </row>
    <row r="34" s="75" customFormat="1" spans="11:11">
      <c r="K34" s="91"/>
    </row>
    <row r="35" s="49" customFormat="1" spans="1:11">
      <c r="A35" s="76" t="s">
        <v>121</v>
      </c>
      <c r="D35" s="24"/>
      <c r="E35" s="24"/>
      <c r="F35"/>
      <c r="G35"/>
      <c r="H35"/>
      <c r="I35"/>
      <c r="J35"/>
      <c r="K35" s="116"/>
    </row>
    <row r="36" s="49" customFormat="1" spans="1:11">
      <c r="A36" s="77" t="s">
        <v>123</v>
      </c>
      <c r="B36" s="78" t="s">
        <v>124</v>
      </c>
      <c r="C36" s="59" t="s">
        <v>125</v>
      </c>
      <c r="E36" s="77" t="s">
        <v>126</v>
      </c>
      <c r="G36"/>
      <c r="H36"/>
      <c r="I36"/>
      <c r="J36"/>
      <c r="K36" s="116"/>
    </row>
    <row r="37" s="49" customFormat="1" spans="1:11">
      <c r="A37" s="79">
        <f>((1+B30)*(1+C30)*(1+D30)*(1+E30)*(1+G30)*(1+H30)*(1+I30))*(1+F30+B33)</f>
        <v>45.0822739325682</v>
      </c>
      <c r="B37" s="80">
        <f>A37/E37</f>
        <v>0.559529229542612</v>
      </c>
      <c r="C37" s="78">
        <f>B37-1</f>
        <v>-0.440470770457388</v>
      </c>
      <c r="E37" s="81">
        <v>80.5717942017448</v>
      </c>
      <c r="G37"/>
      <c r="H37"/>
      <c r="I37"/>
      <c r="J37"/>
      <c r="K37" s="116"/>
    </row>
    <row r="38" s="49" customFormat="1" spans="1:11">
      <c r="A38" s="59" t="s">
        <v>128</v>
      </c>
      <c r="B38" s="78" t="s">
        <v>124</v>
      </c>
      <c r="C38" s="78" t="s">
        <v>129</v>
      </c>
      <c r="E38" s="82" t="s">
        <v>130</v>
      </c>
      <c r="G38"/>
      <c r="H38"/>
      <c r="I38"/>
      <c r="J38"/>
      <c r="K38" s="116"/>
    </row>
    <row r="39" s="49" customFormat="1" spans="1:11">
      <c r="A39" s="83">
        <f>((1+B30)*(1+C30)*(1+D30)*(1+E30)*(1+G30)*(1+H30)*(1+I30))*(1.25+(F30+B33)*1.25*1.25)</f>
        <v>62.4744364193878</v>
      </c>
      <c r="B39" s="80">
        <f>A39/E39</f>
        <v>0.547734250741064</v>
      </c>
      <c r="C39" s="78">
        <f>B39-1</f>
        <v>-0.452265749258936</v>
      </c>
      <c r="E39" s="81">
        <v>114.059758605313</v>
      </c>
      <c r="G39"/>
      <c r="H39"/>
      <c r="I39"/>
      <c r="J39"/>
      <c r="K39" s="116"/>
    </row>
    <row r="40" s="92" customFormat="1" spans="11:11">
      <c r="K40" s="91"/>
    </row>
    <row r="41" s="6" customFormat="1" spans="1:11">
      <c r="A41" s="99" t="s">
        <v>159</v>
      </c>
      <c r="B41" s="99"/>
      <c r="C41" s="99"/>
      <c r="D41" s="99"/>
      <c r="E41" s="99"/>
      <c r="F41"/>
      <c r="G41"/>
      <c r="K41" s="91"/>
    </row>
    <row r="42" s="49" customFormat="1" spans="1:15">
      <c r="A42" s="6" t="s">
        <v>160</v>
      </c>
      <c r="B42" s="6"/>
      <c r="C42" s="6" t="s">
        <v>161</v>
      </c>
      <c r="D42" s="6"/>
      <c r="E42" s="6" t="s">
        <v>162</v>
      </c>
      <c r="F42" s="6"/>
      <c r="G42" s="6" t="s">
        <v>163</v>
      </c>
      <c r="H42" s="6"/>
      <c r="I42" s="6"/>
      <c r="J42" s="6"/>
      <c r="K42" s="91"/>
      <c r="L42" s="6"/>
      <c r="M42" s="6"/>
      <c r="N42" s="6"/>
      <c r="O42" s="6"/>
    </row>
    <row r="43" s="49" customFormat="1" spans="1:15">
      <c r="A43" s="77" t="s">
        <v>126</v>
      </c>
      <c r="C43" s="77" t="s">
        <v>126</v>
      </c>
      <c r="E43" s="77" t="s">
        <v>126</v>
      </c>
      <c r="G43" s="77" t="s">
        <v>126</v>
      </c>
      <c r="H43"/>
      <c r="I43" s="77" t="s">
        <v>126</v>
      </c>
      <c r="K43" s="117"/>
      <c r="L43" s="118"/>
      <c r="M43" s="118"/>
      <c r="N43" s="118"/>
      <c r="O43" s="118"/>
    </row>
    <row r="44" s="49" customFormat="1" spans="1:15">
      <c r="A44" s="81">
        <v>46.2989602509747</v>
      </c>
      <c r="C44" s="81">
        <v>48.8553213594211</v>
      </c>
      <c r="E44" s="81">
        <v>30.3569382125776</v>
      </c>
      <c r="G44" s="81">
        <v>45.0822739325682</v>
      </c>
      <c r="H44"/>
      <c r="I44" s="81"/>
      <c r="K44" s="117"/>
      <c r="L44" s="118"/>
      <c r="M44" s="119"/>
      <c r="N44" s="118"/>
      <c r="O44" s="119"/>
    </row>
    <row r="45" s="49" customFormat="1" spans="1:15">
      <c r="A45" s="82" t="s">
        <v>130</v>
      </c>
      <c r="C45" s="82" t="s">
        <v>130</v>
      </c>
      <c r="E45" s="82" t="s">
        <v>130</v>
      </c>
      <c r="G45" s="82" t="s">
        <v>130</v>
      </c>
      <c r="H45"/>
      <c r="I45" s="82" t="s">
        <v>130</v>
      </c>
      <c r="K45" s="117"/>
      <c r="L45" s="118"/>
      <c r="M45" s="119"/>
      <c r="N45" s="118"/>
      <c r="O45" s="119"/>
    </row>
    <row r="46" s="6" customFormat="1" spans="1:15">
      <c r="A46" s="81">
        <v>64.696739205446</v>
      </c>
      <c r="B46" s="49"/>
      <c r="C46" s="81">
        <v>65.6323185241733</v>
      </c>
      <c r="D46" s="49"/>
      <c r="E46" s="81">
        <v>41.304853938271</v>
      </c>
      <c r="F46" s="49"/>
      <c r="G46" s="81">
        <v>62.4744364193878</v>
      </c>
      <c r="I46" s="81"/>
      <c r="J46" s="49"/>
      <c r="K46" s="117"/>
      <c r="L46" s="118"/>
      <c r="M46" s="119"/>
      <c r="N46" s="118"/>
      <c r="O46" s="119"/>
    </row>
    <row r="47" s="75" customFormat="1" spans="11:11">
      <c r="K47" s="91"/>
    </row>
    <row r="48" s="49" customFormat="1" spans="1:11">
      <c r="A48" s="99" t="s">
        <v>142</v>
      </c>
      <c r="B48" s="99"/>
      <c r="F48"/>
      <c r="G48"/>
      <c r="H48"/>
      <c r="I48"/>
      <c r="J48"/>
      <c r="K48"/>
    </row>
    <row r="49" s="49" customFormat="1" spans="1:12">
      <c r="A49" s="59"/>
      <c r="B49" s="59" t="s">
        <v>1</v>
      </c>
      <c r="C49" s="59" t="s">
        <v>2</v>
      </c>
      <c r="D49" s="59" t="s">
        <v>3</v>
      </c>
      <c r="E49" s="59" t="s">
        <v>4</v>
      </c>
      <c r="F49" s="59" t="s">
        <v>5</v>
      </c>
      <c r="G49" s="59" t="s">
        <v>6</v>
      </c>
      <c r="H49" s="59" t="s">
        <v>7</v>
      </c>
      <c r="I49" s="59" t="s">
        <v>8</v>
      </c>
      <c r="J49" s="59" t="s">
        <v>9</v>
      </c>
      <c r="K49" s="7"/>
      <c r="L49" s="73"/>
    </row>
    <row r="50" s="49" customFormat="1" spans="1:12">
      <c r="A50" s="68" t="s">
        <v>90</v>
      </c>
      <c r="B50" s="69"/>
      <c r="C50" s="49">
        <v>6</v>
      </c>
      <c r="D50" s="69"/>
      <c r="E50" s="59"/>
      <c r="F50" s="59"/>
      <c r="G50" s="59"/>
      <c r="H50" s="59"/>
      <c r="I50" s="69"/>
      <c r="J50" s="59"/>
      <c r="K50" s="7" t="s">
        <v>91</v>
      </c>
      <c r="L50" s="73" t="s">
        <v>143</v>
      </c>
    </row>
    <row r="51" s="49" customFormat="1" spans="1:12">
      <c r="A51" s="68" t="s">
        <v>93</v>
      </c>
      <c r="B51" s="69"/>
      <c r="C51" s="59">
        <v>60</v>
      </c>
      <c r="D51" s="69"/>
      <c r="E51" s="59">
        <v>5</v>
      </c>
      <c r="F51" s="59">
        <f>15+7</f>
        <v>22</v>
      </c>
      <c r="G51" s="59"/>
      <c r="H51" s="59"/>
      <c r="I51" s="69"/>
      <c r="J51" s="59" t="s">
        <v>94</v>
      </c>
      <c r="K51" s="7" t="s">
        <v>144</v>
      </c>
      <c r="L51" s="73"/>
    </row>
    <row r="52" s="49" customFormat="1" spans="1:12">
      <c r="A52" s="68" t="s">
        <v>96</v>
      </c>
      <c r="B52" s="69"/>
      <c r="C52" s="59">
        <v>35</v>
      </c>
      <c r="D52" s="69"/>
      <c r="E52" s="59"/>
      <c r="F52" s="59"/>
      <c r="G52" s="59"/>
      <c r="H52" s="59">
        <v>18</v>
      </c>
      <c r="I52" s="69"/>
      <c r="J52" s="59" t="s">
        <v>94</v>
      </c>
      <c r="K52" s="7" t="s">
        <v>145</v>
      </c>
      <c r="L52" s="73"/>
    </row>
    <row r="53" s="49" customFormat="1" spans="1:12">
      <c r="A53" s="68" t="s">
        <v>98</v>
      </c>
      <c r="B53" s="59"/>
      <c r="C53" s="59"/>
      <c r="D53" s="59"/>
      <c r="E53" s="59">
        <v>30</v>
      </c>
      <c r="F53" s="59"/>
      <c r="G53" s="59"/>
      <c r="H53" s="59"/>
      <c r="I53" s="59">
        <v>45</v>
      </c>
      <c r="J53" s="59"/>
      <c r="K53" s="7" t="s">
        <v>99</v>
      </c>
      <c r="L53" s="73"/>
    </row>
    <row r="54" s="49" customFormat="1" spans="1:12">
      <c r="A54" s="70" t="s">
        <v>100</v>
      </c>
      <c r="B54" s="69"/>
      <c r="C54" s="59">
        <v>12</v>
      </c>
      <c r="D54" s="69"/>
      <c r="E54" s="69"/>
      <c r="F54" s="69"/>
      <c r="G54" s="69"/>
      <c r="H54" s="69"/>
      <c r="I54" s="89"/>
      <c r="J54" s="59"/>
      <c r="K54" s="7" t="s">
        <v>101</v>
      </c>
      <c r="L54" s="73"/>
    </row>
    <row r="55" s="49" customFormat="1" spans="1:12">
      <c r="A55" s="70" t="s">
        <v>102</v>
      </c>
      <c r="B55" s="59"/>
      <c r="C55" s="59"/>
      <c r="D55" s="59"/>
      <c r="E55" s="59"/>
      <c r="F55" s="59"/>
      <c r="G55" s="59"/>
      <c r="H55" s="59"/>
      <c r="I55" s="69"/>
      <c r="J55" s="59"/>
      <c r="K55" s="7"/>
      <c r="L55" s="73"/>
    </row>
    <row r="56" s="49" customFormat="1" spans="1:12">
      <c r="A56" s="70" t="s">
        <v>103</v>
      </c>
      <c r="B56" s="69"/>
      <c r="C56" s="59">
        <v>75</v>
      </c>
      <c r="D56" s="69"/>
      <c r="E56" s="69"/>
      <c r="F56" s="69"/>
      <c r="G56" s="69"/>
      <c r="H56" s="69"/>
      <c r="I56" s="89"/>
      <c r="J56" s="59"/>
      <c r="K56" s="7" t="s">
        <v>146</v>
      </c>
      <c r="L56" s="73"/>
    </row>
    <row r="57" s="49" customFormat="1" spans="1:12">
      <c r="A57" s="70" t="s">
        <v>105</v>
      </c>
      <c r="B57" s="69"/>
      <c r="C57" s="59">
        <v>12</v>
      </c>
      <c r="D57" s="69"/>
      <c r="E57" s="59">
        <v>3</v>
      </c>
      <c r="F57" s="69"/>
      <c r="G57" s="69"/>
      <c r="H57" s="69"/>
      <c r="I57" s="89"/>
      <c r="J57" s="59"/>
      <c r="K57" s="7" t="s">
        <v>101</v>
      </c>
      <c r="L57" s="73"/>
    </row>
    <row r="58" s="49" customFormat="1" spans="1:12">
      <c r="A58" s="70" t="s">
        <v>106</v>
      </c>
      <c r="B58" s="69"/>
      <c r="C58" s="59"/>
      <c r="D58" s="69"/>
      <c r="E58" s="69"/>
      <c r="F58" s="69"/>
      <c r="G58" s="69"/>
      <c r="H58" s="69"/>
      <c r="I58" s="89"/>
      <c r="J58" s="59"/>
      <c r="K58" s="7" t="s">
        <v>107</v>
      </c>
      <c r="L58" s="73"/>
    </row>
    <row r="59" s="49" customFormat="1" spans="1:12">
      <c r="A59" s="70" t="s">
        <v>108</v>
      </c>
      <c r="B59" s="69"/>
      <c r="C59" s="59">
        <v>15</v>
      </c>
      <c r="D59" s="69"/>
      <c r="E59" s="69"/>
      <c r="F59" s="69"/>
      <c r="G59" s="69"/>
      <c r="H59" s="69"/>
      <c r="I59" s="89"/>
      <c r="J59" s="59"/>
      <c r="K59" s="7" t="s">
        <v>147</v>
      </c>
      <c r="L59" s="73"/>
    </row>
    <row r="60" s="49" customFormat="1" spans="1:12">
      <c r="A60" s="71" t="s">
        <v>109</v>
      </c>
      <c r="B60" s="69"/>
      <c r="C60" s="59">
        <v>13</v>
      </c>
      <c r="D60" s="69"/>
      <c r="E60" s="69"/>
      <c r="F60" s="69"/>
      <c r="G60" s="69"/>
      <c r="H60" s="69"/>
      <c r="I60" s="89"/>
      <c r="J60" s="59"/>
      <c r="K60" s="7" t="s">
        <v>110</v>
      </c>
      <c r="L60" s="73"/>
    </row>
    <row r="61" s="49" customFormat="1" spans="1:12">
      <c r="A61" s="71" t="s">
        <v>111</v>
      </c>
      <c r="B61" s="72"/>
      <c r="C61" s="72">
        <v>18</v>
      </c>
      <c r="D61" s="72"/>
      <c r="E61" s="72"/>
      <c r="F61" s="72"/>
      <c r="G61" s="72"/>
      <c r="H61" s="72"/>
      <c r="I61" s="90"/>
      <c r="J61" s="72"/>
      <c r="K61" s="9" t="s">
        <v>112</v>
      </c>
      <c r="L61" s="73"/>
    </row>
    <row r="62" s="49" customFormat="1" spans="1:11">
      <c r="A62" s="99" t="s">
        <v>148</v>
      </c>
      <c r="K62" s="6"/>
    </row>
    <row r="63" s="49" customFormat="1" spans="1:12">
      <c r="A63" s="59"/>
      <c r="B63" s="59" t="s">
        <v>1</v>
      </c>
      <c r="C63" s="59" t="s">
        <v>2</v>
      </c>
      <c r="D63" s="59" t="s">
        <v>3</v>
      </c>
      <c r="E63" s="59" t="s">
        <v>4</v>
      </c>
      <c r="F63" s="59" t="s">
        <v>5</v>
      </c>
      <c r="G63" s="59" t="s">
        <v>6</v>
      </c>
      <c r="H63" s="59" t="s">
        <v>7</v>
      </c>
      <c r="I63" s="59" t="s">
        <v>8</v>
      </c>
      <c r="J63" s="59" t="s">
        <v>9</v>
      </c>
      <c r="K63" s="7"/>
      <c r="L63" s="73"/>
    </row>
    <row r="64" s="49" customFormat="1" spans="1:12">
      <c r="A64" s="68" t="s">
        <v>90</v>
      </c>
      <c r="B64" s="69"/>
      <c r="C64" s="49">
        <v>6</v>
      </c>
      <c r="D64" s="69"/>
      <c r="E64" s="59"/>
      <c r="F64" s="59"/>
      <c r="G64" s="59"/>
      <c r="H64" s="59"/>
      <c r="I64" s="69"/>
      <c r="J64" s="59"/>
      <c r="K64" s="7" t="s">
        <v>91</v>
      </c>
      <c r="L64" s="73" t="s">
        <v>92</v>
      </c>
    </row>
    <row r="65" s="49" customFormat="1" spans="1:12">
      <c r="A65" s="68" t="s">
        <v>93</v>
      </c>
      <c r="B65" s="69"/>
      <c r="C65" s="59">
        <v>60</v>
      </c>
      <c r="D65" s="69"/>
      <c r="E65" s="59"/>
      <c r="F65" s="59">
        <v>12</v>
      </c>
      <c r="G65" s="59"/>
      <c r="H65" s="59"/>
      <c r="I65" s="69"/>
      <c r="J65" s="59" t="s">
        <v>94</v>
      </c>
      <c r="K65" s="7" t="s">
        <v>95</v>
      </c>
      <c r="L65" s="73"/>
    </row>
    <row r="66" s="49" customFormat="1" spans="1:12">
      <c r="A66" s="68" t="s">
        <v>96</v>
      </c>
      <c r="B66" s="69"/>
      <c r="C66" s="59">
        <v>30</v>
      </c>
      <c r="D66" s="69"/>
      <c r="E66" s="59"/>
      <c r="F66" s="59">
        <v>10</v>
      </c>
      <c r="G66" s="59"/>
      <c r="H66" s="59"/>
      <c r="I66" s="69"/>
      <c r="J66" s="59" t="s">
        <v>94</v>
      </c>
      <c r="K66" s="7" t="s">
        <v>97</v>
      </c>
      <c r="L66" s="73"/>
    </row>
    <row r="67" s="49" customFormat="1" spans="1:12">
      <c r="A67" s="68" t="s">
        <v>98</v>
      </c>
      <c r="B67" s="59"/>
      <c r="C67" s="59"/>
      <c r="D67" s="59"/>
      <c r="E67" s="59">
        <v>30</v>
      </c>
      <c r="F67" s="59"/>
      <c r="G67" s="59"/>
      <c r="H67" s="59"/>
      <c r="I67" s="59">
        <v>45</v>
      </c>
      <c r="J67" s="59"/>
      <c r="K67" s="7" t="s">
        <v>99</v>
      </c>
      <c r="L67" s="73"/>
    </row>
    <row r="68" s="49" customFormat="1" spans="1:12">
      <c r="A68" s="70" t="s">
        <v>100</v>
      </c>
      <c r="B68" s="69"/>
      <c r="C68" s="59">
        <v>12</v>
      </c>
      <c r="D68" s="69"/>
      <c r="E68" s="69"/>
      <c r="F68" s="69"/>
      <c r="G68" s="69"/>
      <c r="H68" s="69"/>
      <c r="I68" s="89"/>
      <c r="J68" s="59"/>
      <c r="K68" s="7" t="s">
        <v>101</v>
      </c>
      <c r="L68" s="73"/>
    </row>
    <row r="69" s="49" customFormat="1" spans="1:12">
      <c r="A69" s="70" t="s">
        <v>102</v>
      </c>
      <c r="B69" s="59"/>
      <c r="C69" s="59"/>
      <c r="D69" s="59"/>
      <c r="E69" s="59"/>
      <c r="F69" s="59"/>
      <c r="G69" s="59"/>
      <c r="H69" s="59"/>
      <c r="I69" s="69"/>
      <c r="J69" s="59"/>
      <c r="K69" s="7"/>
      <c r="L69" s="73"/>
    </row>
    <row r="70" s="49" customFormat="1" spans="1:12">
      <c r="A70" s="70" t="s">
        <v>103</v>
      </c>
      <c r="B70" s="69"/>
      <c r="C70" s="59">
        <v>60</v>
      </c>
      <c r="D70" s="69"/>
      <c r="E70" s="69"/>
      <c r="F70" s="69"/>
      <c r="G70" s="69"/>
      <c r="H70" s="69"/>
      <c r="I70" s="89"/>
      <c r="J70" s="59"/>
      <c r="K70" s="7" t="s">
        <v>104</v>
      </c>
      <c r="L70" s="73"/>
    </row>
    <row r="71" s="49" customFormat="1" spans="1:12">
      <c r="A71" s="70" t="s">
        <v>105</v>
      </c>
      <c r="B71" s="69"/>
      <c r="C71" s="59">
        <v>12</v>
      </c>
      <c r="D71" s="69"/>
      <c r="E71" s="59">
        <v>3</v>
      </c>
      <c r="F71" s="69"/>
      <c r="G71" s="69"/>
      <c r="H71" s="69"/>
      <c r="I71" s="89"/>
      <c r="J71" s="59"/>
      <c r="K71" s="7" t="s">
        <v>101</v>
      </c>
      <c r="L71" s="73"/>
    </row>
    <row r="72" s="49" customFormat="1" spans="1:12">
      <c r="A72" s="70" t="s">
        <v>106</v>
      </c>
      <c r="B72" s="69"/>
      <c r="C72" s="59"/>
      <c r="D72" s="69"/>
      <c r="E72" s="69"/>
      <c r="F72" s="69"/>
      <c r="G72" s="69"/>
      <c r="H72" s="69"/>
      <c r="I72" s="89"/>
      <c r="J72" s="59"/>
      <c r="K72" s="7" t="s">
        <v>107</v>
      </c>
      <c r="L72" s="73"/>
    </row>
    <row r="73" s="49" customFormat="1" spans="1:12">
      <c r="A73" s="70" t="s">
        <v>108</v>
      </c>
      <c r="B73" s="69"/>
      <c r="C73" s="59">
        <v>12</v>
      </c>
      <c r="D73" s="69"/>
      <c r="E73" s="69"/>
      <c r="F73" s="69"/>
      <c r="G73" s="69"/>
      <c r="H73" s="69"/>
      <c r="I73" s="89"/>
      <c r="J73" s="59"/>
      <c r="K73" s="7" t="s">
        <v>101</v>
      </c>
      <c r="L73" s="73"/>
    </row>
    <row r="74" s="49" customFormat="1" spans="1:12">
      <c r="A74" s="71" t="s">
        <v>109</v>
      </c>
      <c r="B74" s="69"/>
      <c r="C74" s="59">
        <v>13</v>
      </c>
      <c r="D74" s="69"/>
      <c r="E74" s="69"/>
      <c r="F74" s="69"/>
      <c r="G74" s="69"/>
      <c r="H74" s="69"/>
      <c r="I74" s="89"/>
      <c r="J74" s="59"/>
      <c r="K74" s="7" t="s">
        <v>110</v>
      </c>
      <c r="L74" s="73"/>
    </row>
    <row r="75" s="49" customFormat="1" spans="1:12">
      <c r="A75" s="71" t="s">
        <v>111</v>
      </c>
      <c r="B75" s="72"/>
      <c r="C75" s="72">
        <v>18</v>
      </c>
      <c r="D75" s="72"/>
      <c r="E75" s="72"/>
      <c r="F75" s="72"/>
      <c r="G75" s="72"/>
      <c r="H75" s="72"/>
      <c r="I75" s="90"/>
      <c r="J75" s="72"/>
      <c r="K75" s="9" t="s">
        <v>112</v>
      </c>
      <c r="L75" s="73"/>
    </row>
    <row r="76" s="49" customFormat="1" spans="1:11">
      <c r="A76" s="99" t="s">
        <v>149</v>
      </c>
      <c r="K76" s="6"/>
    </row>
    <row r="77" s="49" customFormat="1" spans="1:12">
      <c r="A77" s="59"/>
      <c r="B77" s="59" t="s">
        <v>1</v>
      </c>
      <c r="C77" s="59" t="s">
        <v>2</v>
      </c>
      <c r="D77" s="59" t="s">
        <v>3</v>
      </c>
      <c r="E77" s="59" t="s">
        <v>4</v>
      </c>
      <c r="F77" s="59" t="s">
        <v>5</v>
      </c>
      <c r="G77" s="59" t="s">
        <v>6</v>
      </c>
      <c r="H77" s="59" t="s">
        <v>7</v>
      </c>
      <c r="I77" s="59" t="s">
        <v>8</v>
      </c>
      <c r="J77" s="59" t="s">
        <v>9</v>
      </c>
      <c r="K77" s="7"/>
      <c r="L77" s="73"/>
    </row>
    <row r="78" s="49" customFormat="1" spans="1:12">
      <c r="A78" s="68" t="s">
        <v>90</v>
      </c>
      <c r="B78" s="69"/>
      <c r="C78" s="59"/>
      <c r="D78" s="69"/>
      <c r="E78" s="59"/>
      <c r="F78" s="59"/>
      <c r="G78" s="59"/>
      <c r="H78" s="59"/>
      <c r="I78" s="69"/>
      <c r="J78" s="59"/>
      <c r="K78" s="7"/>
      <c r="L78" s="73" t="s">
        <v>150</v>
      </c>
    </row>
    <row r="79" s="49" customFormat="1" spans="1:12">
      <c r="A79" s="68" t="s">
        <v>93</v>
      </c>
      <c r="B79" s="69"/>
      <c r="C79" s="59">
        <v>32</v>
      </c>
      <c r="D79" s="69"/>
      <c r="E79" s="59"/>
      <c r="F79" s="59">
        <v>12</v>
      </c>
      <c r="G79" s="59"/>
      <c r="H79" s="59"/>
      <c r="I79" s="69"/>
      <c r="J79" s="59"/>
      <c r="K79" s="7" t="s">
        <v>151</v>
      </c>
      <c r="L79" s="73"/>
    </row>
    <row r="80" s="49" customFormat="1" spans="1:12">
      <c r="A80" s="68" t="s">
        <v>96</v>
      </c>
      <c r="B80" s="69"/>
      <c r="C80" s="59">
        <v>30</v>
      </c>
      <c r="D80" s="69"/>
      <c r="E80" s="59"/>
      <c r="F80" s="59">
        <v>10</v>
      </c>
      <c r="G80" s="59"/>
      <c r="H80" s="59"/>
      <c r="I80" s="69"/>
      <c r="J80" s="59"/>
      <c r="K80" s="7" t="s">
        <v>152</v>
      </c>
      <c r="L80" s="73"/>
    </row>
    <row r="81" s="49" customFormat="1" spans="1:12">
      <c r="A81" s="68" t="s">
        <v>98</v>
      </c>
      <c r="B81" s="59"/>
      <c r="C81" s="59"/>
      <c r="D81" s="59"/>
      <c r="E81" s="59">
        <v>30</v>
      </c>
      <c r="F81" s="59"/>
      <c r="G81" s="59"/>
      <c r="H81" s="59"/>
      <c r="I81" s="59">
        <v>45</v>
      </c>
      <c r="J81" s="59"/>
      <c r="K81" s="7" t="s">
        <v>99</v>
      </c>
      <c r="L81" s="73"/>
    </row>
    <row r="82" s="49" customFormat="1" spans="1:12">
      <c r="A82" s="70" t="s">
        <v>100</v>
      </c>
      <c r="B82" s="69"/>
      <c r="C82" s="59">
        <v>9</v>
      </c>
      <c r="D82" s="69"/>
      <c r="E82" s="69"/>
      <c r="F82" s="69"/>
      <c r="G82" s="69"/>
      <c r="H82" s="69"/>
      <c r="I82" s="89"/>
      <c r="J82" s="59"/>
      <c r="K82" s="7" t="s">
        <v>153</v>
      </c>
      <c r="L82" s="73"/>
    </row>
    <row r="83" s="49" customFormat="1" spans="1:12">
      <c r="A83" s="70" t="s">
        <v>102</v>
      </c>
      <c r="B83" s="59"/>
      <c r="C83" s="59"/>
      <c r="D83" s="59"/>
      <c r="E83" s="59"/>
      <c r="F83" s="59"/>
      <c r="G83" s="59"/>
      <c r="H83" s="59"/>
      <c r="I83" s="69"/>
      <c r="J83" s="59"/>
      <c r="K83" s="7"/>
      <c r="L83" s="73"/>
    </row>
    <row r="84" s="49" customFormat="1" spans="1:12">
      <c r="A84" s="70" t="s">
        <v>103</v>
      </c>
      <c r="B84" s="69"/>
      <c r="C84" s="59">
        <v>36</v>
      </c>
      <c r="D84" s="69"/>
      <c r="E84" s="69"/>
      <c r="F84" s="69"/>
      <c r="G84" s="69"/>
      <c r="H84" s="69"/>
      <c r="I84" s="89"/>
      <c r="J84" s="59"/>
      <c r="K84" s="7" t="s">
        <v>101</v>
      </c>
      <c r="L84" s="73"/>
    </row>
    <row r="85" s="49" customFormat="1" spans="1:12">
      <c r="A85" s="70" t="s">
        <v>105</v>
      </c>
      <c r="B85" s="69"/>
      <c r="C85" s="59"/>
      <c r="D85" s="69"/>
      <c r="E85" s="59"/>
      <c r="F85" s="69"/>
      <c r="G85" s="69"/>
      <c r="H85" s="69"/>
      <c r="I85" s="89"/>
      <c r="J85" s="59"/>
      <c r="K85" s="7" t="s">
        <v>111</v>
      </c>
      <c r="L85" s="73"/>
    </row>
    <row r="86" s="49" customFormat="1" spans="1:12">
      <c r="A86" s="70" t="s">
        <v>106</v>
      </c>
      <c r="B86" s="69"/>
      <c r="C86" s="59"/>
      <c r="D86" s="69"/>
      <c r="E86" s="69"/>
      <c r="F86" s="69"/>
      <c r="G86" s="69"/>
      <c r="H86" s="69"/>
      <c r="I86" s="89"/>
      <c r="J86" s="59"/>
      <c r="K86" s="7" t="s">
        <v>107</v>
      </c>
      <c r="L86" s="73"/>
    </row>
    <row r="87" s="49" customFormat="1" spans="1:12">
      <c r="A87" s="70" t="s">
        <v>108</v>
      </c>
      <c r="B87" s="69"/>
      <c r="C87" s="59">
        <v>8</v>
      </c>
      <c r="D87" s="69"/>
      <c r="E87" s="69"/>
      <c r="F87" s="69"/>
      <c r="G87" s="69"/>
      <c r="H87" s="69"/>
      <c r="I87" s="89"/>
      <c r="J87" s="59"/>
      <c r="K87" s="7" t="s">
        <v>154</v>
      </c>
      <c r="L87" s="73"/>
    </row>
    <row r="88" s="49" customFormat="1" spans="1:12">
      <c r="A88" s="71" t="s">
        <v>109</v>
      </c>
      <c r="B88" s="69"/>
      <c r="C88" s="59">
        <v>13</v>
      </c>
      <c r="D88" s="69"/>
      <c r="E88" s="69"/>
      <c r="F88" s="69"/>
      <c r="G88" s="69"/>
      <c r="H88" s="69"/>
      <c r="I88" s="89"/>
      <c r="J88" s="59"/>
      <c r="K88" s="7" t="s">
        <v>110</v>
      </c>
      <c r="L88" s="73"/>
    </row>
    <row r="89" s="49" customFormat="1" spans="1:12">
      <c r="A89" s="71" t="s">
        <v>111</v>
      </c>
      <c r="B89" s="72"/>
      <c r="C89" s="72">
        <v>18</v>
      </c>
      <c r="D89" s="72"/>
      <c r="E89" s="72"/>
      <c r="F89" s="72"/>
      <c r="G89" s="72"/>
      <c r="H89" s="72"/>
      <c r="I89" s="90"/>
      <c r="J89" s="72"/>
      <c r="K89" s="9" t="s">
        <v>112</v>
      </c>
      <c r="L89" s="73"/>
    </row>
  </sheetData>
  <mergeCells count="37">
    <mergeCell ref="K1:O1"/>
    <mergeCell ref="K2:O2"/>
    <mergeCell ref="K3:O3"/>
    <mergeCell ref="K4:O4"/>
    <mergeCell ref="K5:O5"/>
    <mergeCell ref="K6:O6"/>
    <mergeCell ref="K7:O7"/>
    <mergeCell ref="K8:O8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A35:C35"/>
    <mergeCell ref="A41:E41"/>
    <mergeCell ref="A42:B42"/>
    <mergeCell ref="C42:D42"/>
    <mergeCell ref="E42:F42"/>
    <mergeCell ref="G42:H42"/>
    <mergeCell ref="A48:B48"/>
  </mergeCells>
  <dataValidations count="4">
    <dataValidation allowBlank="1" showInputMessage="1" showErrorMessage="1" sqref="P3 P4 P5 P6 P7"/>
    <dataValidation type="list" allowBlank="1" showInputMessage="1" showErrorMessage="1" sqref="P8">
      <formula1>"布甲,皮甲,轻甲,重甲,板甲,兵法"</formula1>
    </dataValidation>
    <dataValidation type="list" allowBlank="1" showInputMessage="1" showErrorMessage="1" sqref="P12">
      <formula1>"贤者之欲,梦的设计师,黑洞湮灭,江山如画"</formula1>
    </dataValidation>
    <dataValidation type="list" allowBlank="1" showInputMessage="1" showErrorMessage="1" sqref="P16">
      <formula1>"海博伦（光）,海博伦（暗）,万物的生灭"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workbookViewId="0">
      <selection activeCell="B36" sqref="B38 B36"/>
    </sheetView>
  </sheetViews>
  <sheetFormatPr defaultColWidth="9" defaultRowHeight="13.5"/>
  <cols>
    <col min="1" max="10" width="12.625" customWidth="1"/>
    <col min="11" max="11" width="44.5" customWidth="1"/>
  </cols>
  <sheetData>
    <row r="1" spans="1:11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" t="s">
        <v>10</v>
      </c>
    </row>
    <row r="2" spans="1:11">
      <c r="A2" s="60" t="s">
        <v>13</v>
      </c>
      <c r="B2" s="61">
        <v>0</v>
      </c>
      <c r="C2" s="61">
        <v>16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84">
        <v>12</v>
      </c>
      <c r="J2" s="61">
        <v>0</v>
      </c>
      <c r="K2" s="85" t="s">
        <v>164</v>
      </c>
    </row>
    <row r="3" spans="1:11">
      <c r="A3" s="60" t="s">
        <v>19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14</v>
      </c>
      <c r="I3" s="61">
        <v>0</v>
      </c>
      <c r="J3" s="61">
        <v>0</v>
      </c>
      <c r="K3" s="85">
        <v>0</v>
      </c>
    </row>
    <row r="4" spans="1:11">
      <c r="A4" s="60" t="s">
        <v>25</v>
      </c>
      <c r="B4" s="61">
        <v>0</v>
      </c>
      <c r="C4" s="61">
        <v>0</v>
      </c>
      <c r="D4" s="61">
        <v>13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85" t="s">
        <v>165</v>
      </c>
    </row>
    <row r="5" spans="1:11">
      <c r="A5" s="60" t="s">
        <v>31</v>
      </c>
      <c r="B5" s="61">
        <v>13</v>
      </c>
      <c r="C5" s="61">
        <v>14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85">
        <v>0</v>
      </c>
    </row>
    <row r="6" spans="1:11">
      <c r="A6" s="60" t="s">
        <v>37</v>
      </c>
      <c r="B6" s="61">
        <v>0</v>
      </c>
      <c r="C6" s="61">
        <v>0</v>
      </c>
      <c r="D6" s="61">
        <v>0</v>
      </c>
      <c r="E6" s="61">
        <v>0</v>
      </c>
      <c r="F6" s="61">
        <v>14</v>
      </c>
      <c r="G6" s="61">
        <v>0</v>
      </c>
      <c r="H6" s="61">
        <v>0</v>
      </c>
      <c r="I6" s="61">
        <v>0</v>
      </c>
      <c r="J6" s="61">
        <v>0</v>
      </c>
      <c r="K6" s="85" t="s">
        <v>166</v>
      </c>
    </row>
    <row r="7" spans="1:11">
      <c r="A7" s="60" t="s">
        <v>43</v>
      </c>
      <c r="B7" s="61">
        <v>0</v>
      </c>
      <c r="C7" s="61">
        <v>20</v>
      </c>
      <c r="D7" s="61">
        <v>0</v>
      </c>
      <c r="E7" s="61">
        <v>20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85" t="s">
        <v>167</v>
      </c>
    </row>
    <row r="8" spans="1:11">
      <c r="A8" s="60" t="s">
        <v>49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86" t="s">
        <v>168</v>
      </c>
    </row>
    <row r="9" spans="1:11">
      <c r="A9" s="63" t="s">
        <v>50</v>
      </c>
      <c r="B9" s="61"/>
      <c r="C9" s="61"/>
      <c r="D9" s="61"/>
      <c r="E9" s="61"/>
      <c r="F9" s="61">
        <v>25</v>
      </c>
      <c r="G9" s="61"/>
      <c r="H9" s="61"/>
      <c r="I9" s="61"/>
      <c r="J9" s="61"/>
      <c r="K9" s="7" t="s">
        <v>169</v>
      </c>
    </row>
    <row r="10" spans="1:11">
      <c r="A10" s="63" t="s">
        <v>51</v>
      </c>
      <c r="B10" s="61"/>
      <c r="C10" s="61"/>
      <c r="D10" s="61"/>
      <c r="E10" s="61"/>
      <c r="F10" s="61"/>
      <c r="G10" s="61">
        <v>30</v>
      </c>
      <c r="H10" s="61"/>
      <c r="I10" s="61"/>
      <c r="J10" s="61"/>
      <c r="K10" s="7" t="s">
        <v>169</v>
      </c>
    </row>
    <row r="11" spans="1:11">
      <c r="A11" s="63" t="s">
        <v>57</v>
      </c>
      <c r="B11" s="61"/>
      <c r="C11" s="61"/>
      <c r="D11" s="61"/>
      <c r="E11" s="61"/>
      <c r="F11" s="61"/>
      <c r="G11" s="61"/>
      <c r="H11" s="64">
        <v>30</v>
      </c>
      <c r="I11" s="61"/>
      <c r="J11" s="61"/>
      <c r="K11" s="7" t="s">
        <v>169</v>
      </c>
    </row>
    <row r="12" spans="1:11">
      <c r="A12" s="63" t="s">
        <v>63</v>
      </c>
      <c r="B12" s="65"/>
      <c r="C12" s="65"/>
      <c r="D12" s="65"/>
      <c r="E12" s="65"/>
      <c r="F12" s="65"/>
      <c r="G12" s="65"/>
      <c r="H12" s="65"/>
      <c r="I12" s="65"/>
      <c r="J12" s="65"/>
      <c r="K12" s="87" t="s">
        <v>170</v>
      </c>
    </row>
    <row r="13" spans="1:11">
      <c r="A13" s="66" t="s">
        <v>70</v>
      </c>
      <c r="B13" s="61">
        <v>0</v>
      </c>
      <c r="C13" s="61">
        <v>0</v>
      </c>
      <c r="D13" s="61">
        <v>0</v>
      </c>
      <c r="E13" s="61">
        <v>10</v>
      </c>
      <c r="F13" s="61">
        <v>0</v>
      </c>
      <c r="G13" s="61">
        <v>0</v>
      </c>
      <c r="H13" s="61">
        <v>0</v>
      </c>
      <c r="I13" s="61">
        <v>0</v>
      </c>
      <c r="J13" s="61" t="s">
        <v>171</v>
      </c>
      <c r="K13" s="7">
        <v>0</v>
      </c>
    </row>
    <row r="14" spans="1:11">
      <c r="A14" s="66" t="s">
        <v>76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12</v>
      </c>
      <c r="H14" s="61">
        <v>12</v>
      </c>
      <c r="I14" s="61">
        <v>0</v>
      </c>
      <c r="J14" s="61">
        <v>0</v>
      </c>
      <c r="K14" s="7">
        <v>0</v>
      </c>
    </row>
    <row r="15" spans="1:11">
      <c r="A15" s="66" t="s">
        <v>82</v>
      </c>
      <c r="B15" s="61">
        <v>0</v>
      </c>
      <c r="C15" s="61">
        <v>50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10</v>
      </c>
      <c r="J15" s="61">
        <v>0</v>
      </c>
      <c r="K15" s="7">
        <v>0</v>
      </c>
    </row>
    <row r="16" spans="1:11">
      <c r="A16" s="66" t="s">
        <v>88</v>
      </c>
      <c r="B16" s="67">
        <v>0</v>
      </c>
      <c r="C16" s="67">
        <v>0</v>
      </c>
      <c r="D16" s="67">
        <v>0</v>
      </c>
      <c r="E16" s="67">
        <v>12</v>
      </c>
      <c r="F16" s="67">
        <v>0</v>
      </c>
      <c r="G16" s="67">
        <v>0</v>
      </c>
      <c r="H16" s="67">
        <v>0</v>
      </c>
      <c r="I16" s="67">
        <v>20</v>
      </c>
      <c r="J16" s="67">
        <v>0</v>
      </c>
      <c r="K16" s="88" t="s">
        <v>172</v>
      </c>
    </row>
    <row r="17" spans="1:11">
      <c r="A17" s="68" t="s">
        <v>90</v>
      </c>
      <c r="B17" s="69"/>
      <c r="C17" s="49">
        <v>6</v>
      </c>
      <c r="D17" s="69"/>
      <c r="E17" s="59"/>
      <c r="F17" s="59"/>
      <c r="G17" s="59"/>
      <c r="H17" s="59"/>
      <c r="I17" s="69"/>
      <c r="J17" s="59"/>
      <c r="K17" s="7" t="s">
        <v>91</v>
      </c>
    </row>
    <row r="18" spans="1:11">
      <c r="A18" s="68" t="s">
        <v>93</v>
      </c>
      <c r="B18" s="69"/>
      <c r="C18" s="59">
        <v>60</v>
      </c>
      <c r="D18" s="69"/>
      <c r="E18" s="59"/>
      <c r="F18" s="59">
        <v>12</v>
      </c>
      <c r="G18" s="59"/>
      <c r="H18" s="59"/>
      <c r="I18" s="69"/>
      <c r="J18" s="59" t="s">
        <v>94</v>
      </c>
      <c r="K18" s="7" t="s">
        <v>95</v>
      </c>
    </row>
    <row r="19" spans="1:11">
      <c r="A19" s="68" t="s">
        <v>96</v>
      </c>
      <c r="B19" s="69"/>
      <c r="C19" s="59">
        <v>30</v>
      </c>
      <c r="D19" s="69"/>
      <c r="E19" s="59"/>
      <c r="F19" s="59">
        <v>10</v>
      </c>
      <c r="G19" s="59"/>
      <c r="H19" s="59"/>
      <c r="I19" s="69"/>
      <c r="J19" s="59" t="s">
        <v>94</v>
      </c>
      <c r="K19" s="7" t="s">
        <v>97</v>
      </c>
    </row>
    <row r="20" spans="1:11">
      <c r="A20" s="68" t="s">
        <v>98</v>
      </c>
      <c r="B20" s="59"/>
      <c r="C20" s="59"/>
      <c r="D20" s="59"/>
      <c r="E20" s="59">
        <v>30</v>
      </c>
      <c r="F20" s="59"/>
      <c r="G20" s="59"/>
      <c r="H20" s="59"/>
      <c r="I20" s="59">
        <v>45</v>
      </c>
      <c r="J20" s="59"/>
      <c r="K20" s="7" t="s">
        <v>99</v>
      </c>
    </row>
    <row r="21" spans="1:11">
      <c r="A21" s="70" t="s">
        <v>100</v>
      </c>
      <c r="B21" s="69"/>
      <c r="C21" s="59">
        <v>12</v>
      </c>
      <c r="D21" s="69"/>
      <c r="E21" s="69"/>
      <c r="F21" s="69"/>
      <c r="G21" s="69"/>
      <c r="H21" s="69"/>
      <c r="I21" s="89"/>
      <c r="J21" s="59"/>
      <c r="K21" s="7" t="s">
        <v>101</v>
      </c>
    </row>
    <row r="22" spans="1:11">
      <c r="A22" s="70" t="s">
        <v>102</v>
      </c>
      <c r="B22" s="59"/>
      <c r="C22" s="59"/>
      <c r="D22" s="59"/>
      <c r="E22" s="59"/>
      <c r="F22" s="59"/>
      <c r="G22" s="59"/>
      <c r="H22" s="59"/>
      <c r="I22" s="69"/>
      <c r="J22" s="59"/>
      <c r="K22" s="7"/>
    </row>
    <row r="23" spans="1:11">
      <c r="A23" s="70" t="s">
        <v>103</v>
      </c>
      <c r="B23" s="69"/>
      <c r="C23" s="59">
        <v>60</v>
      </c>
      <c r="D23" s="69"/>
      <c r="E23" s="69"/>
      <c r="F23" s="69"/>
      <c r="G23" s="69"/>
      <c r="H23" s="69"/>
      <c r="I23" s="89"/>
      <c r="J23" s="59"/>
      <c r="K23" s="7" t="s">
        <v>104</v>
      </c>
    </row>
    <row r="24" spans="1:11">
      <c r="A24" s="70" t="s">
        <v>105</v>
      </c>
      <c r="B24" s="69"/>
      <c r="C24" s="59">
        <v>12</v>
      </c>
      <c r="D24" s="69"/>
      <c r="E24" s="59">
        <v>3</v>
      </c>
      <c r="F24" s="69"/>
      <c r="G24" s="69"/>
      <c r="H24" s="69"/>
      <c r="I24" s="89"/>
      <c r="J24" s="59"/>
      <c r="K24" s="7" t="s">
        <v>101</v>
      </c>
    </row>
    <row r="25" spans="1:11">
      <c r="A25" s="70" t="s">
        <v>106</v>
      </c>
      <c r="B25" s="69"/>
      <c r="C25" s="59"/>
      <c r="D25" s="69"/>
      <c r="E25" s="69"/>
      <c r="F25" s="69"/>
      <c r="G25" s="69"/>
      <c r="H25" s="69"/>
      <c r="I25" s="89"/>
      <c r="J25" s="59"/>
      <c r="K25" s="7" t="s">
        <v>107</v>
      </c>
    </row>
    <row r="26" spans="1:11">
      <c r="A26" s="70" t="s">
        <v>108</v>
      </c>
      <c r="B26" s="69"/>
      <c r="C26" s="59">
        <v>12</v>
      </c>
      <c r="D26" s="69"/>
      <c r="E26" s="69"/>
      <c r="F26" s="69"/>
      <c r="G26" s="69"/>
      <c r="H26" s="69"/>
      <c r="I26" s="89"/>
      <c r="J26" s="59"/>
      <c r="K26" s="7" t="s">
        <v>101</v>
      </c>
    </row>
    <row r="27" spans="1:11">
      <c r="A27" s="71" t="s">
        <v>109</v>
      </c>
      <c r="B27" s="69"/>
      <c r="C27" s="59">
        <v>13</v>
      </c>
      <c r="D27" s="69"/>
      <c r="E27" s="69"/>
      <c r="F27" s="69"/>
      <c r="G27" s="69"/>
      <c r="H27" s="69"/>
      <c r="I27" s="89"/>
      <c r="J27" s="59"/>
      <c r="K27" s="7" t="s">
        <v>110</v>
      </c>
    </row>
    <row r="28" spans="1:11">
      <c r="A28" s="71" t="s">
        <v>111</v>
      </c>
      <c r="B28" s="72"/>
      <c r="C28" s="72">
        <v>18</v>
      </c>
      <c r="D28" s="72"/>
      <c r="E28" s="72"/>
      <c r="F28" s="72"/>
      <c r="G28" s="72"/>
      <c r="H28" s="72"/>
      <c r="I28" s="90"/>
      <c r="J28" s="72"/>
      <c r="K28" s="9" t="s">
        <v>112</v>
      </c>
    </row>
    <row r="29" spans="1:11">
      <c r="A29" s="59" t="s">
        <v>113</v>
      </c>
      <c r="B29" s="59">
        <f t="shared" ref="B29:H29" si="0">SUM(B2:B28)</f>
        <v>13</v>
      </c>
      <c r="C29" s="59">
        <f t="shared" si="0"/>
        <v>323</v>
      </c>
      <c r="D29" s="59">
        <f t="shared" si="0"/>
        <v>13</v>
      </c>
      <c r="E29" s="59">
        <f t="shared" si="0"/>
        <v>75</v>
      </c>
      <c r="F29" s="59">
        <f t="shared" si="0"/>
        <v>61</v>
      </c>
      <c r="G29" s="59">
        <f t="shared" si="0"/>
        <v>42</v>
      </c>
      <c r="H29" s="59">
        <f t="shared" si="0"/>
        <v>56</v>
      </c>
      <c r="I29" s="59" t="s">
        <v>114</v>
      </c>
      <c r="J29" s="59" t="s">
        <v>115</v>
      </c>
      <c r="K29" s="7"/>
    </row>
    <row r="30" spans="1:11">
      <c r="A30" s="59" t="s">
        <v>116</v>
      </c>
      <c r="B30" s="59">
        <f t="shared" ref="B30:H30" si="1">B29%</f>
        <v>0.13</v>
      </c>
      <c r="C30" s="59">
        <f>0.05+0.45%*C29</f>
        <v>1.5035</v>
      </c>
      <c r="D30" s="59">
        <f t="shared" si="1"/>
        <v>0.13</v>
      </c>
      <c r="E30" s="59">
        <f t="shared" si="1"/>
        <v>0.75</v>
      </c>
      <c r="F30" s="59">
        <f>F29%*1.015</f>
        <v>0.61915</v>
      </c>
      <c r="G30" s="59">
        <f t="shared" si="1"/>
        <v>0.42</v>
      </c>
      <c r="H30" s="59">
        <f t="shared" si="1"/>
        <v>0.56</v>
      </c>
      <c r="I30" s="59">
        <f>(I2%+1)*(I3%+1)*(I4%+1)*(I5%+1)*(I6%+1)*(I7%+1)*(I9%+1)*(I10%+1)*(I11%+1)*(I12%+1)*(I13%+1)*(I14%+1)*(I15%+1)*(I16%+1)*(I18%+1)*(I19%+1)*(I20%+1)*(I28%+1)-1</f>
        <v>1.14368</v>
      </c>
      <c r="J30" s="59"/>
      <c r="K30" s="7"/>
    </row>
    <row r="31" spans="1:11">
      <c r="A31" s="49"/>
      <c r="B31" s="49"/>
      <c r="C31" s="6"/>
      <c r="D31" s="6"/>
      <c r="E31" s="6"/>
      <c r="F31" s="6" t="s">
        <v>117</v>
      </c>
      <c r="G31" s="49"/>
      <c r="H31" s="49"/>
      <c r="I31" s="49"/>
      <c r="J31" s="49"/>
      <c r="K31" s="6"/>
    </row>
    <row r="32" spans="1:11">
      <c r="A32" s="59" t="s">
        <v>118</v>
      </c>
      <c r="B32" s="73" t="s">
        <v>119</v>
      </c>
      <c r="C32" s="6" t="s">
        <v>117</v>
      </c>
      <c r="D32" s="6"/>
      <c r="E32" s="6"/>
      <c r="F32" s="6" t="s">
        <v>120</v>
      </c>
      <c r="G32" s="49"/>
      <c r="H32" s="49"/>
      <c r="I32" s="49"/>
      <c r="J32" s="49"/>
      <c r="K32" s="6"/>
    </row>
    <row r="33" spans="1:11">
      <c r="A33" s="74">
        <v>30</v>
      </c>
      <c r="B33" s="73">
        <f>(A33%*(1+C30))*1.015</f>
        <v>0.76231575</v>
      </c>
      <c r="C33" s="6" t="s">
        <v>120</v>
      </c>
      <c r="D33" s="6"/>
      <c r="E33" s="6"/>
      <c r="F33" s="6"/>
      <c r="G33" s="49"/>
      <c r="H33" s="49"/>
      <c r="I33" s="49"/>
      <c r="J33" s="49"/>
      <c r="K33" s="6"/>
    </row>
    <row r="34" spans="1:1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91"/>
    </row>
    <row r="35" spans="1:5">
      <c r="A35" s="76" t="s">
        <v>121</v>
      </c>
      <c r="B35" s="49"/>
      <c r="C35" s="49"/>
      <c r="D35" s="24"/>
      <c r="E35" s="24"/>
    </row>
    <row r="36" spans="1:6">
      <c r="A36" s="77" t="s">
        <v>123</v>
      </c>
      <c r="B36" s="78" t="s">
        <v>124</v>
      </c>
      <c r="C36" s="59" t="s">
        <v>125</v>
      </c>
      <c r="D36" s="49"/>
      <c r="E36" s="77" t="s">
        <v>126</v>
      </c>
      <c r="F36" s="49"/>
    </row>
    <row r="37" spans="1:6">
      <c r="A37" s="79">
        <f>((1+B30)*(1+C30)*(1+D30)*(1+E30)*(1+G30)*(1+H30)*(1+I30))*(1+F30+B33)</f>
        <v>63.2644548608818</v>
      </c>
      <c r="B37" s="80">
        <f>A37/E37</f>
        <v>0.785193571617296</v>
      </c>
      <c r="C37" s="78">
        <f>B37-1</f>
        <v>-0.214806428382704</v>
      </c>
      <c r="D37" s="49"/>
      <c r="E37" s="81">
        <v>80.5717942017448</v>
      </c>
      <c r="F37" s="49"/>
    </row>
    <row r="38" spans="1:6">
      <c r="A38" s="59" t="s">
        <v>128</v>
      </c>
      <c r="B38" s="78" t="s">
        <v>124</v>
      </c>
      <c r="C38" s="78" t="s">
        <v>129</v>
      </c>
      <c r="D38" s="49"/>
      <c r="E38" s="82" t="s">
        <v>130</v>
      </c>
      <c r="F38" s="49"/>
    </row>
    <row r="39" spans="1:6">
      <c r="A39" s="83">
        <f>((1+B30)*(1+C30)*(1+D30)*(1+E30)*(1+G30)*(1+H30)*(1+I30))*(1.25+(F30+B33)*1.25*1.25)</f>
        <v>90.5490409841572</v>
      </c>
      <c r="B39" s="80">
        <f>A39/E39</f>
        <v>0.793873685963941</v>
      </c>
      <c r="C39" s="78">
        <f>B39-1</f>
        <v>-0.206126314036059</v>
      </c>
      <c r="D39" s="49"/>
      <c r="E39" s="81">
        <v>114.059758605313</v>
      </c>
      <c r="F39" s="49"/>
    </row>
  </sheetData>
  <mergeCells count="1">
    <mergeCell ref="A35:C3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workbookViewId="0">
      <selection activeCell="D18" sqref="D18"/>
    </sheetView>
  </sheetViews>
  <sheetFormatPr defaultColWidth="9" defaultRowHeight="13.5"/>
  <cols>
    <col min="1" max="6" width="27.5" style="6" customWidth="1"/>
    <col min="7" max="7" width="3.5" style="6" customWidth="1"/>
    <col min="8" max="11" width="26.8083333333333" style="6" customWidth="1"/>
    <col min="12" max="16384" width="9" style="6"/>
  </cols>
  <sheetData>
    <row r="1" spans="1:6">
      <c r="A1" s="6" t="s">
        <v>173</v>
      </c>
      <c r="F1" s="6" t="s">
        <v>174</v>
      </c>
    </row>
    <row r="2" spans="1:8">
      <c r="A2" s="31" t="s">
        <v>109</v>
      </c>
      <c r="B2" s="32" t="s">
        <v>175</v>
      </c>
      <c r="C2" s="32" t="s">
        <v>176</v>
      </c>
      <c r="D2" s="32" t="s">
        <v>177</v>
      </c>
      <c r="E2" s="32" t="s">
        <v>2</v>
      </c>
      <c r="F2" s="32" t="s">
        <v>118</v>
      </c>
      <c r="H2" s="6" t="s">
        <v>178</v>
      </c>
    </row>
    <row r="3" spans="1:11">
      <c r="A3" s="33" t="s">
        <v>109</v>
      </c>
      <c r="B3" s="34">
        <f>E17/F17</f>
        <v>3300</v>
      </c>
      <c r="C3" s="35">
        <f>(E13/F13)/(B3/250)</f>
        <v>2012.57575757576</v>
      </c>
      <c r="D3" s="36">
        <f>E15/F15</f>
        <v>2534.58815958816</v>
      </c>
      <c r="E3" s="37">
        <v>307</v>
      </c>
      <c r="F3" s="37">
        <v>0</v>
      </c>
      <c r="H3" s="32" t="s">
        <v>175</v>
      </c>
      <c r="I3" s="32" t="s">
        <v>176</v>
      </c>
      <c r="J3" s="32" t="s">
        <v>177</v>
      </c>
      <c r="K3" s="32" t="s">
        <v>2</v>
      </c>
    </row>
    <row r="4" spans="1:11">
      <c r="A4" s="38" t="s">
        <v>179</v>
      </c>
      <c r="B4" s="37"/>
      <c r="C4" s="37"/>
      <c r="D4" s="37"/>
      <c r="E4" s="37"/>
      <c r="F4" s="39"/>
      <c r="H4" s="37">
        <v>16413.378348</v>
      </c>
      <c r="I4" s="37">
        <v>1285.89169222222</v>
      </c>
      <c r="J4" s="37">
        <v>1285.89169222222</v>
      </c>
      <c r="K4" s="37">
        <v>60</v>
      </c>
    </row>
    <row r="5" spans="1:8">
      <c r="A5" s="38" t="s">
        <v>180</v>
      </c>
      <c r="B5" s="37">
        <v>1344</v>
      </c>
      <c r="C5" s="37"/>
      <c r="D5" s="37"/>
      <c r="E5" s="37"/>
      <c r="F5" s="40"/>
      <c r="H5" s="6" t="s">
        <v>181</v>
      </c>
    </row>
    <row r="6" spans="1:11">
      <c r="A6" s="38" t="s">
        <v>182</v>
      </c>
      <c r="B6" s="41"/>
      <c r="C6" s="37"/>
      <c r="D6" s="41"/>
      <c r="E6" s="41"/>
      <c r="F6" s="40"/>
      <c r="H6" s="32" t="s">
        <v>175</v>
      </c>
      <c r="I6" s="32" t="s">
        <v>176</v>
      </c>
      <c r="J6" s="32" t="s">
        <v>177</v>
      </c>
      <c r="K6" s="32" t="s">
        <v>2</v>
      </c>
    </row>
    <row r="7" spans="1:11">
      <c r="A7" s="42" t="s">
        <v>183</v>
      </c>
      <c r="B7" s="37"/>
      <c r="C7" s="37"/>
      <c r="D7" s="37"/>
      <c r="E7" s="37"/>
      <c r="F7" s="40"/>
      <c r="H7" s="37"/>
      <c r="I7" s="37"/>
      <c r="J7" s="37"/>
      <c r="K7" s="37">
        <v>60</v>
      </c>
    </row>
    <row r="8" spans="1:6">
      <c r="A8" s="7" t="s">
        <v>184</v>
      </c>
      <c r="B8" s="43">
        <f>(B3-B4+(B5+B6+B7))/250</f>
        <v>18.576</v>
      </c>
      <c r="C8" s="44">
        <f>C3-C4+(C5+C6+C7)</f>
        <v>2012.57575757576</v>
      </c>
      <c r="D8" s="43">
        <f>(D3-D4+(D5+D6+D7))/1000</f>
        <v>2.53458815958816</v>
      </c>
      <c r="E8" s="45">
        <f>(((E3-E4+(E5+E6+E7))*0.45%+1.05)+((E3-E4+(E5+E6+E7))*0.45%+1.05)*((E3-E4+(E5+E6+E7))*0.45%+1.05)*F3/100)/(1+F3/100)</f>
        <v>2.4315</v>
      </c>
      <c r="F8" s="7" t="s">
        <v>185</v>
      </c>
    </row>
    <row r="9" spans="1:6">
      <c r="A9" s="7" t="s">
        <v>186</v>
      </c>
      <c r="B9" s="46">
        <f>B8/B3*250</f>
        <v>1.40727272727273</v>
      </c>
      <c r="C9" s="46">
        <f>C8/C3</f>
        <v>1</v>
      </c>
      <c r="D9" s="46">
        <f>D8/D3*1000</f>
        <v>1</v>
      </c>
      <c r="E9" s="47">
        <f>E8/(((E3*0.45%+1.05)+(E3*0.45%+1.05)*(E3*0.45%+1.05)*F3/100)/(1+F3/100))</f>
        <v>1</v>
      </c>
      <c r="F9" s="48"/>
    </row>
    <row r="10" spans="1:6">
      <c r="A10" s="7" t="s">
        <v>187</v>
      </c>
      <c r="B10" s="46">
        <f>B9-1</f>
        <v>0.407272727272727</v>
      </c>
      <c r="C10" s="46">
        <f>C9-1</f>
        <v>0</v>
      </c>
      <c r="D10" s="46">
        <f>D9-1</f>
        <v>0</v>
      </c>
      <c r="E10" s="47">
        <f>E9-1</f>
        <v>0</v>
      </c>
      <c r="F10" s="7"/>
    </row>
    <row r="11" spans="1:6">
      <c r="A11" s="49" t="s">
        <v>188</v>
      </c>
      <c r="B11" s="49"/>
      <c r="C11" s="49" t="s">
        <v>189</v>
      </c>
      <c r="D11" s="49"/>
      <c r="F11"/>
    </row>
    <row r="12" spans="1:6">
      <c r="A12" s="7" t="s">
        <v>190</v>
      </c>
      <c r="B12" s="7" t="s">
        <v>191</v>
      </c>
      <c r="C12" s="7" t="s">
        <v>190</v>
      </c>
      <c r="D12" s="7" t="s">
        <v>191</v>
      </c>
      <c r="E12" s="32" t="s">
        <v>192</v>
      </c>
      <c r="F12" s="32" t="s">
        <v>193</v>
      </c>
    </row>
    <row r="13" spans="1:6">
      <c r="A13" s="50">
        <f>B8*D8*E8*F15*F17</f>
        <v>142.322931144</v>
      </c>
      <c r="B13" s="7">
        <f>B8*C8*E8*F13*F17</f>
        <v>90903.1040836364</v>
      </c>
      <c r="C13" s="50">
        <f>B8*D8*F15*F17</f>
        <v>58.532976</v>
      </c>
      <c r="D13" s="7">
        <f>B8*C8*F13*F17</f>
        <v>37385.6072727273</v>
      </c>
      <c r="E13" s="37">
        <v>26566</v>
      </c>
      <c r="F13" s="51">
        <v>1</v>
      </c>
    </row>
    <row r="14" spans="1:6">
      <c r="A14" s="7" t="s">
        <v>194</v>
      </c>
      <c r="B14" s="7" t="s">
        <v>195</v>
      </c>
      <c r="C14" s="7" t="s">
        <v>194</v>
      </c>
      <c r="D14" s="7" t="s">
        <v>195</v>
      </c>
      <c r="E14" s="29" t="s">
        <v>196</v>
      </c>
      <c r="F14" s="29" t="s">
        <v>197</v>
      </c>
    </row>
    <row r="15" spans="1:6">
      <c r="A15" s="46">
        <f>B9*D9*E9</f>
        <v>1.40727272727273</v>
      </c>
      <c r="B15" s="46">
        <f>B9*C9*E9</f>
        <v>1.40727272727273</v>
      </c>
      <c r="C15" s="46">
        <f>B9*D9*E9</f>
        <v>1.40727272727273</v>
      </c>
      <c r="D15" s="46">
        <f>B9*C9*E9</f>
        <v>1.40727272727273</v>
      </c>
      <c r="E15" s="37">
        <v>3151</v>
      </c>
      <c r="F15" s="52">
        <f>1.12*1.11</f>
        <v>1.2432</v>
      </c>
    </row>
    <row r="16" spans="1:6">
      <c r="A16" s="53" t="s">
        <v>198</v>
      </c>
      <c r="B16" s="53" t="s">
        <v>199</v>
      </c>
      <c r="C16" s="53" t="s">
        <v>198</v>
      </c>
      <c r="D16" s="53" t="s">
        <v>199</v>
      </c>
      <c r="E16" s="54" t="s">
        <v>200</v>
      </c>
      <c r="F16" s="55" t="s">
        <v>201</v>
      </c>
    </row>
    <row r="17" spans="1:6">
      <c r="A17" s="46">
        <f>A15-1</f>
        <v>0.407272727272727</v>
      </c>
      <c r="B17" s="46">
        <f>B15-1</f>
        <v>0.407272727272727</v>
      </c>
      <c r="C17" s="46">
        <f>C15-1</f>
        <v>0.407272727272727</v>
      </c>
      <c r="D17" s="46">
        <f>D15-1</f>
        <v>0.407272727272727</v>
      </c>
      <c r="E17" s="56">
        <v>3300</v>
      </c>
      <c r="F17" s="51">
        <v>1</v>
      </c>
    </row>
    <row r="18" spans="5:6">
      <c r="E18" s="17"/>
      <c r="F18" s="17"/>
    </row>
    <row r="20" spans="1:6">
      <c r="A20" s="6" t="s">
        <v>173</v>
      </c>
      <c r="F20" s="6" t="s">
        <v>174</v>
      </c>
    </row>
    <row r="21" spans="1:6">
      <c r="A21" s="31" t="s">
        <v>202</v>
      </c>
      <c r="B21" s="32" t="s">
        <v>175</v>
      </c>
      <c r="C21" s="32" t="s">
        <v>176</v>
      </c>
      <c r="D21" s="32" t="s">
        <v>177</v>
      </c>
      <c r="E21" s="32" t="s">
        <v>2</v>
      </c>
      <c r="F21" s="32" t="s">
        <v>118</v>
      </c>
    </row>
    <row r="22" spans="1:6">
      <c r="A22" s="33" t="s">
        <v>109</v>
      </c>
      <c r="B22" s="34">
        <f>E36/F36</f>
        <v>3300</v>
      </c>
      <c r="C22" s="35">
        <f>(E32/F32)/(B22/250)</f>
        <v>2012.57575757576</v>
      </c>
      <c r="D22" s="36">
        <f>E34/F34</f>
        <v>2534.58815958816</v>
      </c>
      <c r="E22" s="37">
        <v>307</v>
      </c>
      <c r="F22" s="37">
        <v>0</v>
      </c>
    </row>
    <row r="23" spans="1:6">
      <c r="A23" s="33" t="s">
        <v>182</v>
      </c>
      <c r="B23" s="37">
        <v>16413.378348</v>
      </c>
      <c r="C23" s="37">
        <v>1285.89169222222</v>
      </c>
      <c r="D23" s="37">
        <v>1285.89169222222</v>
      </c>
      <c r="E23" s="37">
        <v>60</v>
      </c>
      <c r="F23" s="39"/>
    </row>
    <row r="24" spans="1:6">
      <c r="A24" s="38" t="s">
        <v>179</v>
      </c>
      <c r="B24" s="37"/>
      <c r="C24" s="37"/>
      <c r="D24" s="37"/>
      <c r="E24" s="37"/>
      <c r="F24" s="40"/>
    </row>
    <row r="25" spans="1:6">
      <c r="A25" s="38" t="s">
        <v>180</v>
      </c>
      <c r="B25" s="37">
        <f>12*112</f>
        <v>1344</v>
      </c>
      <c r="C25" s="37"/>
      <c r="D25" s="37"/>
      <c r="E25" s="37"/>
      <c r="F25" s="40"/>
    </row>
    <row r="26" spans="1:6">
      <c r="A26" s="42" t="s">
        <v>183</v>
      </c>
      <c r="B26" s="37"/>
      <c r="C26" s="37"/>
      <c r="D26" s="37"/>
      <c r="E26" s="37"/>
      <c r="F26" s="40"/>
    </row>
    <row r="27" spans="1:6">
      <c r="A27" s="7" t="s">
        <v>184</v>
      </c>
      <c r="B27" s="43">
        <f>(B22+B25+B23+B26-B24)/250</f>
        <v>84.229513392</v>
      </c>
      <c r="C27" s="44">
        <f>C22+C23+C25+C26-C24</f>
        <v>3298.46744979798</v>
      </c>
      <c r="D27" s="43">
        <f>(D22+D23-D24+D25+D26)/1000</f>
        <v>3.82047985181038</v>
      </c>
      <c r="E27" s="45">
        <f>(((E22-E24+(E25+E23+E26))*0.45%+1.05)+((E22-E24+(E25+E23+E26))*0.45%+1.05)*((E22-E24+(E25+E23+E26))*0.45%+1.05)*F22/100)/(1+F22/100)</f>
        <v>2.7015</v>
      </c>
      <c r="F27" s="7" t="s">
        <v>185</v>
      </c>
    </row>
    <row r="28" spans="1:6">
      <c r="A28" s="7" t="s">
        <v>186</v>
      </c>
      <c r="B28" s="46">
        <f>B27/(B22+B23)*250</f>
        <v>1.06817705094857</v>
      </c>
      <c r="C28" s="46">
        <f>C27/(C22+C23)</f>
        <v>1</v>
      </c>
      <c r="D28" s="46">
        <f>D27/(D22+D23)*1000</f>
        <v>1</v>
      </c>
      <c r="E28" s="47">
        <f>E27/((((E22+E23)*0.45%+1.05)+((E22+E23)*0.45%+1.05)*((E22+E23)*0.45%+1.05)*F22/100)/(1+F22/100))</f>
        <v>1</v>
      </c>
      <c r="F28" s="48"/>
    </row>
    <row r="29" spans="1:6">
      <c r="A29" s="7" t="s">
        <v>187</v>
      </c>
      <c r="B29" s="46">
        <f>B28-1</f>
        <v>0.0681770509485684</v>
      </c>
      <c r="C29" s="46">
        <f>C28-1</f>
        <v>0</v>
      </c>
      <c r="D29" s="46">
        <f>D28-1</f>
        <v>0</v>
      </c>
      <c r="E29" s="47">
        <f>E28-1</f>
        <v>0</v>
      </c>
      <c r="F29" s="7"/>
    </row>
    <row r="30" spans="1:6">
      <c r="A30" s="49" t="s">
        <v>188</v>
      </c>
      <c r="B30" s="49"/>
      <c r="C30" s="49" t="s">
        <v>189</v>
      </c>
      <c r="D30" s="49"/>
      <c r="E30" s="6"/>
      <c r="F30"/>
    </row>
    <row r="31" spans="1:6">
      <c r="A31" s="7" t="s">
        <v>190</v>
      </c>
      <c r="B31" s="7" t="s">
        <v>191</v>
      </c>
      <c r="C31" s="7" t="s">
        <v>190</v>
      </c>
      <c r="D31" s="7" t="s">
        <v>191</v>
      </c>
      <c r="E31" s="32" t="s">
        <v>192</v>
      </c>
      <c r="F31" s="32" t="s">
        <v>193</v>
      </c>
    </row>
    <row r="32" spans="1:6">
      <c r="A32" s="50">
        <f>B27*D27*E27*F34*F36</f>
        <v>1080.75730259698</v>
      </c>
      <c r="B32" s="7">
        <f>B27*C27*E27*F32*F36</f>
        <v>750553.174699108</v>
      </c>
      <c r="C32" s="50">
        <f>B27*D27*F34*F36</f>
        <v>400.058227872286</v>
      </c>
      <c r="D32" s="7">
        <f>B27*C27*F32*F36</f>
        <v>277828.308235835</v>
      </c>
      <c r="E32" s="37">
        <v>26566</v>
      </c>
      <c r="F32" s="51">
        <v>1</v>
      </c>
    </row>
    <row r="33" spans="1:6">
      <c r="A33" s="7" t="s">
        <v>194</v>
      </c>
      <c r="B33" s="7" t="s">
        <v>195</v>
      </c>
      <c r="C33" s="7" t="s">
        <v>194</v>
      </c>
      <c r="D33" s="7" t="s">
        <v>195</v>
      </c>
      <c r="E33" s="29" t="s">
        <v>196</v>
      </c>
      <c r="F33" s="29" t="s">
        <v>197</v>
      </c>
    </row>
    <row r="34" spans="1:6">
      <c r="A34" s="46">
        <f>B28*D28*E28</f>
        <v>1.06817705094857</v>
      </c>
      <c r="B34" s="46">
        <f>B28*C28*E28</f>
        <v>1.06817705094857</v>
      </c>
      <c r="C34" s="46">
        <f>B28*D28*E28</f>
        <v>1.06817705094857</v>
      </c>
      <c r="D34" s="46">
        <f>B28*C28*E28</f>
        <v>1.06817705094857</v>
      </c>
      <c r="E34" s="37">
        <v>3151</v>
      </c>
      <c r="F34" s="52">
        <f>1.12*1.11</f>
        <v>1.2432</v>
      </c>
    </row>
    <row r="35" spans="1:6">
      <c r="A35" s="53" t="s">
        <v>198</v>
      </c>
      <c r="B35" s="53" t="s">
        <v>199</v>
      </c>
      <c r="C35" s="53" t="s">
        <v>198</v>
      </c>
      <c r="D35" s="53" t="s">
        <v>199</v>
      </c>
      <c r="E35" s="54" t="s">
        <v>200</v>
      </c>
      <c r="F35" s="55" t="s">
        <v>201</v>
      </c>
    </row>
    <row r="36" spans="1:6">
      <c r="A36" s="46">
        <f>A34-1</f>
        <v>0.0681770509485684</v>
      </c>
      <c r="B36" s="46">
        <f>B34-1</f>
        <v>0.0681770509485684</v>
      </c>
      <c r="C36" s="46">
        <f>C34-1</f>
        <v>0.0681770509485684</v>
      </c>
      <c r="D36" s="46">
        <f>D34-1</f>
        <v>0.0681770509485684</v>
      </c>
      <c r="E36" s="56">
        <v>3300</v>
      </c>
      <c r="F36" s="51">
        <v>1</v>
      </c>
    </row>
    <row r="39" spans="1:6">
      <c r="A39" s="6" t="s">
        <v>173</v>
      </c>
      <c r="F39" s="6" t="s">
        <v>174</v>
      </c>
    </row>
    <row r="40" spans="1:6">
      <c r="A40" s="31" t="s">
        <v>203</v>
      </c>
      <c r="B40" s="32" t="s">
        <v>175</v>
      </c>
      <c r="C40" s="32" t="s">
        <v>176</v>
      </c>
      <c r="D40" s="32" t="s">
        <v>177</v>
      </c>
      <c r="E40" s="32" t="s">
        <v>2</v>
      </c>
      <c r="F40" s="32" t="s">
        <v>118</v>
      </c>
    </row>
    <row r="41" spans="1:6">
      <c r="A41" s="33" t="s">
        <v>109</v>
      </c>
      <c r="B41" s="34">
        <f>E55/F55</f>
        <v>3300</v>
      </c>
      <c r="C41" s="35">
        <f>(E51/F51)/(B41/250)</f>
        <v>2012.57575757576</v>
      </c>
      <c r="D41" s="36">
        <f>E53/F53</f>
        <v>2534.58815958816</v>
      </c>
      <c r="E41" s="37">
        <v>307</v>
      </c>
      <c r="F41" s="37">
        <v>0</v>
      </c>
    </row>
    <row r="42" spans="1:6">
      <c r="A42" s="33" t="s">
        <v>183</v>
      </c>
      <c r="B42" s="32">
        <f>(B41-B43+B44-774)*2.24+2933</f>
        <v>11601.8</v>
      </c>
      <c r="C42" s="32"/>
      <c r="D42" s="32"/>
      <c r="E42" s="37">
        <v>60</v>
      </c>
      <c r="F42" s="39"/>
    </row>
    <row r="43" spans="1:6">
      <c r="A43" s="38" t="s">
        <v>179</v>
      </c>
      <c r="B43" s="37"/>
      <c r="C43" s="37"/>
      <c r="D43" s="37"/>
      <c r="E43" s="37"/>
      <c r="F43" s="40"/>
    </row>
    <row r="44" spans="1:6">
      <c r="A44" s="38" t="s">
        <v>180</v>
      </c>
      <c r="B44" s="37">
        <f>12*112</f>
        <v>1344</v>
      </c>
      <c r="C44" s="37"/>
      <c r="D44" s="37"/>
      <c r="E44" s="37"/>
      <c r="F44" s="40"/>
    </row>
    <row r="45" spans="1:6">
      <c r="A45" s="42" t="s">
        <v>182</v>
      </c>
      <c r="B45" s="37"/>
      <c r="C45" s="37"/>
      <c r="D45" s="37"/>
      <c r="E45" s="37"/>
      <c r="F45" s="40"/>
    </row>
    <row r="46" spans="1:6">
      <c r="A46" s="7" t="s">
        <v>184</v>
      </c>
      <c r="B46" s="43">
        <f>(B41+B44+B42+B45-B43)/250</f>
        <v>64.9832</v>
      </c>
      <c r="C46" s="44">
        <f>C41+C42+C44+C45-C43</f>
        <v>2012.57575757576</v>
      </c>
      <c r="D46" s="43">
        <f>(D41+D42-D43+D44+D45)/1000</f>
        <v>2.53458815958816</v>
      </c>
      <c r="E46" s="45">
        <f>(((E41-E43+(E44+E42+E45))*0.45%+1.05)+((E41-E43+(E44+E42+E45))*0.45%+1.05)*((E41-E43+(E44+E42+E45))*0.45%+1.05)*F41/100)/(1+F41/100)</f>
        <v>2.7015</v>
      </c>
      <c r="F46" s="7" t="s">
        <v>185</v>
      </c>
    </row>
    <row r="47" spans="1:6">
      <c r="A47" s="7" t="s">
        <v>186</v>
      </c>
      <c r="B47" s="46">
        <f>B46/(B41+B42)*250</f>
        <v>1.09019044679166</v>
      </c>
      <c r="C47" s="46">
        <f>C46/(C41+C42)</f>
        <v>1</v>
      </c>
      <c r="D47" s="46">
        <f>D46/(D41+D42)*1000</f>
        <v>1</v>
      </c>
      <c r="E47" s="47">
        <f>E46/((((E41+E42)*0.45%+1.05)+((E41+E42)*0.45%+1.05)*((E41+E42)*0.45%+1.05)*F41/100)/(1+F41/100))</f>
        <v>1</v>
      </c>
      <c r="F47" s="48"/>
    </row>
    <row r="48" spans="1:6">
      <c r="A48" s="7" t="s">
        <v>187</v>
      </c>
      <c r="B48" s="46">
        <f>B47-1</f>
        <v>0.090190446791663</v>
      </c>
      <c r="C48" s="46">
        <f>C47-1</f>
        <v>0</v>
      </c>
      <c r="D48" s="46">
        <f>D47-1</f>
        <v>0</v>
      </c>
      <c r="E48" s="47">
        <f>E47-1</f>
        <v>0</v>
      </c>
      <c r="F48" s="7"/>
    </row>
    <row r="49" spans="1:6">
      <c r="A49" s="49" t="s">
        <v>188</v>
      </c>
      <c r="B49" s="49"/>
      <c r="C49" s="49" t="s">
        <v>189</v>
      </c>
      <c r="D49" s="49"/>
      <c r="E49" s="6"/>
      <c r="F49"/>
    </row>
    <row r="50" spans="1:6">
      <c r="A50" s="7" t="s">
        <v>190</v>
      </c>
      <c r="B50" s="7" t="s">
        <v>191</v>
      </c>
      <c r="C50" s="7" t="s">
        <v>190</v>
      </c>
      <c r="D50" s="7" t="s">
        <v>191</v>
      </c>
      <c r="E50" s="32" t="s">
        <v>192</v>
      </c>
      <c r="F50" s="32" t="s">
        <v>193</v>
      </c>
    </row>
    <row r="51" spans="1:6">
      <c r="A51" s="50">
        <f>B46*D46*E46*F53*F55</f>
        <v>553.1647137348</v>
      </c>
      <c r="B51" s="7">
        <f>B46*C46*E46*F51*F55</f>
        <v>353311.930437637</v>
      </c>
      <c r="C51" s="50">
        <f>B46*D46*F53*F55</f>
        <v>204.7620632</v>
      </c>
      <c r="D51" s="7">
        <f>B46*C46*F51*F55</f>
        <v>130783.612969697</v>
      </c>
      <c r="E51" s="37">
        <v>26566</v>
      </c>
      <c r="F51" s="51">
        <v>1</v>
      </c>
    </row>
    <row r="52" spans="1:6">
      <c r="A52" s="7" t="s">
        <v>194</v>
      </c>
      <c r="B52" s="7" t="s">
        <v>195</v>
      </c>
      <c r="C52" s="7" t="s">
        <v>194</v>
      </c>
      <c r="D52" s="7" t="s">
        <v>195</v>
      </c>
      <c r="E52" s="29" t="s">
        <v>196</v>
      </c>
      <c r="F52" s="29" t="s">
        <v>197</v>
      </c>
    </row>
    <row r="53" spans="1:6">
      <c r="A53" s="46">
        <f>B47*D47*E47</f>
        <v>1.09019044679166</v>
      </c>
      <c r="B53" s="46">
        <f>B47*C47*E47</f>
        <v>1.09019044679166</v>
      </c>
      <c r="C53" s="46">
        <f>B47*D47*E47</f>
        <v>1.09019044679166</v>
      </c>
      <c r="D53" s="46">
        <f>B47*C47*E47</f>
        <v>1.09019044679166</v>
      </c>
      <c r="E53" s="37">
        <v>3151</v>
      </c>
      <c r="F53" s="52">
        <f>1.12*1.11</f>
        <v>1.2432</v>
      </c>
    </row>
    <row r="54" spans="1:6">
      <c r="A54" s="53" t="s">
        <v>198</v>
      </c>
      <c r="B54" s="53" t="s">
        <v>199</v>
      </c>
      <c r="C54" s="53" t="s">
        <v>198</v>
      </c>
      <c r="D54" s="53" t="s">
        <v>199</v>
      </c>
      <c r="E54" s="54" t="s">
        <v>200</v>
      </c>
      <c r="F54" s="55" t="s">
        <v>201</v>
      </c>
    </row>
    <row r="55" spans="1:6">
      <c r="A55" s="46">
        <f>A53-1</f>
        <v>0.090190446791663</v>
      </c>
      <c r="B55" s="46">
        <f>B53-1</f>
        <v>0.090190446791663</v>
      </c>
      <c r="C55" s="46">
        <f>C53-1</f>
        <v>0.090190446791663</v>
      </c>
      <c r="D55" s="46">
        <f>D53-1</f>
        <v>0.090190446791663</v>
      </c>
      <c r="E55" s="56">
        <v>3300</v>
      </c>
      <c r="F55" s="51">
        <v>1</v>
      </c>
    </row>
    <row r="58" spans="1:6">
      <c r="A58" s="6" t="s">
        <v>173</v>
      </c>
      <c r="F58" s="6" t="s">
        <v>174</v>
      </c>
    </row>
    <row r="59" spans="1:6">
      <c r="A59" s="31" t="s">
        <v>204</v>
      </c>
      <c r="B59" s="32" t="s">
        <v>175</v>
      </c>
      <c r="C59" s="32" t="s">
        <v>176</v>
      </c>
      <c r="D59" s="32" t="s">
        <v>177</v>
      </c>
      <c r="E59" s="32" t="s">
        <v>2</v>
      </c>
      <c r="F59" s="32" t="s">
        <v>118</v>
      </c>
    </row>
    <row r="60" spans="1:6">
      <c r="A60" s="33" t="s">
        <v>109</v>
      </c>
      <c r="B60" s="34">
        <v>3300</v>
      </c>
      <c r="C60" s="35">
        <f>(E70/F70)/(B60/250)</f>
        <v>2012.57575757576</v>
      </c>
      <c r="D60" s="36">
        <f>E72/F72</f>
        <v>2534.58815958816</v>
      </c>
      <c r="E60" s="37">
        <v>307</v>
      </c>
      <c r="F60" s="37">
        <v>0</v>
      </c>
    </row>
    <row r="61" spans="1:6">
      <c r="A61" s="33" t="s">
        <v>182</v>
      </c>
      <c r="B61" s="37">
        <v>16413.378348</v>
      </c>
      <c r="C61" s="37">
        <v>1285.89169222222</v>
      </c>
      <c r="D61" s="37">
        <v>1285.89169222222</v>
      </c>
      <c r="E61" s="41"/>
      <c r="F61" s="40"/>
    </row>
    <row r="62" spans="1:6">
      <c r="A62" s="57" t="s">
        <v>183</v>
      </c>
      <c r="B62" s="29">
        <f>(B60-774-B63+B64)*2.24+2933</f>
        <v>11601.8</v>
      </c>
      <c r="C62" s="29"/>
      <c r="D62" s="29"/>
      <c r="E62" s="37"/>
      <c r="F62" s="40"/>
    </row>
    <row r="63" spans="1:6">
      <c r="A63" s="38" t="s">
        <v>179</v>
      </c>
      <c r="B63" s="37"/>
      <c r="C63" s="37"/>
      <c r="D63" s="37"/>
      <c r="E63" s="37"/>
      <c r="F63" s="39"/>
    </row>
    <row r="64" spans="1:6">
      <c r="A64" s="38" t="s">
        <v>180</v>
      </c>
      <c r="B64" s="37">
        <f>12*112</f>
        <v>1344</v>
      </c>
      <c r="C64" s="37"/>
      <c r="D64" s="37"/>
      <c r="E64" s="37"/>
      <c r="F64" s="40"/>
    </row>
    <row r="65" spans="1:6">
      <c r="A65" s="7" t="s">
        <v>184</v>
      </c>
      <c r="B65" s="43">
        <f>(B60-B63+B64+B61+B62)/250</f>
        <v>130.636713392</v>
      </c>
      <c r="C65" s="44">
        <f>C60-C63+(C64+C61+C62)</f>
        <v>3298.46744979798</v>
      </c>
      <c r="D65" s="43">
        <f>(D60-D63+(D64+D61+D62))/1000</f>
        <v>3.82047985181038</v>
      </c>
      <c r="E65" s="45">
        <f>(((E60-E63+(E64+E61+E62))*0.45%+1.05)+((E60-E63+(E64+E61+E62))*0.45%+1.05)*((E60-E63+(E64+E61+E62))*0.45%+1.05)*F60/100)/(1+F60/100)</f>
        <v>2.4315</v>
      </c>
      <c r="F65" s="7" t="s">
        <v>185</v>
      </c>
    </row>
    <row r="66" spans="1:6">
      <c r="A66" s="7" t="s">
        <v>186</v>
      </c>
      <c r="B66" s="46">
        <f>B65/(B60+B61+B62)*250</f>
        <v>1.04291848461038</v>
      </c>
      <c r="C66" s="46">
        <f>C65/(C61+C62+C60)</f>
        <v>1</v>
      </c>
      <c r="D66" s="46">
        <f>D65/(D61+D60+D62)*1000</f>
        <v>1</v>
      </c>
      <c r="E66" s="47">
        <f>E65/((((E60+E61+E62)*0.45%+1.05)+((E60+E61+E62)*0.45%+1.05)*((E60+E61+E62)*0.45%+1.05)*F60/100)/(1+F60/100))</f>
        <v>1</v>
      </c>
      <c r="F66" s="48"/>
    </row>
    <row r="67" spans="1:6">
      <c r="A67" s="7" t="s">
        <v>187</v>
      </c>
      <c r="B67" s="46">
        <f>B66-1</f>
        <v>0.0429184846103818</v>
      </c>
      <c r="C67" s="46">
        <f>C66-1</f>
        <v>0</v>
      </c>
      <c r="D67" s="46">
        <f>D66-1</f>
        <v>0</v>
      </c>
      <c r="E67" s="47">
        <f>E66-1</f>
        <v>0</v>
      </c>
      <c r="F67" s="7"/>
    </row>
    <row r="68" spans="1:6">
      <c r="A68" s="49" t="s">
        <v>188</v>
      </c>
      <c r="B68" s="49"/>
      <c r="C68" s="49" t="s">
        <v>189</v>
      </c>
      <c r="D68" s="49"/>
      <c r="F68"/>
    </row>
    <row r="69" spans="1:6">
      <c r="A69" s="7" t="s">
        <v>190</v>
      </c>
      <c r="B69" s="7" t="s">
        <v>191</v>
      </c>
      <c r="C69" s="7" t="s">
        <v>190</v>
      </c>
      <c r="D69" s="7" t="s">
        <v>191</v>
      </c>
      <c r="E69" s="32" t="s">
        <v>192</v>
      </c>
      <c r="F69" s="32" t="s">
        <v>193</v>
      </c>
    </row>
    <row r="70" spans="1:6">
      <c r="A70" s="50">
        <f>B65*D65*E65*F72*F74</f>
        <v>1508.68452177219</v>
      </c>
      <c r="B70" s="7">
        <f>B65*C65*E65*F70*F74</f>
        <v>1047735.65231951</v>
      </c>
      <c r="C70" s="50">
        <f>B65*D65*F72*F74</f>
        <v>620.474818742418</v>
      </c>
      <c r="D70" s="7">
        <f>B65*C65*F70*F74</f>
        <v>430900.9468721</v>
      </c>
      <c r="E70" s="37">
        <v>26566</v>
      </c>
      <c r="F70" s="51">
        <v>1</v>
      </c>
    </row>
    <row r="71" spans="1:6">
      <c r="A71" s="7" t="s">
        <v>194</v>
      </c>
      <c r="B71" s="7" t="s">
        <v>195</v>
      </c>
      <c r="C71" s="7" t="s">
        <v>194</v>
      </c>
      <c r="D71" s="7" t="s">
        <v>195</v>
      </c>
      <c r="E71" s="29" t="s">
        <v>196</v>
      </c>
      <c r="F71" s="29" t="s">
        <v>197</v>
      </c>
    </row>
    <row r="72" spans="1:6">
      <c r="A72" s="46">
        <f>B66*D66*E66</f>
        <v>1.04291848461038</v>
      </c>
      <c r="B72" s="46">
        <f>B66*C66*E66</f>
        <v>1.04291848461038</v>
      </c>
      <c r="C72" s="46">
        <f>B66*D66*E66</f>
        <v>1.04291848461038</v>
      </c>
      <c r="D72" s="46">
        <f>B66*C66*E66</f>
        <v>1.04291848461038</v>
      </c>
      <c r="E72" s="37">
        <v>3151</v>
      </c>
      <c r="F72" s="52">
        <f>1.12*1.11</f>
        <v>1.2432</v>
      </c>
    </row>
    <row r="73" spans="1:6">
      <c r="A73" s="53" t="s">
        <v>198</v>
      </c>
      <c r="B73" s="53" t="s">
        <v>199</v>
      </c>
      <c r="C73" s="53" t="s">
        <v>198</v>
      </c>
      <c r="D73" s="53" t="s">
        <v>199</v>
      </c>
      <c r="E73" s="54" t="s">
        <v>200</v>
      </c>
      <c r="F73" s="55" t="s">
        <v>201</v>
      </c>
    </row>
    <row r="74" spans="1:6">
      <c r="A74" s="46">
        <f>A72-1</f>
        <v>0.0429184846103818</v>
      </c>
      <c r="B74" s="46">
        <f>B72-1</f>
        <v>0.0429184846103818</v>
      </c>
      <c r="C74" s="46">
        <f>C72-1</f>
        <v>0.0429184846103818</v>
      </c>
      <c r="D74" s="46">
        <f>D72-1</f>
        <v>0.0429184846103818</v>
      </c>
      <c r="E74" s="56">
        <v>3300</v>
      </c>
      <c r="F74" s="51">
        <v>1</v>
      </c>
    </row>
  </sheetData>
  <mergeCells count="8">
    <mergeCell ref="A11:B11"/>
    <mergeCell ref="C11:D11"/>
    <mergeCell ref="A30:B30"/>
    <mergeCell ref="C30:D30"/>
    <mergeCell ref="A49:B49"/>
    <mergeCell ref="C49:D49"/>
    <mergeCell ref="A68:B68"/>
    <mergeCell ref="C68:D6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K34" sqref="K34"/>
    </sheetView>
  </sheetViews>
  <sheetFormatPr defaultColWidth="9" defaultRowHeight="13.5"/>
  <cols>
    <col min="1" max="10" width="11.125" style="6" customWidth="1"/>
    <col min="11" max="11" width="64.75" style="6" customWidth="1"/>
    <col min="12" max="12" width="9.375" style="6" customWidth="1"/>
    <col min="13" max="16384" width="9" style="6"/>
  </cols>
  <sheetData>
    <row r="1" spans="1:1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</v>
      </c>
      <c r="J1" s="7" t="s">
        <v>9</v>
      </c>
      <c r="K1" s="7" t="s">
        <v>10</v>
      </c>
      <c r="L1" s="7" t="s">
        <v>206</v>
      </c>
    </row>
    <row r="2" spans="1:12">
      <c r="A2" s="18" t="s">
        <v>15</v>
      </c>
      <c r="B2" s="7"/>
      <c r="C2" s="7"/>
      <c r="D2" s="7"/>
      <c r="E2" s="7">
        <v>4</v>
      </c>
      <c r="F2" s="7"/>
      <c r="G2" s="7"/>
      <c r="H2" s="7"/>
      <c r="I2" s="7">
        <v>16</v>
      </c>
      <c r="J2" s="7"/>
      <c r="K2" s="7"/>
      <c r="L2" s="7">
        <v>234</v>
      </c>
    </row>
    <row r="3" spans="1:12">
      <c r="A3" s="18" t="s">
        <v>21</v>
      </c>
      <c r="B3" s="7"/>
      <c r="C3" s="7"/>
      <c r="D3" s="7"/>
      <c r="E3" s="7">
        <v>4</v>
      </c>
      <c r="F3" s="7"/>
      <c r="G3" s="7">
        <v>16</v>
      </c>
      <c r="H3" s="7"/>
      <c r="I3" s="7"/>
      <c r="J3" s="7"/>
      <c r="K3" s="7"/>
      <c r="L3" s="7">
        <v>68</v>
      </c>
    </row>
    <row r="4" spans="1:12">
      <c r="A4" s="18" t="s">
        <v>27</v>
      </c>
      <c r="B4" s="7"/>
      <c r="C4" s="7"/>
      <c r="D4" s="7"/>
      <c r="E4" s="7">
        <v>4</v>
      </c>
      <c r="F4" s="7"/>
      <c r="G4" s="7"/>
      <c r="H4" s="7">
        <v>17</v>
      </c>
      <c r="I4" s="7"/>
      <c r="J4" s="7"/>
      <c r="K4" s="7"/>
      <c r="L4" s="7">
        <v>68</v>
      </c>
    </row>
    <row r="5" spans="1:12">
      <c r="A5" s="18" t="s">
        <v>33</v>
      </c>
      <c r="B5" s="7">
        <v>16</v>
      </c>
      <c r="C5" s="7"/>
      <c r="D5" s="7"/>
      <c r="E5" s="7">
        <v>4</v>
      </c>
      <c r="F5" s="7"/>
      <c r="G5" s="7"/>
      <c r="H5" s="7"/>
      <c r="I5" s="7"/>
      <c r="J5" s="7"/>
      <c r="K5" s="7"/>
      <c r="L5" s="7">
        <v>68</v>
      </c>
    </row>
    <row r="6" spans="1:12">
      <c r="A6" s="18" t="s">
        <v>39</v>
      </c>
      <c r="B6" s="7"/>
      <c r="C6" s="7"/>
      <c r="D6" s="7"/>
      <c r="E6" s="7">
        <v>4</v>
      </c>
      <c r="F6" s="7">
        <v>16</v>
      </c>
      <c r="G6" s="7"/>
      <c r="H6" s="7"/>
      <c r="I6" s="7"/>
      <c r="J6" s="7"/>
      <c r="K6" s="7" t="s">
        <v>207</v>
      </c>
      <c r="L6" s="7">
        <v>128</v>
      </c>
    </row>
    <row r="7" spans="1:12">
      <c r="A7" s="18" t="s">
        <v>208</v>
      </c>
      <c r="B7" s="7">
        <v>10</v>
      </c>
      <c r="C7" s="7"/>
      <c r="D7" s="7"/>
      <c r="E7" s="7"/>
      <c r="F7" s="7"/>
      <c r="G7" s="7">
        <v>10</v>
      </c>
      <c r="H7" s="7"/>
      <c r="I7" s="7"/>
      <c r="J7" s="7" t="s">
        <v>209</v>
      </c>
      <c r="K7" s="7"/>
      <c r="L7" s="29"/>
    </row>
    <row r="8" spans="1:12">
      <c r="A8" s="18" t="s">
        <v>210</v>
      </c>
      <c r="B8" s="7"/>
      <c r="C8" s="7"/>
      <c r="D8" s="7"/>
      <c r="E8" s="7"/>
      <c r="F8" s="7"/>
      <c r="G8" s="7"/>
      <c r="H8" s="7">
        <v>26</v>
      </c>
      <c r="I8" s="7"/>
      <c r="J8" s="7" t="s">
        <v>211</v>
      </c>
      <c r="K8" s="7" t="s">
        <v>212</v>
      </c>
      <c r="L8" s="7">
        <v>30</v>
      </c>
    </row>
    <row r="9" spans="1:12">
      <c r="A9" s="19" t="s">
        <v>213</v>
      </c>
      <c r="B9" s="19">
        <v>26</v>
      </c>
      <c r="C9" s="19">
        <v>0</v>
      </c>
      <c r="D9" s="19">
        <v>0</v>
      </c>
      <c r="E9" s="19">
        <v>20</v>
      </c>
      <c r="F9" s="19">
        <v>16</v>
      </c>
      <c r="G9" s="19">
        <v>26</v>
      </c>
      <c r="H9" s="19">
        <v>43</v>
      </c>
      <c r="I9" s="19">
        <v>16</v>
      </c>
      <c r="J9" s="19" t="s">
        <v>214</v>
      </c>
      <c r="K9" s="19"/>
      <c r="L9" s="19">
        <f>SUM(L2:L8)</f>
        <v>596</v>
      </c>
    </row>
    <row r="10" spans="1:12">
      <c r="A10" s="20" t="s">
        <v>16</v>
      </c>
      <c r="B10" s="7"/>
      <c r="C10" s="7"/>
      <c r="D10" s="7"/>
      <c r="E10" s="7"/>
      <c r="F10" s="7">
        <v>17</v>
      </c>
      <c r="G10" s="7"/>
      <c r="H10" s="7"/>
      <c r="I10" s="7"/>
      <c r="J10" s="7" t="s">
        <v>215</v>
      </c>
      <c r="K10" s="7"/>
      <c r="L10" s="7">
        <v>180</v>
      </c>
    </row>
    <row r="11" spans="1:12">
      <c r="A11" s="20" t="s">
        <v>22</v>
      </c>
      <c r="B11" s="7">
        <v>16</v>
      </c>
      <c r="C11" s="7"/>
      <c r="D11" s="7"/>
      <c r="E11" s="7"/>
      <c r="F11" s="7"/>
      <c r="G11" s="7"/>
      <c r="H11" s="7"/>
      <c r="I11" s="7"/>
      <c r="J11" s="7" t="s">
        <v>215</v>
      </c>
      <c r="K11" s="7"/>
      <c r="L11" s="7">
        <v>0</v>
      </c>
    </row>
    <row r="12" spans="1:12">
      <c r="A12" s="20" t="s">
        <v>28</v>
      </c>
      <c r="B12" s="7"/>
      <c r="C12" s="7"/>
      <c r="D12" s="7">
        <v>17</v>
      </c>
      <c r="E12" s="7"/>
      <c r="F12" s="7"/>
      <c r="G12" s="7"/>
      <c r="H12" s="7"/>
      <c r="I12" s="7"/>
      <c r="J12" s="7" t="s">
        <v>216</v>
      </c>
      <c r="K12" s="7"/>
      <c r="L12" s="7">
        <v>60</v>
      </c>
    </row>
    <row r="13" spans="1:12">
      <c r="A13" s="20" t="s">
        <v>34</v>
      </c>
      <c r="B13" s="7"/>
      <c r="C13" s="7"/>
      <c r="D13" s="7"/>
      <c r="E13" s="7"/>
      <c r="F13" s="7"/>
      <c r="G13" s="7">
        <v>17</v>
      </c>
      <c r="H13" s="7"/>
      <c r="I13" s="7"/>
      <c r="J13" s="7" t="s">
        <v>216</v>
      </c>
      <c r="K13" s="7"/>
      <c r="L13" s="7">
        <v>60</v>
      </c>
    </row>
    <row r="14" spans="1:12">
      <c r="A14" s="20" t="s">
        <v>40</v>
      </c>
      <c r="B14" s="7"/>
      <c r="C14" s="7"/>
      <c r="D14" s="7"/>
      <c r="E14" s="7"/>
      <c r="F14" s="7"/>
      <c r="G14" s="7"/>
      <c r="H14" s="7">
        <v>7</v>
      </c>
      <c r="I14" s="7"/>
      <c r="J14" s="7" t="s">
        <v>171</v>
      </c>
      <c r="K14" s="7" t="s">
        <v>207</v>
      </c>
      <c r="L14" s="7">
        <v>0</v>
      </c>
    </row>
    <row r="15" spans="1:12">
      <c r="A15" s="20" t="s">
        <v>208</v>
      </c>
      <c r="B15" s="7"/>
      <c r="C15" s="7"/>
      <c r="D15" s="7"/>
      <c r="E15" s="7">
        <v>20</v>
      </c>
      <c r="F15" s="7"/>
      <c r="G15" s="7"/>
      <c r="H15" s="7"/>
      <c r="I15" s="7">
        <v>10</v>
      </c>
      <c r="J15" s="7"/>
      <c r="K15" s="7" t="s">
        <v>217</v>
      </c>
      <c r="L15" s="7">
        <v>176</v>
      </c>
    </row>
    <row r="16" spans="1:12">
      <c r="A16" s="20" t="s">
        <v>210</v>
      </c>
      <c r="B16" s="7"/>
      <c r="C16" s="7"/>
      <c r="D16" s="7"/>
      <c r="E16" s="7"/>
      <c r="F16" s="7">
        <v>40</v>
      </c>
      <c r="G16" s="7"/>
      <c r="H16" s="7"/>
      <c r="I16" s="7"/>
      <c r="J16" s="7"/>
      <c r="K16" s="7" t="s">
        <v>218</v>
      </c>
      <c r="L16" s="7"/>
    </row>
    <row r="17" spans="1:12">
      <c r="A17" s="20" t="s">
        <v>213</v>
      </c>
      <c r="B17" s="20">
        <v>16</v>
      </c>
      <c r="C17" s="20">
        <v>0</v>
      </c>
      <c r="D17" s="20">
        <v>17</v>
      </c>
      <c r="E17" s="20">
        <v>20</v>
      </c>
      <c r="F17" s="20">
        <v>57</v>
      </c>
      <c r="G17" s="20">
        <v>17</v>
      </c>
      <c r="H17" s="20">
        <v>7</v>
      </c>
      <c r="I17" s="20">
        <v>10</v>
      </c>
      <c r="J17" s="20"/>
      <c r="K17" s="20" t="s">
        <v>219</v>
      </c>
      <c r="L17" s="20">
        <f>SUM(L10:L16)</f>
        <v>476</v>
      </c>
    </row>
    <row r="18" spans="1:12">
      <c r="A18" s="8" t="s">
        <v>17</v>
      </c>
      <c r="B18" s="7"/>
      <c r="C18" s="7"/>
      <c r="D18" s="7"/>
      <c r="E18" s="7"/>
      <c r="G18" s="7"/>
      <c r="H18" s="7"/>
      <c r="I18" s="7">
        <v>14</v>
      </c>
      <c r="J18" s="7"/>
      <c r="K18" s="7" t="s">
        <v>220</v>
      </c>
      <c r="L18" s="7">
        <v>234</v>
      </c>
    </row>
    <row r="19" spans="1:12">
      <c r="A19" s="8" t="s">
        <v>23</v>
      </c>
      <c r="B19" s="7"/>
      <c r="C19" s="7"/>
      <c r="D19" s="7"/>
      <c r="E19" s="7"/>
      <c r="F19" s="7"/>
      <c r="G19" s="7">
        <v>14</v>
      </c>
      <c r="H19" s="7"/>
      <c r="I19" s="7"/>
      <c r="J19" s="7" t="s">
        <v>221</v>
      </c>
      <c r="K19" s="7"/>
      <c r="L19" s="7">
        <v>0</v>
      </c>
    </row>
    <row r="20" spans="1:12">
      <c r="A20" s="8" t="s">
        <v>29</v>
      </c>
      <c r="B20" s="7"/>
      <c r="C20" s="7"/>
      <c r="D20" s="7"/>
      <c r="E20" s="7"/>
      <c r="F20" s="7"/>
      <c r="G20" s="7"/>
      <c r="H20" s="7">
        <v>14</v>
      </c>
      <c r="I20" s="7"/>
      <c r="J20" s="7" t="s">
        <v>222</v>
      </c>
      <c r="K20" s="7"/>
      <c r="L20" s="7">
        <v>0</v>
      </c>
    </row>
    <row r="21" spans="1:12">
      <c r="A21" s="8" t="s">
        <v>35</v>
      </c>
      <c r="B21" s="7"/>
      <c r="C21" s="7"/>
      <c r="D21" s="7">
        <v>15</v>
      </c>
      <c r="E21" s="7"/>
      <c r="F21" s="7"/>
      <c r="G21" s="7"/>
      <c r="H21" s="7"/>
      <c r="I21" s="7"/>
      <c r="J21" s="7" t="s">
        <v>222</v>
      </c>
      <c r="K21" s="7"/>
      <c r="L21" s="7">
        <v>0</v>
      </c>
    </row>
    <row r="22" spans="1:12">
      <c r="A22" s="8" t="s">
        <v>41</v>
      </c>
      <c r="B22" s="7"/>
      <c r="C22" s="7">
        <v>30</v>
      </c>
      <c r="D22" s="7"/>
      <c r="E22" s="7"/>
      <c r="F22" s="7"/>
      <c r="G22" s="7"/>
      <c r="H22" s="7"/>
      <c r="I22" s="7"/>
      <c r="J22" s="7" t="s">
        <v>221</v>
      </c>
      <c r="K22" s="7" t="s">
        <v>223</v>
      </c>
      <c r="L22" s="7">
        <v>68</v>
      </c>
    </row>
    <row r="23" spans="1:12">
      <c r="A23" s="8" t="s">
        <v>208</v>
      </c>
      <c r="B23" s="7"/>
      <c r="C23" s="7"/>
      <c r="D23" s="7"/>
      <c r="E23" s="7">
        <v>20</v>
      </c>
      <c r="F23" s="7"/>
      <c r="G23" s="7"/>
      <c r="H23" s="7"/>
      <c r="I23" s="7"/>
      <c r="J23" s="7" t="s">
        <v>209</v>
      </c>
      <c r="K23" s="7" t="s">
        <v>224</v>
      </c>
      <c r="L23" s="7">
        <v>294</v>
      </c>
    </row>
    <row r="24" spans="1:12">
      <c r="A24" s="8" t="s">
        <v>210</v>
      </c>
      <c r="B24" s="7"/>
      <c r="C24" s="7"/>
      <c r="D24" s="7"/>
      <c r="E24" s="7"/>
      <c r="F24" s="7"/>
      <c r="G24" s="7"/>
      <c r="H24" s="7"/>
      <c r="I24" s="7"/>
      <c r="J24" s="7"/>
      <c r="K24" s="7" t="s">
        <v>225</v>
      </c>
      <c r="L24" s="7"/>
    </row>
    <row r="25" spans="1:12">
      <c r="A25" s="8" t="s">
        <v>213</v>
      </c>
      <c r="B25" s="8">
        <v>0</v>
      </c>
      <c r="C25" s="8">
        <v>30</v>
      </c>
      <c r="D25" s="8">
        <v>15</v>
      </c>
      <c r="E25" s="8">
        <v>20</v>
      </c>
      <c r="F25" s="8">
        <v>0</v>
      </c>
      <c r="G25" s="8">
        <v>14</v>
      </c>
      <c r="H25" s="8">
        <v>14</v>
      </c>
      <c r="I25" s="8">
        <v>14</v>
      </c>
      <c r="J25" s="8" t="s">
        <v>214</v>
      </c>
      <c r="K25" s="8" t="s">
        <v>226</v>
      </c>
      <c r="L25" s="20">
        <f>SUM(L18:L24)</f>
        <v>596</v>
      </c>
    </row>
    <row r="26" spans="1:12">
      <c r="A26" s="11" t="s">
        <v>14</v>
      </c>
      <c r="B26" s="7"/>
      <c r="C26" s="7"/>
      <c r="D26" s="7"/>
      <c r="E26" s="7"/>
      <c r="F26" s="7"/>
      <c r="G26" s="7"/>
      <c r="H26" s="7"/>
      <c r="I26" s="7">
        <v>17</v>
      </c>
      <c r="J26" s="7"/>
      <c r="K26" s="7" t="s">
        <v>227</v>
      </c>
      <c r="L26" s="7">
        <v>234</v>
      </c>
    </row>
    <row r="27" spans="1:12">
      <c r="A27" s="11" t="s">
        <v>20</v>
      </c>
      <c r="B27" s="7">
        <v>18</v>
      </c>
      <c r="C27" s="7"/>
      <c r="D27" s="7"/>
      <c r="E27" s="7"/>
      <c r="F27" s="7"/>
      <c r="G27" s="7"/>
      <c r="H27" s="7"/>
      <c r="I27" s="7"/>
      <c r="J27" s="7"/>
      <c r="K27" s="7" t="s">
        <v>228</v>
      </c>
      <c r="L27" s="7">
        <v>88</v>
      </c>
    </row>
    <row r="28" spans="1:12">
      <c r="A28" s="11" t="s">
        <v>26</v>
      </c>
      <c r="B28" s="7"/>
      <c r="C28" s="7"/>
      <c r="D28" s="7"/>
      <c r="E28" s="7">
        <v>20</v>
      </c>
      <c r="F28" s="7"/>
      <c r="G28" s="7"/>
      <c r="H28" s="7"/>
      <c r="I28" s="7"/>
      <c r="J28" s="7"/>
      <c r="K28" s="7" t="s">
        <v>229</v>
      </c>
      <c r="L28" s="7">
        <v>88</v>
      </c>
    </row>
    <row r="29" spans="1:12">
      <c r="A29" s="11" t="s">
        <v>32</v>
      </c>
      <c r="B29" s="7"/>
      <c r="C29" s="7"/>
      <c r="D29" s="7"/>
      <c r="E29" s="7"/>
      <c r="F29" s="7"/>
      <c r="G29" s="7">
        <v>19</v>
      </c>
      <c r="H29" s="7"/>
      <c r="I29" s="7"/>
      <c r="J29" s="7"/>
      <c r="K29" s="7" t="s">
        <v>230</v>
      </c>
      <c r="L29" s="7">
        <v>88</v>
      </c>
    </row>
    <row r="30" spans="1:12">
      <c r="A30" s="11" t="s">
        <v>38</v>
      </c>
      <c r="B30" s="7"/>
      <c r="C30" s="7"/>
      <c r="D30" s="7"/>
      <c r="E30" s="7"/>
      <c r="F30" s="7"/>
      <c r="G30" s="7"/>
      <c r="H30" s="7">
        <v>19</v>
      </c>
      <c r="I30" s="7"/>
      <c r="J30" s="7"/>
      <c r="K30" s="7" t="s">
        <v>231</v>
      </c>
      <c r="L30" s="7">
        <v>128</v>
      </c>
    </row>
    <row r="31" spans="1:12">
      <c r="A31" s="11" t="s">
        <v>208</v>
      </c>
      <c r="B31" s="7">
        <v>27</v>
      </c>
      <c r="C31" s="7"/>
      <c r="D31" s="7"/>
      <c r="E31" s="7"/>
      <c r="F31" s="7"/>
      <c r="G31" s="7"/>
      <c r="H31" s="7"/>
      <c r="I31" s="7"/>
      <c r="J31" s="7"/>
      <c r="K31" s="7" t="s">
        <v>232</v>
      </c>
      <c r="L31" s="7">
        <v>150</v>
      </c>
    </row>
    <row r="32" spans="1:12">
      <c r="A32" s="11" t="s">
        <v>210</v>
      </c>
      <c r="B32" s="7"/>
      <c r="C32" s="7"/>
      <c r="D32" s="7">
        <v>37</v>
      </c>
      <c r="E32" s="7"/>
      <c r="F32" s="7"/>
      <c r="G32" s="7"/>
      <c r="H32" s="7"/>
      <c r="I32" s="7"/>
      <c r="J32" s="7"/>
      <c r="K32" s="7" t="s">
        <v>233</v>
      </c>
      <c r="L32" s="7"/>
    </row>
    <row r="33" spans="1:12">
      <c r="A33" s="11" t="s">
        <v>213</v>
      </c>
      <c r="B33" s="11">
        <v>45</v>
      </c>
      <c r="C33" s="11">
        <v>0</v>
      </c>
      <c r="D33" s="11">
        <v>37</v>
      </c>
      <c r="E33" s="11">
        <v>20</v>
      </c>
      <c r="F33" s="11">
        <v>0</v>
      </c>
      <c r="G33" s="11">
        <v>19</v>
      </c>
      <c r="H33" s="11">
        <v>19</v>
      </c>
      <c r="I33" s="11">
        <v>17</v>
      </c>
      <c r="J33" s="11"/>
      <c r="K33" s="11" t="s">
        <v>234</v>
      </c>
      <c r="L33" s="20">
        <f>SUM(L26:L32)</f>
        <v>776</v>
      </c>
    </row>
    <row r="34" spans="1:12">
      <c r="A34" s="23" t="s">
        <v>18</v>
      </c>
      <c r="B34" s="7"/>
      <c r="C34" s="7">
        <v>16</v>
      </c>
      <c r="D34" s="7"/>
      <c r="E34" s="7"/>
      <c r="F34" s="7"/>
      <c r="G34" s="7"/>
      <c r="H34" s="7"/>
      <c r="I34" s="7">
        <v>12</v>
      </c>
      <c r="J34" s="7"/>
      <c r="K34" s="7" t="s">
        <v>164</v>
      </c>
      <c r="L34" s="7">
        <v>234</v>
      </c>
    </row>
    <row r="35" spans="1:12">
      <c r="A35" s="23" t="s">
        <v>24</v>
      </c>
      <c r="B35" s="7"/>
      <c r="C35" s="7"/>
      <c r="D35" s="7"/>
      <c r="E35" s="7"/>
      <c r="F35" s="7"/>
      <c r="G35" s="7"/>
      <c r="H35" s="7">
        <v>14</v>
      </c>
      <c r="I35" s="7"/>
      <c r="J35" s="7"/>
      <c r="K35" s="7" t="s">
        <v>235</v>
      </c>
      <c r="L35" s="7">
        <v>88</v>
      </c>
    </row>
    <row r="36" spans="1:12">
      <c r="A36" s="23" t="s">
        <v>30</v>
      </c>
      <c r="B36" s="7"/>
      <c r="C36" s="7"/>
      <c r="D36" s="7">
        <v>13</v>
      </c>
      <c r="E36" s="7"/>
      <c r="F36" s="7"/>
      <c r="G36" s="7"/>
      <c r="H36" s="7"/>
      <c r="I36" s="7"/>
      <c r="J36" s="7"/>
      <c r="K36" s="7" t="s">
        <v>165</v>
      </c>
      <c r="L36" s="7">
        <v>88</v>
      </c>
    </row>
    <row r="37" spans="1:12">
      <c r="A37" s="23" t="s">
        <v>36</v>
      </c>
      <c r="B37" s="7">
        <v>13</v>
      </c>
      <c r="C37" s="7">
        <v>14</v>
      </c>
      <c r="D37" s="7"/>
      <c r="E37" s="7"/>
      <c r="F37" s="7"/>
      <c r="G37" s="7"/>
      <c r="H37" s="7"/>
      <c r="I37" s="7"/>
      <c r="J37" s="7"/>
      <c r="K37" s="7"/>
      <c r="L37" s="7">
        <v>88</v>
      </c>
    </row>
    <row r="38" spans="1:12">
      <c r="A38" s="23" t="s">
        <v>42</v>
      </c>
      <c r="B38" s="7"/>
      <c r="C38" s="7"/>
      <c r="D38" s="7"/>
      <c r="E38" s="7"/>
      <c r="F38" s="7">
        <v>14</v>
      </c>
      <c r="G38" s="7"/>
      <c r="H38" s="7"/>
      <c r="I38" s="7"/>
      <c r="J38" s="7"/>
      <c r="K38" s="7" t="s">
        <v>166</v>
      </c>
      <c r="L38" s="7">
        <v>128</v>
      </c>
    </row>
    <row r="39" spans="1:11">
      <c r="A39" s="23" t="s">
        <v>208</v>
      </c>
      <c r="B39" s="7"/>
      <c r="C39" s="7">
        <v>20</v>
      </c>
      <c r="D39" s="7"/>
      <c r="E39" s="7">
        <v>20</v>
      </c>
      <c r="F39" s="7"/>
      <c r="G39" s="7"/>
      <c r="H39" s="7"/>
      <c r="I39" s="7"/>
      <c r="J39" s="7"/>
      <c r="K39" s="7" t="s">
        <v>167</v>
      </c>
    </row>
    <row r="40" spans="1:12">
      <c r="A40" s="23" t="s">
        <v>210</v>
      </c>
      <c r="B40" s="7"/>
      <c r="C40" s="26"/>
      <c r="D40" s="27"/>
      <c r="E40" s="7"/>
      <c r="F40" s="7"/>
      <c r="G40" s="7"/>
      <c r="H40" s="7"/>
      <c r="I40" s="7"/>
      <c r="J40" s="7"/>
      <c r="K40" s="7" t="s">
        <v>168</v>
      </c>
      <c r="L40" s="7">
        <v>150</v>
      </c>
    </row>
    <row r="41" spans="1:12">
      <c r="A41" s="23" t="s">
        <v>213</v>
      </c>
      <c r="B41" s="23">
        <v>13</v>
      </c>
      <c r="C41" s="23">
        <v>40</v>
      </c>
      <c r="D41" s="23">
        <v>13</v>
      </c>
      <c r="E41" s="23">
        <v>20</v>
      </c>
      <c r="F41" s="23">
        <v>14</v>
      </c>
      <c r="G41" s="23">
        <v>0</v>
      </c>
      <c r="H41" s="23">
        <v>14</v>
      </c>
      <c r="I41" s="23">
        <v>12</v>
      </c>
      <c r="J41" s="23"/>
      <c r="K41" s="30" t="s">
        <v>226</v>
      </c>
      <c r="L41" s="20">
        <f>SUM(L34:L40)</f>
        <v>776</v>
      </c>
    </row>
    <row r="42" ht="12" customHeight="1" spans="3:4">
      <c r="C42" s="28"/>
      <c r="D42" s="2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B5" sqref="B5"/>
    </sheetView>
  </sheetViews>
  <sheetFormatPr defaultColWidth="9" defaultRowHeight="13.5"/>
  <cols>
    <col min="1" max="10" width="11.125" style="6" customWidth="1"/>
    <col min="11" max="11" width="64.375" style="6" customWidth="1"/>
    <col min="12" max="16384" width="9" style="6"/>
  </cols>
  <sheetData>
    <row r="1" spans="1:1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</v>
      </c>
      <c r="J1" s="7" t="s">
        <v>9</v>
      </c>
      <c r="K1" s="7" t="s">
        <v>10</v>
      </c>
      <c r="L1" s="7" t="s">
        <v>206</v>
      </c>
    </row>
    <row r="2" spans="1:12">
      <c r="A2" s="22" t="s">
        <v>15</v>
      </c>
      <c r="B2" s="7"/>
      <c r="C2" s="7"/>
      <c r="D2" s="7"/>
      <c r="E2" s="7">
        <v>5</v>
      </c>
      <c r="F2" s="7"/>
      <c r="G2" s="7"/>
      <c r="H2" s="7"/>
      <c r="I2" s="7">
        <v>20</v>
      </c>
      <c r="J2" s="7"/>
      <c r="K2" s="7"/>
      <c r="L2" s="7">
        <v>234</v>
      </c>
    </row>
    <row r="3" spans="1:12">
      <c r="A3" s="22" t="s">
        <v>21</v>
      </c>
      <c r="B3" s="7"/>
      <c r="C3" s="7"/>
      <c r="D3" s="7"/>
      <c r="E3" s="7">
        <v>5</v>
      </c>
      <c r="F3" s="7"/>
      <c r="G3" s="7">
        <v>21</v>
      </c>
      <c r="H3" s="7"/>
      <c r="I3" s="7"/>
      <c r="J3" s="7"/>
      <c r="K3" s="7"/>
      <c r="L3" s="7">
        <v>68</v>
      </c>
    </row>
    <row r="4" spans="1:12">
      <c r="A4" s="22" t="s">
        <v>27</v>
      </c>
      <c r="B4" s="7"/>
      <c r="C4" s="7"/>
      <c r="D4" s="7"/>
      <c r="E4" s="7">
        <v>5</v>
      </c>
      <c r="F4" s="7"/>
      <c r="G4" s="7"/>
      <c r="H4" s="7">
        <v>21</v>
      </c>
      <c r="I4" s="7"/>
      <c r="J4" s="7"/>
      <c r="K4" s="7"/>
      <c r="L4" s="7">
        <v>68</v>
      </c>
    </row>
    <row r="5" spans="1:12">
      <c r="A5" s="22" t="s">
        <v>33</v>
      </c>
      <c r="B5" s="7">
        <v>20</v>
      </c>
      <c r="C5" s="7"/>
      <c r="D5" s="7"/>
      <c r="E5" s="7">
        <v>5</v>
      </c>
      <c r="F5" s="7"/>
      <c r="G5" s="7"/>
      <c r="H5" s="7"/>
      <c r="I5" s="7"/>
      <c r="J5" s="7"/>
      <c r="K5" s="7"/>
      <c r="L5" s="7">
        <v>68</v>
      </c>
    </row>
    <row r="6" spans="1:12">
      <c r="A6" s="22" t="s">
        <v>39</v>
      </c>
      <c r="B6" s="7"/>
      <c r="C6" s="7"/>
      <c r="D6" s="7"/>
      <c r="E6" s="7">
        <v>5</v>
      </c>
      <c r="F6" s="7">
        <v>21</v>
      </c>
      <c r="G6" s="7"/>
      <c r="H6" s="7"/>
      <c r="I6" s="7"/>
      <c r="J6" s="7"/>
      <c r="K6" s="7" t="s">
        <v>207</v>
      </c>
      <c r="L6" s="7">
        <v>128</v>
      </c>
    </row>
    <row r="7" spans="1:12">
      <c r="A7" s="22" t="s">
        <v>208</v>
      </c>
      <c r="B7" s="7">
        <v>10</v>
      </c>
      <c r="C7" s="7"/>
      <c r="D7" s="7"/>
      <c r="E7" s="7"/>
      <c r="F7" s="7"/>
      <c r="G7" s="7">
        <v>12</v>
      </c>
      <c r="H7" s="7"/>
      <c r="I7" s="7"/>
      <c r="J7" s="7" t="s">
        <v>211</v>
      </c>
      <c r="K7" s="7" t="s">
        <v>236</v>
      </c>
      <c r="L7" s="7">
        <v>30</v>
      </c>
    </row>
    <row r="8" spans="1:12">
      <c r="A8" s="22" t="s">
        <v>210</v>
      </c>
      <c r="B8" s="7"/>
      <c r="C8" s="7"/>
      <c r="D8" s="7"/>
      <c r="E8" s="7"/>
      <c r="F8" s="7"/>
      <c r="G8" s="7"/>
      <c r="H8" s="7">
        <v>36</v>
      </c>
      <c r="I8" s="7"/>
      <c r="J8" s="7" t="s">
        <v>211</v>
      </c>
      <c r="K8" s="7" t="s">
        <v>237</v>
      </c>
      <c r="L8" s="7"/>
    </row>
    <row r="9" spans="1:12">
      <c r="A9" s="22" t="s">
        <v>213</v>
      </c>
      <c r="B9" s="22">
        <v>30</v>
      </c>
      <c r="C9" s="22">
        <v>0</v>
      </c>
      <c r="D9" s="22">
        <v>0</v>
      </c>
      <c r="E9" s="22">
        <v>20</v>
      </c>
      <c r="F9" s="22">
        <v>21</v>
      </c>
      <c r="G9" s="22">
        <v>33</v>
      </c>
      <c r="H9" s="22">
        <v>57</v>
      </c>
      <c r="I9" s="22">
        <v>20</v>
      </c>
      <c r="J9" s="22" t="s">
        <v>238</v>
      </c>
      <c r="K9" s="25"/>
      <c r="L9" s="22">
        <f>SUM(L2:L7)</f>
        <v>596</v>
      </c>
    </row>
    <row r="10" spans="1:12">
      <c r="A10" s="20" t="s">
        <v>16</v>
      </c>
      <c r="B10" s="7"/>
      <c r="C10" s="7"/>
      <c r="D10" s="7"/>
      <c r="E10" s="7"/>
      <c r="F10" s="7">
        <v>20</v>
      </c>
      <c r="G10" s="7"/>
      <c r="H10" s="7"/>
      <c r="I10" s="7"/>
      <c r="J10" s="7" t="s">
        <v>239</v>
      </c>
      <c r="K10" s="7"/>
      <c r="L10" s="7">
        <v>180</v>
      </c>
    </row>
    <row r="11" spans="1:12">
      <c r="A11" s="20" t="s">
        <v>22</v>
      </c>
      <c r="B11" s="7">
        <v>20</v>
      </c>
      <c r="C11" s="7"/>
      <c r="D11" s="7"/>
      <c r="E11" s="7"/>
      <c r="F11" s="7"/>
      <c r="G11" s="7"/>
      <c r="H11" s="7"/>
      <c r="I11" s="7"/>
      <c r="J11" s="7" t="s">
        <v>239</v>
      </c>
      <c r="K11" s="7"/>
      <c r="L11" s="7">
        <v>0</v>
      </c>
    </row>
    <row r="12" spans="1:12">
      <c r="A12" s="20" t="s">
        <v>28</v>
      </c>
      <c r="B12" s="7"/>
      <c r="C12" s="7"/>
      <c r="D12" s="7">
        <v>21</v>
      </c>
      <c r="E12" s="7"/>
      <c r="F12" s="7"/>
      <c r="G12" s="7"/>
      <c r="H12" s="7"/>
      <c r="I12" s="7"/>
      <c r="J12" s="7" t="s">
        <v>240</v>
      </c>
      <c r="K12" s="7"/>
      <c r="L12" s="7">
        <v>60</v>
      </c>
    </row>
    <row r="13" spans="1:12">
      <c r="A13" s="20" t="s">
        <v>34</v>
      </c>
      <c r="B13" s="7"/>
      <c r="C13" s="7"/>
      <c r="D13" s="7"/>
      <c r="E13" s="7"/>
      <c r="F13" s="7"/>
      <c r="G13" s="7">
        <v>21</v>
      </c>
      <c r="H13" s="7"/>
      <c r="I13" s="7"/>
      <c r="J13" s="7" t="s">
        <v>240</v>
      </c>
      <c r="K13" s="7"/>
      <c r="L13" s="7">
        <v>60</v>
      </c>
    </row>
    <row r="14" spans="1:12">
      <c r="A14" s="20" t="s">
        <v>40</v>
      </c>
      <c r="B14" s="7"/>
      <c r="C14" s="7"/>
      <c r="D14" s="7"/>
      <c r="E14" s="7"/>
      <c r="F14" s="7"/>
      <c r="G14" s="7"/>
      <c r="H14" s="7">
        <v>11</v>
      </c>
      <c r="I14" s="7"/>
      <c r="J14" s="7" t="s">
        <v>171</v>
      </c>
      <c r="K14" s="7" t="s">
        <v>231</v>
      </c>
      <c r="L14" s="7">
        <v>0</v>
      </c>
    </row>
    <row r="15" spans="1:12">
      <c r="A15" s="20" t="s">
        <v>208</v>
      </c>
      <c r="B15" s="7"/>
      <c r="C15" s="7"/>
      <c r="D15" s="7"/>
      <c r="E15" s="7">
        <v>25</v>
      </c>
      <c r="F15" s="7"/>
      <c r="G15" s="7"/>
      <c r="H15" s="7"/>
      <c r="I15" s="7">
        <v>12</v>
      </c>
      <c r="J15" s="7"/>
      <c r="K15" s="7" t="s">
        <v>241</v>
      </c>
      <c r="L15" s="7">
        <v>176</v>
      </c>
    </row>
    <row r="16" spans="1:11">
      <c r="A16" s="20" t="s">
        <v>210</v>
      </c>
      <c r="B16" s="7"/>
      <c r="C16" s="7"/>
      <c r="D16" s="7"/>
      <c r="E16" s="7"/>
      <c r="F16" s="7">
        <v>48</v>
      </c>
      <c r="G16" s="7"/>
      <c r="H16" s="7"/>
      <c r="I16" s="7"/>
      <c r="J16" s="7"/>
      <c r="K16" s="7" t="s">
        <v>218</v>
      </c>
    </row>
    <row r="17" spans="1:12">
      <c r="A17" s="20" t="s">
        <v>213</v>
      </c>
      <c r="B17" s="20">
        <v>20</v>
      </c>
      <c r="C17" s="20">
        <v>0</v>
      </c>
      <c r="D17" s="20">
        <v>21</v>
      </c>
      <c r="E17" s="20">
        <v>25</v>
      </c>
      <c r="F17" s="20">
        <v>48</v>
      </c>
      <c r="G17" s="20">
        <v>21</v>
      </c>
      <c r="H17" s="20">
        <v>11</v>
      </c>
      <c r="I17" s="20">
        <v>12</v>
      </c>
      <c r="J17" s="20">
        <v>0</v>
      </c>
      <c r="K17" s="20" t="s">
        <v>242</v>
      </c>
      <c r="L17" s="7">
        <f>SUM(L10:L15)</f>
        <v>476</v>
      </c>
    </row>
    <row r="18" spans="1:12">
      <c r="A18" s="8" t="s">
        <v>17</v>
      </c>
      <c r="B18" s="7"/>
      <c r="C18" s="7"/>
      <c r="D18" s="7"/>
      <c r="E18" s="7"/>
      <c r="F18" s="7"/>
      <c r="G18" s="7"/>
      <c r="H18" s="7"/>
      <c r="I18" s="7">
        <v>18</v>
      </c>
      <c r="J18" s="7"/>
      <c r="K18" s="7" t="s">
        <v>243</v>
      </c>
      <c r="L18" s="7">
        <v>234</v>
      </c>
    </row>
    <row r="19" spans="1:12">
      <c r="A19" s="8" t="s">
        <v>23</v>
      </c>
      <c r="B19" s="7"/>
      <c r="C19" s="7"/>
      <c r="D19" s="7"/>
      <c r="E19" s="7"/>
      <c r="F19" s="7"/>
      <c r="G19" s="7">
        <v>20</v>
      </c>
      <c r="H19" s="7"/>
      <c r="I19" s="7"/>
      <c r="J19" s="7" t="s">
        <v>221</v>
      </c>
      <c r="K19" s="7"/>
      <c r="L19" s="7">
        <v>0</v>
      </c>
    </row>
    <row r="20" spans="1:12">
      <c r="A20" s="8" t="s">
        <v>29</v>
      </c>
      <c r="B20" s="7"/>
      <c r="C20" s="7"/>
      <c r="D20" s="7"/>
      <c r="E20" s="7"/>
      <c r="F20" s="7"/>
      <c r="G20" s="7"/>
      <c r="H20" s="7">
        <v>20</v>
      </c>
      <c r="I20" s="7"/>
      <c r="J20" s="7" t="s">
        <v>222</v>
      </c>
      <c r="K20" s="7"/>
      <c r="L20" s="7">
        <v>0</v>
      </c>
    </row>
    <row r="21" spans="1:12">
      <c r="A21" s="8" t="s">
        <v>35</v>
      </c>
      <c r="B21" s="7"/>
      <c r="C21" s="7"/>
      <c r="D21" s="7">
        <v>21</v>
      </c>
      <c r="E21" s="7"/>
      <c r="F21" s="7"/>
      <c r="G21" s="7"/>
      <c r="H21" s="7"/>
      <c r="I21" s="7"/>
      <c r="J21" s="7" t="s">
        <v>222</v>
      </c>
      <c r="K21" s="7"/>
      <c r="L21" s="7">
        <v>0</v>
      </c>
    </row>
    <row r="22" spans="1:12">
      <c r="A22" s="8" t="s">
        <v>41</v>
      </c>
      <c r="B22" s="7"/>
      <c r="C22" s="7">
        <v>40</v>
      </c>
      <c r="D22" s="7"/>
      <c r="E22" s="7"/>
      <c r="F22" s="7"/>
      <c r="G22" s="7"/>
      <c r="H22" s="7"/>
      <c r="I22" s="7"/>
      <c r="J22" s="7" t="s">
        <v>221</v>
      </c>
      <c r="K22" s="7" t="s">
        <v>223</v>
      </c>
      <c r="L22" s="7">
        <v>68</v>
      </c>
    </row>
    <row r="23" spans="1:12">
      <c r="A23" s="8" t="s">
        <v>208</v>
      </c>
      <c r="B23" s="7"/>
      <c r="C23" s="7"/>
      <c r="D23" s="7"/>
      <c r="E23" s="7">
        <v>25</v>
      </c>
      <c r="F23" s="7"/>
      <c r="G23" s="7"/>
      <c r="H23" s="7"/>
      <c r="I23" s="7"/>
      <c r="J23" s="7" t="s">
        <v>244</v>
      </c>
      <c r="K23" s="7" t="s">
        <v>245</v>
      </c>
      <c r="L23" s="7">
        <v>294</v>
      </c>
    </row>
    <row r="24" spans="1:11">
      <c r="A24" s="8" t="s">
        <v>210</v>
      </c>
      <c r="B24" s="7"/>
      <c r="C24" s="7"/>
      <c r="D24" s="7"/>
      <c r="E24" s="7"/>
      <c r="F24" s="7"/>
      <c r="G24" s="7"/>
      <c r="H24" s="7"/>
      <c r="I24" s="7"/>
      <c r="J24" s="7" t="s">
        <v>221</v>
      </c>
      <c r="K24" s="7" t="s">
        <v>246</v>
      </c>
    </row>
    <row r="25" spans="1:12">
      <c r="A25" s="8" t="s">
        <v>213</v>
      </c>
      <c r="B25" s="8"/>
      <c r="C25" s="8">
        <v>40</v>
      </c>
      <c r="D25" s="8">
        <v>21</v>
      </c>
      <c r="E25" s="8">
        <v>25</v>
      </c>
      <c r="F25" s="8">
        <v>0</v>
      </c>
      <c r="G25" s="8">
        <v>20</v>
      </c>
      <c r="H25" s="8">
        <v>20</v>
      </c>
      <c r="I25" s="8">
        <v>18</v>
      </c>
      <c r="J25" s="8" t="s">
        <v>238</v>
      </c>
      <c r="K25" s="8"/>
      <c r="L25" s="7">
        <f>SUM(L18:L23)</f>
        <v>596</v>
      </c>
    </row>
    <row r="26" spans="1:12">
      <c r="A26" s="11" t="s">
        <v>14</v>
      </c>
      <c r="B26" s="7"/>
      <c r="C26" s="7"/>
      <c r="D26" s="7"/>
      <c r="E26" s="7"/>
      <c r="F26" s="7"/>
      <c r="G26" s="7"/>
      <c r="H26" s="7"/>
      <c r="I26" s="7">
        <v>23</v>
      </c>
      <c r="J26" s="7"/>
      <c r="K26" s="7" t="s">
        <v>227</v>
      </c>
      <c r="L26" s="7">
        <v>234</v>
      </c>
    </row>
    <row r="27" spans="1:12">
      <c r="A27" s="11" t="s">
        <v>20</v>
      </c>
      <c r="B27" s="7">
        <v>25</v>
      </c>
      <c r="C27" s="7"/>
      <c r="D27" s="7"/>
      <c r="E27" s="7"/>
      <c r="F27" s="7"/>
      <c r="G27" s="7"/>
      <c r="H27" s="7"/>
      <c r="I27" s="7"/>
      <c r="J27" s="7"/>
      <c r="K27" s="7" t="s">
        <v>228</v>
      </c>
      <c r="L27" s="7">
        <v>88</v>
      </c>
    </row>
    <row r="28" spans="1:12">
      <c r="A28" s="11" t="s">
        <v>26</v>
      </c>
      <c r="B28" s="7"/>
      <c r="C28" s="7"/>
      <c r="D28" s="7"/>
      <c r="E28" s="7">
        <v>25</v>
      </c>
      <c r="F28" s="7"/>
      <c r="G28" s="7"/>
      <c r="H28" s="7"/>
      <c r="I28" s="7"/>
      <c r="J28" s="7"/>
      <c r="K28" s="7" t="s">
        <v>229</v>
      </c>
      <c r="L28" s="7">
        <v>88</v>
      </c>
    </row>
    <row r="29" spans="1:12">
      <c r="A29" s="11" t="s">
        <v>32</v>
      </c>
      <c r="B29" s="7"/>
      <c r="C29" s="7"/>
      <c r="D29" s="7"/>
      <c r="E29" s="7"/>
      <c r="F29" s="7"/>
      <c r="G29" s="7">
        <v>24</v>
      </c>
      <c r="H29" s="7"/>
      <c r="I29" s="7"/>
      <c r="J29" s="7"/>
      <c r="K29" s="7" t="s">
        <v>230</v>
      </c>
      <c r="L29" s="7">
        <v>88</v>
      </c>
    </row>
    <row r="30" spans="1:12">
      <c r="A30" s="11" t="s">
        <v>38</v>
      </c>
      <c r="B30" s="7"/>
      <c r="C30" s="7"/>
      <c r="D30" s="7"/>
      <c r="E30" s="7"/>
      <c r="F30" s="7"/>
      <c r="G30" s="7"/>
      <c r="H30" s="7">
        <v>24</v>
      </c>
      <c r="I30" s="7"/>
      <c r="J30" s="7"/>
      <c r="K30" s="7" t="s">
        <v>231</v>
      </c>
      <c r="L30" s="7">
        <v>128</v>
      </c>
    </row>
    <row r="31" spans="1:12">
      <c r="A31" s="11" t="s">
        <v>208</v>
      </c>
      <c r="B31" s="7">
        <v>35</v>
      </c>
      <c r="C31" s="7"/>
      <c r="D31" s="7"/>
      <c r="E31" s="7"/>
      <c r="F31" s="7"/>
      <c r="G31" s="7"/>
      <c r="H31" s="7"/>
      <c r="I31" s="7"/>
      <c r="J31" s="7"/>
      <c r="K31" s="7" t="s">
        <v>247</v>
      </c>
      <c r="L31" s="7">
        <v>150</v>
      </c>
    </row>
    <row r="32" spans="1:11">
      <c r="A32" s="11" t="s">
        <v>210</v>
      </c>
      <c r="B32" s="7"/>
      <c r="C32" s="7"/>
      <c r="D32" s="7">
        <v>45</v>
      </c>
      <c r="E32" s="7"/>
      <c r="F32" s="7"/>
      <c r="G32" s="7"/>
      <c r="H32" s="7"/>
      <c r="I32" s="7"/>
      <c r="J32" s="7"/>
      <c r="K32" s="7" t="s">
        <v>248</v>
      </c>
    </row>
    <row r="33" spans="1:12">
      <c r="A33" s="11" t="s">
        <v>213</v>
      </c>
      <c r="B33" s="11">
        <v>60</v>
      </c>
      <c r="C33" s="11">
        <v>0</v>
      </c>
      <c r="D33" s="11">
        <v>45</v>
      </c>
      <c r="E33" s="11">
        <v>25</v>
      </c>
      <c r="F33" s="11">
        <v>0</v>
      </c>
      <c r="G33" s="11">
        <v>24</v>
      </c>
      <c r="H33" s="11">
        <v>24</v>
      </c>
      <c r="I33" s="11">
        <v>23</v>
      </c>
      <c r="J33" s="11">
        <v>0</v>
      </c>
      <c r="K33" s="11"/>
      <c r="L33" s="7">
        <f>SUM(L26:L31)</f>
        <v>776</v>
      </c>
    </row>
    <row r="34" spans="1:12">
      <c r="A34" s="23" t="s">
        <v>18</v>
      </c>
      <c r="B34" s="7"/>
      <c r="C34" s="7">
        <v>20</v>
      </c>
      <c r="D34" s="7"/>
      <c r="E34" s="7"/>
      <c r="F34" s="7"/>
      <c r="G34" s="7"/>
      <c r="H34" s="7"/>
      <c r="I34" s="7">
        <v>17</v>
      </c>
      <c r="J34" s="7"/>
      <c r="K34" s="7" t="s">
        <v>164</v>
      </c>
      <c r="L34" s="7">
        <v>234</v>
      </c>
    </row>
    <row r="35" spans="1:12">
      <c r="A35" s="23" t="s">
        <v>24</v>
      </c>
      <c r="B35" s="7"/>
      <c r="C35" s="7">
        <v>0</v>
      </c>
      <c r="D35" s="7"/>
      <c r="E35" s="7"/>
      <c r="F35" s="7"/>
      <c r="G35" s="7"/>
      <c r="H35" s="7">
        <v>18</v>
      </c>
      <c r="I35" s="7"/>
      <c r="J35" s="7"/>
      <c r="K35" s="7" t="s">
        <v>235</v>
      </c>
      <c r="L35" s="7">
        <v>88</v>
      </c>
    </row>
    <row r="36" spans="1:12">
      <c r="A36" s="23" t="s">
        <v>30</v>
      </c>
      <c r="B36" s="7"/>
      <c r="C36" s="7">
        <v>0</v>
      </c>
      <c r="D36" s="7">
        <v>17</v>
      </c>
      <c r="E36" s="7"/>
      <c r="F36" s="7"/>
      <c r="G36" s="7"/>
      <c r="H36" s="7"/>
      <c r="I36" s="7"/>
      <c r="J36" s="7"/>
      <c r="K36" s="7" t="s">
        <v>165</v>
      </c>
      <c r="L36" s="7">
        <v>88</v>
      </c>
    </row>
    <row r="37" spans="1:12">
      <c r="A37" s="23" t="s">
        <v>36</v>
      </c>
      <c r="B37" s="7">
        <v>18</v>
      </c>
      <c r="C37" s="7">
        <v>20</v>
      </c>
      <c r="D37" s="7"/>
      <c r="E37" s="7"/>
      <c r="F37" s="7"/>
      <c r="G37" s="7"/>
      <c r="H37" s="7"/>
      <c r="I37" s="7"/>
      <c r="J37" s="7"/>
      <c r="K37" s="7"/>
      <c r="L37" s="7">
        <v>88</v>
      </c>
    </row>
    <row r="38" spans="1:12">
      <c r="A38" s="23" t="s">
        <v>42</v>
      </c>
      <c r="B38" s="7"/>
      <c r="C38" s="7">
        <v>0</v>
      </c>
      <c r="D38" s="7"/>
      <c r="E38" s="7"/>
      <c r="F38" s="7">
        <v>18</v>
      </c>
      <c r="G38" s="7"/>
      <c r="H38" s="7"/>
      <c r="I38" s="7"/>
      <c r="J38" s="7"/>
      <c r="K38" s="7" t="s">
        <v>166</v>
      </c>
      <c r="L38" s="7">
        <v>128</v>
      </c>
    </row>
    <row r="39" spans="1:12">
      <c r="A39" s="23" t="s">
        <v>208</v>
      </c>
      <c r="B39" s="7"/>
      <c r="C39" s="7">
        <v>25</v>
      </c>
      <c r="D39" s="7"/>
      <c r="E39" s="7">
        <v>25</v>
      </c>
      <c r="F39" s="7"/>
      <c r="G39" s="7"/>
      <c r="H39" s="7"/>
      <c r="I39" s="7"/>
      <c r="J39" s="7"/>
      <c r="K39" s="7" t="s">
        <v>249</v>
      </c>
      <c r="L39" s="7">
        <v>150</v>
      </c>
    </row>
    <row r="40" spans="1:12">
      <c r="A40" s="23" t="s">
        <v>210</v>
      </c>
      <c r="B40" s="7"/>
      <c r="C40" s="7"/>
      <c r="D40" s="7"/>
      <c r="E40" s="7"/>
      <c r="F40" s="7"/>
      <c r="G40" s="7"/>
      <c r="H40" s="7"/>
      <c r="I40" s="7"/>
      <c r="J40" s="7"/>
      <c r="K40" s="7" t="s">
        <v>250</v>
      </c>
      <c r="L40" s="7"/>
    </row>
    <row r="41" spans="1:12">
      <c r="A41" s="23" t="s">
        <v>213</v>
      </c>
      <c r="B41" s="23">
        <v>18</v>
      </c>
      <c r="C41" s="23">
        <v>65</v>
      </c>
      <c r="D41" s="23">
        <v>17</v>
      </c>
      <c r="E41" s="23">
        <v>25</v>
      </c>
      <c r="F41" s="23">
        <v>18</v>
      </c>
      <c r="G41" s="23">
        <v>0</v>
      </c>
      <c r="H41" s="23">
        <v>18</v>
      </c>
      <c r="I41" s="23">
        <v>17</v>
      </c>
      <c r="J41" s="23">
        <v>0</v>
      </c>
      <c r="K41" s="23"/>
      <c r="L41" s="23">
        <f>SUM(L34:L39)</f>
        <v>776</v>
      </c>
    </row>
    <row r="42" spans="3:4">
      <c r="C42" s="24"/>
      <c r="D42" s="2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opLeftCell="A10" workbookViewId="0">
      <selection activeCell="B1" sqref="B1:K1"/>
    </sheetView>
  </sheetViews>
  <sheetFormatPr defaultColWidth="9" defaultRowHeight="13.5"/>
  <cols>
    <col min="1" max="10" width="11.125" style="17" customWidth="1"/>
    <col min="11" max="11" width="65.875" style="17" customWidth="1"/>
    <col min="12" max="16384" width="9" style="17"/>
  </cols>
  <sheetData>
    <row r="1" spans="1:11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</v>
      </c>
      <c r="J1" s="7" t="s">
        <v>9</v>
      </c>
      <c r="K1" s="7" t="s">
        <v>10</v>
      </c>
    </row>
    <row r="2" spans="1:11">
      <c r="A2" s="18" t="s">
        <v>15</v>
      </c>
      <c r="B2" s="7"/>
      <c r="C2" s="7">
        <v>10</v>
      </c>
      <c r="D2" s="7"/>
      <c r="E2" s="7"/>
      <c r="F2" s="7"/>
      <c r="G2" s="7">
        <v>10</v>
      </c>
      <c r="H2" s="7"/>
      <c r="I2" s="7"/>
      <c r="J2" s="7"/>
      <c r="K2" s="7" t="s">
        <v>251</v>
      </c>
    </row>
    <row r="3" spans="1:11">
      <c r="A3" s="18" t="s">
        <v>21</v>
      </c>
      <c r="B3" s="7">
        <v>12</v>
      </c>
      <c r="C3" s="7"/>
      <c r="D3" s="7"/>
      <c r="E3" s="7"/>
      <c r="F3" s="7"/>
      <c r="G3" s="7"/>
      <c r="H3" s="7"/>
      <c r="I3" s="7"/>
      <c r="J3" s="7" t="s">
        <v>252</v>
      </c>
      <c r="K3" s="7" t="s">
        <v>253</v>
      </c>
    </row>
    <row r="4" spans="1:11">
      <c r="A4" s="18" t="s">
        <v>27</v>
      </c>
      <c r="B4" s="7">
        <v>12</v>
      </c>
      <c r="C4" s="7"/>
      <c r="D4" s="7"/>
      <c r="E4" s="7"/>
      <c r="F4" s="7"/>
      <c r="G4" s="7"/>
      <c r="H4" s="7"/>
      <c r="I4" s="7"/>
      <c r="J4" s="7" t="s">
        <v>254</v>
      </c>
      <c r="K4" s="7" t="s">
        <v>255</v>
      </c>
    </row>
    <row r="5" spans="1:11">
      <c r="A5" s="18" t="s">
        <v>33</v>
      </c>
      <c r="B5" s="7"/>
      <c r="C5" s="7">
        <v>10</v>
      </c>
      <c r="D5" s="7"/>
      <c r="E5" s="7"/>
      <c r="F5" s="7"/>
      <c r="G5" s="7">
        <v>5</v>
      </c>
      <c r="H5" s="7"/>
      <c r="I5" s="7"/>
      <c r="J5" s="7"/>
      <c r="K5" s="7" t="s">
        <v>256</v>
      </c>
    </row>
    <row r="6" spans="1:11">
      <c r="A6" s="18" t="s">
        <v>39</v>
      </c>
      <c r="B6" s="7"/>
      <c r="C6" s="7">
        <v>10</v>
      </c>
      <c r="D6" s="7"/>
      <c r="E6" s="7"/>
      <c r="F6" s="7"/>
      <c r="G6" s="7">
        <v>5</v>
      </c>
      <c r="H6" s="7"/>
      <c r="I6" s="7"/>
      <c r="J6" s="7"/>
      <c r="K6" s="7" t="s">
        <v>257</v>
      </c>
    </row>
    <row r="7" spans="1:11">
      <c r="A7" s="18" t="s">
        <v>208</v>
      </c>
      <c r="B7" s="7"/>
      <c r="C7" s="7"/>
      <c r="D7" s="7"/>
      <c r="E7" s="7"/>
      <c r="F7" s="7">
        <v>20</v>
      </c>
      <c r="G7" s="7"/>
      <c r="H7" s="7"/>
      <c r="I7" s="7"/>
      <c r="J7" s="7" t="s">
        <v>258</v>
      </c>
      <c r="K7" s="7"/>
    </row>
    <row r="8" spans="1:11">
      <c r="A8" s="18" t="s">
        <v>210</v>
      </c>
      <c r="B8" s="7"/>
      <c r="C8" s="7">
        <v>18</v>
      </c>
      <c r="D8" s="7"/>
      <c r="E8" s="7"/>
      <c r="F8" s="7"/>
      <c r="G8" s="7"/>
      <c r="H8" s="7">
        <v>30</v>
      </c>
      <c r="I8" s="7"/>
      <c r="J8" s="7" t="s">
        <v>259</v>
      </c>
      <c r="K8" s="7" t="s">
        <v>260</v>
      </c>
    </row>
    <row r="9" spans="1:11">
      <c r="A9" s="19" t="s">
        <v>213</v>
      </c>
      <c r="B9" s="19">
        <f t="shared" ref="B9:K9" si="0">SUM(B2:B8)</f>
        <v>24</v>
      </c>
      <c r="C9" s="19">
        <f t="shared" si="0"/>
        <v>48</v>
      </c>
      <c r="D9" s="19">
        <f t="shared" si="0"/>
        <v>0</v>
      </c>
      <c r="E9" s="19">
        <f t="shared" si="0"/>
        <v>0</v>
      </c>
      <c r="F9" s="19">
        <f t="shared" si="0"/>
        <v>20</v>
      </c>
      <c r="G9" s="19">
        <f t="shared" si="0"/>
        <v>20</v>
      </c>
      <c r="H9" s="19">
        <f t="shared" si="0"/>
        <v>30</v>
      </c>
      <c r="I9" s="19">
        <f t="shared" si="0"/>
        <v>0</v>
      </c>
      <c r="J9" s="19"/>
      <c r="K9" s="19"/>
    </row>
    <row r="10" spans="1:11">
      <c r="A10" s="20" t="s">
        <v>16</v>
      </c>
      <c r="B10" s="7"/>
      <c r="C10" s="7">
        <v>13</v>
      </c>
      <c r="D10" s="7"/>
      <c r="E10" s="7"/>
      <c r="F10" s="7"/>
      <c r="G10" s="7">
        <v>11</v>
      </c>
      <c r="H10" s="7"/>
      <c r="I10" s="7"/>
      <c r="J10" s="7"/>
      <c r="K10" s="7" t="s">
        <v>261</v>
      </c>
    </row>
    <row r="11" spans="1:11">
      <c r="A11" s="20" t="s">
        <v>22</v>
      </c>
      <c r="B11" s="7"/>
      <c r="C11" s="7"/>
      <c r="D11" s="7"/>
      <c r="E11" s="7"/>
      <c r="F11" s="7"/>
      <c r="G11" s="7"/>
      <c r="H11" s="7">
        <v>11</v>
      </c>
      <c r="I11" s="7"/>
      <c r="J11" s="7"/>
      <c r="K11" s="7" t="s">
        <v>262</v>
      </c>
    </row>
    <row r="12" spans="1:11">
      <c r="A12" s="20" t="s">
        <v>28</v>
      </c>
      <c r="B12" s="7"/>
      <c r="C12" s="7"/>
      <c r="D12" s="7"/>
      <c r="E12" s="7"/>
      <c r="F12" s="7"/>
      <c r="G12" s="7"/>
      <c r="H12" s="7">
        <v>11</v>
      </c>
      <c r="I12" s="7"/>
      <c r="J12" s="7"/>
      <c r="K12" s="7" t="s">
        <v>263</v>
      </c>
    </row>
    <row r="13" spans="1:11">
      <c r="A13" s="20" t="s">
        <v>34</v>
      </c>
      <c r="B13" s="7"/>
      <c r="C13" s="7"/>
      <c r="D13" s="7"/>
      <c r="E13" s="7"/>
      <c r="F13" s="7"/>
      <c r="G13" s="7">
        <v>11</v>
      </c>
      <c r="H13" s="7"/>
      <c r="I13" s="7"/>
      <c r="J13" s="7"/>
      <c r="K13" s="7" t="s">
        <v>264</v>
      </c>
    </row>
    <row r="14" spans="1:11">
      <c r="A14" s="20" t="s">
        <v>40</v>
      </c>
      <c r="B14" s="7"/>
      <c r="C14" s="7">
        <v>12</v>
      </c>
      <c r="D14" s="7"/>
      <c r="E14" s="7"/>
      <c r="F14" s="7"/>
      <c r="G14" s="7">
        <v>11</v>
      </c>
      <c r="H14" s="7"/>
      <c r="I14" s="7"/>
      <c r="J14" s="7"/>
      <c r="K14" s="7" t="s">
        <v>265</v>
      </c>
    </row>
    <row r="15" spans="1:11">
      <c r="A15" s="20" t="s">
        <v>208</v>
      </c>
      <c r="B15" s="7"/>
      <c r="C15" s="7"/>
      <c r="D15" s="7">
        <v>22</v>
      </c>
      <c r="E15" s="7"/>
      <c r="F15" s="7"/>
      <c r="G15" s="7"/>
      <c r="H15" s="7"/>
      <c r="I15" s="7"/>
      <c r="J15" s="7"/>
      <c r="K15" s="7" t="s">
        <v>266</v>
      </c>
    </row>
    <row r="16" spans="1:11">
      <c r="A16" s="20" t="s">
        <v>210</v>
      </c>
      <c r="B16" s="7"/>
      <c r="C16" s="7">
        <v>30</v>
      </c>
      <c r="D16" s="7">
        <v>10</v>
      </c>
      <c r="E16" s="7"/>
      <c r="F16" s="7"/>
      <c r="G16" s="7"/>
      <c r="H16" s="7"/>
      <c r="I16" s="7"/>
      <c r="J16" s="7"/>
      <c r="K16" s="7" t="s">
        <v>267</v>
      </c>
    </row>
    <row r="17" spans="1:11">
      <c r="A17" s="20" t="s">
        <v>213</v>
      </c>
      <c r="B17" s="20">
        <f t="shared" ref="B17:J17" si="1">SUM(B10:B16)</f>
        <v>0</v>
      </c>
      <c r="C17" s="20">
        <f t="shared" si="1"/>
        <v>55</v>
      </c>
      <c r="D17" s="20">
        <f t="shared" si="1"/>
        <v>32</v>
      </c>
      <c r="E17" s="20">
        <f t="shared" si="1"/>
        <v>0</v>
      </c>
      <c r="F17" s="20">
        <f t="shared" si="1"/>
        <v>0</v>
      </c>
      <c r="G17" s="20">
        <f t="shared" si="1"/>
        <v>33</v>
      </c>
      <c r="H17" s="20">
        <f t="shared" si="1"/>
        <v>22</v>
      </c>
      <c r="I17" s="20">
        <f t="shared" si="1"/>
        <v>0</v>
      </c>
      <c r="J17" s="20"/>
      <c r="K17" s="20"/>
    </row>
    <row r="18" spans="1:11">
      <c r="A18" s="8" t="s">
        <v>17</v>
      </c>
      <c r="B18" s="7"/>
      <c r="C18" s="7"/>
      <c r="D18" s="7">
        <v>16</v>
      </c>
      <c r="E18" s="7"/>
      <c r="F18" s="7"/>
      <c r="G18" s="7"/>
      <c r="H18" s="7"/>
      <c r="I18" s="7"/>
      <c r="J18" s="7"/>
      <c r="K18" s="7" t="s">
        <v>268</v>
      </c>
    </row>
    <row r="19" spans="1:11">
      <c r="A19" s="8" t="s">
        <v>23</v>
      </c>
      <c r="B19" s="7">
        <v>17</v>
      </c>
      <c r="C19" s="7"/>
      <c r="D19" s="7"/>
      <c r="E19" s="7"/>
      <c r="F19" s="7"/>
      <c r="G19" s="7"/>
      <c r="H19" s="7"/>
      <c r="I19" s="7"/>
      <c r="J19" s="7"/>
      <c r="K19" s="7" t="s">
        <v>269</v>
      </c>
    </row>
    <row r="20" spans="1:11">
      <c r="A20" s="8" t="s">
        <v>29</v>
      </c>
      <c r="B20" s="7"/>
      <c r="C20" s="7"/>
      <c r="D20" s="7">
        <v>17</v>
      </c>
      <c r="E20" s="7"/>
      <c r="F20" s="7"/>
      <c r="G20" s="7"/>
      <c r="H20" s="7"/>
      <c r="I20" s="7"/>
      <c r="J20" s="7"/>
      <c r="K20" s="7" t="s">
        <v>270</v>
      </c>
    </row>
    <row r="21" spans="1:11">
      <c r="A21" s="8" t="s">
        <v>35</v>
      </c>
      <c r="B21" s="7">
        <v>13</v>
      </c>
      <c r="C21" s="7"/>
      <c r="D21" s="7"/>
      <c r="E21" s="7"/>
      <c r="F21" s="7"/>
      <c r="G21" s="7"/>
      <c r="H21" s="7"/>
      <c r="I21" s="7"/>
      <c r="J21" s="7"/>
      <c r="K21" s="7" t="s">
        <v>271</v>
      </c>
    </row>
    <row r="22" spans="1:11">
      <c r="A22" s="8" t="s">
        <v>41</v>
      </c>
      <c r="B22" s="7">
        <v>13</v>
      </c>
      <c r="C22" s="7"/>
      <c r="D22" s="7"/>
      <c r="E22" s="7"/>
      <c r="F22" s="7"/>
      <c r="G22" s="7"/>
      <c r="H22" s="7"/>
      <c r="I22" s="7"/>
      <c r="J22" s="7"/>
      <c r="K22" s="7" t="s">
        <v>272</v>
      </c>
    </row>
    <row r="23" spans="1:11">
      <c r="A23" s="8" t="s">
        <v>208</v>
      </c>
      <c r="B23" s="7"/>
      <c r="C23" s="7"/>
      <c r="D23" s="7"/>
      <c r="E23" s="7"/>
      <c r="F23" s="7"/>
      <c r="G23" s="7"/>
      <c r="H23" s="7">
        <v>25</v>
      </c>
      <c r="I23" s="7"/>
      <c r="J23" s="7"/>
      <c r="K23" s="7" t="s">
        <v>228</v>
      </c>
    </row>
    <row r="24" spans="1:11">
      <c r="A24" s="8" t="s">
        <v>210</v>
      </c>
      <c r="B24" s="7"/>
      <c r="C24" s="7"/>
      <c r="D24" s="7"/>
      <c r="E24" s="7">
        <v>30</v>
      </c>
      <c r="F24" s="7"/>
      <c r="G24" s="7">
        <v>13</v>
      </c>
      <c r="H24" s="7"/>
      <c r="I24" s="7"/>
      <c r="J24" s="7"/>
      <c r="K24" s="7" t="s">
        <v>273</v>
      </c>
    </row>
    <row r="25" spans="1:11">
      <c r="A25" s="8" t="s">
        <v>213</v>
      </c>
      <c r="B25" s="8">
        <f t="shared" ref="B25:J25" si="2">SUM(B18:B24)</f>
        <v>43</v>
      </c>
      <c r="C25" s="8">
        <f t="shared" si="2"/>
        <v>0</v>
      </c>
      <c r="D25" s="8">
        <f t="shared" si="2"/>
        <v>33</v>
      </c>
      <c r="E25" s="8">
        <f t="shared" si="2"/>
        <v>30</v>
      </c>
      <c r="F25" s="8">
        <f t="shared" si="2"/>
        <v>0</v>
      </c>
      <c r="G25" s="8">
        <f t="shared" si="2"/>
        <v>13</v>
      </c>
      <c r="H25" s="8">
        <f t="shared" si="2"/>
        <v>25</v>
      </c>
      <c r="I25" s="8">
        <f t="shared" si="2"/>
        <v>0</v>
      </c>
      <c r="J25" s="8"/>
      <c r="K25" s="8"/>
    </row>
    <row r="26" spans="1:11">
      <c r="A26" s="11" t="s">
        <v>14</v>
      </c>
      <c r="B26" s="7"/>
      <c r="C26" s="7"/>
      <c r="D26" s="7"/>
      <c r="E26" s="7"/>
      <c r="F26" s="7">
        <v>13</v>
      </c>
      <c r="G26" s="7"/>
      <c r="H26" s="7"/>
      <c r="I26" s="7"/>
      <c r="J26" s="7"/>
      <c r="K26" s="7" t="s">
        <v>274</v>
      </c>
    </row>
    <row r="27" spans="1:11">
      <c r="A27" s="11" t="s">
        <v>20</v>
      </c>
      <c r="B27" s="7"/>
      <c r="C27" s="7"/>
      <c r="D27" s="7">
        <v>18</v>
      </c>
      <c r="E27" s="7"/>
      <c r="F27" s="7"/>
      <c r="G27" s="7"/>
      <c r="H27" s="7"/>
      <c r="I27" s="7"/>
      <c r="J27" s="7"/>
      <c r="K27" s="7"/>
    </row>
    <row r="28" spans="1:11">
      <c r="A28" s="11" t="s">
        <v>26</v>
      </c>
      <c r="B28" s="7">
        <v>18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11" t="s">
        <v>32</v>
      </c>
      <c r="B29" s="7"/>
      <c r="C29" s="7"/>
      <c r="D29" s="7"/>
      <c r="E29" s="7"/>
      <c r="F29" s="7">
        <v>13</v>
      </c>
      <c r="G29" s="7"/>
      <c r="H29" s="7"/>
      <c r="I29" s="7"/>
      <c r="J29" s="7"/>
      <c r="K29" s="7" t="s">
        <v>275</v>
      </c>
    </row>
    <row r="30" spans="1:11">
      <c r="A30" s="11" t="s">
        <v>38</v>
      </c>
      <c r="B30" s="7"/>
      <c r="C30" s="7"/>
      <c r="D30" s="7"/>
      <c r="E30" s="7"/>
      <c r="F30" s="7"/>
      <c r="G30" s="7"/>
      <c r="H30" s="7"/>
      <c r="I30" s="7"/>
      <c r="J30" s="7"/>
      <c r="K30" s="7" t="s">
        <v>276</v>
      </c>
    </row>
    <row r="31" spans="1:11">
      <c r="A31" s="11" t="s">
        <v>208</v>
      </c>
      <c r="B31" s="7"/>
      <c r="C31" s="7"/>
      <c r="D31" s="7"/>
      <c r="E31" s="7">
        <v>30</v>
      </c>
      <c r="F31" s="7"/>
      <c r="G31" s="7"/>
      <c r="H31" s="7"/>
      <c r="I31" s="7"/>
      <c r="J31" s="7"/>
      <c r="K31" s="7" t="s">
        <v>277</v>
      </c>
    </row>
    <row r="32" spans="1:11">
      <c r="A32" s="11" t="s">
        <v>210</v>
      </c>
      <c r="B32" s="7"/>
      <c r="C32" s="7"/>
      <c r="D32" s="7"/>
      <c r="E32" s="7"/>
      <c r="F32" s="7"/>
      <c r="G32" s="7">
        <v>50</v>
      </c>
      <c r="H32" s="7"/>
      <c r="I32" s="7"/>
      <c r="J32" s="7"/>
      <c r="K32" s="7" t="s">
        <v>278</v>
      </c>
    </row>
    <row r="33" spans="1:11">
      <c r="A33" s="11" t="s">
        <v>213</v>
      </c>
      <c r="B33" s="11">
        <f t="shared" ref="B33:J33" si="3">SUM(B26:B32)</f>
        <v>18</v>
      </c>
      <c r="C33" s="11">
        <f t="shared" si="3"/>
        <v>0</v>
      </c>
      <c r="D33" s="11">
        <f t="shared" si="3"/>
        <v>18</v>
      </c>
      <c r="E33" s="11">
        <f t="shared" si="3"/>
        <v>30</v>
      </c>
      <c r="F33" s="11">
        <f t="shared" si="3"/>
        <v>26</v>
      </c>
      <c r="G33" s="11">
        <f t="shared" si="3"/>
        <v>50</v>
      </c>
      <c r="H33" s="11">
        <f t="shared" si="3"/>
        <v>0</v>
      </c>
      <c r="I33" s="11">
        <f t="shared" si="3"/>
        <v>0</v>
      </c>
      <c r="J33" s="11"/>
      <c r="K33" s="11"/>
    </row>
    <row r="34" spans="1:11">
      <c r="A34" s="21" t="s">
        <v>18</v>
      </c>
      <c r="B34" s="7">
        <v>10</v>
      </c>
      <c r="C34" s="7"/>
      <c r="D34" s="7"/>
      <c r="E34" s="7"/>
      <c r="F34" s="7"/>
      <c r="G34" s="7"/>
      <c r="H34" s="7"/>
      <c r="I34" s="7"/>
      <c r="J34" s="7"/>
      <c r="K34" s="7" t="s">
        <v>279</v>
      </c>
    </row>
    <row r="35" spans="1:11">
      <c r="A35" s="21" t="s">
        <v>24</v>
      </c>
      <c r="B35" s="7"/>
      <c r="C35" s="7">
        <v>18</v>
      </c>
      <c r="D35" s="7"/>
      <c r="E35" s="7"/>
      <c r="F35" s="7">
        <v>10</v>
      </c>
      <c r="G35" s="7"/>
      <c r="H35" s="7"/>
      <c r="I35" s="7"/>
      <c r="J35" s="7"/>
      <c r="K35" s="7" t="s">
        <v>280</v>
      </c>
    </row>
    <row r="36" spans="1:11">
      <c r="A36" s="21" t="s">
        <v>30</v>
      </c>
      <c r="B36" s="7"/>
      <c r="C36" s="7">
        <v>18</v>
      </c>
      <c r="D36" s="7"/>
      <c r="E36" s="7"/>
      <c r="F36" s="7">
        <v>10</v>
      </c>
      <c r="G36" s="7"/>
      <c r="H36" s="7"/>
      <c r="I36" s="7"/>
      <c r="J36" s="7"/>
      <c r="K36" s="7" t="s">
        <v>280</v>
      </c>
    </row>
    <row r="37" spans="1:11">
      <c r="A37" s="21" t="s">
        <v>36</v>
      </c>
      <c r="B37" s="7">
        <v>10</v>
      </c>
      <c r="C37" s="7">
        <v>15</v>
      </c>
      <c r="D37" s="7"/>
      <c r="E37" s="7"/>
      <c r="F37" s="7"/>
      <c r="G37" s="7"/>
      <c r="H37" s="7"/>
      <c r="I37" s="7"/>
      <c r="J37" s="7"/>
      <c r="K37" s="7" t="s">
        <v>279</v>
      </c>
    </row>
    <row r="38" spans="1:11">
      <c r="A38" s="21" t="s">
        <v>42</v>
      </c>
      <c r="B38" s="7">
        <v>10</v>
      </c>
      <c r="C38" s="7">
        <v>15</v>
      </c>
      <c r="D38" s="7"/>
      <c r="E38" s="7"/>
      <c r="F38" s="7"/>
      <c r="G38" s="7"/>
      <c r="H38" s="7"/>
      <c r="I38" s="7"/>
      <c r="J38" s="7"/>
      <c r="K38" s="7" t="s">
        <v>279</v>
      </c>
    </row>
    <row r="39" spans="1:11">
      <c r="A39" s="21" t="s">
        <v>208</v>
      </c>
      <c r="B39" s="7"/>
      <c r="C39" s="7"/>
      <c r="D39" s="7">
        <v>14</v>
      </c>
      <c r="E39" s="7"/>
      <c r="F39" s="7"/>
      <c r="G39" s="7"/>
      <c r="H39" s="7"/>
      <c r="I39" s="7"/>
      <c r="J39" s="7"/>
      <c r="K39" s="7"/>
    </row>
    <row r="40" spans="1:11">
      <c r="A40" s="21" t="s">
        <v>210</v>
      </c>
      <c r="B40" s="7"/>
      <c r="C40" s="7"/>
      <c r="D40" s="7"/>
      <c r="E40" s="7"/>
      <c r="F40" s="7"/>
      <c r="G40" s="7"/>
      <c r="H40" s="7">
        <v>40</v>
      </c>
      <c r="I40" s="7"/>
      <c r="J40" s="7"/>
      <c r="K40" s="7" t="s">
        <v>281</v>
      </c>
    </row>
    <row r="41" spans="1:11">
      <c r="A41" s="21" t="s">
        <v>213</v>
      </c>
      <c r="B41" s="21">
        <f t="shared" ref="B41:J41" si="4">SUM(B34:B40)</f>
        <v>30</v>
      </c>
      <c r="C41" s="21">
        <f t="shared" si="4"/>
        <v>66</v>
      </c>
      <c r="D41" s="21">
        <f t="shared" si="4"/>
        <v>14</v>
      </c>
      <c r="E41" s="21">
        <f t="shared" si="4"/>
        <v>0</v>
      </c>
      <c r="F41" s="21">
        <f t="shared" si="4"/>
        <v>20</v>
      </c>
      <c r="G41" s="21">
        <f t="shared" si="4"/>
        <v>0</v>
      </c>
      <c r="H41" s="21">
        <f t="shared" si="4"/>
        <v>40</v>
      </c>
      <c r="I41" s="21">
        <f t="shared" si="4"/>
        <v>0</v>
      </c>
      <c r="J41" s="21">
        <f t="shared" si="4"/>
        <v>0</v>
      </c>
      <c r="K41" s="21"/>
    </row>
    <row r="42" spans="1:11">
      <c r="A42" s="15" t="s">
        <v>282</v>
      </c>
      <c r="B42" s="7"/>
      <c r="C42" s="7"/>
      <c r="D42" s="7"/>
      <c r="E42" s="7"/>
      <c r="F42" s="7"/>
      <c r="G42" s="7">
        <v>8</v>
      </c>
      <c r="H42" s="7"/>
      <c r="I42" s="7"/>
      <c r="J42" s="7"/>
      <c r="K42" s="7" t="s">
        <v>283</v>
      </c>
    </row>
    <row r="43" spans="1:11">
      <c r="A43" s="15" t="s">
        <v>284</v>
      </c>
      <c r="B43" s="7">
        <v>8</v>
      </c>
      <c r="C43" s="7"/>
      <c r="D43" s="7"/>
      <c r="E43" s="7"/>
      <c r="F43" s="7"/>
      <c r="G43" s="7"/>
      <c r="H43" s="7"/>
      <c r="I43" s="7"/>
      <c r="J43" s="7"/>
      <c r="K43" s="7" t="s">
        <v>285</v>
      </c>
    </row>
    <row r="44" spans="1:11">
      <c r="A44" s="15" t="s">
        <v>286</v>
      </c>
      <c r="B44" s="7"/>
      <c r="C44" s="7"/>
      <c r="D44" s="7">
        <v>8</v>
      </c>
      <c r="E44" s="7"/>
      <c r="F44" s="7"/>
      <c r="G44" s="7"/>
      <c r="H44" s="7"/>
      <c r="I44" s="7"/>
      <c r="J44" s="7"/>
      <c r="K44" s="7" t="s">
        <v>287</v>
      </c>
    </row>
    <row r="45" spans="1:11">
      <c r="A45" s="15" t="s">
        <v>288</v>
      </c>
      <c r="B45" s="7"/>
      <c r="C45" s="7"/>
      <c r="D45" s="7"/>
      <c r="E45" s="7"/>
      <c r="F45" s="7"/>
      <c r="G45" s="7"/>
      <c r="H45" s="7">
        <v>8</v>
      </c>
      <c r="I45" s="7"/>
      <c r="J45" s="7"/>
      <c r="K45" s="7" t="s">
        <v>172</v>
      </c>
    </row>
    <row r="46" spans="1:11">
      <c r="A46" s="15" t="s">
        <v>289</v>
      </c>
      <c r="B46" s="7"/>
      <c r="C46" s="7"/>
      <c r="D46" s="7"/>
      <c r="E46" s="7">
        <v>8</v>
      </c>
      <c r="F46" s="7"/>
      <c r="G46" s="7"/>
      <c r="H46" s="7"/>
      <c r="I46" s="7"/>
      <c r="J46" s="7"/>
      <c r="K46" s="7" t="s">
        <v>231</v>
      </c>
    </row>
    <row r="47" spans="1:11">
      <c r="A47" s="15" t="s">
        <v>208</v>
      </c>
      <c r="B47" s="7"/>
      <c r="C47" s="7"/>
      <c r="D47" s="7"/>
      <c r="E47" s="7"/>
      <c r="F47" s="7">
        <v>12</v>
      </c>
      <c r="G47" s="7"/>
      <c r="H47" s="7"/>
      <c r="I47" s="7"/>
      <c r="J47" s="7"/>
      <c r="K47" s="7" t="s">
        <v>290</v>
      </c>
    </row>
    <row r="48" spans="1:11">
      <c r="A48" s="15" t="s">
        <v>210</v>
      </c>
      <c r="B48" s="7"/>
      <c r="C48" s="7">
        <v>25</v>
      </c>
      <c r="D48" s="7">
        <v>22</v>
      </c>
      <c r="E48" s="7"/>
      <c r="F48" s="7"/>
      <c r="G48" s="7"/>
      <c r="H48" s="7"/>
      <c r="I48" s="7">
        <v>10</v>
      </c>
      <c r="J48" s="7"/>
      <c r="K48" s="7" t="s">
        <v>291</v>
      </c>
    </row>
    <row r="49" spans="1:11">
      <c r="A49" s="15" t="s">
        <v>213</v>
      </c>
      <c r="B49" s="15">
        <f t="shared" ref="B49:J49" si="5">SUM(B42:B48)</f>
        <v>8</v>
      </c>
      <c r="C49" s="15">
        <f t="shared" si="5"/>
        <v>25</v>
      </c>
      <c r="D49" s="15">
        <f t="shared" si="5"/>
        <v>30</v>
      </c>
      <c r="E49" s="15">
        <f t="shared" si="5"/>
        <v>8</v>
      </c>
      <c r="F49" s="15">
        <f t="shared" si="5"/>
        <v>12</v>
      </c>
      <c r="G49" s="15">
        <f t="shared" si="5"/>
        <v>8</v>
      </c>
      <c r="H49" s="15">
        <f t="shared" si="5"/>
        <v>8</v>
      </c>
      <c r="I49" s="15">
        <f t="shared" si="5"/>
        <v>10</v>
      </c>
      <c r="J49" s="15">
        <f t="shared" si="5"/>
        <v>0</v>
      </c>
      <c r="K49" s="1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K44" sqref="K44"/>
    </sheetView>
  </sheetViews>
  <sheetFormatPr defaultColWidth="9" defaultRowHeight="13.5"/>
  <cols>
    <col min="1" max="1" width="15.25" style="6" customWidth="1"/>
    <col min="2" max="10" width="11.125" style="6" customWidth="1"/>
    <col min="11" max="11" width="65.125" style="6" customWidth="1"/>
    <col min="12" max="16384" width="9" style="6"/>
  </cols>
  <sheetData>
    <row r="1" spans="1:11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</v>
      </c>
      <c r="J1" s="7" t="s">
        <v>9</v>
      </c>
      <c r="K1" s="7" t="s">
        <v>10</v>
      </c>
    </row>
    <row r="2" spans="1:11">
      <c r="A2" s="8" t="s">
        <v>292</v>
      </c>
      <c r="B2" s="7"/>
      <c r="C2" s="7"/>
      <c r="D2" s="7"/>
      <c r="E2" s="7"/>
      <c r="F2" s="7"/>
      <c r="G2" s="7">
        <v>20</v>
      </c>
      <c r="H2" s="7"/>
      <c r="I2" s="7"/>
      <c r="J2" s="7"/>
      <c r="K2" s="7" t="s">
        <v>293</v>
      </c>
    </row>
    <row r="3" spans="1:11">
      <c r="A3" s="8" t="s">
        <v>294</v>
      </c>
      <c r="B3" s="9"/>
      <c r="C3" s="9"/>
      <c r="D3" s="9"/>
      <c r="E3" s="9"/>
      <c r="F3" s="9">
        <v>20</v>
      </c>
      <c r="G3" s="9"/>
      <c r="H3" s="9"/>
      <c r="I3" s="9"/>
      <c r="J3" s="9"/>
      <c r="K3" s="9" t="s">
        <v>293</v>
      </c>
    </row>
    <row r="4" spans="1:11">
      <c r="A4" s="8" t="s">
        <v>295</v>
      </c>
      <c r="B4" s="9"/>
      <c r="C4" s="9"/>
      <c r="D4" s="9"/>
      <c r="E4" s="9">
        <v>20</v>
      </c>
      <c r="F4" s="9"/>
      <c r="G4" s="9"/>
      <c r="H4" s="9"/>
      <c r="I4" s="9"/>
      <c r="J4" s="9"/>
      <c r="K4" s="9" t="s">
        <v>293</v>
      </c>
    </row>
    <row r="5" spans="1:11">
      <c r="A5" s="8" t="s">
        <v>296</v>
      </c>
      <c r="B5" s="9"/>
      <c r="C5" s="9"/>
      <c r="D5" s="9">
        <v>8</v>
      </c>
      <c r="E5" s="9"/>
      <c r="F5" s="9"/>
      <c r="G5" s="9"/>
      <c r="H5" s="9">
        <v>30</v>
      </c>
      <c r="I5" s="9"/>
      <c r="J5" s="9"/>
      <c r="K5" s="9" t="s">
        <v>297</v>
      </c>
    </row>
    <row r="6" spans="1:11">
      <c r="A6" s="8" t="s">
        <v>113</v>
      </c>
      <c r="B6" s="8">
        <f t="shared" ref="B6:J6" si="0">SUM(B2:B5)</f>
        <v>0</v>
      </c>
      <c r="C6" s="8">
        <f t="shared" si="0"/>
        <v>0</v>
      </c>
      <c r="D6" s="8">
        <f t="shared" si="0"/>
        <v>8</v>
      </c>
      <c r="E6" s="8">
        <f t="shared" si="0"/>
        <v>20</v>
      </c>
      <c r="F6" s="8">
        <f t="shared" si="0"/>
        <v>20</v>
      </c>
      <c r="G6" s="8">
        <f t="shared" si="0"/>
        <v>20</v>
      </c>
      <c r="H6" s="8">
        <f t="shared" si="0"/>
        <v>30</v>
      </c>
      <c r="I6" s="8">
        <f t="shared" si="0"/>
        <v>0</v>
      </c>
      <c r="J6" s="8"/>
      <c r="K6" s="8"/>
    </row>
    <row r="7" spans="1:11">
      <c r="A7" s="15" t="s">
        <v>298</v>
      </c>
      <c r="B7" s="9"/>
      <c r="C7" s="9">
        <v>18</v>
      </c>
      <c r="D7" s="9"/>
      <c r="E7" s="9"/>
      <c r="F7" s="9"/>
      <c r="G7" s="9">
        <v>10</v>
      </c>
      <c r="H7" s="9"/>
      <c r="I7" s="9"/>
      <c r="J7" s="9"/>
      <c r="K7" s="9" t="s">
        <v>299</v>
      </c>
    </row>
    <row r="8" spans="1:11">
      <c r="A8" s="15" t="s">
        <v>300</v>
      </c>
      <c r="B8" s="9"/>
      <c r="C8" s="9">
        <v>18</v>
      </c>
      <c r="D8" s="9"/>
      <c r="E8" s="9">
        <v>10</v>
      </c>
      <c r="F8" s="9"/>
      <c r="G8" s="9"/>
      <c r="H8" s="9"/>
      <c r="I8" s="9"/>
      <c r="J8" s="9"/>
      <c r="K8" s="9" t="s">
        <v>301</v>
      </c>
    </row>
    <row r="9" spans="1:11">
      <c r="A9" s="15" t="s">
        <v>302</v>
      </c>
      <c r="B9" s="9"/>
      <c r="C9" s="9">
        <v>18</v>
      </c>
      <c r="D9" s="9">
        <v>10</v>
      </c>
      <c r="E9" s="9"/>
      <c r="F9" s="9"/>
      <c r="G9" s="9"/>
      <c r="H9" s="9"/>
      <c r="I9" s="9"/>
      <c r="J9" s="9"/>
      <c r="K9" s="9" t="s">
        <v>301</v>
      </c>
    </row>
    <row r="10" spans="1:11">
      <c r="A10" s="15" t="s">
        <v>303</v>
      </c>
      <c r="B10" s="9">
        <v>15</v>
      </c>
      <c r="C10" s="9"/>
      <c r="D10" s="9"/>
      <c r="E10" s="9"/>
      <c r="F10" s="9"/>
      <c r="G10" s="9">
        <v>15</v>
      </c>
      <c r="H10" s="9"/>
      <c r="I10" s="9">
        <v>10</v>
      </c>
      <c r="J10" s="9"/>
      <c r="K10" s="9" t="s">
        <v>304</v>
      </c>
    </row>
    <row r="11" spans="1:11">
      <c r="A11" s="15" t="s">
        <v>113</v>
      </c>
      <c r="B11" s="15">
        <f t="shared" ref="B11:J11" si="1">SUM(B7:B10)</f>
        <v>15</v>
      </c>
      <c r="C11" s="15">
        <f t="shared" si="1"/>
        <v>54</v>
      </c>
      <c r="D11" s="15">
        <f t="shared" si="1"/>
        <v>10</v>
      </c>
      <c r="E11" s="15">
        <f t="shared" si="1"/>
        <v>10</v>
      </c>
      <c r="F11" s="15">
        <f t="shared" si="1"/>
        <v>0</v>
      </c>
      <c r="G11" s="15">
        <f t="shared" si="1"/>
        <v>25</v>
      </c>
      <c r="H11" s="15">
        <f t="shared" si="1"/>
        <v>0</v>
      </c>
      <c r="I11" s="15">
        <f t="shared" si="1"/>
        <v>10</v>
      </c>
      <c r="J11" s="15">
        <f t="shared" si="1"/>
        <v>0</v>
      </c>
      <c r="K11" s="15"/>
    </row>
    <row r="12" spans="1:11">
      <c r="A12" s="16" t="s">
        <v>305</v>
      </c>
      <c r="B12" s="9"/>
      <c r="C12" s="9"/>
      <c r="D12" s="9"/>
      <c r="E12" s="9"/>
      <c r="F12" s="9"/>
      <c r="G12" s="9"/>
      <c r="H12" s="9"/>
      <c r="I12" s="9">
        <v>20</v>
      </c>
      <c r="J12" s="9"/>
      <c r="K12" s="9" t="s">
        <v>306</v>
      </c>
    </row>
    <row r="13" spans="1:11">
      <c r="A13" s="16" t="s">
        <v>307</v>
      </c>
      <c r="B13" s="9"/>
      <c r="C13" s="9"/>
      <c r="D13" s="9">
        <v>20</v>
      </c>
      <c r="E13" s="9"/>
      <c r="F13" s="9"/>
      <c r="G13" s="9"/>
      <c r="H13" s="9"/>
      <c r="I13" s="9"/>
      <c r="J13" s="9"/>
      <c r="K13" s="9" t="s">
        <v>306</v>
      </c>
    </row>
    <row r="14" spans="1:11">
      <c r="A14" s="16" t="s">
        <v>308</v>
      </c>
      <c r="B14" s="9">
        <v>20</v>
      </c>
      <c r="C14" s="9"/>
      <c r="D14" s="9"/>
      <c r="E14" s="9"/>
      <c r="F14" s="9"/>
      <c r="G14" s="9"/>
      <c r="H14" s="9"/>
      <c r="I14" s="9"/>
      <c r="J14" s="9"/>
      <c r="K14" s="9" t="s">
        <v>306</v>
      </c>
    </row>
    <row r="15" spans="1:11">
      <c r="A15" s="16" t="s">
        <v>309</v>
      </c>
      <c r="B15" s="9"/>
      <c r="C15" s="9"/>
      <c r="D15" s="9"/>
      <c r="E15" s="9"/>
      <c r="F15" s="9"/>
      <c r="G15" s="9">
        <v>19</v>
      </c>
      <c r="H15" s="9">
        <v>19</v>
      </c>
      <c r="I15" s="9"/>
      <c r="J15" s="9"/>
      <c r="K15" s="9" t="s">
        <v>310</v>
      </c>
    </row>
    <row r="16" spans="1:11">
      <c r="A16" s="16" t="s">
        <v>113</v>
      </c>
      <c r="B16" s="16">
        <f t="shared" ref="B16:K16" si="2">SUM(B12:B15)</f>
        <v>20</v>
      </c>
      <c r="C16" s="16">
        <f t="shared" si="2"/>
        <v>0</v>
      </c>
      <c r="D16" s="16">
        <f t="shared" si="2"/>
        <v>20</v>
      </c>
      <c r="E16" s="16">
        <f t="shared" si="2"/>
        <v>0</v>
      </c>
      <c r="F16" s="16">
        <f t="shared" si="2"/>
        <v>0</v>
      </c>
      <c r="G16" s="16">
        <f t="shared" si="2"/>
        <v>19</v>
      </c>
      <c r="H16" s="16">
        <f t="shared" si="2"/>
        <v>19</v>
      </c>
      <c r="I16" s="16">
        <f t="shared" si="2"/>
        <v>20</v>
      </c>
      <c r="J16" s="16"/>
      <c r="K16" s="16"/>
    </row>
    <row r="17" spans="1:11">
      <c r="A17" s="11" t="s">
        <v>311</v>
      </c>
      <c r="B17" s="9"/>
      <c r="C17" s="9">
        <v>15</v>
      </c>
      <c r="D17" s="9"/>
      <c r="E17" s="9"/>
      <c r="F17" s="9"/>
      <c r="G17" s="9"/>
      <c r="H17" s="9"/>
      <c r="I17" s="9">
        <v>18</v>
      </c>
      <c r="J17" s="9"/>
      <c r="K17" s="9" t="s">
        <v>169</v>
      </c>
    </row>
    <row r="18" spans="1:11">
      <c r="A18" s="11" t="s">
        <v>312</v>
      </c>
      <c r="B18" s="9">
        <v>18</v>
      </c>
      <c r="C18" s="9">
        <v>15</v>
      </c>
      <c r="D18" s="9"/>
      <c r="E18" s="9"/>
      <c r="F18" s="9"/>
      <c r="G18" s="9"/>
      <c r="H18" s="9"/>
      <c r="I18" s="9"/>
      <c r="J18" s="9"/>
      <c r="K18" s="9" t="s">
        <v>169</v>
      </c>
    </row>
    <row r="19" spans="1:11">
      <c r="A19" s="11" t="s">
        <v>313</v>
      </c>
      <c r="B19" s="9"/>
      <c r="C19" s="9">
        <v>15</v>
      </c>
      <c r="D19" s="9">
        <v>18</v>
      </c>
      <c r="E19" s="9"/>
      <c r="F19" s="9"/>
      <c r="G19" s="9"/>
      <c r="H19" s="9"/>
      <c r="I19" s="9"/>
      <c r="J19" s="9"/>
      <c r="K19" s="9" t="s">
        <v>169</v>
      </c>
    </row>
    <row r="20" spans="1:11">
      <c r="A20" s="11" t="s">
        <v>314</v>
      </c>
      <c r="B20" s="9"/>
      <c r="C20" s="9"/>
      <c r="D20" s="9"/>
      <c r="E20" s="9"/>
      <c r="F20" s="9">
        <v>20</v>
      </c>
      <c r="G20" s="9"/>
      <c r="H20" s="9"/>
      <c r="I20" s="9">
        <v>10</v>
      </c>
      <c r="J20" s="9"/>
      <c r="K20" s="9" t="s">
        <v>170</v>
      </c>
    </row>
    <row r="21" spans="1:11">
      <c r="A21" s="11" t="s">
        <v>113</v>
      </c>
      <c r="B21" s="11">
        <f t="shared" ref="B21:J21" si="3">SUM(B17:B20)</f>
        <v>18</v>
      </c>
      <c r="C21" s="11">
        <f t="shared" si="3"/>
        <v>45</v>
      </c>
      <c r="D21" s="11">
        <f t="shared" si="3"/>
        <v>18</v>
      </c>
      <c r="E21" s="11">
        <f t="shared" si="3"/>
        <v>0</v>
      </c>
      <c r="F21" s="11">
        <f t="shared" si="3"/>
        <v>20</v>
      </c>
      <c r="G21" s="11">
        <f t="shared" si="3"/>
        <v>0</v>
      </c>
      <c r="H21" s="11">
        <f t="shared" si="3"/>
        <v>0</v>
      </c>
      <c r="I21" s="11">
        <f t="shared" si="3"/>
        <v>28</v>
      </c>
      <c r="J21" s="11">
        <f t="shared" si="3"/>
        <v>0</v>
      </c>
      <c r="K21" s="1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H41" sqref="H41"/>
    </sheetView>
  </sheetViews>
  <sheetFormatPr defaultColWidth="9" defaultRowHeight="13.5"/>
  <cols>
    <col min="1" max="1" width="17.75" style="6" customWidth="1"/>
    <col min="2" max="10" width="13.25" style="6" customWidth="1"/>
    <col min="11" max="11" width="51.75" style="6" customWidth="1"/>
    <col min="12" max="16384" width="9" style="6"/>
  </cols>
  <sheetData>
    <row r="1" spans="1:11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205</v>
      </c>
      <c r="J1" s="7" t="s">
        <v>9</v>
      </c>
      <c r="K1" s="7" t="s">
        <v>10</v>
      </c>
    </row>
    <row r="2" spans="1:11">
      <c r="A2" s="8" t="s">
        <v>315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>
      <c r="A3" s="8" t="s">
        <v>316</v>
      </c>
      <c r="B3" s="9"/>
      <c r="C3" s="9"/>
      <c r="D3" s="9">
        <v>22</v>
      </c>
      <c r="E3" s="9"/>
      <c r="F3" s="9"/>
      <c r="G3" s="9"/>
      <c r="H3" s="9"/>
      <c r="I3" s="9"/>
      <c r="J3" s="9"/>
      <c r="K3" s="9"/>
    </row>
    <row r="4" spans="1:11">
      <c r="A4" s="8" t="s">
        <v>317</v>
      </c>
      <c r="B4" s="9"/>
      <c r="C4" s="9"/>
      <c r="D4" s="9"/>
      <c r="E4" s="9"/>
      <c r="F4" s="9"/>
      <c r="G4" s="9"/>
      <c r="H4" s="9"/>
      <c r="I4" s="9">
        <v>20</v>
      </c>
      <c r="J4" s="9" t="s">
        <v>171</v>
      </c>
      <c r="K4" s="9"/>
    </row>
    <row r="5" spans="1:11">
      <c r="A5" s="8" t="s">
        <v>318</v>
      </c>
      <c r="B5" s="9"/>
      <c r="C5" s="9"/>
      <c r="D5" s="9"/>
      <c r="E5" s="9"/>
      <c r="F5" s="9"/>
      <c r="G5" s="9"/>
      <c r="H5" s="9"/>
      <c r="I5" s="9"/>
      <c r="J5" s="9"/>
      <c r="K5" s="9" t="s">
        <v>319</v>
      </c>
    </row>
    <row r="6" spans="1:11">
      <c r="A6" s="8" t="s">
        <v>113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10" t="s">
        <v>315</v>
      </c>
      <c r="B7" s="9"/>
      <c r="C7" s="9"/>
      <c r="D7" s="9"/>
      <c r="E7" s="9">
        <v>20</v>
      </c>
      <c r="F7" s="9"/>
      <c r="G7" s="9"/>
      <c r="H7" s="9"/>
      <c r="I7" s="9"/>
      <c r="J7" s="9"/>
      <c r="K7" s="9"/>
    </row>
    <row r="8" spans="1:11">
      <c r="A8" s="10" t="s">
        <v>316</v>
      </c>
      <c r="B8" s="9"/>
      <c r="C8" s="9"/>
      <c r="D8" s="9">
        <v>22</v>
      </c>
      <c r="E8" s="9"/>
      <c r="F8" s="9"/>
      <c r="G8" s="9"/>
      <c r="H8" s="9"/>
      <c r="I8" s="9"/>
      <c r="J8" s="9"/>
      <c r="K8" s="9"/>
    </row>
    <row r="9" spans="1:11">
      <c r="A9" s="10" t="s">
        <v>317</v>
      </c>
      <c r="B9" s="9"/>
      <c r="C9" s="9"/>
      <c r="D9" s="9"/>
      <c r="E9" s="9"/>
      <c r="F9" s="9"/>
      <c r="G9" s="9"/>
      <c r="H9" s="9"/>
      <c r="I9" s="9">
        <v>20</v>
      </c>
      <c r="J9" s="9" t="s">
        <v>171</v>
      </c>
      <c r="K9" s="9"/>
    </row>
    <row r="10" spans="1:11">
      <c r="A10" s="10" t="s">
        <v>320</v>
      </c>
      <c r="B10" s="9"/>
      <c r="C10" s="9"/>
      <c r="D10" s="9"/>
      <c r="E10" s="9"/>
      <c r="F10" s="9"/>
      <c r="G10" s="9"/>
      <c r="H10" s="9"/>
      <c r="I10" s="9">
        <v>20</v>
      </c>
      <c r="J10" s="9"/>
      <c r="K10" s="9"/>
    </row>
    <row r="11" spans="1:11">
      <c r="A11" s="10" t="s">
        <v>113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11" t="s">
        <v>321</v>
      </c>
      <c r="B12" s="7"/>
      <c r="C12" s="7"/>
      <c r="D12" s="7"/>
      <c r="E12" s="7">
        <v>10</v>
      </c>
      <c r="F12" s="7"/>
      <c r="G12" s="7"/>
      <c r="H12" s="7"/>
      <c r="I12" s="7"/>
      <c r="J12" s="7" t="s">
        <v>171</v>
      </c>
      <c r="K12" s="9"/>
    </row>
    <row r="13" spans="1:11">
      <c r="A13" s="11" t="s">
        <v>322</v>
      </c>
      <c r="B13" s="7"/>
      <c r="C13" s="7"/>
      <c r="D13" s="7"/>
      <c r="E13" s="7"/>
      <c r="F13" s="7"/>
      <c r="G13" s="7">
        <v>12</v>
      </c>
      <c r="H13" s="7">
        <v>12</v>
      </c>
      <c r="I13" s="7"/>
      <c r="J13" s="7"/>
      <c r="K13" s="9"/>
    </row>
    <row r="14" spans="1:11">
      <c r="A14" s="11" t="s">
        <v>323</v>
      </c>
      <c r="B14" s="12"/>
      <c r="C14" s="12">
        <v>50</v>
      </c>
      <c r="D14" s="12"/>
      <c r="E14" s="12"/>
      <c r="F14" s="12"/>
      <c r="G14" s="12"/>
      <c r="H14" s="12"/>
      <c r="I14" s="12">
        <v>10</v>
      </c>
      <c r="J14" s="12"/>
      <c r="K14" s="9"/>
    </row>
    <row r="15" spans="1:11">
      <c r="A15" s="13" t="s">
        <v>324</v>
      </c>
      <c r="B15" s="12"/>
      <c r="C15" s="12"/>
      <c r="D15" s="12"/>
      <c r="E15" s="12">
        <v>12</v>
      </c>
      <c r="F15" s="12"/>
      <c r="G15" s="12"/>
      <c r="H15" s="12"/>
      <c r="I15" s="12">
        <v>20</v>
      </c>
      <c r="J15" s="12"/>
      <c r="K15" s="9" t="s">
        <v>172</v>
      </c>
    </row>
    <row r="16" spans="1:11">
      <c r="A16" s="11" t="s">
        <v>113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计算伤害·泰波尔斯</vt:lpstr>
      <vt:lpstr>计算伤害·哈林</vt:lpstr>
      <vt:lpstr>自填用表格</vt:lpstr>
      <vt:lpstr>面板计算</vt:lpstr>
      <vt:lpstr>装备表列</vt:lpstr>
      <vt:lpstr>装备表列·超界</vt:lpstr>
      <vt:lpstr>装备表列·哈林</vt:lpstr>
      <vt:lpstr>首饰</vt:lpstr>
      <vt:lpstr>下三</vt:lpstr>
      <vt:lpstr>公式备忘</vt:lpstr>
      <vt:lpstr>其他备忘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直视深渊</cp:lastModifiedBy>
  <dcterms:created xsi:type="dcterms:W3CDTF">2019-04-16T04:27:00Z</dcterms:created>
  <dcterms:modified xsi:type="dcterms:W3CDTF">2019-05-04T01:47:58Z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