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9040" windowHeight="7485" tabRatio="469"/>
  </bookViews>
  <sheets>
    <sheet name="工资表" sheetId="1" r:id="rId1"/>
    <sheet name="业务量统计" sheetId="2" r:id="rId2"/>
  </sheets>
  <definedNames>
    <definedName name="_xlnm._FilterDatabase" localSheetId="0" hidden="1">工资表!$A$1:$AA$19</definedName>
  </definedNames>
  <calcPr calcId="124519"/>
</workbook>
</file>

<file path=xl/calcChain.xml><?xml version="1.0" encoding="utf-8"?>
<calcChain xmlns="http://schemas.openxmlformats.org/spreadsheetml/2006/main">
  <c r="F3" i="2"/>
  <c r="F2"/>
  <c r="Z20" i="1"/>
  <c r="W20"/>
  <c r="Q20"/>
  <c r="P20"/>
  <c r="O20"/>
  <c r="N20"/>
  <c r="M20"/>
  <c r="L20"/>
  <c r="K20"/>
  <c r="J20"/>
  <c r="I20"/>
  <c r="H20"/>
  <c r="G20"/>
  <c r="F20"/>
  <c r="E20"/>
  <c r="D20"/>
  <c r="C20"/>
  <c r="W19"/>
  <c r="U19"/>
  <c r="X19" s="1"/>
  <c r="T19"/>
  <c r="S19"/>
  <c r="V19" s="1"/>
  <c r="Q19"/>
  <c r="O19"/>
  <c r="W15"/>
  <c r="U15"/>
  <c r="X15" s="1"/>
  <c r="T15"/>
  <c r="S15"/>
  <c r="V15" s="1"/>
  <c r="Y15" s="1"/>
  <c r="AA15" s="1"/>
  <c r="Q15"/>
  <c r="O15"/>
  <c r="W11"/>
  <c r="U11"/>
  <c r="X11" s="1"/>
  <c r="T11"/>
  <c r="S11"/>
  <c r="V11" s="1"/>
  <c r="Q11"/>
  <c r="O11"/>
  <c r="W7"/>
  <c r="U7"/>
  <c r="X7" s="1"/>
  <c r="T7"/>
  <c r="T20" s="1"/>
  <c r="S7"/>
  <c r="V7" s="1"/>
  <c r="Y7" s="1"/>
  <c r="AA7" s="1"/>
  <c r="Q7"/>
  <c r="O7"/>
  <c r="W3"/>
  <c r="U3"/>
  <c r="U20" s="1"/>
  <c r="T3"/>
  <c r="S3"/>
  <c r="V3" s="1"/>
  <c r="Q3"/>
  <c r="O3"/>
  <c r="V20" l="1"/>
  <c r="Y11"/>
  <c r="AA11" s="1"/>
  <c r="Y19"/>
  <c r="AA19" s="1"/>
  <c r="S20"/>
  <c r="X3"/>
  <c r="X20" s="1"/>
  <c r="Y3" l="1"/>
  <c r="Y20" l="1"/>
  <c r="AA20" s="1"/>
  <c r="AA3"/>
</calcChain>
</file>

<file path=xl/sharedStrings.xml><?xml version="1.0" encoding="utf-8"?>
<sst xmlns="http://schemas.openxmlformats.org/spreadsheetml/2006/main" count="158" uniqueCount="39">
  <si>
    <t>期数.</t>
  </si>
  <si>
    <t>姓名</t>
  </si>
  <si>
    <t>基本工资</t>
  </si>
  <si>
    <t>岗位工资</t>
  </si>
  <si>
    <t>房贴</t>
  </si>
  <si>
    <t>餐贴</t>
  </si>
  <si>
    <t>全勤</t>
  </si>
  <si>
    <t>交通</t>
  </si>
  <si>
    <t>月度奖</t>
  </si>
  <si>
    <t>管理奖</t>
  </si>
  <si>
    <t>加班费</t>
  </si>
  <si>
    <t>报销</t>
  </si>
  <si>
    <t>错误</t>
  </si>
  <si>
    <t>其他</t>
  </si>
  <si>
    <t>公积金
(公6%)</t>
  </si>
  <si>
    <t>公积金
（个6%）</t>
  </si>
  <si>
    <t>社保
(公24.9%)</t>
  </si>
  <si>
    <t>社保
(个10.3%)</t>
  </si>
  <si>
    <t>公司总支出</t>
  </si>
  <si>
    <t>公积金
（公6%）</t>
  </si>
  <si>
    <t>应发</t>
  </si>
  <si>
    <t>实发</t>
  </si>
  <si>
    <t>公账</t>
  </si>
  <si>
    <t>支付宝</t>
  </si>
  <si>
    <t>刘婷</t>
  </si>
  <si>
    <t>期数</t>
  </si>
  <si>
    <t>刘志超</t>
  </si>
  <si>
    <t>冯鹏霞</t>
  </si>
  <si>
    <t>吕晓彤</t>
  </si>
  <si>
    <t>于慧</t>
  </si>
  <si>
    <t>刘婷组</t>
  </si>
  <si>
    <t>总计</t>
  </si>
  <si>
    <r>
      <rPr>
        <sz val="11"/>
        <color indexed="8"/>
        <rFont val="ＭＳ Ｐゴシック"/>
        <family val="3"/>
        <charset val="128"/>
      </rPr>
      <t>各</t>
    </r>
    <r>
      <rPr>
        <sz val="11"/>
        <color indexed="8"/>
        <rFont val="宋体"/>
      </rPr>
      <t>项目组</t>
    </r>
  </si>
  <si>
    <t>项目组</t>
  </si>
  <si>
    <t>业务量</t>
  </si>
  <si>
    <t>占比</t>
  </si>
  <si>
    <t>202002</t>
    <phoneticPr fontId="20"/>
  </si>
  <si>
    <t>1月份优秀各人500漏发</t>
    <phoneticPr fontId="20"/>
  </si>
  <si>
    <t>1月份优秀小组500漏发 错误最终没扣</t>
    <phoneticPr fontId="20"/>
  </si>
</sst>
</file>

<file path=xl/styles.xml><?xml version="1.0" encoding="utf-8"?>
<styleSheet xmlns="http://schemas.openxmlformats.org/spreadsheetml/2006/main">
  <numFmts count="4">
    <numFmt numFmtId="176" formatCode="0_ "/>
    <numFmt numFmtId="177" formatCode="0;[Red]0"/>
    <numFmt numFmtId="178" formatCode="#,##0;[Red]#,##0"/>
    <numFmt numFmtId="179" formatCode="#,##0_ "/>
  </numFmts>
  <fonts count="22">
    <font>
      <sz val="11"/>
      <color indexed="8"/>
      <name val="ＭＳ Ｐゴシック"/>
      <charset val="128"/>
    </font>
    <font>
      <sz val="11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8"/>
      <name val="宋体"/>
      <family val="3"/>
      <charset val="128"/>
    </font>
    <font>
      <sz val="10"/>
      <name val="SimSun"/>
      <charset val="134"/>
    </font>
    <font>
      <sz val="10"/>
      <color indexed="8"/>
      <name val="宋体"/>
    </font>
    <font>
      <b/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name val="SimSun"/>
      <charset val="134"/>
    </font>
    <font>
      <sz val="11"/>
      <color rgb="FFFF0000"/>
      <name val="ＭＳ Ｐゴシック"/>
      <family val="3"/>
      <charset val="128"/>
    </font>
    <font>
      <sz val="11"/>
      <name val="宋体"/>
    </font>
    <font>
      <b/>
      <sz val="11"/>
      <name val="宋体"/>
    </font>
    <font>
      <sz val="11"/>
      <color rgb="FFFF0000"/>
      <name val="宋体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indexed="8"/>
      <name val="宋体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rgb="FFFF0000"/>
      <name val="SimSun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78" fontId="5" fillId="0" borderId="1" xfId="0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1" xfId="0" applyFont="1" applyBorder="1" applyAlignment="1">
      <alignment horizontal="left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left" vertical="center"/>
    </xf>
    <xf numFmtId="0" fontId="9" fillId="0" borderId="1" xfId="0" applyFont="1" applyBorder="1">
      <alignment vertical="center"/>
    </xf>
    <xf numFmtId="179" fontId="10" fillId="0" borderId="1" xfId="0" applyNumberFormat="1" applyFont="1" applyBorder="1" applyAlignment="1">
      <alignment horizontal="left" vertical="center"/>
    </xf>
    <xf numFmtId="10" fontId="8" fillId="0" borderId="1" xfId="0" applyNumberFormat="1" applyFont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176" fontId="1" fillId="0" borderId="0" xfId="0" applyNumberFormat="1" applyFont="1" applyFill="1">
      <alignment vertical="center"/>
    </xf>
    <xf numFmtId="0" fontId="4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>
      <alignment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1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1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3" fillId="0" borderId="0" xfId="0" applyFont="1" applyFill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176" fontId="14" fillId="0" borderId="1" xfId="0" applyNumberFormat="1" applyFont="1" applyFill="1" applyBorder="1">
      <alignment vertical="center"/>
    </xf>
    <xf numFmtId="176" fontId="13" fillId="0" borderId="1" xfId="0" applyNumberFormat="1" applyFont="1" applyFill="1" applyBorder="1" applyAlignment="1">
      <alignment horizontal="left" vertical="center"/>
    </xf>
    <xf numFmtId="0" fontId="15" fillId="0" borderId="0" xfId="0" applyFont="1" applyFill="1">
      <alignment vertical="center"/>
    </xf>
    <xf numFmtId="176" fontId="1" fillId="0" borderId="1" xfId="0" applyNumberFormat="1" applyFont="1" applyFill="1" applyBorder="1" applyAlignment="1">
      <alignment horizontal="left" vertical="center"/>
    </xf>
    <xf numFmtId="0" fontId="12" fillId="0" borderId="0" xfId="0" applyFont="1" applyFill="1">
      <alignment vertical="center"/>
    </xf>
    <xf numFmtId="176" fontId="13" fillId="0" borderId="1" xfId="0" applyNumberFormat="1" applyFont="1" applyFill="1" applyBorder="1" applyAlignment="1">
      <alignment horizontal="left" vertical="center" wrapText="1"/>
    </xf>
    <xf numFmtId="176" fontId="1" fillId="0" borderId="0" xfId="0" applyNumberFormat="1" applyFont="1" applyFill="1" applyAlignment="1">
      <alignment horizontal="left" vertical="center"/>
    </xf>
    <xf numFmtId="176" fontId="12" fillId="0" borderId="1" xfId="0" applyNumberFormat="1" applyFont="1" applyFill="1" applyBorder="1">
      <alignment vertical="center"/>
    </xf>
    <xf numFmtId="0" fontId="21" fillId="0" borderId="1" xfId="0" applyFont="1" applyFill="1" applyBorder="1" applyAlignment="1">
      <alignment horizontal="left" vertical="center" wrapText="1"/>
    </xf>
  </cellXfs>
  <cellStyles count="7">
    <cellStyle name="20% - アクセント 1" xfId="1"/>
    <cellStyle name="20% - アクセント 4" xfId="4"/>
    <cellStyle name="40% - アクセント 1" xfId="2"/>
    <cellStyle name="40% - アクセント 2" xfId="3"/>
    <cellStyle name="40% - アクセント 4" xfId="5"/>
    <cellStyle name="アクセント 6" xfId="6"/>
    <cellStyle name="標準" xfId="0" builtinId="0"/>
  </cellStyles>
  <dxfs count="0"/>
  <tableStyles count="0" defaultTableStyle="TableStyleMedium2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1"/>
  <sheetViews>
    <sheetView tabSelected="1" topLeftCell="B1" workbookViewId="0">
      <pane ySplit="1" topLeftCell="A2" activePane="bottomLeft" state="frozen"/>
      <selection pane="bottomLeft" activeCell="AB2" sqref="AB2"/>
    </sheetView>
  </sheetViews>
  <sheetFormatPr defaultColWidth="9" defaultRowHeight="13.5"/>
  <cols>
    <col min="1" max="1" width="7.375" style="22" customWidth="1"/>
    <col min="2" max="2" width="7" style="23" customWidth="1"/>
    <col min="3" max="4" width="7.875" style="22" customWidth="1"/>
    <col min="5" max="5" width="7" style="22" customWidth="1"/>
    <col min="6" max="6" width="6" style="22" customWidth="1"/>
    <col min="7" max="7" width="6" style="23" customWidth="1"/>
    <col min="8" max="8" width="6.125" style="23" customWidth="1"/>
    <col min="9" max="10" width="6.25" style="22" customWidth="1"/>
    <col min="11" max="11" width="6.25" style="23" customWidth="1"/>
    <col min="12" max="12" width="6" style="23" customWidth="1"/>
    <col min="13" max="13" width="7.125" style="23" customWidth="1"/>
    <col min="14" max="14" width="7.75" style="23" customWidth="1"/>
    <col min="15" max="15" width="6" style="23" customWidth="1"/>
    <col min="16" max="16" width="7.25" style="23" customWidth="1"/>
    <col min="17" max="18" width="8.375" style="22" customWidth="1"/>
    <col min="19" max="19" width="9.5" style="22" customWidth="1"/>
    <col min="20" max="20" width="8.375" style="22" customWidth="1"/>
    <col min="21" max="22" width="7.25" style="23" customWidth="1"/>
    <col min="23" max="23" width="8.375" style="22" customWidth="1"/>
    <col min="24" max="24" width="7.25" style="22" customWidth="1"/>
    <col min="25" max="25" width="8.125" style="22" customWidth="1"/>
    <col min="26" max="26" width="8.5" style="24" customWidth="1"/>
    <col min="27" max="27" width="7" style="25" customWidth="1"/>
    <col min="28" max="28" width="38.25" style="22" customWidth="1"/>
    <col min="29" max="16384" width="9" style="22"/>
  </cols>
  <sheetData>
    <row r="1" spans="1:28">
      <c r="S1" s="35"/>
      <c r="T1" s="35"/>
      <c r="U1" s="36"/>
      <c r="V1" s="36"/>
      <c r="W1" s="37"/>
      <c r="X1" s="38"/>
      <c r="Y1" s="38"/>
      <c r="Z1" s="41"/>
    </row>
    <row r="2" spans="1:28" ht="24">
      <c r="A2" s="26" t="s">
        <v>0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6" t="s">
        <v>7</v>
      </c>
      <c r="I2" s="26" t="s">
        <v>8</v>
      </c>
      <c r="J2" s="26" t="s">
        <v>9</v>
      </c>
      <c r="K2" s="26" t="s">
        <v>10</v>
      </c>
      <c r="L2" s="26" t="s">
        <v>11</v>
      </c>
      <c r="M2" s="26" t="s">
        <v>12</v>
      </c>
      <c r="N2" s="26" t="s">
        <v>13</v>
      </c>
      <c r="O2" s="31" t="s">
        <v>14</v>
      </c>
      <c r="P2" s="31" t="s">
        <v>15</v>
      </c>
      <c r="Q2" s="31" t="s">
        <v>16</v>
      </c>
      <c r="R2" s="31" t="s">
        <v>17</v>
      </c>
      <c r="S2" s="26" t="s">
        <v>18</v>
      </c>
      <c r="T2" s="31" t="s">
        <v>16</v>
      </c>
      <c r="U2" s="31" t="s">
        <v>19</v>
      </c>
      <c r="V2" s="31" t="s">
        <v>20</v>
      </c>
      <c r="W2" s="31" t="s">
        <v>17</v>
      </c>
      <c r="X2" s="31" t="s">
        <v>15</v>
      </c>
      <c r="Y2" s="31" t="s">
        <v>21</v>
      </c>
      <c r="Z2" s="42" t="s">
        <v>22</v>
      </c>
      <c r="AA2" s="43" t="s">
        <v>23</v>
      </c>
      <c r="AB2" s="51" t="s">
        <v>38</v>
      </c>
    </row>
    <row r="3" spans="1:28">
      <c r="A3" s="27" t="s">
        <v>36</v>
      </c>
      <c r="B3" s="28" t="s">
        <v>24</v>
      </c>
      <c r="C3" s="29">
        <v>3900</v>
      </c>
      <c r="D3" s="29">
        <v>600</v>
      </c>
      <c r="E3" s="29">
        <v>500</v>
      </c>
      <c r="F3" s="29">
        <v>300</v>
      </c>
      <c r="G3" s="29">
        <v>100</v>
      </c>
      <c r="H3" s="29">
        <v>100</v>
      </c>
      <c r="I3" s="50">
        <v>0</v>
      </c>
      <c r="J3" s="32">
        <v>400</v>
      </c>
      <c r="K3" s="29">
        <v>268</v>
      </c>
      <c r="L3" s="29"/>
      <c r="M3" s="29">
        <v>-50</v>
      </c>
      <c r="N3" s="33"/>
      <c r="O3" s="29">
        <f>4500*6%</f>
        <v>270</v>
      </c>
      <c r="P3" s="29"/>
      <c r="Q3" s="32">
        <f>4500*24.9%</f>
        <v>1120.5</v>
      </c>
      <c r="R3" s="32"/>
      <c r="S3" s="32">
        <f>SUBTOTAL(9,C3:R3)</f>
        <v>7508.5</v>
      </c>
      <c r="T3" s="32">
        <f>-Q3</f>
        <v>-1120.5</v>
      </c>
      <c r="U3" s="29">
        <f>-O3</f>
        <v>-270</v>
      </c>
      <c r="V3" s="29">
        <f>S3+T3+U3</f>
        <v>6118</v>
      </c>
      <c r="W3" s="32">
        <f>-4500*10.3%</f>
        <v>-463.5</v>
      </c>
      <c r="X3" s="32">
        <f>U3</f>
        <v>-270</v>
      </c>
      <c r="Y3" s="32">
        <f>V3+W3+X3</f>
        <v>5384.5</v>
      </c>
      <c r="Z3" s="44">
        <v>-4500</v>
      </c>
      <c r="AA3" s="32">
        <f>SUM(Y3:Z3)</f>
        <v>884.5</v>
      </c>
      <c r="AB3" s="45"/>
    </row>
    <row r="4" spans="1:28">
      <c r="C4" s="23"/>
      <c r="D4" s="23"/>
      <c r="E4" s="23"/>
      <c r="F4" s="23"/>
      <c r="O4" s="22"/>
      <c r="P4" s="22"/>
      <c r="U4" s="22"/>
      <c r="V4" s="22"/>
      <c r="AA4" s="22"/>
    </row>
    <row r="5" spans="1:28">
      <c r="O5" s="22"/>
      <c r="P5" s="22"/>
      <c r="S5" s="39"/>
      <c r="T5" s="39"/>
      <c r="U5" s="22"/>
      <c r="V5" s="22"/>
      <c r="W5" s="37"/>
      <c r="X5" s="38"/>
      <c r="Y5" s="38"/>
      <c r="AA5" s="22"/>
    </row>
    <row r="6" spans="1:28" ht="24">
      <c r="A6" s="26" t="s">
        <v>25</v>
      </c>
      <c r="B6" s="26" t="s">
        <v>1</v>
      </c>
      <c r="C6" s="26" t="s">
        <v>2</v>
      </c>
      <c r="D6" s="26" t="s">
        <v>3</v>
      </c>
      <c r="E6" s="26" t="s">
        <v>4</v>
      </c>
      <c r="F6" s="26" t="s">
        <v>5</v>
      </c>
      <c r="G6" s="26" t="s">
        <v>6</v>
      </c>
      <c r="H6" s="26" t="s">
        <v>7</v>
      </c>
      <c r="I6" s="26" t="s">
        <v>8</v>
      </c>
      <c r="J6" s="26" t="s">
        <v>9</v>
      </c>
      <c r="K6" s="26" t="s">
        <v>10</v>
      </c>
      <c r="L6" s="26" t="s">
        <v>11</v>
      </c>
      <c r="M6" s="26" t="s">
        <v>12</v>
      </c>
      <c r="N6" s="26" t="s">
        <v>13</v>
      </c>
      <c r="O6" s="31" t="s">
        <v>14</v>
      </c>
      <c r="P6" s="31" t="s">
        <v>15</v>
      </c>
      <c r="Q6" s="31" t="s">
        <v>16</v>
      </c>
      <c r="R6" s="31" t="s">
        <v>17</v>
      </c>
      <c r="S6" s="26" t="s">
        <v>18</v>
      </c>
      <c r="T6" s="31" t="s">
        <v>16</v>
      </c>
      <c r="U6" s="31" t="s">
        <v>19</v>
      </c>
      <c r="V6" s="31" t="s">
        <v>20</v>
      </c>
      <c r="W6" s="31" t="s">
        <v>17</v>
      </c>
      <c r="X6" s="31" t="s">
        <v>15</v>
      </c>
      <c r="Y6" s="31" t="s">
        <v>21</v>
      </c>
      <c r="Z6" s="42" t="s">
        <v>22</v>
      </c>
      <c r="AA6" s="43" t="s">
        <v>23</v>
      </c>
    </row>
    <row r="7" spans="1:28">
      <c r="A7" s="27" t="s">
        <v>36</v>
      </c>
      <c r="B7" s="28" t="s">
        <v>26</v>
      </c>
      <c r="C7" s="29">
        <v>3900</v>
      </c>
      <c r="D7" s="29"/>
      <c r="E7" s="29">
        <v>500</v>
      </c>
      <c r="F7" s="29">
        <v>300</v>
      </c>
      <c r="G7" s="29">
        <v>100</v>
      </c>
      <c r="H7" s="29">
        <v>100</v>
      </c>
      <c r="I7" s="32"/>
      <c r="J7" s="32"/>
      <c r="K7" s="29">
        <v>268</v>
      </c>
      <c r="L7" s="29"/>
      <c r="M7" s="29"/>
      <c r="N7" s="33"/>
      <c r="O7" s="29">
        <f>3600*6%</f>
        <v>216</v>
      </c>
      <c r="P7" s="29"/>
      <c r="Q7" s="32">
        <f>3600*24.9%</f>
        <v>896.4</v>
      </c>
      <c r="R7" s="32"/>
      <c r="S7" s="32">
        <f>SUBTOTAL(9,C7:R7)</f>
        <v>6280.4</v>
      </c>
      <c r="T7" s="32">
        <f>-Q7</f>
        <v>-896.4</v>
      </c>
      <c r="U7" s="29">
        <f>-O7</f>
        <v>-216</v>
      </c>
      <c r="V7" s="29">
        <f>S7+T7+U7</f>
        <v>5168</v>
      </c>
      <c r="W7" s="32">
        <f>-3600*10.3%</f>
        <v>-370.8</v>
      </c>
      <c r="X7" s="32">
        <f>U7</f>
        <v>-216</v>
      </c>
      <c r="Y7" s="32">
        <f>V7+W7+X7</f>
        <v>4581.2</v>
      </c>
      <c r="Z7" s="46">
        <v>-3600</v>
      </c>
      <c r="AA7" s="32">
        <f>SUM(Y7:Z7)</f>
        <v>981.19999999999982</v>
      </c>
    </row>
    <row r="8" spans="1:28">
      <c r="C8" s="23"/>
      <c r="D8" s="23"/>
      <c r="E8" s="23"/>
      <c r="F8" s="23"/>
      <c r="O8" s="22"/>
      <c r="P8" s="22"/>
      <c r="U8" s="22"/>
      <c r="V8" s="22"/>
      <c r="AA8" s="22"/>
    </row>
    <row r="9" spans="1:28">
      <c r="O9" s="22"/>
      <c r="P9" s="22"/>
      <c r="S9" s="39"/>
      <c r="T9" s="39"/>
      <c r="U9" s="22"/>
      <c r="V9" s="22"/>
      <c r="W9" s="37"/>
      <c r="X9" s="38"/>
      <c r="Y9" s="38"/>
      <c r="AA9" s="22"/>
    </row>
    <row r="10" spans="1:28" ht="24">
      <c r="A10" s="26" t="s">
        <v>25</v>
      </c>
      <c r="B10" s="26" t="s">
        <v>1</v>
      </c>
      <c r="C10" s="26" t="s">
        <v>2</v>
      </c>
      <c r="D10" s="26" t="s">
        <v>3</v>
      </c>
      <c r="E10" s="26" t="s">
        <v>4</v>
      </c>
      <c r="F10" s="26" t="s">
        <v>5</v>
      </c>
      <c r="G10" s="26" t="s">
        <v>6</v>
      </c>
      <c r="H10" s="26" t="s">
        <v>7</v>
      </c>
      <c r="I10" s="26" t="s">
        <v>8</v>
      </c>
      <c r="J10" s="26" t="s">
        <v>9</v>
      </c>
      <c r="K10" s="26" t="s">
        <v>10</v>
      </c>
      <c r="L10" s="26" t="s">
        <v>11</v>
      </c>
      <c r="M10" s="26" t="s">
        <v>12</v>
      </c>
      <c r="N10" s="26" t="s">
        <v>13</v>
      </c>
      <c r="O10" s="31" t="s">
        <v>14</v>
      </c>
      <c r="P10" s="31" t="s">
        <v>15</v>
      </c>
      <c r="Q10" s="31" t="s">
        <v>16</v>
      </c>
      <c r="R10" s="31" t="s">
        <v>17</v>
      </c>
      <c r="S10" s="26" t="s">
        <v>18</v>
      </c>
      <c r="T10" s="31" t="s">
        <v>16</v>
      </c>
      <c r="U10" s="31" t="s">
        <v>19</v>
      </c>
      <c r="V10" s="31" t="s">
        <v>20</v>
      </c>
      <c r="W10" s="31" t="s">
        <v>17</v>
      </c>
      <c r="X10" s="31" t="s">
        <v>15</v>
      </c>
      <c r="Y10" s="31" t="s">
        <v>21</v>
      </c>
      <c r="Z10" s="42" t="s">
        <v>22</v>
      </c>
      <c r="AA10" s="43" t="s">
        <v>23</v>
      </c>
    </row>
    <row r="11" spans="1:28">
      <c r="A11" s="27" t="s">
        <v>36</v>
      </c>
      <c r="B11" s="28" t="s">
        <v>27</v>
      </c>
      <c r="C11" s="29">
        <v>2400</v>
      </c>
      <c r="D11" s="29"/>
      <c r="E11" s="29">
        <v>500</v>
      </c>
      <c r="F11" s="29">
        <v>300</v>
      </c>
      <c r="G11" s="29">
        <v>100</v>
      </c>
      <c r="H11" s="29">
        <v>100</v>
      </c>
      <c r="I11" s="32"/>
      <c r="J11" s="32"/>
      <c r="K11" s="29">
        <v>165</v>
      </c>
      <c r="L11" s="29"/>
      <c r="M11" s="29"/>
      <c r="N11" s="33"/>
      <c r="O11" s="29">
        <f>3269*6%</f>
        <v>196.14</v>
      </c>
      <c r="P11" s="29"/>
      <c r="Q11" s="32">
        <f>3269*24.9%</f>
        <v>813.98099999999999</v>
      </c>
      <c r="R11" s="32"/>
      <c r="S11" s="32">
        <f>SUBTOTAL(9,C11:R11)</f>
        <v>4575.1210000000001</v>
      </c>
      <c r="T11" s="32">
        <f>-Q11</f>
        <v>-813.98099999999999</v>
      </c>
      <c r="U11" s="29">
        <f>-O11</f>
        <v>-196.14</v>
      </c>
      <c r="V11" s="29">
        <f>S11+T11+U11</f>
        <v>3565.0000000000005</v>
      </c>
      <c r="W11" s="32">
        <f>-3269*10.3%</f>
        <v>-336.70699999999999</v>
      </c>
      <c r="X11" s="32">
        <f>U11</f>
        <v>-196.14</v>
      </c>
      <c r="Y11" s="32">
        <f>V11+W11+X11</f>
        <v>3032.1530000000007</v>
      </c>
      <c r="Z11" s="44">
        <v>-2700</v>
      </c>
      <c r="AA11" s="32">
        <f>SUM(Y11:Z11)</f>
        <v>332.1530000000007</v>
      </c>
      <c r="AB11" s="47"/>
    </row>
    <row r="12" spans="1:28">
      <c r="C12" s="23"/>
      <c r="D12" s="23"/>
      <c r="E12" s="23"/>
      <c r="F12" s="23"/>
      <c r="O12" s="22"/>
      <c r="P12" s="22"/>
      <c r="U12" s="22"/>
      <c r="V12" s="22"/>
      <c r="AA12" s="22"/>
    </row>
    <row r="13" spans="1:28">
      <c r="O13" s="22"/>
      <c r="P13" s="22"/>
      <c r="S13" s="39"/>
      <c r="T13" s="39"/>
      <c r="U13" s="22"/>
      <c r="V13" s="22"/>
      <c r="W13" s="37"/>
      <c r="X13" s="38"/>
      <c r="Y13" s="38"/>
      <c r="AA13" s="22"/>
    </row>
    <row r="14" spans="1:28" ht="24">
      <c r="A14" s="26" t="s">
        <v>25</v>
      </c>
      <c r="B14" s="26" t="s">
        <v>1</v>
      </c>
      <c r="C14" s="26" t="s">
        <v>2</v>
      </c>
      <c r="D14" s="26" t="s">
        <v>3</v>
      </c>
      <c r="E14" s="26" t="s">
        <v>4</v>
      </c>
      <c r="F14" s="26" t="s">
        <v>5</v>
      </c>
      <c r="G14" s="26" t="s">
        <v>6</v>
      </c>
      <c r="H14" s="26" t="s">
        <v>7</v>
      </c>
      <c r="I14" s="26" t="s">
        <v>8</v>
      </c>
      <c r="J14" s="26" t="s">
        <v>9</v>
      </c>
      <c r="K14" s="26" t="s">
        <v>10</v>
      </c>
      <c r="L14" s="26" t="s">
        <v>11</v>
      </c>
      <c r="M14" s="26" t="s">
        <v>12</v>
      </c>
      <c r="N14" s="26" t="s">
        <v>13</v>
      </c>
      <c r="O14" s="31" t="s">
        <v>14</v>
      </c>
      <c r="P14" s="31" t="s">
        <v>15</v>
      </c>
      <c r="Q14" s="31" t="s">
        <v>16</v>
      </c>
      <c r="R14" s="31" t="s">
        <v>17</v>
      </c>
      <c r="S14" s="26" t="s">
        <v>18</v>
      </c>
      <c r="T14" s="31" t="s">
        <v>16</v>
      </c>
      <c r="U14" s="31" t="s">
        <v>19</v>
      </c>
      <c r="V14" s="31" t="s">
        <v>20</v>
      </c>
      <c r="W14" s="31" t="s">
        <v>17</v>
      </c>
      <c r="X14" s="31" t="s">
        <v>15</v>
      </c>
      <c r="Y14" s="31" t="s">
        <v>21</v>
      </c>
      <c r="Z14" s="42" t="s">
        <v>22</v>
      </c>
      <c r="AA14" s="43" t="s">
        <v>23</v>
      </c>
      <c r="AB14" s="51" t="s">
        <v>37</v>
      </c>
    </row>
    <row r="15" spans="1:28">
      <c r="A15" s="27" t="s">
        <v>36</v>
      </c>
      <c r="B15" s="28" t="s">
        <v>28</v>
      </c>
      <c r="C15" s="29">
        <v>1800</v>
      </c>
      <c r="D15" s="29"/>
      <c r="E15" s="29">
        <v>500</v>
      </c>
      <c r="F15" s="29">
        <v>300</v>
      </c>
      <c r="G15" s="29">
        <v>100</v>
      </c>
      <c r="H15" s="29">
        <v>100</v>
      </c>
      <c r="I15" s="32"/>
      <c r="J15" s="32"/>
      <c r="K15" s="29">
        <v>147</v>
      </c>
      <c r="L15" s="29"/>
      <c r="M15" s="29"/>
      <c r="N15" s="29">
        <v>500</v>
      </c>
      <c r="O15" s="29">
        <f>3269*6%</f>
        <v>196.14</v>
      </c>
      <c r="P15" s="29"/>
      <c r="Q15" s="32">
        <f>3269*24.9%</f>
        <v>813.98099999999999</v>
      </c>
      <c r="R15" s="32"/>
      <c r="S15" s="32">
        <f>SUBTOTAL(9,C15:R15)</f>
        <v>4457.1210000000001</v>
      </c>
      <c r="T15" s="32">
        <f>-Q15</f>
        <v>-813.98099999999999</v>
      </c>
      <c r="U15" s="29">
        <f>-O15</f>
        <v>-196.14</v>
      </c>
      <c r="V15" s="29">
        <f>S15+T15+U15</f>
        <v>3447.0000000000005</v>
      </c>
      <c r="W15" s="32">
        <f>-3269*10.3%</f>
        <v>-336.70699999999999</v>
      </c>
      <c r="X15" s="32">
        <f>U15</f>
        <v>-196.14</v>
      </c>
      <c r="Y15" s="32">
        <f>V15+W15+X15</f>
        <v>2914.1530000000007</v>
      </c>
      <c r="Z15" s="48">
        <v>-2800</v>
      </c>
      <c r="AA15" s="32">
        <f>SUM(Y15:Z15)</f>
        <v>114.1530000000007</v>
      </c>
    </row>
    <row r="16" spans="1:28">
      <c r="C16" s="23"/>
      <c r="D16" s="23"/>
      <c r="E16" s="23"/>
      <c r="F16" s="23"/>
      <c r="O16" s="22"/>
      <c r="P16" s="22"/>
      <c r="U16" s="22"/>
      <c r="V16" s="22"/>
      <c r="AA16" s="22"/>
    </row>
    <row r="17" spans="1:30">
      <c r="O17" s="22"/>
      <c r="P17" s="22"/>
      <c r="S17" s="39"/>
      <c r="T17" s="39"/>
      <c r="U17" s="22"/>
      <c r="V17" s="22"/>
      <c r="W17" s="37"/>
      <c r="X17" s="38"/>
      <c r="Y17" s="38"/>
      <c r="AA17" s="22"/>
    </row>
    <row r="18" spans="1:30" ht="24">
      <c r="A18" s="26" t="s">
        <v>25</v>
      </c>
      <c r="B18" s="26" t="s">
        <v>1</v>
      </c>
      <c r="C18" s="26" t="s">
        <v>2</v>
      </c>
      <c r="D18" s="26" t="s">
        <v>3</v>
      </c>
      <c r="E18" s="26" t="s">
        <v>4</v>
      </c>
      <c r="F18" s="26" t="s">
        <v>5</v>
      </c>
      <c r="G18" s="26" t="s">
        <v>6</v>
      </c>
      <c r="H18" s="26" t="s">
        <v>7</v>
      </c>
      <c r="I18" s="26" t="s">
        <v>8</v>
      </c>
      <c r="J18" s="26" t="s">
        <v>9</v>
      </c>
      <c r="K18" s="26" t="s">
        <v>10</v>
      </c>
      <c r="L18" s="26" t="s">
        <v>11</v>
      </c>
      <c r="M18" s="26" t="s">
        <v>12</v>
      </c>
      <c r="N18" s="26" t="s">
        <v>13</v>
      </c>
      <c r="O18" s="31" t="s">
        <v>14</v>
      </c>
      <c r="P18" s="31" t="s">
        <v>15</v>
      </c>
      <c r="Q18" s="31" t="s">
        <v>16</v>
      </c>
      <c r="R18" s="31" t="s">
        <v>17</v>
      </c>
      <c r="S18" s="26" t="s">
        <v>18</v>
      </c>
      <c r="T18" s="31" t="s">
        <v>16</v>
      </c>
      <c r="U18" s="31" t="s">
        <v>19</v>
      </c>
      <c r="V18" s="31" t="s">
        <v>20</v>
      </c>
      <c r="W18" s="31" t="s">
        <v>17</v>
      </c>
      <c r="X18" s="31" t="s">
        <v>15</v>
      </c>
      <c r="Y18" s="31" t="s">
        <v>21</v>
      </c>
      <c r="Z18" s="42" t="s">
        <v>22</v>
      </c>
      <c r="AA18" s="43" t="s">
        <v>23</v>
      </c>
    </row>
    <row r="19" spans="1:30">
      <c r="A19" s="27" t="s">
        <v>36</v>
      </c>
      <c r="B19" s="28" t="s">
        <v>29</v>
      </c>
      <c r="C19" s="29">
        <v>1800</v>
      </c>
      <c r="D19" s="29"/>
      <c r="E19" s="29">
        <v>500</v>
      </c>
      <c r="F19" s="29">
        <v>300</v>
      </c>
      <c r="G19" s="29">
        <v>100</v>
      </c>
      <c r="H19" s="29">
        <v>100</v>
      </c>
      <c r="I19" s="32"/>
      <c r="J19" s="32"/>
      <c r="K19" s="29">
        <v>124</v>
      </c>
      <c r="L19" s="29"/>
      <c r="M19" s="29">
        <v>-100</v>
      </c>
      <c r="N19" s="29"/>
      <c r="O19" s="29">
        <f>3269*6%</f>
        <v>196.14</v>
      </c>
      <c r="P19" s="29"/>
      <c r="Q19" s="32">
        <f>3269*24.9%</f>
        <v>813.98099999999999</v>
      </c>
      <c r="R19" s="32"/>
      <c r="S19" s="32">
        <f>SUBTOTAL(9,C19:R19)</f>
        <v>3834.1210000000001</v>
      </c>
      <c r="T19" s="32">
        <f>-Q19</f>
        <v>-813.98099999999999</v>
      </c>
      <c r="U19" s="29">
        <f>-O19</f>
        <v>-196.14</v>
      </c>
      <c r="V19" s="29">
        <f>S19+T19+U19</f>
        <v>2824.0000000000005</v>
      </c>
      <c r="W19" s="32">
        <f>-3269*10.3%</f>
        <v>-336.70699999999999</v>
      </c>
      <c r="X19" s="32">
        <f>U19</f>
        <v>-196.14</v>
      </c>
      <c r="Y19" s="32">
        <f>V19+W19+X19</f>
        <v>2291.1530000000007</v>
      </c>
      <c r="Z19" s="48">
        <v>-2800</v>
      </c>
      <c r="AA19" s="32">
        <f>SUM(Y19:Z19)</f>
        <v>-508.8469999999993</v>
      </c>
      <c r="AB19" s="47"/>
      <c r="AC19" s="47"/>
      <c r="AD19" s="47"/>
    </row>
    <row r="20" spans="1:30">
      <c r="C20" s="25">
        <f t="shared" ref="C20:I20" si="0">SUBTOTAL(9,C3:C19)</f>
        <v>13800</v>
      </c>
      <c r="D20" s="25">
        <f t="shared" si="0"/>
        <v>600</v>
      </c>
      <c r="E20" s="25">
        <f t="shared" si="0"/>
        <v>2500</v>
      </c>
      <c r="F20" s="25">
        <f t="shared" si="0"/>
        <v>1500</v>
      </c>
      <c r="G20" s="30">
        <f t="shared" si="0"/>
        <v>500</v>
      </c>
      <c r="H20" s="30">
        <f t="shared" si="0"/>
        <v>500</v>
      </c>
      <c r="I20" s="25">
        <f t="shared" si="0"/>
        <v>0</v>
      </c>
      <c r="J20" s="25">
        <f t="shared" ref="J20:Q20" si="1">SUBTOTAL(9,J3:J19)</f>
        <v>400</v>
      </c>
      <c r="K20" s="30">
        <f t="shared" si="1"/>
        <v>972</v>
      </c>
      <c r="L20" s="30">
        <f t="shared" si="1"/>
        <v>0</v>
      </c>
      <c r="M20" s="30">
        <f t="shared" si="1"/>
        <v>-150</v>
      </c>
      <c r="N20" s="30">
        <f t="shared" si="1"/>
        <v>500</v>
      </c>
      <c r="O20" s="30">
        <f t="shared" si="1"/>
        <v>1074.42</v>
      </c>
      <c r="P20" s="30">
        <f t="shared" si="1"/>
        <v>0</v>
      </c>
      <c r="Q20" s="25">
        <f t="shared" si="1"/>
        <v>4458.8429999999998</v>
      </c>
      <c r="R20" s="25"/>
      <c r="S20" s="25">
        <f>SUBTOTAL(9,S3:S19)</f>
        <v>0</v>
      </c>
      <c r="T20" s="25">
        <f t="shared" ref="T20:Y20" si="2">SUBTOTAL(9,T3:T19)</f>
        <v>-4458.8429999999998</v>
      </c>
      <c r="U20" s="30">
        <f t="shared" si="2"/>
        <v>-1074.42</v>
      </c>
      <c r="V20" s="30">
        <f t="shared" si="2"/>
        <v>21122</v>
      </c>
      <c r="W20" s="25">
        <f t="shared" si="2"/>
        <v>-1844.4209999999998</v>
      </c>
      <c r="X20" s="25">
        <f t="shared" si="2"/>
        <v>-1074.42</v>
      </c>
      <c r="Y20" s="25">
        <f t="shared" si="2"/>
        <v>18203.159000000003</v>
      </c>
      <c r="Z20" s="49">
        <f>SUM(Z3:Z19)</f>
        <v>-16400</v>
      </c>
      <c r="AA20" s="32">
        <f>SUM(Y20:Z20)</f>
        <v>1803.1590000000033</v>
      </c>
    </row>
    <row r="27" spans="1:30">
      <c r="Q27" s="40"/>
      <c r="R27" s="40"/>
    </row>
    <row r="28" spans="1:30">
      <c r="O28" s="34"/>
      <c r="P28" s="34"/>
    </row>
    <row r="29" spans="1:30">
      <c r="R29" s="40"/>
    </row>
    <row r="31" spans="1:30">
      <c r="R31" s="40"/>
    </row>
  </sheetData>
  <autoFilter ref="A1:AA19">
    <filterColumn colId="0"/>
    <extLst/>
  </autoFilter>
  <phoneticPr fontId="20"/>
  <printOptions horizontalCentered="1" verticalCentered="1"/>
  <pageMargins left="0.39370078740157499" right="0.39370078740157499" top="0.59055118110236204" bottom="0.511811023622047" header="0.31496062992126" footer="0.31496062992126"/>
  <pageSetup paperSize="9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Q20" sqref="Q20"/>
    </sheetView>
  </sheetViews>
  <sheetFormatPr defaultColWidth="9" defaultRowHeight="13.5"/>
  <cols>
    <col min="1" max="1" width="8.625" style="3" customWidth="1"/>
    <col min="2" max="2" width="7" customWidth="1"/>
    <col min="3" max="3" width="11.125" customWidth="1"/>
    <col min="4" max="4" width="7.875" customWidth="1"/>
    <col min="5" max="5" width="7.5" customWidth="1"/>
    <col min="6" max="6" width="9.25" customWidth="1"/>
    <col min="7" max="7" width="8.5" customWidth="1"/>
  </cols>
  <sheetData>
    <row r="1" spans="1:7">
      <c r="A1" s="4" t="s">
        <v>30</v>
      </c>
      <c r="B1" s="5" t="s">
        <v>26</v>
      </c>
      <c r="C1" s="5" t="s">
        <v>27</v>
      </c>
      <c r="D1" s="5" t="s">
        <v>28</v>
      </c>
      <c r="E1" s="5" t="s">
        <v>29</v>
      </c>
      <c r="F1" s="6" t="s">
        <v>31</v>
      </c>
      <c r="G1" s="7"/>
    </row>
    <row r="2" spans="1:7">
      <c r="A2" s="8"/>
      <c r="B2" s="9">
        <v>831478</v>
      </c>
      <c r="C2" s="9">
        <v>598822</v>
      </c>
      <c r="D2" s="9">
        <v>810926</v>
      </c>
      <c r="E2" s="9">
        <v>643117</v>
      </c>
      <c r="F2" s="9">
        <f>SUM(B2:E2)</f>
        <v>2884343</v>
      </c>
      <c r="G2" s="10"/>
    </row>
    <row r="3" spans="1:7">
      <c r="A3" s="8"/>
      <c r="B3" s="11">
        <v>0.2883</v>
      </c>
      <c r="C3" s="11">
        <v>0.20760000000000001</v>
      </c>
      <c r="D3" s="11">
        <v>0.28110000000000002</v>
      </c>
      <c r="E3" s="11">
        <v>0.223</v>
      </c>
      <c r="F3" s="11">
        <f>SUM(B3:E3)</f>
        <v>1</v>
      </c>
      <c r="G3" s="12"/>
    </row>
    <row r="4" spans="1:7">
      <c r="A4" s="13"/>
      <c r="B4" s="1"/>
      <c r="C4" s="1"/>
      <c r="D4" s="1"/>
      <c r="F4" s="14"/>
      <c r="G4" s="14"/>
    </row>
    <row r="5" spans="1:7">
      <c r="A5" s="13"/>
      <c r="E5" s="2"/>
      <c r="F5" s="14"/>
      <c r="G5" s="14"/>
    </row>
    <row r="6" spans="1:7">
      <c r="A6" s="15" t="s">
        <v>32</v>
      </c>
      <c r="B6" s="16" t="s">
        <v>33</v>
      </c>
      <c r="C6" s="17" t="s">
        <v>34</v>
      </c>
      <c r="D6" s="17" t="s">
        <v>35</v>
      </c>
      <c r="F6" s="14"/>
      <c r="G6" s="14"/>
    </row>
    <row r="7" spans="1:7">
      <c r="A7" s="13"/>
      <c r="B7" s="18" t="s">
        <v>30</v>
      </c>
      <c r="C7" s="19">
        <v>2913316</v>
      </c>
      <c r="D7" s="20"/>
      <c r="F7" s="21"/>
    </row>
    <row r="8" spans="1:7" s="1" customFormat="1"/>
    <row r="9" spans="1:7" s="1" customFormat="1">
      <c r="A9" s="13"/>
    </row>
    <row r="10" spans="1:7">
      <c r="B10" s="2"/>
      <c r="C10" s="2"/>
      <c r="D10" s="2"/>
      <c r="F10" s="1"/>
    </row>
    <row r="11" spans="1:7" s="2" customFormat="1">
      <c r="F11" s="1"/>
    </row>
    <row r="12" spans="1:7">
      <c r="G12" s="2"/>
    </row>
    <row r="13" spans="1:7">
      <c r="F13" s="2"/>
    </row>
    <row r="15" spans="1:7" s="1" customFormat="1"/>
    <row r="16" spans="1:7">
      <c r="A16" s="13"/>
    </row>
    <row r="17" spans="1:7">
      <c r="A17" s="13"/>
    </row>
    <row r="18" spans="1:7" s="1" customFormat="1"/>
    <row r="19" spans="1:7">
      <c r="F19" s="1"/>
    </row>
    <row r="20" spans="1:7" s="2" customFormat="1">
      <c r="F20" s="1"/>
    </row>
    <row r="21" spans="1:7">
      <c r="G21" s="2"/>
    </row>
    <row r="22" spans="1:7" s="1" customFormat="1">
      <c r="A22" s="3"/>
      <c r="B22"/>
      <c r="C22"/>
      <c r="D22"/>
      <c r="E22"/>
      <c r="F22"/>
      <c r="G22"/>
    </row>
    <row r="24" spans="1:7">
      <c r="G24" s="1"/>
    </row>
  </sheetData>
  <phoneticPr fontId="2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工资表</vt:lpstr>
      <vt:lpstr>业务量统计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chengcheng01</dc:creator>
  <cp:lastModifiedBy>chengcheng</cp:lastModifiedBy>
  <cp:lastPrinted>2018-03-30T10:06:00Z</cp:lastPrinted>
  <dcterms:created xsi:type="dcterms:W3CDTF">2006-09-13T11:12:00Z</dcterms:created>
  <dcterms:modified xsi:type="dcterms:W3CDTF">2020-04-02T07:51:52Z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