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25" documentId="13_ncr:1_{735FC1BD-A765-4ACA-96A1-5B5551E3A8C9}" xr6:coauthVersionLast="47" xr6:coauthVersionMax="47" xr10:uidLastSave="{251D854F-2583-4C77-BE5B-F176E0DB8542}"/>
  <bookViews>
    <workbookView xWindow="-120" yWindow="-120" windowWidth="29040" windowHeight="17520" activeTab="5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G10" i="32"/>
  <c r="C10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K5" i="32" s="1"/>
  <c r="F3" i="18"/>
  <c r="E3" i="18"/>
  <c r="D3" i="18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<sst xmlns="http://schemas.openxmlformats.org/spreadsheetml/2006/main" count="250" uniqueCount="68">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</sst>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93557.094400000002</c:v>
                </c:pt>
                <c:pt idx="1">
                  <c:v>34080.110200000003</c:v>
                </c:pt>
                <c:pt idx="2">
                  <c:v>107555.16</c:v>
                </c:pt>
                <c:pt idx="3">
                  <c:v>61347.039873806811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M17" sqref="M17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62437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11146.9</v>
      </c>
      <c r="L2" s="139"/>
      <c r="M2" s="142" t="s">
        <v>20</v>
      </c>
      <c r="N2" s="143"/>
      <c r="O2" s="94">
        <f>(BND!H3 * BND!D3)</f>
        <v>424.86366775999994</v>
      </c>
      <c r="P2" s="95"/>
      <c r="Q2" s="57">
        <f>SUM(C10,G10,K10,O10)</f>
        <v>296539.40447380679</v>
      </c>
      <c r="R2" s="58"/>
      <c r="S2" s="63">
        <v>8591</v>
      </c>
      <c r="T2" s="64"/>
    </row>
    <row r="3" spans="1:26" ht="17.25" thickBot="1" x14ac:dyDescent="0.3">
      <c r="A3" s="116" t="s">
        <v>50</v>
      </c>
      <c r="B3" s="117"/>
      <c r="C3" s="106">
        <v>31089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34834.730000000003</v>
      </c>
      <c r="L3" s="141"/>
      <c r="M3" s="144" t="s">
        <v>22</v>
      </c>
      <c r="N3" s="145"/>
      <c r="O3" s="96">
        <f>(VEA!D3*VEA!H3)</f>
        <v>116.36097302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2190.0300000000002</v>
      </c>
      <c r="L4" s="141"/>
      <c r="M4" s="144" t="s">
        <v>19</v>
      </c>
      <c r="N4" s="145"/>
      <c r="O4" s="96">
        <f>(VT!D3*VT!H3)</f>
        <v>1264.8865107200002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59383.5</v>
      </c>
      <c r="L5" s="141"/>
      <c r="M5" s="144" t="s">
        <v>21</v>
      </c>
      <c r="N5" s="145"/>
      <c r="O5" s="96">
        <f>(VTI!D3*VTI!H3)</f>
        <v>87.900576619999981</v>
      </c>
      <c r="P5" s="97"/>
      <c r="Q5" s="69"/>
      <c r="R5" s="70"/>
      <c r="S5" s="73"/>
      <c r="T5" s="74"/>
    </row>
    <row r="6" spans="1:26" x14ac:dyDescent="0.25">
      <c r="A6" s="116" t="s">
        <v>64</v>
      </c>
      <c r="B6" s="117"/>
      <c r="C6" s="106">
        <f xml:space="preserve"> 投資!G2 * 0.96</f>
        <v>31.0944</v>
      </c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287948.40447380679</v>
      </c>
      <c r="R6" s="76"/>
      <c r="S6" s="79">
        <f>S2/Q2</f>
        <v>2.8970854700555791E-2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93557.094400000002</v>
      </c>
      <c r="D10" s="88"/>
      <c r="E10" s="85" t="s">
        <v>59</v>
      </c>
      <c r="F10" s="86"/>
      <c r="G10" s="87">
        <f>SUM(G2:H9) * 投資!G2</f>
        <v>34080.110200000003</v>
      </c>
      <c r="H10" s="89"/>
      <c r="I10" s="85" t="s">
        <v>59</v>
      </c>
      <c r="J10" s="86"/>
      <c r="K10" s="87">
        <f>SUM(K2:L9)</f>
        <v>107555.16</v>
      </c>
      <c r="L10" s="88"/>
      <c r="M10" s="85" t="s">
        <v>59</v>
      </c>
      <c r="N10" s="86"/>
      <c r="O10" s="87">
        <f>SUM(O2:P9) * 投資!G2</f>
        <v>61347.039873806811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L21" sqref="L21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6614.6858000000002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-4.9300107759400059E-2</v>
      </c>
      <c r="H3" s="189">
        <v>204.22</v>
      </c>
      <c r="I3" s="189">
        <f>投資!G2</f>
        <v>32.39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-147.90032327820018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F22" sqref="F22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32.39</v>
      </c>
    </row>
    <row r="3" spans="1:9" ht="17.25" customHeight="1" x14ac:dyDescent="0.3">
      <c r="A3" s="160">
        <f>SUM('006208'!E3:E4,'00692'!E3:E4,'00878'!E3:E4,永豐金!E3,E2,F2)</f>
        <v>109694</v>
      </c>
      <c r="B3" s="160">
        <f>SUM('006208'!E3:E4,'006208'!G4,'00692'!E3:E4,'00692'!G4,'00878'!E3:E4,'00878'!G4,永豐金!E3,永豐金!G4)</f>
        <v>108768.16</v>
      </c>
      <c r="C3" s="1">
        <f>(B3-A3)/A3</f>
        <v>-8.4402063923277159E-3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-925.83999999999651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61523.039873806811</v>
      </c>
      <c r="C10" s="1">
        <f>(B10-A10)/A10</f>
        <v>-5.3564496980127517E-2</v>
      </c>
      <c r="D10" s="28"/>
      <c r="E10" s="159">
        <f>SUM(A3,A10)</f>
        <v>174699</v>
      </c>
      <c r="F10" s="159">
        <f>SUM(B3,B10)</f>
        <v>170291.19987380682</v>
      </c>
      <c r="G10" s="1">
        <f>(F10-E10)/E10</f>
        <v>-2.5230826313792171E-2</v>
      </c>
    </row>
    <row r="11" spans="1:9" ht="18" customHeight="1" x14ac:dyDescent="0.3">
      <c r="A11" s="160"/>
      <c r="B11" s="160"/>
      <c r="C11" s="14">
        <f>B10-A10</f>
        <v>-3481.9601261931894</v>
      </c>
      <c r="D11" s="28"/>
      <c r="E11" s="159"/>
      <c r="F11" s="159"/>
      <c r="G11" s="36">
        <f>F10-E10</f>
        <v>-4407.8001261931786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72.924050632911388</v>
      </c>
      <c r="B3" s="172">
        <f>E3/D3</f>
        <v>72.924050632911388</v>
      </c>
      <c r="C3" s="174">
        <v>70.55</v>
      </c>
      <c r="D3" s="176">
        <f>SUM(D6:D505)</f>
        <v>158</v>
      </c>
      <c r="E3" s="178">
        <f>SUM(E6:E505)</f>
        <v>11522</v>
      </c>
      <c r="F3" s="178">
        <f>SUM(F6:F505)</f>
        <v>0</v>
      </c>
      <c r="G3" s="1">
        <f>(C3-A3)/B3</f>
        <v>-3.2555111959729204E-2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-375.0999999999998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31.219106047326907</v>
      </c>
      <c r="B3" s="172">
        <f>E3/D3</f>
        <v>31.219106047326907</v>
      </c>
      <c r="C3" s="174">
        <v>30.53</v>
      </c>
      <c r="D3" s="176">
        <f>SUM(D6:D505)</f>
        <v>1141</v>
      </c>
      <c r="E3" s="178">
        <f>SUM(E6:E505)</f>
        <v>35621</v>
      </c>
      <c r="F3" s="178">
        <f>SUM(F6:F505)</f>
        <v>0</v>
      </c>
      <c r="G3" s="1">
        <f>(C3-A3)/B3</f>
        <v>-2.2073215238202167E-2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-786.26999999999941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19.73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-6.174190800681436E-2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-144.96999999999983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tabSelected="1"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17.586587183308495</v>
      </c>
      <c r="B3" s="172">
        <f>E3/D3</f>
        <v>17.944262295081966</v>
      </c>
      <c r="C3" s="174">
        <v>17.7</v>
      </c>
      <c r="D3" s="176">
        <f>SUM(D6:D505)</f>
        <v>3355</v>
      </c>
      <c r="E3" s="178">
        <f>SUM(E6:E505)</f>
        <v>60203</v>
      </c>
      <c r="F3" s="178">
        <f>SUM(F6:F505)</f>
        <v>1200</v>
      </c>
      <c r="G3" s="1">
        <f>(C3-A3)/B3</f>
        <v>6.3202830423732389E-3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380.50000000000125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2225.8407999999999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-1.490363554414691E-2</v>
      </c>
      <c r="H3" s="189">
        <v>68.72</v>
      </c>
      <c r="I3" s="190">
        <f>投資!G2</f>
        <v>32.39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-208.66580125360088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1350.9869000000001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-5.4267020970549876E-2</v>
      </c>
      <c r="H3" s="189">
        <v>41.71</v>
      </c>
      <c r="I3" s="190">
        <f>投資!G2</f>
        <v>32.39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-217.06808388219952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2894.3704000000002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-6.6092307921534213E-2</v>
      </c>
      <c r="H3" s="189">
        <v>89.36</v>
      </c>
      <c r="I3" s="190">
        <f>投資!G2</f>
        <v>32.39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-2908.3259177791915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2023-10-30T05:47:28Z</dcterms:modified>
</cp:coreProperties>
</file>