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1" documentId="11_A718C7C3514102C501E145D863B7A0115AEBD6A8" xr6:coauthVersionLast="47" xr6:coauthVersionMax="47" xr10:uidLastSave="{13FC4A7B-DAA5-4EEB-95D3-DF0EBB644FBF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A3" i="8" s="1"/>
  <c r="E3" i="8"/>
  <c r="B3" i="8" s="1"/>
  <c r="D3" i="8"/>
  <c r="O3" i="1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A10" i="2" s="1"/>
  <c r="E3" i="7"/>
  <c r="D3" i="7"/>
  <c r="C3" i="7"/>
  <c r="G4" i="7" s="1"/>
  <c r="G3" i="7" s="1"/>
  <c r="B3" i="7"/>
  <c r="F3" i="6"/>
  <c r="E3" i="6"/>
  <c r="A3" i="2" s="1"/>
  <c r="D3" i="6"/>
  <c r="G4" i="6" s="1"/>
  <c r="G3" i="6" s="1"/>
  <c r="F3" i="5"/>
  <c r="E3" i="5"/>
  <c r="B3" i="5" s="1"/>
  <c r="D3" i="5"/>
  <c r="G4" i="5" s="1"/>
  <c r="G3" i="5" s="1"/>
  <c r="F3" i="4"/>
  <c r="A3" i="4" s="1"/>
  <c r="E3" i="4"/>
  <c r="D3" i="4"/>
  <c r="G4" i="4" s="1"/>
  <c r="G3" i="4" s="1"/>
  <c r="F3" i="3"/>
  <c r="A3" i="3" s="1"/>
  <c r="E3" i="3"/>
  <c r="D3" i="3"/>
  <c r="B3" i="3" s="1"/>
  <c r="G10" i="1"/>
  <c r="C7" i="1"/>
  <c r="C10" i="1" s="1"/>
  <c r="K3" i="1"/>
  <c r="O2" i="1"/>
  <c r="O10" i="1" l="1"/>
  <c r="B10" i="2" s="1"/>
  <c r="C11" i="2" s="1"/>
  <c r="C10" i="2" s="1"/>
  <c r="E10" i="2"/>
  <c r="K4" i="1"/>
  <c r="A3" i="5"/>
  <c r="K5" i="1"/>
  <c r="A3" i="7"/>
  <c r="G4" i="8"/>
  <c r="G3" i="8" s="1"/>
  <c r="G4" i="3"/>
  <c r="G3" i="3" s="1"/>
  <c r="B3" i="4"/>
  <c r="A3" i="6"/>
  <c r="K2" i="1"/>
  <c r="K10" i="1" s="1"/>
  <c r="B3" i="2" s="1"/>
  <c r="B3" i="6"/>
  <c r="F10" i="2" l="1"/>
  <c r="G11" i="2" s="1"/>
  <c r="G10" i="2" s="1"/>
  <c r="C4" i="2"/>
  <c r="C3" i="2" s="1"/>
  <c r="A12" i="1"/>
  <c r="C16" i="1" l="1"/>
  <c r="A16" i="1"/>
</calcChain>
</file>

<file path=xl/sharedStrings.xml><?xml version="1.0" encoding="utf-8"?>
<sst xmlns="http://schemas.openxmlformats.org/spreadsheetml/2006/main" count="292" uniqueCount="111">
  <si>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</si>
  <si>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</si>
  <si>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</si>
  <si>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</si>
  <si>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</si>
  <si>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</si>
  <si>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</si>
  <si>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</si>
  <si>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</si>
  <si>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</si>
  <si>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</si>
  <si>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</si>
  <si>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</si>
  <si>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</si>
  <si>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</si>
  <si>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永豐大戶美元活存</t>
  </si>
  <si>
    <t>2891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</si>
  <si>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</si>
  <si>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</si>
  <si>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</si>
  <si>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</si>
  <si>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</si>
  <si>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</si>
  <si>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</si>
  <si>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</si>
  <si>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</si>
  <si>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</si>
  <si>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</si>
  <si>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</si>
  <si>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</si>
  <si>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</si>
  <si>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</si>
  <si>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</si>
  <si>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</si>
  <si>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</si>
  <si>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</si>
  <si>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</si>
  <si>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</si>
  <si>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</si>
  <si>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</si>
  <si>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100.50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</si>
  <si>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</si>
  <si>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</si>
  <si>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</si>
  <si>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</si>
  <si>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</si>
  <si>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</si>
  <si>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</si>
  <si>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</si>
  <si>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</si>
  <si>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</si>
  <si>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</si>
  <si>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</si>
  <si>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</si>
  <si>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</si>
  <si>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</si>
  <si>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</si>
  <si>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</si>
  <si>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</si>
  <si>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</si>
  <si>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</si>
  <si>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</si>
  <si>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</si>
  <si>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</si>
  <si>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</si>
  <si>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</si>
  <si>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</si>
  <si>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</si>
  <si>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</si>
  <si>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</si>
  <si>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00692.TW</t>
  </si>
  <si>
    <t>40.52</t>
  </si>
  <si>
    <t>2023.08.18</t>
  </si>
  <si>
    <t>2023.10.24</t>
  </si>
  <si>
    <t>2024.01.17</t>
  </si>
  <si>
    <t>00878.TW</t>
  </si>
  <si>
    <t>22.13</t>
  </si>
  <si>
    <t>2024.03.25</t>
  </si>
  <si>
    <t>2024.06.13</t>
  </si>
  <si>
    <t>2890.TW</t>
  </si>
  <si>
    <t>23.30</t>
  </si>
  <si>
    <t>2023.09.13</t>
  </si>
  <si>
    <t>2023.10.25</t>
  </si>
  <si>
    <t>2023.10.31</t>
  </si>
  <si>
    <t>2023.12.07</t>
  </si>
  <si>
    <t>USD</t>
  </si>
  <si>
    <t>目前匯率</t>
  </si>
  <si>
    <t>75.05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</si>
  <si>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</si>
  <si>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</si>
  <si>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</si>
  <si>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</si>
  <si>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</si>
  <si>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</si>
  <si>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</si>
  <si>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</si>
  <si>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</si>
  <si>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</si>
  <si>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</si>
  <si>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</si>
  <si>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</si>
  <si>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</si>
  <si>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</si>
  <si>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</si>
  <si>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112.83</t>
  </si>
  <si>
    <t>2023.09.16</t>
  </si>
  <si>
    <t>2023.09.27</t>
  </si>
  <si>
    <t>2023.12.28</t>
  </si>
  <si>
    <t>2024.03.26</t>
  </si>
  <si>
    <t>2024.06.28</t>
  </si>
  <si>
    <t>中國信託活存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</si>
</sst>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K7" sqref="K7:L7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50761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38877.017999999996</v>
      </c>
      <c r="L2" s="51"/>
      <c r="M2" s="83" t="s">
        <v>7</v>
      </c>
      <c r="N2" s="77"/>
      <c r="O2" s="54">
        <f>BND!H3*BND!D3</f>
        <v>820.36667175000014</v>
      </c>
      <c r="P2" s="51"/>
    </row>
    <row r="3" spans="1:26" ht="17.25" customHeight="1" x14ac:dyDescent="0.25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60153.277160000005</v>
      </c>
      <c r="L3" s="40"/>
      <c r="M3" s="80" t="s">
        <v>10</v>
      </c>
      <c r="N3" s="81"/>
      <c r="O3" s="39">
        <f>VT!H3*VT!D3</f>
        <v>2933.1805817999998</v>
      </c>
      <c r="P3" s="40"/>
    </row>
    <row r="4" spans="1:26" ht="15.75" customHeight="1" x14ac:dyDescent="0.25">
      <c r="A4" s="47" t="s">
        <v>11</v>
      </c>
      <c r="B4" s="46"/>
      <c r="C4" s="41">
        <v>66743</v>
      </c>
      <c r="D4" s="40"/>
      <c r="E4" s="45"/>
      <c r="F4" s="46"/>
      <c r="G4" s="67"/>
      <c r="H4" s="40"/>
      <c r="I4" s="88" t="s">
        <v>12</v>
      </c>
      <c r="J4" s="81"/>
      <c r="K4" s="71">
        <f>'00878.TW'!D3*'00878.TW'!C3*0.997</f>
        <v>7744.3271099999993</v>
      </c>
      <c r="L4" s="40"/>
      <c r="M4" s="80"/>
      <c r="N4" s="81"/>
      <c r="O4" s="39"/>
      <c r="P4" s="40"/>
    </row>
    <row r="5" spans="1:26" ht="16.5" customHeight="1" x14ac:dyDescent="0.25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90109.5579</v>
      </c>
      <c r="L5" s="40"/>
      <c r="M5" s="80"/>
      <c r="N5" s="81"/>
      <c r="O5" s="39"/>
      <c r="P5" s="40"/>
    </row>
    <row r="6" spans="1:26" ht="17.25" customHeight="1" x14ac:dyDescent="0.25">
      <c r="A6" s="47" t="s">
        <v>110</v>
      </c>
      <c r="B6" s="46"/>
      <c r="C6" s="41">
        <v>0</v>
      </c>
      <c r="D6" s="40"/>
      <c r="E6" s="45"/>
      <c r="F6" s="46"/>
      <c r="G6" s="67"/>
      <c r="H6" s="40"/>
      <c r="I6" s="64" t="s">
        <v>16</v>
      </c>
      <c r="J6" s="46"/>
      <c r="K6" s="71">
        <v>13024</v>
      </c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5.1</f>
        <v>163.48049999999998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17</v>
      </c>
      <c r="B8" s="46"/>
      <c r="C8" s="41">
        <v>354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18</v>
      </c>
      <c r="B9" s="56"/>
      <c r="C9" s="86">
        <v>3346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19</v>
      </c>
      <c r="B10" s="49"/>
      <c r="C10" s="70">
        <f>SUM(C2:D9)</f>
        <v>121367.48050000001</v>
      </c>
      <c r="D10" s="66"/>
      <c r="E10" s="48" t="s">
        <v>19</v>
      </c>
      <c r="F10" s="49"/>
      <c r="G10" s="70">
        <f>SUM(G2:H9)*投資!G2</f>
        <v>24703.506299999997</v>
      </c>
      <c r="H10" s="66"/>
      <c r="I10" s="48" t="s">
        <v>19</v>
      </c>
      <c r="J10" s="49"/>
      <c r="K10" s="70">
        <f>SUM(K2:L9)</f>
        <v>209908.18017000001</v>
      </c>
      <c r="L10" s="66"/>
      <c r="M10" s="48" t="s">
        <v>19</v>
      </c>
      <c r="N10" s="49"/>
      <c r="O10" s="70">
        <f>SUM(O2:P9)*投資!G2</f>
        <v>120319.95721254524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20</v>
      </c>
      <c r="B11" s="66"/>
      <c r="C11" s="93" t="s">
        <v>21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476299.12418254523</v>
      </c>
      <c r="B12" s="44"/>
      <c r="C12" s="60">
        <v>7297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22</v>
      </c>
      <c r="B14" s="44"/>
      <c r="C14" s="93" t="s">
        <v>23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469002.12418254523</v>
      </c>
      <c r="B16" s="44"/>
      <c r="C16" s="69">
        <f>C12/A12</f>
        <v>1.5320204530133399E-2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A6:B6"/>
    <mergeCell ref="C6:D6"/>
    <mergeCell ref="O10:P10"/>
    <mergeCell ref="G8:H8"/>
    <mergeCell ref="A7:B7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G9:H9"/>
    <mergeCell ref="I9:J9"/>
    <mergeCell ref="E6:F6"/>
    <mergeCell ref="A5:B5"/>
    <mergeCell ref="A4:B4"/>
    <mergeCell ref="C8:D8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8:B8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7:D7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24</v>
      </c>
      <c r="B1" s="95"/>
      <c r="C1" s="46"/>
      <c r="D1" s="3"/>
      <c r="E1" s="29" t="s">
        <v>25</v>
      </c>
      <c r="F1" s="29" t="s">
        <v>26</v>
      </c>
      <c r="G1" s="4" t="s">
        <v>27</v>
      </c>
    </row>
    <row r="2" spans="1:10" ht="21.75" customHeight="1" x14ac:dyDescent="0.3">
      <c r="A2" s="5" t="s">
        <v>28</v>
      </c>
      <c r="B2" s="5" t="s">
        <v>29</v>
      </c>
      <c r="C2" s="5" t="s">
        <v>30</v>
      </c>
      <c r="D2" s="6"/>
      <c r="E2" s="7">
        <v>304</v>
      </c>
      <c r="F2" s="7">
        <v>0</v>
      </c>
      <c r="G2" s="30">
        <v>32.055</v>
      </c>
    </row>
    <row r="3" spans="1:10" ht="17.25" customHeight="1" x14ac:dyDescent="0.3">
      <c r="A3" s="96">
        <f>('006208.TW'!E3+'00692.TW'!E3+'00878.TW'!E3+'2890.TW'!E3)-('006208.TW'!F3+'00692.TW'!F3+'00878.TW'!F3+'2890.TW'!F3)-E2+7345</f>
        <v>161892</v>
      </c>
      <c r="B3" s="96">
        <f>總資產!K10</f>
        <v>209908.18017000001</v>
      </c>
      <c r="C3" s="8">
        <f>C4/A3</f>
        <v>0.29659390315766071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48016.180170000007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31</v>
      </c>
      <c r="B8" s="95"/>
      <c r="C8" s="46"/>
      <c r="D8" s="6"/>
      <c r="E8" s="94" t="s">
        <v>32</v>
      </c>
      <c r="F8" s="95"/>
      <c r="G8" s="46"/>
    </row>
    <row r="9" spans="1:10" ht="15" customHeight="1" x14ac:dyDescent="0.3">
      <c r="A9" s="5" t="s">
        <v>28</v>
      </c>
      <c r="B9" s="5" t="s">
        <v>29</v>
      </c>
      <c r="C9" s="5" t="s">
        <v>30</v>
      </c>
      <c r="D9" s="6"/>
      <c r="E9" s="5" t="s">
        <v>28</v>
      </c>
      <c r="F9" s="5" t="s">
        <v>29</v>
      </c>
      <c r="G9" s="5" t="s">
        <v>30</v>
      </c>
    </row>
    <row r="10" spans="1:10" ht="18" customHeight="1" x14ac:dyDescent="0.3">
      <c r="A10" s="96">
        <f>(BND!E3+VT!E3)-(BND!F3+VT!F3)</f>
        <v>110850</v>
      </c>
      <c r="B10" s="96">
        <f>總資產!O10</f>
        <v>120319.95721254524</v>
      </c>
      <c r="C10" s="8">
        <f>C11/A10</f>
        <v>8.5430376297205596E-2</v>
      </c>
      <c r="D10" s="6"/>
      <c r="E10" s="96">
        <f>A3+A10</f>
        <v>272742</v>
      </c>
      <c r="F10" s="96">
        <f>B3+B10</f>
        <v>330228.13738254528</v>
      </c>
      <c r="G10" s="8">
        <f>G11/E10</f>
        <v>0.21077112209540619</v>
      </c>
    </row>
    <row r="11" spans="1:10" ht="18" customHeight="1" x14ac:dyDescent="0.3">
      <c r="A11" s="97"/>
      <c r="B11" s="97"/>
      <c r="C11" s="31">
        <f>B10-A10</f>
        <v>9469.9572125452396</v>
      </c>
      <c r="D11" s="6"/>
      <c r="E11" s="97"/>
      <c r="F11" s="97"/>
      <c r="G11" s="33">
        <f>F10-E10</f>
        <v>57486.137382545276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I10" sqref="I10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34</v>
      </c>
      <c r="G1" s="46"/>
      <c r="H1" s="111"/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 x14ac:dyDescent="0.3">
      <c r="A3" s="100">
        <f>(E3-F3)/D3</f>
        <v>80.090206185567013</v>
      </c>
      <c r="B3" s="103">
        <f>E3/D3</f>
        <v>81.201030927835049</v>
      </c>
      <c r="C3" s="115" t="s">
        <v>40</v>
      </c>
      <c r="D3" s="110">
        <f>SUM(D7:D505)</f>
        <v>388</v>
      </c>
      <c r="E3" s="113">
        <f>SUM(E7:E505)</f>
        <v>31506</v>
      </c>
      <c r="F3" s="113">
        <f>SUM(F6:G505)</f>
        <v>431</v>
      </c>
      <c r="G3" s="8">
        <f>G4/E3</f>
        <v>0.25134894940646224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7919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49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51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52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54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55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56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57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58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59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61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62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63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65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66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67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68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5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15" zoomScale="115" zoomScaleNormal="115" workbookViewId="0">
      <selection activeCell="F27" sqref="F27:G2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70</v>
      </c>
      <c r="G1" s="46"/>
      <c r="H1" s="111"/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 x14ac:dyDescent="0.3">
      <c r="A3" s="100">
        <f>(E3-F3)/D3</f>
        <v>31.112155809267964</v>
      </c>
      <c r="B3" s="103">
        <f>E3/D3</f>
        <v>32.339153794492951</v>
      </c>
      <c r="C3" s="115" t="s">
        <v>71</v>
      </c>
      <c r="D3" s="110">
        <f>SUM(D7:D505)</f>
        <v>1489</v>
      </c>
      <c r="E3" s="113">
        <f>SUM(E7:E505)</f>
        <v>48153</v>
      </c>
      <c r="F3" s="113">
        <f>SUM(F6:G505)</f>
        <v>1827</v>
      </c>
      <c r="G3" s="8">
        <f>G4/E3</f>
        <v>0.29091188503312371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14008.280000000006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51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72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52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53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73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55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56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57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58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74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60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61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62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63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64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65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66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67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68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69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27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4"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75</v>
      </c>
      <c r="G1" s="46"/>
      <c r="H1" s="111"/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 x14ac:dyDescent="0.3">
      <c r="A3" s="100">
        <f>(E3-F3)/D3</f>
        <v>21.094017094017094</v>
      </c>
      <c r="B3" s="103">
        <f>E3/D3</f>
        <v>21.792022792022792</v>
      </c>
      <c r="C3" s="115" t="s">
        <v>76</v>
      </c>
      <c r="D3" s="110">
        <f>SUM(D7:D505)</f>
        <v>351</v>
      </c>
      <c r="E3" s="113">
        <f>SUM(E7:E505)</f>
        <v>7649</v>
      </c>
      <c r="F3" s="113">
        <f>SUM(F6:G505)</f>
        <v>245</v>
      </c>
      <c r="G3" s="8">
        <f>G4/E3</f>
        <v>4.7539547653287904E-2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363.6299999999992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 x14ac:dyDescent="0.3">
      <c r="A11" s="18">
        <v>6</v>
      </c>
      <c r="B11" s="26" t="s">
        <v>52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58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60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61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77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78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66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69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opLeftCell="C1" zoomScale="115" zoomScaleNormal="115" workbookViewId="0">
      <selection activeCell="F27" sqref="F27:G2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79</v>
      </c>
      <c r="G1" s="46"/>
      <c r="H1" s="111"/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/>
      <c r="I2" s="28"/>
      <c r="J2" s="20"/>
    </row>
    <row r="3" spans="1:10" ht="18.75" customHeight="1" x14ac:dyDescent="0.3">
      <c r="A3" s="100">
        <f>(E3-F3)/D3</f>
        <v>18.057746841969578</v>
      </c>
      <c r="B3" s="103">
        <f>E3/D3</f>
        <v>18.367104923949473</v>
      </c>
      <c r="C3" s="116" t="s">
        <v>80</v>
      </c>
      <c r="D3" s="110">
        <f>SUM(D7:D505)</f>
        <v>3879</v>
      </c>
      <c r="E3" s="113">
        <f>SUM(E7:E505)</f>
        <v>71246</v>
      </c>
      <c r="F3" s="113">
        <f>SUM(F6:G505)</f>
        <v>1200</v>
      </c>
      <c r="G3" s="8">
        <f>G4/E3</f>
        <v>0.28541532156191218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20334.699999999997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/>
      <c r="I5" s="101"/>
      <c r="J5" s="101"/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51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72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52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81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82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83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55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84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60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61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62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63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65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66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D36" sqref="D36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7</v>
      </c>
      <c r="G1" s="46"/>
      <c r="H1" s="111" t="s">
        <v>85</v>
      </c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86</v>
      </c>
      <c r="J2" s="28" t="s">
        <v>28</v>
      </c>
    </row>
    <row r="3" spans="1:10" ht="18.75" customHeight="1" x14ac:dyDescent="0.3">
      <c r="A3" s="100">
        <f>(E3-F3)/D3</f>
        <v>2249.1214155056264</v>
      </c>
      <c r="B3" s="103">
        <f>E3/D3</f>
        <v>2287.4529946431844</v>
      </c>
      <c r="C3" s="116">
        <f>H3*I3</f>
        <v>2405.72775</v>
      </c>
      <c r="D3" s="110">
        <f>SUM(D7:D505)</f>
        <v>10.930935000000002</v>
      </c>
      <c r="E3" s="113">
        <f>SUM(E7:E505)</f>
        <v>25004</v>
      </c>
      <c r="F3" s="113">
        <f>SUM(F6:G505)</f>
        <v>419</v>
      </c>
      <c r="G3" s="8">
        <f>G4/E3</f>
        <v>6.8463192407065041E-2</v>
      </c>
      <c r="H3" s="105" t="s">
        <v>87</v>
      </c>
      <c r="I3" s="109">
        <f>投資!G2</f>
        <v>32.055</v>
      </c>
      <c r="J3" s="106">
        <f>SUM(J7:J505)</f>
        <v>781.83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1711.8536629462542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88</v>
      </c>
      <c r="J5" s="101" t="s">
        <v>89</v>
      </c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90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91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92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92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81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93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94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57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95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58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96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97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61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98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62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99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63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100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64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101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65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102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66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103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69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J27" sqref="J2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33</v>
      </c>
      <c r="D1" s="108"/>
      <c r="E1" s="108"/>
      <c r="F1" s="112" t="s">
        <v>10</v>
      </c>
      <c r="G1" s="46"/>
      <c r="H1" s="111" t="s">
        <v>85</v>
      </c>
      <c r="I1" s="95"/>
      <c r="J1" s="46"/>
    </row>
    <row r="2" spans="1:10" ht="21.75" customHeight="1" x14ac:dyDescent="0.3">
      <c r="A2" s="5" t="s">
        <v>35</v>
      </c>
      <c r="B2" s="5" t="s">
        <v>36</v>
      </c>
      <c r="C2" s="5" t="s">
        <v>37</v>
      </c>
      <c r="D2" s="5" t="s">
        <v>38</v>
      </c>
      <c r="E2" s="5" t="s">
        <v>28</v>
      </c>
      <c r="F2" s="5" t="s">
        <v>39</v>
      </c>
      <c r="G2" s="5" t="s">
        <v>30</v>
      </c>
      <c r="H2" s="28" t="s">
        <v>37</v>
      </c>
      <c r="I2" s="28" t="s">
        <v>86</v>
      </c>
      <c r="J2" s="28" t="s">
        <v>28</v>
      </c>
    </row>
    <row r="3" spans="1:10" ht="18.75" customHeight="1" x14ac:dyDescent="0.3">
      <c r="A3" s="100">
        <f>(E3-F3)/D3</f>
        <v>3318.3364196509833</v>
      </c>
      <c r="B3" s="103">
        <f>E3/D3</f>
        <v>3346.9941676674439</v>
      </c>
      <c r="C3" s="115">
        <f>H3*I3</f>
        <v>3616.7656499999998</v>
      </c>
      <c r="D3" s="110">
        <f>SUM(D7:D505)</f>
        <v>25.996459999999999</v>
      </c>
      <c r="E3" s="113">
        <f>SUM(E7:E505)</f>
        <v>87010</v>
      </c>
      <c r="F3" s="113">
        <f>SUM(F6:G505)</f>
        <v>745</v>
      </c>
      <c r="G3" s="8">
        <f>G4/E3</f>
        <v>8.9163355356843957E-2</v>
      </c>
      <c r="H3" s="105" t="s">
        <v>104</v>
      </c>
      <c r="I3" s="118">
        <f>投資!G2</f>
        <v>32.055</v>
      </c>
      <c r="J3" s="106">
        <f>SUM(J7:J505)</f>
        <v>2704.7899999999995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7758.1035495989927</v>
      </c>
      <c r="H4" s="102"/>
      <c r="I4" s="102"/>
      <c r="J4" s="102"/>
    </row>
    <row r="5" spans="1:10" x14ac:dyDescent="0.3">
      <c r="A5" s="17" t="s">
        <v>41</v>
      </c>
      <c r="B5" s="25" t="s">
        <v>42</v>
      </c>
      <c r="C5" s="17" t="s">
        <v>43</v>
      </c>
      <c r="D5" s="17" t="s">
        <v>44</v>
      </c>
      <c r="E5" s="17" t="s">
        <v>45</v>
      </c>
      <c r="F5" s="114" t="s">
        <v>46</v>
      </c>
      <c r="G5" s="46"/>
      <c r="H5" s="101" t="s">
        <v>43</v>
      </c>
      <c r="I5" s="101" t="s">
        <v>88</v>
      </c>
      <c r="J5" s="101" t="s">
        <v>89</v>
      </c>
    </row>
    <row r="6" spans="1:10" x14ac:dyDescent="0.3">
      <c r="A6" s="18">
        <v>1</v>
      </c>
      <c r="B6" s="99" t="s">
        <v>47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48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91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105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105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106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53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55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56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107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58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96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61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108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63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64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109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65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66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69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/>
      <c r="C27" s="38">
        <f t="shared" si="0"/>
        <v>0</v>
      </c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8">
        <f t="shared" si="0"/>
        <v>0</v>
      </c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2024-09-09T06:16:08Z</dcterms:modified>
  <dc:language>en-US</dc:language>
</cp:coreProperties>
</file>