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380DEFA1ADD8A83FA1B955941EFE198A83677183" xr6:coauthVersionLast="47" xr6:coauthVersionMax="47" xr10:uidLastSave="{8345655C-9302-46C4-A759-505E3D45D4BE}"/>
  <bookViews>
    <workbookView xWindow="-120" yWindow="-120" windowWidth="29040" windowHeight="1572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B3" i="7" s="1"/>
  <c r="D3" i="7"/>
  <c r="C3" i="7"/>
  <c r="G4" i="7" s="1"/>
  <c r="G3" i="7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B3" i="6" s="1"/>
  <c r="D3" i="6"/>
  <c r="G4" i="6" s="1"/>
  <c r="G3" i="6" s="1"/>
  <c r="C3" i="6"/>
  <c r="F3" i="5"/>
  <c r="E3" i="5"/>
  <c r="B3" i="5" s="1"/>
  <c r="D3" i="5"/>
  <c r="K4" i="1" s="1"/>
  <c r="F3" i="4"/>
  <c r="E3" i="4"/>
  <c r="B3" i="4" s="1"/>
  <c r="D3" i="4"/>
  <c r="G4" i="4" s="1"/>
  <c r="G3" i="4" s="1"/>
  <c r="F3" i="3"/>
  <c r="A3" i="2" s="1"/>
  <c r="E10" i="2" s="1"/>
  <c r="E3" i="3"/>
  <c r="B3" i="3" s="1"/>
  <c r="D3" i="3"/>
  <c r="G4" i="3" s="1"/>
  <c r="G3" i="3" s="1"/>
  <c r="A10" i="2"/>
  <c r="G10" i="1"/>
  <c r="C7" i="1"/>
  <c r="C10" i="1" s="1"/>
  <c r="O3" i="1"/>
  <c r="K2" i="1"/>
  <c r="A3" i="4" l="1"/>
  <c r="G4" i="5"/>
  <c r="G3" i="5" s="1"/>
  <c r="A3" i="6"/>
  <c r="A3" i="3"/>
  <c r="K3" i="1"/>
  <c r="K10" i="1" s="1"/>
  <c r="A3" i="5"/>
  <c r="A3" i="7"/>
  <c r="O2" i="1"/>
  <c r="O10" i="1" s="1"/>
  <c r="B10" i="2" s="1"/>
  <c r="C11" i="2" s="1"/>
  <c r="C10" i="2" s="1"/>
  <c r="B3" i="2" l="1"/>
  <c r="A12" i="1"/>
  <c r="A16" i="1" l="1"/>
  <c r="C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<sst xmlns="http://schemas.openxmlformats.org/spreadsheetml/2006/main" count="300" uniqueCount="124">
  <si>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</si>
  <si>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</si>
  <si>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</si>
  <si>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</si>
  <si>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</si>
  <si>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</si>
  <si>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</si>
  <si>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</si>
  <si>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</si>
  <si>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</si>
  <si>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</si>
  <si>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</si>
  <si>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</si>
  <si>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</si>
  <si>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</si>
  <si>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</si>
  <si>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</si>
  <si>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</si>
  <si>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</si>
  <si>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</si>
  <si>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</si>
  <si>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</si>
  <si>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</si>
  <si>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</si>
  <si>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</si>
  <si>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</si>
  <si>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</si>
  <si>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</si>
  <si>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</si>
  <si>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</si>
  <si>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</si>
  <si>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</si>
  <si>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</si>
  <si>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</si>
  <si>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</si>
  <si>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</si>
  <si>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</si>
  <si>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</si>
  <si>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103.70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</si>
  <si>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</si>
  <si>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</si>
  <si>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</si>
  <si>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</si>
  <si>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</si>
  <si>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</si>
  <si>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</si>
  <si>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</si>
  <si>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</si>
  <si>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</si>
  <si>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</si>
  <si>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</si>
  <si>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</si>
  <si>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</si>
  <si>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</si>
  <si>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</si>
  <si>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</si>
  <si>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</si>
  <si>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</si>
  <si>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</si>
  <si>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</si>
  <si>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</si>
  <si>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</si>
  <si>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</si>
  <si>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</si>
  <si>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</si>
  <si>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</si>
  <si>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</si>
  <si>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</si>
  <si>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</si>
  <si>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</si>
  <si>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</si>
  <si>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</si>
  <si>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</si>
  <si>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</si>
  <si>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</si>
  <si>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</si>
  <si>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00692.TW</t>
  </si>
  <si>
    <t>41.23</t>
  </si>
  <si>
    <t>2023.08.18</t>
  </si>
  <si>
    <t>2023.10.24</t>
  </si>
  <si>
    <t>2024.01.17</t>
  </si>
  <si>
    <t>2890.TW</t>
  </si>
  <si>
    <t>22.55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</si>
  <si>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</si>
  <si>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</si>
  <si>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</si>
  <si>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</si>
  <si>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</si>
  <si>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</si>
  <si>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</si>
  <si>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</si>
  <si>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</si>
  <si>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73.44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</si>
  <si>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</si>
  <si>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</si>
  <si>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</si>
  <si>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</si>
  <si>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</si>
  <si>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</si>
  <si>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</si>
  <si>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</si>
  <si>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</si>
  <si>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</si>
  <si>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</si>
  <si>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</si>
  <si>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</si>
  <si>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</si>
  <si>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</si>
  <si>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</si>
  <si>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</si>
  <si>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</si>
  <si>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</si>
  <si>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</si>
  <si>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</si>
  <si>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</si>
  <si>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</si>
  <si>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116.33</t>
  </si>
  <si>
    <t>2023.09.16</t>
  </si>
  <si>
    <t>2023.09.27</t>
  </si>
  <si>
    <t>2023.12.28</t>
  </si>
  <si>
    <t>2024.03.26</t>
  </si>
  <si>
    <t>2024.06.28</t>
  </si>
  <si>
    <t>2024.12.30</t>
  </si>
  <si>
    <t>2025.03.28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</si>
</sst>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97702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59448.6175</v>
      </c>
      <c r="L2" s="51"/>
      <c r="M2" s="83" t="s">
        <v>6</v>
      </c>
      <c r="N2" s="77"/>
      <c r="O2" s="54">
        <f>BND!H3*BND!D3</f>
        <v>988.15319280000017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67332.135779999997</v>
      </c>
      <c r="L3" s="40"/>
      <c r="M3" s="80" t="s">
        <v>9</v>
      </c>
      <c r="N3" s="81"/>
      <c r="O3" s="39">
        <f>VT!H3*VT!D3</f>
        <v>3556.8327921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97236.163750000007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0.02</f>
        <v>0.66269999999999996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17</v>
      </c>
      <c r="B10" s="49"/>
      <c r="C10" s="70">
        <f>SUM(C2:D9)</f>
        <v>218302.66269999999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240316.91703000001</v>
      </c>
      <c r="L10" s="66"/>
      <c r="M10" s="48" t="s">
        <v>17</v>
      </c>
      <c r="N10" s="49"/>
      <c r="O10" s="70">
        <f>SUM(O2:P9)*投資!G2</f>
        <v>150598.1106096615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609217.69033966144</v>
      </c>
      <c r="B12" s="44"/>
      <c r="C12" s="60">
        <v>4420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604797.69033966144</v>
      </c>
      <c r="B16" s="44"/>
      <c r="C16" s="69">
        <f>C12/A12</f>
        <v>7.2552062589247637E-3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 x14ac:dyDescent="0.3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33.134999999999998</v>
      </c>
    </row>
    <row r="3" spans="1:10" ht="17.25" customHeight="1" x14ac:dyDescent="0.3">
      <c r="A3" s="96">
        <f>('006208.TW'!E3+'00692.TW'!E3+'2890.TW'!E3)-('006208.TW'!F3+'00692.TW'!F3+'2890.TW'!F3)-E2+7345</f>
        <v>185881</v>
      </c>
      <c r="B3" s="96">
        <f>總資產!K10</f>
        <v>240316.91703000001</v>
      </c>
      <c r="C3" s="8">
        <f>C4/A3</f>
        <v>0.29285358390583227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54435.917030000011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 x14ac:dyDescent="0.3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 x14ac:dyDescent="0.3">
      <c r="A10" s="96">
        <f>(BND!E3+VT!E3)-(BND!F3+VT!F3)</f>
        <v>133344</v>
      </c>
      <c r="B10" s="96">
        <f>總資產!O10</f>
        <v>150598.1106096615</v>
      </c>
      <c r="C10" s="8">
        <f>C11/A10</f>
        <v>0.12939547793422648</v>
      </c>
      <c r="D10" s="6"/>
      <c r="E10" s="96">
        <f>A3+A10</f>
        <v>319225</v>
      </c>
      <c r="F10" s="96">
        <f>B3+B10</f>
        <v>390915.02763966151</v>
      </c>
      <c r="G10" s="8">
        <f>G11/E10</f>
        <v>0.22457522950790668</v>
      </c>
    </row>
    <row r="11" spans="1:10" ht="18" customHeight="1" x14ac:dyDescent="0.3">
      <c r="A11" s="97"/>
      <c r="B11" s="97"/>
      <c r="C11" s="31">
        <f>B10-A10</f>
        <v>17254.110609661497</v>
      </c>
      <c r="D11" s="6"/>
      <c r="E11" s="97"/>
      <c r="F11" s="97"/>
      <c r="G11" s="33">
        <f>F10-E10</f>
        <v>71690.027639661508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8" sqref="E38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89.349565217391302</v>
      </c>
      <c r="B3" s="103">
        <f>E3/D3</f>
        <v>90.749565217391307</v>
      </c>
      <c r="C3" s="115" t="s">
        <v>38</v>
      </c>
      <c r="D3" s="110">
        <f>SUM(D7:D505)</f>
        <v>575</v>
      </c>
      <c r="E3" s="113">
        <f>SUM(E7:E505)</f>
        <v>52181</v>
      </c>
      <c r="F3" s="113">
        <f>SUM(F6:G505)</f>
        <v>805</v>
      </c>
      <c r="G3" s="8">
        <f>G4/E3</f>
        <v>0.15813227036660854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8251.5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4" sqref="E3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31.810134310134309</v>
      </c>
      <c r="B3" s="103">
        <f>E3/D3</f>
        <v>33.486568986568983</v>
      </c>
      <c r="C3" s="115" t="s">
        <v>77</v>
      </c>
      <c r="D3" s="110">
        <f>SUM(D7:D505)</f>
        <v>1638</v>
      </c>
      <c r="E3" s="113">
        <f>SUM(E7:E505)</f>
        <v>54851</v>
      </c>
      <c r="F3" s="113">
        <f>SUM(F6:G505)</f>
        <v>2746</v>
      </c>
      <c r="G3" s="8">
        <f>G4/E3</f>
        <v>0.28130280213669745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15429.739999999991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78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79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80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E36" sqref="E3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 x14ac:dyDescent="0.3">
      <c r="A3" s="100">
        <f>(E3-F3)/D3</f>
        <v>17.424046242774565</v>
      </c>
      <c r="B3" s="103">
        <f>E3/D3</f>
        <v>18.367398843930637</v>
      </c>
      <c r="C3" s="116" t="s">
        <v>82</v>
      </c>
      <c r="D3" s="110">
        <f>SUM(D7:D505)</f>
        <v>4325</v>
      </c>
      <c r="E3" s="113">
        <f>SUM(E7:E505)</f>
        <v>79439</v>
      </c>
      <c r="F3" s="113">
        <f>SUM(F6:G505)</f>
        <v>4080</v>
      </c>
      <c r="G3" s="8">
        <f>G4/E3</f>
        <v>0.27907891589773287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22169.75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78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33" zoomScaleNormal="100" workbookViewId="0">
      <selection activeCell="M45" sqref="M45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90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 x14ac:dyDescent="0.3">
      <c r="A3" s="100">
        <f>(E3-F3)/D3</f>
        <v>2241.579398963006</v>
      </c>
      <c r="B3" s="103">
        <f>E3/D3</f>
        <v>2304.2315468800452</v>
      </c>
      <c r="C3" s="116">
        <f>H3*I3</f>
        <v>2433.4343999999996</v>
      </c>
      <c r="D3" s="110">
        <f>SUM(D7:D505)</f>
        <v>13.455245000000003</v>
      </c>
      <c r="E3" s="113">
        <f>SUM(E7:E505)</f>
        <v>31004</v>
      </c>
      <c r="F3" s="113">
        <f>SUM(F6:G505)</f>
        <v>843</v>
      </c>
      <c r="G3" s="8">
        <f>G4/E3</f>
        <v>8.3262032106437969E-2</v>
      </c>
      <c r="H3" s="105" t="s">
        <v>92</v>
      </c>
      <c r="I3" s="109">
        <f>投資!G2</f>
        <v>33.134999999999998</v>
      </c>
      <c r="J3" s="106">
        <f>SUM(J7:J505)</f>
        <v>965.88000000000011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2581.4560434280029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111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112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113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114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115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F35" sqref="F35:G35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90</v>
      </c>
      <c r="I1" s="95"/>
      <c r="J1" s="46"/>
    </row>
    <row r="2" spans="1:10" ht="21.75" customHeight="1" x14ac:dyDescent="0.3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 x14ac:dyDescent="0.3">
      <c r="A3" s="100">
        <f>(E3-F3)/D3</f>
        <v>3374.7097745669143</v>
      </c>
      <c r="B3" s="103">
        <f>E3/D3</f>
        <v>3434.4637530142727</v>
      </c>
      <c r="C3" s="115">
        <f>H3*I3</f>
        <v>3854.5945499999998</v>
      </c>
      <c r="D3" s="110">
        <f>SUM(D7:D505)</f>
        <v>30.575369999999999</v>
      </c>
      <c r="E3" s="113">
        <f>SUM(E7:E505)</f>
        <v>105010</v>
      </c>
      <c r="F3" s="113">
        <f>SUM(F6:G505)</f>
        <v>1827</v>
      </c>
      <c r="G3" s="8">
        <f>G4/E3</f>
        <v>0.13972626003460145</v>
      </c>
      <c r="H3" s="105" t="s">
        <v>116</v>
      </c>
      <c r="I3" s="118">
        <f>投資!G2</f>
        <v>33.134999999999998</v>
      </c>
      <c r="J3" s="106">
        <f>SUM(J7:J505)</f>
        <v>3256.9299999999994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14672.654566233497</v>
      </c>
      <c r="H4" s="102"/>
      <c r="I4" s="102"/>
      <c r="J4" s="102"/>
    </row>
    <row r="5" spans="1:10" x14ac:dyDescent="0.3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 x14ac:dyDescent="0.3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117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117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118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119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120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121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122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123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2025-04-02T14:01:23Z</dcterms:modified>
  <dc:language>en-US</dc:language>
</cp:coreProperties>
</file>