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" documentId="11_D0DC0C43A0154B4D6160C88349E624A384FD5AC0" xr6:coauthVersionLast="47" xr6:coauthVersionMax="47" xr10:uidLastSave="{A6497BAB-F599-4D9E-833F-6BA981706057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9" r:id="rId8"/>
    <sheet name="VEA" sheetId="8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A3" i="10" s="1"/>
  <c r="E3" i="10"/>
  <c r="D3" i="10"/>
  <c r="G4" i="10" s="1"/>
  <c r="G3" i="10" s="1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B3" i="9" s="1"/>
  <c r="D3" i="9"/>
  <c r="O4" i="1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A3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D3" i="7"/>
  <c r="O2" i="1" s="1"/>
  <c r="F3" i="6"/>
  <c r="E3" i="6"/>
  <c r="D3" i="6"/>
  <c r="K5" i="1" s="1"/>
  <c r="F3" i="5"/>
  <c r="E3" i="5"/>
  <c r="D3" i="5"/>
  <c r="K4" i="1" s="1"/>
  <c r="F3" i="4"/>
  <c r="E3" i="4"/>
  <c r="D3" i="4"/>
  <c r="K3" i="1" s="1"/>
  <c r="F3" i="3"/>
  <c r="E3" i="3"/>
  <c r="D3" i="3"/>
  <c r="K2" i="1" s="1"/>
  <c r="G10" i="1"/>
  <c r="C6" i="1"/>
  <c r="C10" i="1" s="1"/>
  <c r="O5" i="1"/>
  <c r="O3" i="1"/>
  <c r="O10" i="1" l="1"/>
  <c r="B10" i="2" s="1"/>
  <c r="B3" i="7"/>
  <c r="A3" i="6"/>
  <c r="B3" i="6"/>
  <c r="G4" i="6"/>
  <c r="G3" i="6" s="1"/>
  <c r="B3" i="5"/>
  <c r="G4" i="5"/>
  <c r="G3" i="5" s="1"/>
  <c r="B3" i="4"/>
  <c r="K10" i="1"/>
  <c r="B3" i="2" s="1"/>
  <c r="F10" i="2" s="1"/>
  <c r="A3" i="3"/>
  <c r="B3" i="3"/>
  <c r="G4" i="3"/>
  <c r="G3" i="3" s="1"/>
  <c r="G4" i="9"/>
  <c r="G3" i="9" s="1"/>
  <c r="A3" i="2"/>
  <c r="G4" i="7"/>
  <c r="G3" i="7" s="1"/>
  <c r="A3" i="5"/>
  <c r="A3" i="9"/>
  <c r="A3" i="7"/>
  <c r="G4" i="4"/>
  <c r="G3" i="4" s="1"/>
  <c r="A10" i="2"/>
  <c r="C11" i="2" s="1"/>
  <c r="C10" i="2" s="1"/>
  <c r="D5" i="8"/>
  <c r="A3" i="4"/>
  <c r="E10" i="2" l="1"/>
  <c r="A12" i="1"/>
  <c r="C4" i="2"/>
  <c r="C3" i="2" s="1"/>
  <c r="G11" i="2"/>
  <c r="G10" i="2" s="1"/>
  <c r="C16" i="1" l="1"/>
  <c r="A16" i="1"/>
</calcChain>
</file>

<file path=xl/sharedStrings.xml><?xml version="1.0" encoding="utf-8"?>
<sst xmlns="http://schemas.openxmlformats.org/spreadsheetml/2006/main" count="364" uniqueCount="113">
  <si>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</si>
  <si>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</si>
  <si>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</si>
  <si>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</si>
  <si>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</si>
  <si>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</si>
  <si>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</si>
  <si>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</si>
  <si>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</si>
  <si>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</si>
  <si>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</si>
  <si>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</si>
  <si>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</si>
  <si>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</si>
  <si>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</si>
  <si>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</si>
  <si>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</si>
  <si>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</si>
  <si>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</si>
  <si>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</si>
  <si>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</si>
  <si>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</si>
  <si>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</si>
  <si>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</si>
  <si>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</si>
  <si>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</si>
  <si>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</si>
  <si>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</si>
  <si>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</si>
  <si>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</si>
  <si>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</si>
  <si>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</si>
  <si>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</si>
  <si>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</si>
  <si>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</si>
  <si>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</si>
  <si>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</si>
  <si>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</si>
  <si>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</si>
  <si>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</si>
  <si>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</si>
  <si>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</si>
  <si>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97.55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</si>
  <si>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</si>
  <si>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</si>
  <si>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</si>
  <si>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</si>
  <si>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</si>
  <si>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</si>
  <si>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</si>
  <si>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</si>
  <si>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</si>
  <si>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</si>
  <si>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</si>
  <si>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</si>
  <si>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</si>
  <si>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</si>
  <si>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</si>
  <si>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</si>
  <si>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</si>
  <si>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</si>
  <si>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</si>
  <si>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</si>
  <si>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</si>
  <si>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</si>
  <si>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</si>
  <si>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</si>
  <si>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</si>
  <si>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2024.08.09</t>
  </si>
  <si>
    <t>00692.TW</t>
  </si>
  <si>
    <t>39.49</t>
  </si>
  <si>
    <t>2023.08.18</t>
  </si>
  <si>
    <t>2023.10.24</t>
  </si>
  <si>
    <t>2024.01.17</t>
  </si>
  <si>
    <t>00878.TW</t>
  </si>
  <si>
    <t>21.86</t>
  </si>
  <si>
    <t>2024.03.25</t>
  </si>
  <si>
    <t>2024.06.13</t>
  </si>
  <si>
    <t>2890.TW</t>
  </si>
  <si>
    <t>25.10</t>
  </si>
  <si>
    <t>2023.09.13</t>
  </si>
  <si>
    <t>2023.10.25</t>
  </si>
  <si>
    <t>2023.10.31</t>
  </si>
  <si>
    <t>2023.12.07</t>
  </si>
  <si>
    <t>USD</t>
  </si>
  <si>
    <t>目前匯率</t>
  </si>
  <si>
    <t>73.88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</si>
  <si>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</si>
  <si>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</si>
  <si>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</si>
  <si>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</si>
  <si>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</si>
  <si>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</si>
  <si>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</si>
  <si>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</si>
  <si>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</si>
  <si>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</si>
  <si>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</si>
  <si>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</si>
  <si>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</si>
  <si>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</si>
  <si>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</si>
  <si>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47.68</t>
  </si>
  <si>
    <t>2023.09.27</t>
  </si>
  <si>
    <t>2023.12.28</t>
  </si>
  <si>
    <t>2024.03.26</t>
  </si>
  <si>
    <t>2024.06.28</t>
  </si>
  <si>
    <t>108.53</t>
  </si>
  <si>
    <t>2023.09.16</t>
  </si>
  <si>
    <t>257.77</t>
  </si>
  <si>
    <t>2023.10.04</t>
  </si>
  <si>
    <t>2024.04.03</t>
  </si>
  <si>
    <t>2024.08.06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</si>
</sst>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G17" sqref="G17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77610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36179.734199999999</v>
      </c>
      <c r="L2" s="66"/>
      <c r="M2" s="98" t="s">
        <v>7</v>
      </c>
      <c r="N2" s="92"/>
      <c r="O2" s="69">
        <f>BND!H3*BND!D3</f>
        <v>776.82936060000009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57246.204620000004</v>
      </c>
      <c r="L3" s="55"/>
      <c r="M3" s="95" t="s">
        <v>10</v>
      </c>
      <c r="N3" s="96"/>
      <c r="O3" s="54">
        <f>VEA!H3*VEA!D3</f>
        <v>0</v>
      </c>
      <c r="P3" s="55"/>
    </row>
    <row r="4" spans="1:26" ht="15.75" customHeight="1" x14ac:dyDescent="0.25">
      <c r="A4" s="62" t="s">
        <v>11</v>
      </c>
      <c r="B4" s="61"/>
      <c r="C4" s="56">
        <v>64763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7170.3641799999996</v>
      </c>
      <c r="L4" s="55"/>
      <c r="M4" s="95" t="s">
        <v>13</v>
      </c>
      <c r="N4" s="96"/>
      <c r="O4" s="54">
        <f>VT!H3*VT!D3</f>
        <v>2732.9655597999999</v>
      </c>
      <c r="P4" s="55"/>
    </row>
    <row r="5" spans="1:26" ht="16.5" customHeight="1" x14ac:dyDescent="0.25">
      <c r="A5" s="62" t="s">
        <v>14</v>
      </c>
      <c r="B5" s="61"/>
      <c r="C5" s="56">
        <v>0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96119.872700000007</v>
      </c>
      <c r="L5" s="55"/>
      <c r="M5" s="95" t="s">
        <v>16</v>
      </c>
      <c r="N5" s="96"/>
      <c r="O5" s="54">
        <f>VTI!H3*VTI!D3</f>
        <v>0</v>
      </c>
      <c r="P5" s="55"/>
    </row>
    <row r="6" spans="1:26" ht="17.25" customHeight="1" x14ac:dyDescent="0.25">
      <c r="A6" s="62" t="s">
        <v>17</v>
      </c>
      <c r="B6" s="61"/>
      <c r="C6" s="56">
        <f>投資!G2 * 0</f>
        <v>0</v>
      </c>
      <c r="D6" s="55"/>
      <c r="E6" s="60"/>
      <c r="F6" s="61"/>
      <c r="G6" s="82"/>
      <c r="H6" s="55"/>
      <c r="I6" s="79"/>
      <c r="J6" s="61"/>
      <c r="K6" s="86"/>
      <c r="L6" s="55"/>
      <c r="M6" s="68"/>
      <c r="N6" s="61"/>
      <c r="O6" s="54"/>
      <c r="P6" s="55"/>
    </row>
    <row r="7" spans="1:26" ht="17.25" customHeight="1" x14ac:dyDescent="0.25">
      <c r="A7" s="62" t="s">
        <v>18</v>
      </c>
      <c r="B7" s="61"/>
      <c r="C7" s="56">
        <v>1040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19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20</v>
      </c>
      <c r="B9" s="71"/>
      <c r="C9" s="101">
        <v>3335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21</v>
      </c>
      <c r="B10" s="64"/>
      <c r="C10" s="85">
        <f>SUM(C2:D9)</f>
        <v>146748</v>
      </c>
      <c r="D10" s="81"/>
      <c r="E10" s="63" t="s">
        <v>21</v>
      </c>
      <c r="F10" s="64"/>
      <c r="G10" s="85">
        <f>SUM(G2:H9)*投資!G2</f>
        <v>25158.1957</v>
      </c>
      <c r="H10" s="81"/>
      <c r="I10" s="63" t="s">
        <v>21</v>
      </c>
      <c r="J10" s="64"/>
      <c r="K10" s="85">
        <f>SUM(K2:L9)</f>
        <v>196716.17570000002</v>
      </c>
      <c r="L10" s="81"/>
      <c r="M10" s="63" t="s">
        <v>21</v>
      </c>
      <c r="N10" s="64"/>
      <c r="O10" s="85">
        <f>SUM(O2:P9)*投資!G2</f>
        <v>114577.25517645801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22</v>
      </c>
      <c r="B11" s="81"/>
      <c r="C11" s="108" t="s">
        <v>23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483199.6265764581</v>
      </c>
      <c r="B12" s="59"/>
      <c r="C12" s="75">
        <v>13198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24</v>
      </c>
      <c r="B14" s="59"/>
      <c r="C14" s="108" t="s">
        <v>25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470001.6265764581</v>
      </c>
      <c r="B16" s="59"/>
      <c r="C16" s="84">
        <f>C12/A12</f>
        <v>2.7313762830302273E-2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H24" sqref="H24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35</v>
      </c>
      <c r="D1" s="123"/>
      <c r="E1" s="123"/>
      <c r="F1" s="127" t="s">
        <v>16</v>
      </c>
      <c r="G1" s="61"/>
      <c r="H1" s="126" t="s">
        <v>84</v>
      </c>
      <c r="I1" s="110"/>
      <c r="J1" s="61"/>
    </row>
    <row r="2" spans="1:10" ht="21.75" customHeight="1" x14ac:dyDescent="0.25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85</v>
      </c>
      <c r="J2" s="40" t="s">
        <v>30</v>
      </c>
    </row>
    <row r="3" spans="1:10" ht="18.75" customHeight="1" x14ac:dyDescent="0.25">
      <c r="A3" s="115" t="e">
        <f>(E3-F3)/D3</f>
        <v>#DIV/0!</v>
      </c>
      <c r="B3" s="118" t="e">
        <f>E3/D3</f>
        <v>#DIV/0!</v>
      </c>
      <c r="C3" s="130">
        <f>H3*I3</f>
        <v>8414.9016499999998</v>
      </c>
      <c r="D3" s="125">
        <f>SUM(D7:D505)</f>
        <v>0</v>
      </c>
      <c r="E3" s="128">
        <f>SUM(E7:E505)</f>
        <v>0</v>
      </c>
      <c r="F3" s="128">
        <f>SUM(F6:G505)</f>
        <v>1867</v>
      </c>
      <c r="G3" s="8" t="e">
        <f>G4/E3</f>
        <v>#DIV/0!</v>
      </c>
      <c r="H3" s="120" t="s">
        <v>109</v>
      </c>
      <c r="I3" s="124">
        <f>投資!G2</f>
        <v>32.645000000000003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1867</v>
      </c>
      <c r="H4" s="117"/>
      <c r="I4" s="117"/>
      <c r="J4" s="117"/>
    </row>
    <row r="5" spans="1:10" x14ac:dyDescent="0.25">
      <c r="A5" s="5" t="s">
        <v>43</v>
      </c>
      <c r="B5" s="37" t="s">
        <v>44</v>
      </c>
      <c r="C5" s="5" t="s">
        <v>45</v>
      </c>
      <c r="D5" s="5" t="s">
        <v>46</v>
      </c>
      <c r="E5" s="5" t="s">
        <v>47</v>
      </c>
      <c r="F5" s="141" t="s">
        <v>48</v>
      </c>
      <c r="G5" s="61"/>
      <c r="H5" s="116" t="s">
        <v>45</v>
      </c>
      <c r="I5" s="116" t="s">
        <v>87</v>
      </c>
      <c r="J5" s="116" t="s">
        <v>88</v>
      </c>
    </row>
    <row r="6" spans="1:10" x14ac:dyDescent="0.25">
      <c r="A6" s="26">
        <v>1</v>
      </c>
      <c r="B6" s="139" t="s">
        <v>49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90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91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110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55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57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58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94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60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95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63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111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64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65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66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 t="s">
        <v>67</v>
      </c>
      <c r="C21" s="53">
        <f t="shared" si="0"/>
        <v>0</v>
      </c>
      <c r="D21" s="42"/>
      <c r="E21" s="42"/>
      <c r="F21" s="138">
        <v>32</v>
      </c>
      <c r="G21" s="61"/>
      <c r="H21" s="27"/>
      <c r="I21" s="27"/>
      <c r="J21" s="27"/>
    </row>
    <row r="22" spans="1:10" x14ac:dyDescent="0.25">
      <c r="A22" s="26">
        <v>17</v>
      </c>
      <c r="B22" s="38" t="s">
        <v>101</v>
      </c>
      <c r="C22" s="53">
        <f t="shared" si="0"/>
        <v>0</v>
      </c>
      <c r="D22" s="42">
        <v>-1.4650339999999999</v>
      </c>
      <c r="E22" s="42">
        <v>-11003</v>
      </c>
      <c r="F22" s="138">
        <v>1793</v>
      </c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26</v>
      </c>
      <c r="B1" s="110"/>
      <c r="C1" s="61"/>
      <c r="D1" s="3"/>
      <c r="E1" s="41" t="s">
        <v>27</v>
      </c>
      <c r="F1" s="41" t="s">
        <v>28</v>
      </c>
      <c r="G1" s="4" t="s">
        <v>29</v>
      </c>
    </row>
    <row r="2" spans="1:10" ht="21.75" customHeight="1" x14ac:dyDescent="0.3">
      <c r="A2" s="5" t="s">
        <v>30</v>
      </c>
      <c r="B2" s="5" t="s">
        <v>31</v>
      </c>
      <c r="C2" s="5" t="s">
        <v>32</v>
      </c>
      <c r="D2" s="6"/>
      <c r="E2" s="7">
        <v>295</v>
      </c>
      <c r="F2" s="7">
        <v>0</v>
      </c>
      <c r="G2" s="43">
        <v>32.645000000000003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157415</v>
      </c>
      <c r="B3" s="111">
        <f>總資產!K10</f>
        <v>196716.17570000002</v>
      </c>
      <c r="C3" s="8">
        <f>C4/A3</f>
        <v>0.24966601467458643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39301.175700000022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33</v>
      </c>
      <c r="B8" s="110"/>
      <c r="C8" s="61"/>
      <c r="D8" s="6"/>
      <c r="E8" s="109" t="s">
        <v>34</v>
      </c>
      <c r="F8" s="110"/>
      <c r="G8" s="61"/>
    </row>
    <row r="9" spans="1:10" ht="15" customHeight="1" x14ac:dyDescent="0.3">
      <c r="A9" s="5" t="s">
        <v>30</v>
      </c>
      <c r="B9" s="5" t="s">
        <v>31</v>
      </c>
      <c r="C9" s="5" t="s">
        <v>32</v>
      </c>
      <c r="D9" s="6"/>
      <c r="E9" s="5" t="s">
        <v>30</v>
      </c>
      <c r="F9" s="5" t="s">
        <v>31</v>
      </c>
      <c r="G9" s="5" t="s">
        <v>32</v>
      </c>
    </row>
    <row r="10" spans="1:10" ht="18" customHeight="1" x14ac:dyDescent="0.3">
      <c r="A10" s="111">
        <f>(BND!E3+VEA!E3+VT!E3+VTI!E3)-(BND!F3+VEA!F3+VT!F3+VTI!F3)</f>
        <v>103768</v>
      </c>
      <c r="B10" s="111">
        <f>總資產!O10</f>
        <v>114577.25517645801</v>
      </c>
      <c r="C10" s="8">
        <f>C11/A10</f>
        <v>0.10416751962510613</v>
      </c>
      <c r="D10" s="6"/>
      <c r="E10" s="111">
        <f>A3+A10</f>
        <v>261183</v>
      </c>
      <c r="F10" s="111">
        <f>B3+B10</f>
        <v>311293.43087645806</v>
      </c>
      <c r="G10" s="8">
        <f>G11/E10</f>
        <v>0.19185946587816996</v>
      </c>
    </row>
    <row r="11" spans="1:10" ht="18" customHeight="1" x14ac:dyDescent="0.3">
      <c r="A11" s="112"/>
      <c r="B11" s="112"/>
      <c r="C11" s="44">
        <f>B10-A10</f>
        <v>10809.255176458013</v>
      </c>
      <c r="D11" s="6"/>
      <c r="E11" s="112"/>
      <c r="F11" s="112"/>
      <c r="G11" s="46">
        <f>F10-E10</f>
        <v>50110.430876458064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M23" sqref="M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2" width="8.875" style="29" customWidth="1"/>
    <col min="1103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36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79.126344086021504</v>
      </c>
      <c r="B3" s="118">
        <f>E3/D3</f>
        <v>80.284946236559136</v>
      </c>
      <c r="C3" s="130" t="s">
        <v>42</v>
      </c>
      <c r="D3" s="125">
        <f>SUM(D7:D505)</f>
        <v>372</v>
      </c>
      <c r="E3" s="128">
        <f>SUM(E7:E505)</f>
        <v>29866</v>
      </c>
      <c r="F3" s="128">
        <f>SUM(F6:G505)</f>
        <v>431</v>
      </c>
      <c r="G3" s="8">
        <f>G4/E3</f>
        <v>0.22947833657001268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6853.5999999999985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51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52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53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54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55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57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59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60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63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64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66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67</v>
      </c>
      <c r="C25" s="48">
        <v>115.31</v>
      </c>
      <c r="D25" s="39">
        <v>13</v>
      </c>
      <c r="E25" s="39">
        <v>1500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112</v>
      </c>
      <c r="C26" s="48">
        <v>97.13</v>
      </c>
      <c r="D26" s="39">
        <v>16</v>
      </c>
      <c r="E26" s="39">
        <v>1555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68</v>
      </c>
      <c r="C27" s="48"/>
      <c r="D27" s="39"/>
      <c r="E27" s="39"/>
      <c r="F27" s="113">
        <v>279</v>
      </c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N21" sqref="N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2" width="8.875" style="29" customWidth="1"/>
    <col min="1103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69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30.856946354883082</v>
      </c>
      <c r="B3" s="118">
        <f>E3/D3</f>
        <v>32.113480055020631</v>
      </c>
      <c r="C3" s="130" t="s">
        <v>70</v>
      </c>
      <c r="D3" s="125">
        <f>SUM(D7:D505)</f>
        <v>1454</v>
      </c>
      <c r="E3" s="128">
        <f>SUM(E7:E505)</f>
        <v>46693</v>
      </c>
      <c r="F3" s="128">
        <f>SUM(F6:G505)</f>
        <v>1827</v>
      </c>
      <c r="G3" s="8">
        <f>G4/E3</f>
        <v>0.26882958901762588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12552.460000000006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71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72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73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62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63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64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39">
        <v>46.29</v>
      </c>
      <c r="D22" s="39">
        <v>21</v>
      </c>
      <c r="E22" s="39">
        <v>973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112</v>
      </c>
      <c r="C23" s="39">
        <v>39.24</v>
      </c>
      <c r="D23" s="39">
        <v>25</v>
      </c>
      <c r="E23" s="39">
        <v>982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68</v>
      </c>
      <c r="C24" s="39"/>
      <c r="D24" s="39"/>
      <c r="E24" s="39"/>
      <c r="F24" s="113">
        <v>593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5" sqref="E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2" width="8.875" style="29" customWidth="1"/>
    <col min="1103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74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21.009118541033434</v>
      </c>
      <c r="B3" s="118">
        <f>E3/D3</f>
        <v>21.753799392097264</v>
      </c>
      <c r="C3" s="130" t="s">
        <v>75</v>
      </c>
      <c r="D3" s="125">
        <f>SUM(D7:D505)</f>
        <v>329</v>
      </c>
      <c r="E3" s="128">
        <f>SUM(E7:E505)</f>
        <v>7157</v>
      </c>
      <c r="F3" s="128">
        <f>SUM(F6:G505)</f>
        <v>245</v>
      </c>
      <c r="G3" s="8">
        <f>G4/E3</f>
        <v>3.9114153975129191E-2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279.9399999999996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54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55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62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63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76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77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24.25</v>
      </c>
      <c r="D24" s="39">
        <v>20</v>
      </c>
      <c r="E24" s="39">
        <v>486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112</v>
      </c>
      <c r="C25" s="49">
        <v>21.65</v>
      </c>
      <c r="D25" s="39">
        <v>23</v>
      </c>
      <c r="E25" s="39">
        <v>499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2" width="8.875" style="29" customWidth="1"/>
    <col min="1103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78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18.003644884144755</v>
      </c>
      <c r="B3" s="118">
        <f>E3/D3</f>
        <v>18.316063525123667</v>
      </c>
      <c r="C3" s="131" t="s">
        <v>79</v>
      </c>
      <c r="D3" s="125">
        <f>SUM(D7:D505)</f>
        <v>3841</v>
      </c>
      <c r="E3" s="128">
        <f>SUM(E7:E505)</f>
        <v>70352</v>
      </c>
      <c r="F3" s="128">
        <f>SUM(F6:G505)</f>
        <v>1200</v>
      </c>
      <c r="G3" s="8">
        <f>G4/E3</f>
        <v>0.38743887878098709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27257.100000000006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71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54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80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55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81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82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57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58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83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60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63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64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66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67</v>
      </c>
      <c r="C25" s="50">
        <v>26.48</v>
      </c>
      <c r="D25" s="21">
        <v>33</v>
      </c>
      <c r="E25" s="21">
        <v>875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112</v>
      </c>
      <c r="C26" s="49">
        <v>24.78</v>
      </c>
      <c r="D26" s="39">
        <v>36</v>
      </c>
      <c r="E26" s="39">
        <v>893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N34" sqref="N3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</v>
      </c>
      <c r="G1" s="61"/>
      <c r="H1" s="126" t="s">
        <v>84</v>
      </c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85</v>
      </c>
      <c r="J2" s="40" t="s">
        <v>30</v>
      </c>
    </row>
    <row r="3" spans="1:10" ht="18.75" customHeight="1" x14ac:dyDescent="0.3">
      <c r="A3" s="115">
        <f>(E3-F3)/D3</f>
        <v>2247.8909379162305</v>
      </c>
      <c r="B3" s="118">
        <f>E3/D3</f>
        <v>2282.8894091107295</v>
      </c>
      <c r="C3" s="131">
        <f>H3*I3</f>
        <v>2411.8126000000002</v>
      </c>
      <c r="D3" s="125">
        <f>SUM(D7:D505)</f>
        <v>10.514745000000001</v>
      </c>
      <c r="E3" s="128">
        <f>SUM(E7:E505)</f>
        <v>24004</v>
      </c>
      <c r="F3" s="128">
        <f>SUM(F6:G505)</f>
        <v>368</v>
      </c>
      <c r="G3" s="8">
        <f>G4/E3</f>
        <v>7.1804469121271711E-2</v>
      </c>
      <c r="H3" s="120" t="s">
        <v>86</v>
      </c>
      <c r="I3" s="124">
        <f>投資!G2</f>
        <v>32.645000000000003</v>
      </c>
      <c r="J3" s="121">
        <f>SUM(J7:J505)</f>
        <v>750.62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1723.594476787006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 t="s">
        <v>45</v>
      </c>
      <c r="I5" s="116" t="s">
        <v>87</v>
      </c>
      <c r="J5" s="116" t="s">
        <v>88</v>
      </c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90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91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91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80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55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92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57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93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58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59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94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60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95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96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63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97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64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98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65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99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66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100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67</v>
      </c>
      <c r="C31" s="51">
        <f t="shared" si="0"/>
        <v>2350.1413500000003</v>
      </c>
      <c r="D31" s="39">
        <v>0.42548999999999998</v>
      </c>
      <c r="E31" s="39">
        <v>1000</v>
      </c>
      <c r="F31" s="113"/>
      <c r="G31" s="61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34" t="s">
        <v>101</v>
      </c>
      <c r="C32" s="51">
        <f t="shared" si="0"/>
        <v>0</v>
      </c>
      <c r="D32" s="39"/>
      <c r="E32" s="39"/>
      <c r="F32" s="113">
        <v>48</v>
      </c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 t="s">
        <v>112</v>
      </c>
      <c r="C33" s="51">
        <f t="shared" si="0"/>
        <v>2434.6574999999998</v>
      </c>
      <c r="D33" s="39">
        <v>0.41077999999999998</v>
      </c>
      <c r="E33" s="39">
        <v>1000</v>
      </c>
      <c r="F33" s="113"/>
      <c r="G33" s="61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L25" sqref="L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13</v>
      </c>
      <c r="G1" s="61"/>
      <c r="H1" s="126" t="s">
        <v>84</v>
      </c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85</v>
      </c>
      <c r="J2" s="40" t="s">
        <v>30</v>
      </c>
    </row>
    <row r="3" spans="1:10" ht="18.75" customHeight="1" x14ac:dyDescent="0.3">
      <c r="A3" s="115">
        <f>(E3-F3)/D3</f>
        <v>3306.5731171018906</v>
      </c>
      <c r="B3" s="118">
        <f>E3/D3</f>
        <v>3336.158140487958</v>
      </c>
      <c r="C3" s="130">
        <f>H3*I3</f>
        <v>3542.9618500000006</v>
      </c>
      <c r="D3" s="125">
        <f>SUM(D7:D505)</f>
        <v>25.181660000000001</v>
      </c>
      <c r="E3" s="128">
        <f>SUM(E7:E505)</f>
        <v>84010</v>
      </c>
      <c r="F3" s="128">
        <f>SUM(F6:G505)</f>
        <v>745</v>
      </c>
      <c r="G3" s="8">
        <f>G4/E3</f>
        <v>7.0856573023104608E-2</v>
      </c>
      <c r="H3" s="120" t="s">
        <v>107</v>
      </c>
      <c r="I3" s="137">
        <f>投資!G2</f>
        <v>32.645000000000003</v>
      </c>
      <c r="J3" s="121">
        <f>SUM(J7:J505)</f>
        <v>2611.1799999999994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5952.6606996710179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 t="s">
        <v>45</v>
      </c>
      <c r="I5" s="116" t="s">
        <v>87</v>
      </c>
      <c r="J5" s="116" t="s">
        <v>88</v>
      </c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90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108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108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103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55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57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58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104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95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63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105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65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66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106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51">
        <f t="shared" si="0"/>
        <v>3730.2285000000006</v>
      </c>
      <c r="D24" s="39">
        <v>7.7744299999999997</v>
      </c>
      <c r="E24" s="39">
        <v>29003</v>
      </c>
      <c r="F24" s="113"/>
      <c r="G24" s="61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34" t="s">
        <v>112</v>
      </c>
      <c r="C25" s="51">
        <f t="shared" si="0"/>
        <v>3532.7945999999997</v>
      </c>
      <c r="D25" s="39">
        <v>0.84916999999999998</v>
      </c>
      <c r="E25" s="39">
        <v>3000</v>
      </c>
      <c r="F25" s="113"/>
      <c r="G25" s="61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24" sqref="E24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10</v>
      </c>
      <c r="G1" s="61"/>
      <c r="H1" s="126" t="s">
        <v>84</v>
      </c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85</v>
      </c>
      <c r="J2" s="40" t="s">
        <v>30</v>
      </c>
    </row>
    <row r="3" spans="1:10" ht="18.75" customHeight="1" x14ac:dyDescent="0.3">
      <c r="A3" s="115" t="e">
        <f>(E3-F3)/D3</f>
        <v>#DIV/0!</v>
      </c>
      <c r="B3" s="118">
        <v>1446.530865440456</v>
      </c>
      <c r="C3" s="136">
        <f>H3*I3</f>
        <v>1556.5136000000002</v>
      </c>
      <c r="D3" s="125">
        <f>SUM(D7:D505)</f>
        <v>0</v>
      </c>
      <c r="E3" s="128">
        <f>SUM(E7:E505)</f>
        <v>0</v>
      </c>
      <c r="F3" s="128">
        <f>SUM(F6:G505)</f>
        <v>1266</v>
      </c>
      <c r="G3" s="8" t="e">
        <f>G4/E3</f>
        <v>#DIV/0!</v>
      </c>
      <c r="H3" s="120" t="s">
        <v>102</v>
      </c>
      <c r="I3" s="134">
        <f>投資!G2</f>
        <v>32.645000000000003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1266</v>
      </c>
      <c r="H4" s="117"/>
      <c r="I4" s="135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e">
        <f>E3/D3</f>
        <v>#DIV/0!</v>
      </c>
      <c r="E5" s="17" t="s">
        <v>47</v>
      </c>
      <c r="F5" s="129" t="s">
        <v>48</v>
      </c>
      <c r="G5" s="61"/>
      <c r="H5" s="116" t="s">
        <v>45</v>
      </c>
      <c r="I5" s="116" t="s">
        <v>87</v>
      </c>
      <c r="J5" s="116" t="s">
        <v>88</v>
      </c>
    </row>
    <row r="6" spans="1:10" x14ac:dyDescent="0.3">
      <c r="A6" s="18">
        <v>1</v>
      </c>
      <c r="B6" s="114" t="s">
        <v>49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50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90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91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103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57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58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104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95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63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105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64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65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66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106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52">
        <f t="shared" si="0"/>
        <v>0</v>
      </c>
      <c r="D23" s="39">
        <v>-8.0178659999999997</v>
      </c>
      <c r="E23" s="39">
        <v>-12003</v>
      </c>
      <c r="F23" s="113">
        <v>1074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  <vt:lpstr>VEA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2024-08-07T06:21:02Z</dcterms:modified>
  <dc:language>en-US</dc:language>
</cp:coreProperties>
</file>