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275" documentId="11_100990862872E9F7BE10F7D142AEFBB2C394CC1C" xr6:coauthVersionLast="47" xr6:coauthVersionMax="47" xr10:uidLastSave="{66007E09-6428-41C2-B7E7-6A2C89172FC1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  <sheet name="stock_prices" sheetId="12" r:id="rId12"/>
  </sheets>
  <definedNames>
    <definedName name="外部資料_1" localSheetId="11" hidden="1">stock_prices!$A$1:$B$9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3" i="11" l="1"/>
  <c r="H3" i="10"/>
  <c r="O4" i="1" s="1"/>
  <c r="H3" i="9"/>
  <c r="O3" i="1" s="1"/>
  <c r="H3" i="8"/>
  <c r="C3" i="7"/>
  <c r="K5" i="1" s="1"/>
  <c r="C3" i="6"/>
  <c r="C3" i="5"/>
  <c r="C3" i="4"/>
  <c r="C6" i="1"/>
  <c r="C10" i="1" s="1"/>
  <c r="C3" i="2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F3" i="11"/>
  <c r="E3" i="11"/>
  <c r="D3" i="1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F3" i="10"/>
  <c r="E3" i="10"/>
  <c r="D3" i="10"/>
  <c r="B3" i="10" s="1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F3" i="9"/>
  <c r="E3" i="9"/>
  <c r="D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F3" i="8"/>
  <c r="E3" i="8"/>
  <c r="D3" i="8"/>
  <c r="F6" i="7"/>
  <c r="F3" i="7" s="1"/>
  <c r="A3" i="7" s="1"/>
  <c r="E3" i="7"/>
  <c r="D3" i="7"/>
  <c r="B3" i="7"/>
  <c r="F6" i="6"/>
  <c r="F3" i="6" s="1"/>
  <c r="E3" i="6"/>
  <c r="D3" i="6"/>
  <c r="B3" i="6"/>
  <c r="F6" i="5"/>
  <c r="F3" i="5"/>
  <c r="E3" i="5"/>
  <c r="D3" i="5"/>
  <c r="F6" i="4"/>
  <c r="F3" i="4" s="1"/>
  <c r="E3" i="4"/>
  <c r="D3" i="4"/>
  <c r="B3" i="3" a="1"/>
  <c r="G10" i="1"/>
  <c r="C3" i="10" l="1"/>
  <c r="C3" i="11"/>
  <c r="G3" i="11" s="1"/>
  <c r="C3" i="9"/>
  <c r="G3" i="9" s="1"/>
  <c r="K4" i="1"/>
  <c r="G3" i="7"/>
  <c r="O2" i="1"/>
  <c r="K3" i="1"/>
  <c r="C3" i="8"/>
  <c r="G3" i="8" s="1"/>
  <c r="B3" i="11"/>
  <c r="A3" i="11"/>
  <c r="A3" i="10"/>
  <c r="A3" i="9"/>
  <c r="B3" i="9"/>
  <c r="B3" i="8"/>
  <c r="B3" i="4"/>
  <c r="B3" i="3"/>
  <c r="B3" i="5"/>
  <c r="G4" i="5" s="1"/>
  <c r="A3" i="6"/>
  <c r="G3" i="6" s="1"/>
  <c r="G3" i="10"/>
  <c r="G4" i="10"/>
  <c r="G4" i="4"/>
  <c r="G4" i="7"/>
  <c r="A3" i="4"/>
  <c r="G3" i="4" s="1"/>
  <c r="A3" i="3"/>
  <c r="O5" i="1"/>
  <c r="A10" i="3"/>
  <c r="K2" i="1"/>
  <c r="A3" i="5"/>
  <c r="G3" i="5" s="1"/>
  <c r="A3" i="8"/>
  <c r="G4" i="6"/>
  <c r="G4" i="11" l="1"/>
  <c r="G4" i="9"/>
  <c r="K10" i="1"/>
  <c r="O10" i="1"/>
  <c r="G4" i="8"/>
  <c r="B10" i="3"/>
  <c r="F10" i="3" s="1"/>
  <c r="C4" i="3"/>
  <c r="C3" i="3"/>
  <c r="E10" i="3"/>
  <c r="Q2" i="1" l="1"/>
  <c r="S6" i="1" s="1"/>
  <c r="C10" i="3"/>
  <c r="C11" i="3"/>
  <c r="G11" i="3"/>
  <c r="Q6" i="1"/>
  <c r="G1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61CFD-E37E-462B-8386-784B31A0B690}" keepAlive="1" interval="5" name="查詢 - stock_prices" description="與活頁簿中 'stock_prices' 查詢的連接。" type="5" refreshedVersion="7" background="1" refreshOnLoad="1" saveData="1">
    <dbPr connection="Provider=Microsoft.Mashup.OleDb.1;Data Source=$Workbook$;Location=stock_prices;Extended Properties=&quot;&quot;" command="SELECT * FROM [stock_prices]"/>
  </connection>
</connections>
</file>

<file path=xl/sharedStrings.xml><?xml version="1.0" encoding="utf-8"?>
<sst xmlns="http://schemas.openxmlformats.org/spreadsheetml/2006/main" count="303" uniqueCount="96">
  <si>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</si>
  <si>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</si>
  <si>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</si>
  <si>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</si>
  <si>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</si>
  <si>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</si>
  <si>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</si>
  <si>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</si>
  <si>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</si>
  <si>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</si>
  <si>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</si>
  <si>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</si>
  <si>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</si>
  <si>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</si>
  <si>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</si>
  <si>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</si>
  <si>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</si>
  <si>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</si>
  <si>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</si>
  <si>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</si>
  <si>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</si>
  <si>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</si>
  <si>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</si>
  <si>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</si>
  <si>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</si>
  <si>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</si>
  <si>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</si>
  <si>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</si>
  <si>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</si>
  <si>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</si>
  <si>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</si>
  <si>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</si>
  <si>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</si>
  <si>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</si>
  <si>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</si>
  <si>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</si>
  <si>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</si>
  <si>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</si>
  <si>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</si>
  <si>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</si>
  <si>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</si>
  <si>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</si>
  <si>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</si>
  <si>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</si>
  <si>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</si>
  <si>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</si>
  <si>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</si>
  <si>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</si>
  <si>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</si>
  <si>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</si>
  <si>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</si>
  <si>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</si>
  <si>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</si>
  <si>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</si>
  <si>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</si>
  <si>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</si>
  <si>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</si>
  <si>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</si>
  <si>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</si>
  <si>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</si>
  <si>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</si>
  <si>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</si>
  <si>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</si>
  <si>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</si>
  <si>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</si>
  <si>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</si>
  <si>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</si>
  <si>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</si>
  <si>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</si>
  <si>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</si>
  <si>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</si>
  <si>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</si>
  <si>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</si>
  <si>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</si>
  <si>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</si>
  <si>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</si>
  <si>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</si>
  <si>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</si>
  <si>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</si>
  <si>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</si>
  <si>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</si>
  <si>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</si>
  <si>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</si>
  <si>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</si>
  <si>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</si>
  <si>
    <t>增幅</t>
    <phoneticPr fontId="11" type="noConversion"/>
  </si>
  <si>
    <t>2024.02.01</t>
    <phoneticPr fontId="11" type="noConversion"/>
  </si>
  <si>
    <t>2021.02.06</t>
    <phoneticPr fontId="11" type="noConversion"/>
  </si>
  <si>
    <t>2024.02.06</t>
    <phoneticPr fontId="11" type="noConversion"/>
  </si>
  <si>
    <t>Column1</t>
  </si>
  <si>
    <t>Column2</t>
  </si>
  <si>
    <t>006208.TW</t>
  </si>
  <si>
    <t>00692.TW</t>
  </si>
  <si>
    <t>00878.TW</t>
  </si>
  <si>
    <t>2890.TW</t>
  </si>
  <si>
    <t>購入價格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</si>
</sst>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3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  <font>
      <sz val="12"/>
      <color rgb="FF00000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32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>
      <alignment horizontal="center" vertical="center"/>
    </xf>
    <xf numFmtId="0" fontId="0" fillId="0" borderId="11" xfId="0" applyBorder="1"/>
    <xf numFmtId="178" fontId="12" fillId="0" borderId="11" xfId="0" applyNumberFormat="1" applyFont="1" applyBorder="1"/>
    <xf numFmtId="0" fontId="0" fillId="0" borderId="0" xfId="0" applyNumberFormat="1"/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29" borderId="11" xfId="0" applyFont="1" applyFill="1" applyBorder="1" applyAlignment="1" applyProtection="1">
      <alignment horizontal="center" shrinkToFit="1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3">
    <dxf>
      <numFmt numFmtId="0" formatCode="General"/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129568.87875</c:v>
                </c:pt>
                <c:pt idx="1">
                  <c:v>33538.424499999994</c:v>
                </c:pt>
                <c:pt idx="2">
                  <c:v>137859.64000000001</c:v>
                </c:pt>
                <c:pt idx="3">
                  <c:v>83877.973074381516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384844.91632438154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5595</xdr:colOff>
      <xdr:row>10</xdr:row>
      <xdr:rowOff>15120</xdr:rowOff>
    </xdr:from>
    <xdr:to>
      <xdr:col>15</xdr:col>
      <xdr:colOff>642135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refreshOnLoad="1" connectionId="1" xr16:uid="{0CDE86A1-208C-4B7E-8042-3E2F2D8751A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8EFF8-0AEB-4C23-81DA-551B9167AC64}" name="stock_prices" displayName="stock_prices" ref="A1:B9" tableType="queryTable" totalsRowShown="0">
  <autoFilter ref="A1:B9" xr:uid="{FF88EFF8-0AEB-4C23-81DA-551B9167AC64}"/>
  <tableColumns count="2">
    <tableColumn id="1" xr3:uid="{02C1601D-43F5-49B5-93CF-075B57748066}" uniqueName="1" name="Column1" queryTableFieldId="1" dataDxfId="0"/>
    <tableColumn id="2" xr3:uid="{638C34A1-0A90-4C45-938F-AC0658D21452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100" t="s">
        <v>0</v>
      </c>
      <c r="B1" s="100"/>
      <c r="C1" s="100"/>
      <c r="D1" s="100"/>
      <c r="E1" s="101" t="s">
        <v>1</v>
      </c>
      <c r="F1" s="101"/>
      <c r="G1" s="101"/>
      <c r="H1" s="101"/>
      <c r="I1" s="102" t="s">
        <v>2</v>
      </c>
      <c r="J1" s="102"/>
      <c r="K1" s="102"/>
      <c r="L1" s="102"/>
      <c r="M1" s="103" t="s">
        <v>3</v>
      </c>
      <c r="N1" s="103"/>
      <c r="O1" s="103"/>
      <c r="P1" s="103"/>
      <c r="Q1" s="83" t="s">
        <v>4</v>
      </c>
      <c r="R1" s="83"/>
      <c r="S1" s="84" t="s">
        <v>5</v>
      </c>
      <c r="T1" s="84"/>
    </row>
    <row r="2" spans="1:26" ht="17.25" thickBot="1" x14ac:dyDescent="0.3">
      <c r="A2" s="89" t="s">
        <v>6</v>
      </c>
      <c r="B2" s="89"/>
      <c r="C2" s="90">
        <v>61978</v>
      </c>
      <c r="D2" s="90"/>
      <c r="E2" s="91" t="s">
        <v>83</v>
      </c>
      <c r="F2" s="92"/>
      <c r="G2" s="93">
        <v>770.66</v>
      </c>
      <c r="H2" s="93"/>
      <c r="I2" s="94" t="s">
        <v>7</v>
      </c>
      <c r="J2" s="94"/>
      <c r="K2" s="95">
        <f>('006208'!C3*'006208'!D3)</f>
        <v>20603.45</v>
      </c>
      <c r="L2" s="95"/>
      <c r="M2" s="96" t="s">
        <v>8</v>
      </c>
      <c r="N2" s="96"/>
      <c r="O2" s="97">
        <f>(BND!H3 * BND!D3)</f>
        <v>570.42734424000002</v>
      </c>
      <c r="P2" s="97"/>
      <c r="Q2" s="98">
        <f>SUM(C10,G10,K10,O10)</f>
        <v>384844.91632438154</v>
      </c>
      <c r="R2" s="98"/>
      <c r="S2" s="99">
        <v>7105</v>
      </c>
      <c r="T2" s="99"/>
    </row>
    <row r="3" spans="1:26" ht="17.25" thickBot="1" x14ac:dyDescent="0.3">
      <c r="A3" s="76" t="s">
        <v>9</v>
      </c>
      <c r="B3" s="76"/>
      <c r="C3" s="77">
        <v>61564</v>
      </c>
      <c r="D3" s="77"/>
      <c r="E3" s="78" t="s">
        <v>84</v>
      </c>
      <c r="F3" s="78"/>
      <c r="G3" s="79">
        <v>300</v>
      </c>
      <c r="H3" s="79"/>
      <c r="I3" s="85" t="s">
        <v>10</v>
      </c>
      <c r="J3" s="85"/>
      <c r="K3" s="86">
        <f>('00692'!C3*'00692'!D3)</f>
        <v>42516.39</v>
      </c>
      <c r="L3" s="86"/>
      <c r="M3" s="87" t="s">
        <v>11</v>
      </c>
      <c r="N3" s="87"/>
      <c r="O3" s="88">
        <f>(VEA!D3*VEA!H3)</f>
        <v>259.53177977000001</v>
      </c>
      <c r="P3" s="88"/>
      <c r="Q3" s="98"/>
      <c r="R3" s="98"/>
      <c r="S3" s="99"/>
      <c r="T3" s="99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5" t="s">
        <v>13</v>
      </c>
      <c r="J4" s="85"/>
      <c r="K4" s="86">
        <f>('00878'!C3 * '00878'!D3)</f>
        <v>3940.2000000000003</v>
      </c>
      <c r="L4" s="86"/>
      <c r="M4" s="87" t="s">
        <v>14</v>
      </c>
      <c r="N4" s="87"/>
      <c r="O4" s="88">
        <f>(VT!D3*VT!H3)</f>
        <v>1607.0434029100004</v>
      </c>
      <c r="P4" s="88"/>
      <c r="Q4" s="83" t="s">
        <v>15</v>
      </c>
      <c r="R4" s="83"/>
      <c r="S4" s="84" t="s">
        <v>16</v>
      </c>
      <c r="T4" s="8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5" t="s">
        <v>18</v>
      </c>
      <c r="J5" s="85"/>
      <c r="K5" s="86">
        <f>(永豐金!C3 * 永豐金!D3)</f>
        <v>68110.600000000006</v>
      </c>
      <c r="L5" s="86"/>
      <c r="M5" s="87" t="s">
        <v>19</v>
      </c>
      <c r="N5" s="87"/>
      <c r="O5" s="88">
        <f>(VTI!D3*VTI!H3)</f>
        <v>240.66620649999996</v>
      </c>
      <c r="P5" s="88"/>
      <c r="Q5" s="83"/>
      <c r="R5" s="83"/>
      <c r="S5" s="84"/>
      <c r="T5" s="84"/>
    </row>
    <row r="6" spans="1:26" x14ac:dyDescent="0.25">
      <c r="A6" s="76" t="s">
        <v>20</v>
      </c>
      <c r="B6" s="76"/>
      <c r="C6" s="77">
        <f>投資!G2 * 2.55</f>
        <v>79.878749999999997</v>
      </c>
      <c r="D6" s="77"/>
      <c r="E6" s="78"/>
      <c r="F6" s="78"/>
      <c r="G6" s="79"/>
      <c r="H6" s="79"/>
      <c r="I6" s="80" t="s">
        <v>21</v>
      </c>
      <c r="J6" s="80"/>
      <c r="K6" s="65">
        <v>2689</v>
      </c>
      <c r="L6" s="65"/>
      <c r="M6" s="66"/>
      <c r="N6" s="66"/>
      <c r="O6" s="67"/>
      <c r="P6" s="67"/>
      <c r="Q6" s="81">
        <f>Q2-S2</f>
        <v>377739.91632438154</v>
      </c>
      <c r="R6" s="81"/>
      <c r="S6" s="82">
        <f>S2/Q2</f>
        <v>1.8461982213144979E-2</v>
      </c>
      <c r="T6" s="82"/>
    </row>
    <row r="7" spans="1:26" x14ac:dyDescent="0.25">
      <c r="A7" s="76" t="s">
        <v>22</v>
      </c>
      <c r="B7" s="76"/>
      <c r="C7" s="77">
        <v>2756</v>
      </c>
      <c r="D7" s="77"/>
      <c r="E7" s="78"/>
      <c r="F7" s="78"/>
      <c r="G7" s="79"/>
      <c r="H7" s="79"/>
      <c r="I7" s="80"/>
      <c r="J7" s="80"/>
      <c r="K7" s="65"/>
      <c r="L7" s="65"/>
      <c r="M7" s="66"/>
      <c r="N7" s="66"/>
      <c r="O7" s="67"/>
      <c r="P7" s="67"/>
      <c r="Q7" s="81"/>
      <c r="R7" s="81"/>
      <c r="S7" s="82"/>
      <c r="T7" s="82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0"/>
      <c r="J8" s="80"/>
      <c r="K8" s="65"/>
      <c r="L8" s="65"/>
      <c r="M8" s="66"/>
      <c r="N8" s="66"/>
      <c r="O8" s="67"/>
      <c r="P8" s="67"/>
      <c r="Q8" s="1"/>
      <c r="R8" s="1"/>
      <c r="S8" s="1"/>
      <c r="T8" s="1"/>
    </row>
    <row r="9" spans="1:26" x14ac:dyDescent="0.25">
      <c r="A9" s="68" t="s">
        <v>24</v>
      </c>
      <c r="B9" s="68"/>
      <c r="C9" s="69">
        <v>3111</v>
      </c>
      <c r="D9" s="69"/>
      <c r="E9" s="70"/>
      <c r="F9" s="70"/>
      <c r="G9" s="71"/>
      <c r="H9" s="71"/>
      <c r="I9" s="72"/>
      <c r="J9" s="72"/>
      <c r="K9" s="73"/>
      <c r="L9" s="73"/>
      <c r="M9" s="74"/>
      <c r="N9" s="74"/>
      <c r="O9" s="75"/>
      <c r="P9" s="75"/>
      <c r="Q9" s="1"/>
      <c r="R9" s="1"/>
      <c r="S9" s="1"/>
      <c r="T9" s="1"/>
    </row>
    <row r="10" spans="1:26" x14ac:dyDescent="0.25">
      <c r="A10" s="64" t="s">
        <v>25</v>
      </c>
      <c r="B10" s="64"/>
      <c r="C10" s="63">
        <f>SUM(C2:D9)</f>
        <v>129568.87875</v>
      </c>
      <c r="D10" s="63"/>
      <c r="E10" s="64" t="s">
        <v>25</v>
      </c>
      <c r="F10" s="64"/>
      <c r="G10" s="63">
        <f>SUM(G2:H9) * 投資!G2</f>
        <v>33538.424499999994</v>
      </c>
      <c r="H10" s="63"/>
      <c r="I10" s="64" t="s">
        <v>25</v>
      </c>
      <c r="J10" s="64"/>
      <c r="K10" s="63">
        <f>SUM(K2:L9)</f>
        <v>137859.64000000001</v>
      </c>
      <c r="L10" s="63"/>
      <c r="M10" s="64" t="s">
        <v>25</v>
      </c>
      <c r="N10" s="64"/>
      <c r="O10" s="63">
        <f>SUM(O2:P9) * 投資!G2</f>
        <v>83877.973074381516</v>
      </c>
      <c r="P10" s="63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K7:L7"/>
    <mergeCell ref="M7:N7"/>
    <mergeCell ref="O7:P7"/>
    <mergeCell ref="A7:B7"/>
    <mergeCell ref="C7:D7"/>
    <mergeCell ref="E7:F7"/>
    <mergeCell ref="G7:H7"/>
    <mergeCell ref="I7:J7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K10:L10"/>
    <mergeCell ref="M10:N10"/>
    <mergeCell ref="O10:P10"/>
    <mergeCell ref="A10:B10"/>
    <mergeCell ref="C10:D10"/>
    <mergeCell ref="E10:F10"/>
    <mergeCell ref="G10:H10"/>
    <mergeCell ref="I10:J10"/>
  </mergeCells>
  <phoneticPr fontId="11" type="noConversion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C9" sqref="C9"/>
    </sheetView>
  </sheetViews>
  <sheetFormatPr defaultColWidth="8.5" defaultRowHeight="16.5" x14ac:dyDescent="0.25"/>
  <cols>
    <col min="1" max="1" width="11" customWidth="1"/>
    <col min="2" max="2" width="16.75" customWidth="1"/>
    <col min="3" max="3" width="14.5" bestFit="1" customWidth="1"/>
  </cols>
  <sheetData>
    <row r="1" spans="1:6" s="4" customFormat="1" ht="30" customHeight="1" x14ac:dyDescent="0.25">
      <c r="A1" s="3" t="s">
        <v>26</v>
      </c>
      <c r="B1" s="4">
        <v>2023.12</v>
      </c>
      <c r="C1" s="4">
        <v>2024.01</v>
      </c>
    </row>
    <row r="2" spans="1:6" s="6" customFormat="1" ht="27.75" customHeight="1" x14ac:dyDescent="0.25">
      <c r="A2" s="5" t="s">
        <v>27</v>
      </c>
      <c r="B2" s="6">
        <v>325848.34999999998</v>
      </c>
      <c r="C2" s="6">
        <v>335639.85</v>
      </c>
    </row>
    <row r="3" spans="1:6" s="60" customFormat="1" x14ac:dyDescent="0.25">
      <c r="A3" s="59" t="s">
        <v>85</v>
      </c>
      <c r="C3" s="61">
        <f>C2-B2</f>
        <v>9791.5</v>
      </c>
    </row>
    <row r="11" spans="1:6" x14ac:dyDescent="0.25">
      <c r="F11" s="7"/>
    </row>
  </sheetData>
  <phoneticPr fontId="11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3" sqref="G3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6" t="s">
        <v>28</v>
      </c>
      <c r="B1" s="106"/>
      <c r="C1" s="106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279</v>
      </c>
      <c r="F2" s="17">
        <v>0</v>
      </c>
      <c r="G2" s="18">
        <v>31.324999999999999</v>
      </c>
    </row>
    <row r="3" spans="1:7" ht="17.25" customHeight="1" x14ac:dyDescent="0.3">
      <c r="A3" s="104">
        <f>SUM('006208'!E3:E4, '00692'!E3:E4, '00878'!E3:E4, 永豐金!E3) - SUM('006208'!F3:F4, '00692'!F3:F4, '00878'!F3:F4, 永豐金!F3) - E2</f>
        <v>121647</v>
      </c>
      <c r="B3" s="104">
        <f t="array" ref="B3">SUM('006208'!C3:C4*'006208'!D3:D4, '00692'!C3:C4*'00692'!D3:D4, '00878'!C3:C4*'00878'!D3:D4, 永豐金!C3*永豐金!D3)</f>
        <v>135170.64000000001</v>
      </c>
      <c r="C3" s="19">
        <f>(B3-A3)/A3</f>
        <v>0.11117117561468852</v>
      </c>
      <c r="D3" s="20"/>
      <c r="E3" s="21"/>
      <c r="F3" s="21"/>
      <c r="G3" s="21"/>
    </row>
    <row r="4" spans="1:7" ht="17.25" customHeight="1" x14ac:dyDescent="0.3">
      <c r="A4" s="104"/>
      <c r="B4" s="104"/>
      <c r="C4" s="22">
        <f>B3-A3</f>
        <v>13523.640000000014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6" t="s">
        <v>35</v>
      </c>
      <c r="B8" s="106"/>
      <c r="C8" s="106"/>
      <c r="D8" s="16"/>
      <c r="E8" s="106" t="s">
        <v>36</v>
      </c>
      <c r="F8" s="106"/>
      <c r="G8" s="106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4">
        <f>SUM(VT!E3,BND!E3,VTI!E3,VEA!E3) - SUM(BND!F6, VEA!F6, VT!F6, VTI!F6)</f>
        <v>80429</v>
      </c>
      <c r="B10" s="104">
        <f>SUM(VT!E3,VT!G4,BND!E3,BND!G4,VTI!E3,VTI!G4,VEA!E3,VEA!G4)</f>
        <v>84465.973074381502</v>
      </c>
      <c r="C10" s="19">
        <f>(B10-A10)/A10</f>
        <v>5.0193003448774719E-2</v>
      </c>
      <c r="D10" s="16"/>
      <c r="E10" s="105">
        <f>SUM(A3,A10)</f>
        <v>202076</v>
      </c>
      <c r="F10" s="105">
        <f>SUM(B3,B10)</f>
        <v>219636.61307438152</v>
      </c>
      <c r="G10" s="19">
        <f>(F10-E10)/E10</f>
        <v>8.6901032652969751E-2</v>
      </c>
    </row>
    <row r="11" spans="1:7" ht="18" customHeight="1" x14ac:dyDescent="0.3">
      <c r="A11" s="104"/>
      <c r="B11" s="104"/>
      <c r="C11" s="22">
        <f>B10-A10</f>
        <v>4036.9730743815016</v>
      </c>
      <c r="D11" s="16"/>
      <c r="E11" s="105"/>
      <c r="F11" s="105"/>
      <c r="G11" s="26">
        <f>F10-E10</f>
        <v>17560.613074381516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2" priority="2" operator="lessThan">
      <formula>0</formula>
    </cfRule>
    <cfRule type="cellIs" dxfId="21" priority="3" operator="greaterThanOrEqual">
      <formula>0</formula>
    </cfRule>
  </conditionalFormatting>
  <conditionalFormatting sqref="C10:C11">
    <cfRule type="cellIs" dxfId="20" priority="4" operator="lessThan">
      <formula>0</formula>
    </cfRule>
    <cfRule type="cellIs" dxfId="19" priority="5" operator="greaterThanOrEqual">
      <formula>0</formula>
    </cfRule>
  </conditionalFormatting>
  <conditionalFormatting sqref="G10:G11">
    <cfRule type="cellIs" dxfId="18" priority="6" operator="lessThan">
      <formula>0</formula>
    </cfRule>
    <cfRule type="cellIs" dxfId="17" priority="7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7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72.756756756756758</v>
      </c>
      <c r="B3" s="113">
        <f>E3/D3</f>
        <v>73.930501930501933</v>
      </c>
      <c r="C3" s="114">
        <f>stock_prices!B2</f>
        <v>79.55</v>
      </c>
      <c r="D3" s="115">
        <f>SUM(D6:D505)</f>
        <v>259</v>
      </c>
      <c r="E3" s="116">
        <f>SUM(E6:E505)</f>
        <v>19148</v>
      </c>
      <c r="F3" s="116">
        <f>SUM(F6:F505)</f>
        <v>304</v>
      </c>
      <c r="G3" s="19">
        <f>(C3-A3)/B3</f>
        <v>9.1886881136411053E-2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1759.4499999999987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152</v>
      </c>
      <c r="G6" s="109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07"/>
      <c r="G7" s="107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07"/>
      <c r="G8" s="107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07"/>
      <c r="G9" s="107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07"/>
      <c r="G12" s="107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07"/>
      <c r="G13" s="107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07"/>
      <c r="G14" s="107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07"/>
      <c r="G15" s="107"/>
    </row>
    <row r="16" spans="1:8" x14ac:dyDescent="0.3">
      <c r="A16" s="36">
        <v>11</v>
      </c>
      <c r="B16" s="37" t="s">
        <v>59</v>
      </c>
      <c r="C16" s="38"/>
      <c r="D16" s="39"/>
      <c r="E16" s="39"/>
      <c r="F16" s="107">
        <v>152</v>
      </c>
      <c r="G16" s="107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07"/>
      <c r="G17" s="107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07"/>
      <c r="G18" s="107"/>
    </row>
    <row r="19" spans="1:7" s="29" customFormat="1" ht="16.5" x14ac:dyDescent="0.3">
      <c r="A19" s="36">
        <v>14</v>
      </c>
      <c r="B19" s="37" t="s">
        <v>86</v>
      </c>
      <c r="C19" s="38">
        <v>78.150000000000006</v>
      </c>
      <c r="D19" s="39">
        <v>20</v>
      </c>
      <c r="E19" s="39">
        <v>1565</v>
      </c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E36" s="39"/>
      <c r="F36" s="107"/>
      <c r="G36" s="107"/>
    </row>
    <row r="37" spans="1:7" s="29" customFormat="1" ht="16.5" x14ac:dyDescent="0.3">
      <c r="A37" s="36">
        <v>32</v>
      </c>
      <c r="E37" s="39"/>
      <c r="F37" s="107"/>
      <c r="G37" s="107"/>
    </row>
    <row r="38" spans="1:7" s="29" customFormat="1" ht="16.5" x14ac:dyDescent="0.3">
      <c r="A38" s="36">
        <v>33</v>
      </c>
      <c r="E38" s="39"/>
      <c r="F38" s="107"/>
      <c r="G38" s="107"/>
    </row>
    <row r="39" spans="1:7" s="29" customFormat="1" ht="16.5" x14ac:dyDescent="0.3">
      <c r="A39" s="36">
        <v>34</v>
      </c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6" priority="2" operator="lessThan">
      <formula>0</formula>
    </cfRule>
    <cfRule type="cellIs" dxfId="15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10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29.351288056206091</v>
      </c>
      <c r="B3" s="113">
        <f>E3/D3</f>
        <v>31.277907884465261</v>
      </c>
      <c r="C3" s="114">
        <f>stock_prices!B3</f>
        <v>33.19</v>
      </c>
      <c r="D3" s="115">
        <f>SUM(D6:D505)</f>
        <v>1281</v>
      </c>
      <c r="E3" s="116">
        <f>SUM(E6:E505)</f>
        <v>40067</v>
      </c>
      <c r="F3" s="116">
        <f>SUM(F6:F505)</f>
        <v>2468</v>
      </c>
      <c r="G3" s="19">
        <f>(C3-A3)/B3</f>
        <v>0.12272917862580165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4917.3899999999976</v>
      </c>
      <c r="H4" s="29"/>
    </row>
    <row r="5" spans="1:8" x14ac:dyDescent="0.3">
      <c r="A5" s="34" t="s">
        <v>43</v>
      </c>
      <c r="B5" s="35" t="s">
        <v>44</v>
      </c>
      <c r="C5" s="34" t="s">
        <v>95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1234</v>
      </c>
      <c r="G6" s="109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07"/>
      <c r="G7" s="107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07"/>
      <c r="G8" s="107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07"/>
      <c r="G9" s="107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07"/>
      <c r="G10" s="107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07"/>
      <c r="G11" s="107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07"/>
      <c r="G12" s="107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07"/>
      <c r="G13" s="107"/>
    </row>
    <row r="14" spans="1:8" x14ac:dyDescent="0.3">
      <c r="A14" s="36">
        <v>9</v>
      </c>
      <c r="B14" s="37" t="s">
        <v>59</v>
      </c>
      <c r="C14" s="38"/>
      <c r="D14" s="39"/>
      <c r="E14" s="39"/>
      <c r="F14" s="107">
        <v>1234</v>
      </c>
      <c r="G14" s="107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07"/>
      <c r="G15" s="107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07"/>
      <c r="G16" s="107"/>
    </row>
    <row r="17" spans="1:7" x14ac:dyDescent="0.3">
      <c r="A17" s="36">
        <v>12</v>
      </c>
      <c r="B17" s="37"/>
      <c r="C17" s="38"/>
      <c r="D17" s="39"/>
      <c r="E17" s="39"/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4" priority="2" operator="lessThan">
      <formula>0</formula>
    </cfRule>
    <cfRule type="cellIs" dxfId="1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13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20.43888888888889</v>
      </c>
      <c r="B3" s="113">
        <f>E3/D3</f>
        <v>20.994444444444444</v>
      </c>
      <c r="C3" s="114">
        <f>stock_prices!B4</f>
        <v>21.89</v>
      </c>
      <c r="D3" s="115">
        <f>SUM(D6:D505)</f>
        <v>180</v>
      </c>
      <c r="E3" s="116">
        <f>SUM(E6:E505)</f>
        <v>3779</v>
      </c>
      <c r="F3" s="116">
        <f>SUM(F6:F505)</f>
        <v>100</v>
      </c>
      <c r="G3" s="19">
        <f>(C3-A3)/B3</f>
        <v>6.911881450119077E-2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261.20000000000027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50</v>
      </c>
      <c r="G6" s="109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07"/>
      <c r="G7" s="107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07"/>
      <c r="G8" s="107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07"/>
      <c r="G9" s="107"/>
    </row>
    <row r="10" spans="1:8" x14ac:dyDescent="0.3">
      <c r="A10" s="36">
        <v>5</v>
      </c>
      <c r="B10" s="37" t="s">
        <v>54</v>
      </c>
      <c r="C10" s="38"/>
      <c r="D10" s="39"/>
      <c r="E10" s="40"/>
      <c r="F10" s="107">
        <v>13</v>
      </c>
      <c r="G10" s="107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07"/>
      <c r="G11" s="107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07"/>
      <c r="G12" s="107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07"/>
      <c r="G13" s="107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07"/>
      <c r="G14" s="107"/>
    </row>
    <row r="15" spans="1:8" x14ac:dyDescent="0.3">
      <c r="A15" s="36">
        <v>10</v>
      </c>
      <c r="B15" s="37" t="s">
        <v>59</v>
      </c>
      <c r="C15" s="38"/>
      <c r="D15" s="39"/>
      <c r="E15" s="39"/>
      <c r="F15" s="107">
        <v>37</v>
      </c>
      <c r="G15" s="107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07"/>
      <c r="G16" s="107"/>
    </row>
    <row r="17" spans="1:7" x14ac:dyDescent="0.3">
      <c r="A17" s="36">
        <v>12</v>
      </c>
      <c r="B17" s="37"/>
      <c r="C17" s="38"/>
      <c r="D17" s="39"/>
      <c r="E17" s="39"/>
      <c r="F17" s="107"/>
      <c r="G17" s="107"/>
    </row>
    <row r="18" spans="1:7" s="29" customFormat="1" ht="16.5" x14ac:dyDescent="0.3">
      <c r="A18" s="36">
        <v>13</v>
      </c>
      <c r="B18" s="37"/>
      <c r="C18" s="38"/>
      <c r="D18" s="39"/>
      <c r="E18" s="39"/>
      <c r="F18" s="107"/>
      <c r="G18" s="107"/>
    </row>
    <row r="19" spans="1:7" s="29" customFormat="1" ht="16.5" x14ac:dyDescent="0.3">
      <c r="A19" s="36">
        <v>14</v>
      </c>
      <c r="B19" s="37"/>
      <c r="C19" s="38"/>
      <c r="D19" s="39"/>
      <c r="E19" s="39"/>
      <c r="F19" s="107"/>
      <c r="G19" s="107"/>
    </row>
    <row r="20" spans="1:7" s="29" customFormat="1" ht="16.5" x14ac:dyDescent="0.3">
      <c r="A20" s="36">
        <v>15</v>
      </c>
      <c r="B20" s="37"/>
      <c r="C20" s="38"/>
      <c r="D20" s="39"/>
      <c r="E20" s="39"/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2" priority="2" operator="lessThan">
      <formula>0</formula>
    </cfRule>
    <cfRule type="cellIs" dxfId="1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activeCell="S12" sqref="S12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10" t="s">
        <v>37</v>
      </c>
      <c r="D1" s="110"/>
      <c r="E1" s="110"/>
      <c r="F1" s="111" t="s">
        <v>63</v>
      </c>
      <c r="G1" s="111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12">
        <f>(E3-F3)/D3</f>
        <v>17.331463825014023</v>
      </c>
      <c r="B3" s="113">
        <f>E3/D3</f>
        <v>18.004486819966349</v>
      </c>
      <c r="C3" s="114">
        <f>stock_prices!B5</f>
        <v>19.100000000000001</v>
      </c>
      <c r="D3" s="115">
        <f>SUM(D6:D505)</f>
        <v>3566</v>
      </c>
      <c r="E3" s="116">
        <f>SUM(E6:E505)</f>
        <v>64204</v>
      </c>
      <c r="F3" s="116">
        <f>SUM(F6:F505)</f>
        <v>2400</v>
      </c>
      <c r="G3" s="19">
        <f>(C3-A3)/B3</f>
        <v>9.8227524764812155E-2</v>
      </c>
      <c r="H3" s="29"/>
    </row>
    <row r="4" spans="1:8" s="30" customFormat="1" ht="17.25" customHeight="1" x14ac:dyDescent="0.3">
      <c r="A4" s="112"/>
      <c r="B4" s="113"/>
      <c r="C4" s="114"/>
      <c r="D4" s="115"/>
      <c r="E4" s="116"/>
      <c r="F4" s="116"/>
      <c r="G4" s="33">
        <f>D3*(C3-B3)+F3</f>
        <v>6306.600000000004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</row>
    <row r="6" spans="1:8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1200</v>
      </c>
      <c r="G6" s="109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07"/>
      <c r="G7" s="107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07"/>
      <c r="G8" s="107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07"/>
      <c r="G9" s="107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07"/>
      <c r="G10" s="107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07"/>
      <c r="G11" s="107"/>
    </row>
    <row r="12" spans="1:8" x14ac:dyDescent="0.3">
      <c r="A12" s="36">
        <v>7</v>
      </c>
      <c r="B12" s="37" t="s">
        <v>64</v>
      </c>
      <c r="C12" s="38"/>
      <c r="D12" s="39"/>
      <c r="E12" s="39"/>
      <c r="F12" s="107">
        <v>1200</v>
      </c>
      <c r="G12" s="107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07"/>
      <c r="G13" s="107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07"/>
      <c r="G14" s="107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07"/>
      <c r="G15" s="107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07"/>
      <c r="G16" s="107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07"/>
      <c r="G17" s="107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07"/>
      <c r="G18" s="107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07"/>
      <c r="G19" s="107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07"/>
      <c r="G20" s="107"/>
    </row>
    <row r="21" spans="1:7" s="29" customFormat="1" ht="16.5" x14ac:dyDescent="0.3">
      <c r="A21" s="36">
        <v>16</v>
      </c>
      <c r="B21" s="37"/>
      <c r="C21" s="38"/>
      <c r="D21" s="39"/>
      <c r="E21" s="39"/>
      <c r="F21" s="107"/>
      <c r="G21" s="107"/>
    </row>
    <row r="22" spans="1:7" s="29" customFormat="1" ht="16.5" x14ac:dyDescent="0.3">
      <c r="A22" s="36">
        <v>17</v>
      </c>
      <c r="B22" s="37"/>
      <c r="C22" s="38"/>
      <c r="D22" s="39"/>
      <c r="E22" s="39"/>
      <c r="F22" s="107"/>
      <c r="G22" s="107"/>
    </row>
    <row r="23" spans="1:7" s="29" customFormat="1" ht="16.5" x14ac:dyDescent="0.3">
      <c r="A23" s="36">
        <v>18</v>
      </c>
      <c r="B23" s="37"/>
      <c r="C23" s="38"/>
      <c r="D23" s="39"/>
      <c r="E23" s="39"/>
      <c r="F23" s="107"/>
      <c r="G23" s="107"/>
    </row>
    <row r="24" spans="1:7" s="29" customFormat="1" ht="16.5" x14ac:dyDescent="0.3">
      <c r="A24" s="36">
        <v>19</v>
      </c>
      <c r="B24" s="37"/>
      <c r="C24" s="38"/>
      <c r="D24" s="39"/>
      <c r="E24" s="39"/>
      <c r="F24" s="107"/>
      <c r="G24" s="107"/>
    </row>
    <row r="25" spans="1:7" s="29" customFormat="1" ht="16.5" x14ac:dyDescent="0.3">
      <c r="A25" s="36">
        <v>20</v>
      </c>
      <c r="B25" s="37"/>
      <c r="C25" s="38"/>
      <c r="D25" s="39"/>
      <c r="E25" s="39"/>
      <c r="F25" s="107"/>
      <c r="G25" s="107"/>
    </row>
    <row r="26" spans="1:7" s="29" customFormat="1" ht="16.5" x14ac:dyDescent="0.3">
      <c r="A26" s="36">
        <v>21</v>
      </c>
      <c r="B26" s="37"/>
      <c r="C26" s="38"/>
      <c r="D26" s="39"/>
      <c r="E26" s="39"/>
      <c r="F26" s="107"/>
      <c r="G26" s="107"/>
    </row>
    <row r="27" spans="1:7" s="29" customFormat="1" ht="16.5" x14ac:dyDescent="0.3">
      <c r="A27" s="36">
        <v>22</v>
      </c>
      <c r="B27" s="37"/>
      <c r="C27" s="38"/>
      <c r="D27" s="39"/>
      <c r="E27" s="39"/>
      <c r="F27" s="107"/>
      <c r="G27" s="107"/>
    </row>
    <row r="28" spans="1:7" s="29" customFormat="1" ht="16.5" x14ac:dyDescent="0.3">
      <c r="A28" s="36">
        <v>23</v>
      </c>
      <c r="B28" s="37"/>
      <c r="C28" s="38"/>
      <c r="D28" s="39"/>
      <c r="E28" s="39"/>
      <c r="F28" s="107"/>
      <c r="G28" s="107"/>
    </row>
    <row r="29" spans="1:7" s="29" customFormat="1" ht="16.5" x14ac:dyDescent="0.3">
      <c r="A29" s="36">
        <v>24</v>
      </c>
      <c r="B29" s="37"/>
      <c r="C29" s="38"/>
      <c r="D29" s="39"/>
      <c r="E29" s="39"/>
      <c r="F29" s="107"/>
      <c r="G29" s="107"/>
    </row>
    <row r="30" spans="1:7" s="29" customFormat="1" ht="16.5" x14ac:dyDescent="0.3">
      <c r="A30" s="36">
        <v>25</v>
      </c>
      <c r="B30" s="37"/>
      <c r="C30" s="38"/>
      <c r="D30" s="39"/>
      <c r="E30" s="39"/>
      <c r="F30" s="107"/>
      <c r="G30" s="107"/>
    </row>
    <row r="31" spans="1:7" s="29" customFormat="1" ht="16.5" x14ac:dyDescent="0.3">
      <c r="A31" s="36">
        <v>26</v>
      </c>
      <c r="B31" s="37"/>
      <c r="C31" s="38"/>
      <c r="D31" s="39"/>
      <c r="E31" s="39"/>
      <c r="F31" s="107"/>
      <c r="G31" s="107"/>
    </row>
    <row r="32" spans="1:7" s="29" customFormat="1" ht="16.5" x14ac:dyDescent="0.3">
      <c r="A32" s="36">
        <v>27</v>
      </c>
      <c r="B32" s="37"/>
      <c r="C32" s="38"/>
      <c r="D32" s="39"/>
      <c r="E32" s="39"/>
      <c r="F32" s="107"/>
      <c r="G32" s="107"/>
    </row>
    <row r="33" spans="1:7" s="29" customFormat="1" ht="16.5" x14ac:dyDescent="0.3">
      <c r="A33" s="36">
        <v>28</v>
      </c>
      <c r="B33" s="37"/>
      <c r="C33" s="38"/>
      <c r="D33" s="39"/>
      <c r="E33" s="39"/>
      <c r="F33" s="107"/>
      <c r="G33" s="107"/>
    </row>
    <row r="34" spans="1:7" s="29" customFormat="1" ht="16.5" x14ac:dyDescent="0.3">
      <c r="A34" s="36">
        <v>29</v>
      </c>
      <c r="B34" s="37"/>
      <c r="C34" s="38"/>
      <c r="D34" s="39"/>
      <c r="E34" s="39"/>
      <c r="F34" s="107"/>
      <c r="G34" s="107"/>
    </row>
    <row r="35" spans="1:7" s="29" customFormat="1" ht="16.5" x14ac:dyDescent="0.3">
      <c r="A35" s="36">
        <v>30</v>
      </c>
      <c r="B35" s="37"/>
      <c r="C35" s="38"/>
      <c r="D35" s="39"/>
      <c r="E35" s="39"/>
      <c r="F35" s="107"/>
      <c r="G35" s="107"/>
    </row>
    <row r="36" spans="1:7" s="29" customFormat="1" ht="16.5" x14ac:dyDescent="0.3">
      <c r="A36" s="36">
        <v>31</v>
      </c>
      <c r="B36" s="37"/>
      <c r="C36" s="38"/>
      <c r="D36" s="39"/>
      <c r="E36" s="39"/>
      <c r="F36" s="107"/>
      <c r="G36" s="107"/>
    </row>
    <row r="37" spans="1:7" s="29" customFormat="1" ht="16.5" x14ac:dyDescent="0.3">
      <c r="A37" s="36">
        <v>32</v>
      </c>
      <c r="B37" s="37"/>
      <c r="C37" s="38"/>
      <c r="D37" s="39"/>
      <c r="E37" s="39"/>
      <c r="F37" s="107"/>
      <c r="G37" s="107"/>
    </row>
    <row r="38" spans="1:7" s="29" customFormat="1" ht="16.5" x14ac:dyDescent="0.3">
      <c r="A38" s="36">
        <v>33</v>
      </c>
      <c r="B38" s="37"/>
      <c r="C38" s="38"/>
      <c r="D38" s="39"/>
      <c r="E38" s="39"/>
      <c r="F38" s="107"/>
      <c r="G38" s="107"/>
    </row>
    <row r="39" spans="1:7" s="29" customFormat="1" ht="16.5" x14ac:dyDescent="0.3">
      <c r="A39" s="36">
        <v>34</v>
      </c>
      <c r="B39" s="37"/>
      <c r="C39" s="38"/>
      <c r="D39" s="39"/>
      <c r="E39" s="39"/>
      <c r="F39" s="107"/>
      <c r="G39" s="107"/>
    </row>
    <row r="40" spans="1:7" s="29" customFormat="1" ht="16.5" x14ac:dyDescent="0.3">
      <c r="A40" s="36">
        <v>35</v>
      </c>
      <c r="B40" s="37"/>
      <c r="C40" s="38"/>
      <c r="D40" s="39"/>
      <c r="E40" s="39"/>
      <c r="F40" s="107"/>
      <c r="G40" s="107"/>
    </row>
    <row r="41" spans="1:7" s="29" customFormat="1" ht="16.5" x14ac:dyDescent="0.3">
      <c r="A41" s="36">
        <v>36</v>
      </c>
      <c r="B41" s="37"/>
      <c r="C41" s="38"/>
      <c r="D41" s="39"/>
      <c r="E41" s="39"/>
      <c r="F41" s="107"/>
      <c r="G41" s="107"/>
    </row>
    <row r="42" spans="1:7" s="29" customFormat="1" ht="16.5" x14ac:dyDescent="0.3">
      <c r="A42" s="36">
        <v>37</v>
      </c>
      <c r="B42" s="37"/>
      <c r="C42" s="38"/>
      <c r="D42" s="39"/>
      <c r="E42" s="39"/>
      <c r="F42" s="107"/>
      <c r="G42" s="107"/>
    </row>
    <row r="43" spans="1:7" s="29" customFormat="1" ht="16.5" x14ac:dyDescent="0.3">
      <c r="A43" s="36">
        <v>38</v>
      </c>
      <c r="B43" s="37"/>
      <c r="C43" s="38"/>
      <c r="D43" s="39"/>
      <c r="E43" s="39"/>
      <c r="F43" s="107"/>
      <c r="G43" s="107"/>
    </row>
    <row r="44" spans="1:7" s="29" customFormat="1" ht="16.5" x14ac:dyDescent="0.3">
      <c r="A44" s="36">
        <v>39</v>
      </c>
      <c r="B44" s="37"/>
      <c r="C44" s="38"/>
      <c r="D44" s="39"/>
      <c r="E44" s="39"/>
      <c r="F44" s="107"/>
      <c r="G44" s="107"/>
    </row>
    <row r="45" spans="1:7" s="29" customFormat="1" ht="16.5" x14ac:dyDescent="0.3">
      <c r="A45" s="36">
        <v>40</v>
      </c>
      <c r="B45" s="37"/>
      <c r="C45" s="38"/>
      <c r="D45" s="39"/>
      <c r="E45" s="39"/>
      <c r="F45" s="107"/>
      <c r="G45" s="107"/>
    </row>
    <row r="46" spans="1:7" s="29" customFormat="1" ht="16.5" x14ac:dyDescent="0.3">
      <c r="A46" s="36">
        <v>41</v>
      </c>
      <c r="B46" s="37"/>
      <c r="C46" s="38"/>
      <c r="D46" s="39"/>
      <c r="E46" s="39"/>
      <c r="F46" s="107"/>
      <c r="G46" s="107"/>
    </row>
    <row r="47" spans="1:7" s="29" customFormat="1" ht="16.5" x14ac:dyDescent="0.3">
      <c r="A47" s="36">
        <v>42</v>
      </c>
      <c r="B47" s="37"/>
      <c r="C47" s="38"/>
      <c r="D47" s="39"/>
      <c r="E47" s="39"/>
      <c r="F47" s="107"/>
      <c r="G47" s="107"/>
    </row>
    <row r="48" spans="1:7" s="29" customFormat="1" ht="16.5" x14ac:dyDescent="0.3">
      <c r="A48" s="36">
        <v>43</v>
      </c>
      <c r="B48" s="37"/>
      <c r="C48" s="38"/>
      <c r="D48" s="39"/>
      <c r="E48" s="39"/>
      <c r="F48" s="107"/>
      <c r="G48" s="107"/>
    </row>
    <row r="49" spans="1:7" s="29" customFormat="1" ht="16.5" x14ac:dyDescent="0.3">
      <c r="A49" s="36">
        <v>44</v>
      </c>
      <c r="B49" s="37"/>
      <c r="C49" s="38"/>
      <c r="D49" s="39"/>
      <c r="E49" s="39"/>
      <c r="F49" s="107"/>
      <c r="G49" s="107"/>
    </row>
    <row r="50" spans="1:7" s="29" customFormat="1" ht="16.5" x14ac:dyDescent="0.3">
      <c r="A50" s="36">
        <v>45</v>
      </c>
      <c r="B50" s="37"/>
      <c r="C50" s="38"/>
      <c r="D50" s="39"/>
      <c r="E50" s="39"/>
      <c r="F50" s="107"/>
      <c r="G50" s="107"/>
    </row>
    <row r="51" spans="1:7" s="29" customFormat="1" ht="16.5" x14ac:dyDescent="0.3">
      <c r="A51" s="36">
        <v>46</v>
      </c>
      <c r="B51" s="37"/>
      <c r="C51" s="38"/>
      <c r="D51" s="39"/>
      <c r="E51" s="39"/>
      <c r="F51" s="107"/>
      <c r="G51" s="107"/>
    </row>
    <row r="52" spans="1:7" s="29" customFormat="1" ht="16.5" x14ac:dyDescent="0.3">
      <c r="A52" s="36">
        <v>47</v>
      </c>
      <c r="B52" s="37"/>
      <c r="C52" s="38"/>
      <c r="D52" s="39"/>
      <c r="E52" s="39"/>
      <c r="F52" s="107"/>
      <c r="G52" s="107"/>
    </row>
    <row r="53" spans="1:7" s="29" customFormat="1" ht="16.5" x14ac:dyDescent="0.3">
      <c r="A53" s="36">
        <v>48</v>
      </c>
      <c r="B53" s="37"/>
      <c r="C53" s="38"/>
      <c r="D53" s="39"/>
      <c r="E53" s="39"/>
      <c r="F53" s="107"/>
      <c r="G53" s="107"/>
    </row>
    <row r="54" spans="1:7" s="29" customFormat="1" ht="16.5" x14ac:dyDescent="0.3">
      <c r="A54" s="36">
        <v>49</v>
      </c>
      <c r="B54" s="37"/>
      <c r="C54" s="38"/>
      <c r="D54" s="39"/>
      <c r="E54" s="39"/>
      <c r="F54" s="107"/>
      <c r="G54" s="107"/>
    </row>
    <row r="55" spans="1:7" s="29" customFormat="1" ht="16.5" x14ac:dyDescent="0.3">
      <c r="A55" s="36">
        <v>50</v>
      </c>
      <c r="B55" s="37"/>
      <c r="C55" s="38"/>
      <c r="D55" s="39"/>
      <c r="E55" s="39"/>
      <c r="F55" s="107"/>
      <c r="G55" s="107"/>
    </row>
    <row r="56" spans="1:7" s="29" customFormat="1" ht="16.5" x14ac:dyDescent="0.3">
      <c r="A56" s="36">
        <v>51</v>
      </c>
      <c r="B56" s="37"/>
      <c r="C56" s="38"/>
      <c r="D56" s="39"/>
      <c r="E56" s="39"/>
      <c r="F56" s="107"/>
      <c r="G56" s="107"/>
    </row>
    <row r="57" spans="1:7" s="29" customFormat="1" ht="16.5" x14ac:dyDescent="0.3">
      <c r="A57" s="36">
        <v>52</v>
      </c>
      <c r="B57" s="37"/>
      <c r="C57" s="38"/>
      <c r="D57" s="39"/>
      <c r="E57" s="39"/>
      <c r="F57" s="107"/>
      <c r="G57" s="107"/>
    </row>
    <row r="58" spans="1:7" s="29" customFormat="1" ht="16.5" x14ac:dyDescent="0.3">
      <c r="A58" s="36">
        <v>53</v>
      </c>
      <c r="B58" s="37"/>
      <c r="C58" s="38"/>
      <c r="D58" s="39"/>
      <c r="E58" s="39"/>
      <c r="F58" s="107"/>
      <c r="G58" s="107"/>
    </row>
    <row r="59" spans="1:7" s="29" customFormat="1" ht="16.5" x14ac:dyDescent="0.3">
      <c r="A59" s="36">
        <v>54</v>
      </c>
      <c r="B59" s="37"/>
      <c r="C59" s="38"/>
      <c r="D59" s="39"/>
      <c r="E59" s="39"/>
      <c r="F59" s="107"/>
      <c r="G59" s="107"/>
    </row>
    <row r="60" spans="1:7" s="29" customFormat="1" ht="16.5" x14ac:dyDescent="0.3">
      <c r="A60" s="36">
        <v>55</v>
      </c>
      <c r="B60" s="37"/>
      <c r="C60" s="38"/>
      <c r="D60" s="39"/>
      <c r="E60" s="39"/>
      <c r="F60" s="107"/>
      <c r="G60" s="107"/>
    </row>
    <row r="61" spans="1:7" s="29" customFormat="1" ht="16.5" x14ac:dyDescent="0.3">
      <c r="A61" s="36">
        <v>56</v>
      </c>
      <c r="B61" s="37"/>
      <c r="C61" s="38"/>
      <c r="D61" s="39"/>
      <c r="E61" s="39"/>
      <c r="F61" s="107"/>
      <c r="G61" s="107"/>
    </row>
    <row r="62" spans="1:7" s="29" customFormat="1" ht="16.5" x14ac:dyDescent="0.3">
      <c r="A62" s="36">
        <v>57</v>
      </c>
      <c r="B62" s="37"/>
      <c r="C62" s="38"/>
      <c r="D62" s="39"/>
      <c r="E62" s="39"/>
      <c r="F62" s="107"/>
      <c r="G62" s="107"/>
    </row>
    <row r="63" spans="1:7" s="29" customFormat="1" ht="16.5" x14ac:dyDescent="0.3">
      <c r="A63" s="36">
        <v>58</v>
      </c>
      <c r="B63" s="37"/>
      <c r="C63" s="38"/>
      <c r="D63" s="39"/>
      <c r="E63" s="39"/>
      <c r="F63" s="107"/>
      <c r="G63" s="107"/>
    </row>
    <row r="64" spans="1:7" s="29" customFormat="1" ht="16.5" x14ac:dyDescent="0.3">
      <c r="A64" s="36">
        <v>59</v>
      </c>
      <c r="B64" s="37"/>
      <c r="C64" s="38"/>
      <c r="D64" s="39"/>
      <c r="E64" s="39"/>
      <c r="F64" s="107"/>
      <c r="G64" s="107"/>
    </row>
    <row r="65" spans="1:7" s="29" customFormat="1" ht="16.5" x14ac:dyDescent="0.3">
      <c r="A65" s="36">
        <v>60</v>
      </c>
      <c r="B65" s="37"/>
      <c r="C65" s="38"/>
      <c r="D65" s="39"/>
      <c r="E65" s="39"/>
      <c r="F65" s="107"/>
      <c r="G65" s="107"/>
    </row>
    <row r="66" spans="1:7" s="29" customFormat="1" ht="16.5" x14ac:dyDescent="0.3">
      <c r="A66" s="36">
        <v>61</v>
      </c>
      <c r="B66" s="37"/>
      <c r="C66" s="38"/>
      <c r="D66" s="39"/>
      <c r="E66" s="39"/>
      <c r="F66" s="107"/>
      <c r="G66" s="107"/>
    </row>
    <row r="67" spans="1:7" s="29" customFormat="1" ht="16.5" x14ac:dyDescent="0.3">
      <c r="A67" s="36">
        <v>62</v>
      </c>
      <c r="B67" s="37"/>
      <c r="C67" s="38"/>
      <c r="D67" s="39"/>
      <c r="E67" s="39"/>
      <c r="F67" s="107"/>
      <c r="G67" s="107"/>
    </row>
    <row r="68" spans="1:7" s="29" customFormat="1" ht="16.5" x14ac:dyDescent="0.3">
      <c r="A68" s="36">
        <v>63</v>
      </c>
      <c r="B68" s="37"/>
      <c r="C68" s="38"/>
      <c r="D68" s="39"/>
      <c r="E68" s="39"/>
      <c r="F68" s="107"/>
      <c r="G68" s="107"/>
    </row>
    <row r="69" spans="1:7" s="29" customFormat="1" ht="16.5" x14ac:dyDescent="0.3">
      <c r="A69" s="36">
        <v>64</v>
      </c>
      <c r="B69" s="37"/>
      <c r="C69" s="38"/>
      <c r="D69" s="39"/>
      <c r="E69" s="39"/>
      <c r="F69" s="107"/>
      <c r="G69" s="107"/>
    </row>
    <row r="70" spans="1:7" s="29" customFormat="1" ht="16.5" x14ac:dyDescent="0.3">
      <c r="A70" s="36">
        <v>65</v>
      </c>
      <c r="B70" s="37"/>
      <c r="C70" s="38"/>
      <c r="D70" s="39"/>
      <c r="E70" s="39"/>
      <c r="F70" s="107"/>
      <c r="G70" s="107"/>
    </row>
    <row r="71" spans="1:7" s="29" customFormat="1" ht="16.5" x14ac:dyDescent="0.3">
      <c r="A71" s="36">
        <v>66</v>
      </c>
      <c r="B71" s="37"/>
      <c r="C71" s="38"/>
      <c r="D71" s="39"/>
      <c r="E71" s="39"/>
      <c r="F71" s="107"/>
      <c r="G71" s="107"/>
    </row>
    <row r="72" spans="1:7" s="29" customFormat="1" ht="16.5" x14ac:dyDescent="0.3">
      <c r="A72" s="36">
        <v>67</v>
      </c>
      <c r="B72" s="37"/>
      <c r="C72" s="38"/>
      <c r="D72" s="39"/>
      <c r="E72" s="39"/>
      <c r="F72" s="107"/>
      <c r="G72" s="107"/>
    </row>
    <row r="73" spans="1:7" s="29" customFormat="1" ht="16.5" x14ac:dyDescent="0.3">
      <c r="A73" s="36">
        <v>68</v>
      </c>
      <c r="B73" s="37"/>
      <c r="C73" s="38"/>
      <c r="D73" s="39"/>
      <c r="E73" s="39"/>
      <c r="F73" s="107"/>
      <c r="G73" s="107"/>
    </row>
    <row r="74" spans="1:7" s="29" customFormat="1" ht="16.5" x14ac:dyDescent="0.3">
      <c r="A74" s="36">
        <v>69</v>
      </c>
      <c r="B74" s="37"/>
      <c r="C74" s="38"/>
      <c r="D74" s="39"/>
      <c r="E74" s="39"/>
      <c r="F74" s="107"/>
      <c r="G74" s="107"/>
    </row>
    <row r="75" spans="1:7" s="29" customFormat="1" ht="16.5" x14ac:dyDescent="0.3">
      <c r="A75" s="36">
        <v>70</v>
      </c>
      <c r="B75" s="37"/>
      <c r="C75" s="38"/>
      <c r="D75" s="39"/>
      <c r="E75" s="39"/>
      <c r="F75" s="107"/>
      <c r="G75" s="107"/>
    </row>
    <row r="76" spans="1:7" s="29" customFormat="1" ht="16.5" x14ac:dyDescent="0.3">
      <c r="A76" s="36">
        <v>71</v>
      </c>
      <c r="B76" s="37"/>
      <c r="C76" s="38"/>
      <c r="D76" s="39"/>
      <c r="E76" s="39"/>
      <c r="F76" s="107"/>
      <c r="G76" s="107"/>
    </row>
    <row r="77" spans="1:7" s="29" customFormat="1" ht="16.5" x14ac:dyDescent="0.3">
      <c r="A77" s="36">
        <v>72</v>
      </c>
      <c r="B77" s="37"/>
      <c r="C77" s="38"/>
      <c r="D77" s="39"/>
      <c r="E77" s="39"/>
      <c r="F77" s="107"/>
      <c r="G77" s="107"/>
    </row>
    <row r="78" spans="1:7" s="29" customFormat="1" ht="16.5" x14ac:dyDescent="0.3">
      <c r="A78" s="36">
        <v>73</v>
      </c>
      <c r="B78" s="37"/>
      <c r="C78" s="38"/>
      <c r="D78" s="39"/>
      <c r="E78" s="39"/>
      <c r="F78" s="107"/>
      <c r="G78" s="107"/>
    </row>
    <row r="79" spans="1:7" s="29" customFormat="1" ht="16.5" x14ac:dyDescent="0.3">
      <c r="A79" s="36">
        <v>74</v>
      </c>
      <c r="B79" s="37"/>
      <c r="C79" s="38"/>
      <c r="D79" s="39"/>
      <c r="E79" s="39"/>
      <c r="F79" s="107"/>
      <c r="G79" s="107"/>
    </row>
    <row r="80" spans="1:7" s="29" customFormat="1" ht="16.5" x14ac:dyDescent="0.3">
      <c r="A80" s="36">
        <v>75</v>
      </c>
      <c r="B80" s="37"/>
      <c r="C80" s="38"/>
      <c r="D80" s="39"/>
      <c r="E80" s="39"/>
      <c r="F80" s="107"/>
      <c r="G80" s="107"/>
    </row>
    <row r="81" spans="1:7" s="29" customFormat="1" ht="16.5" x14ac:dyDescent="0.3">
      <c r="A81" s="36">
        <v>76</v>
      </c>
      <c r="B81" s="37"/>
      <c r="C81" s="38"/>
      <c r="D81" s="39"/>
      <c r="E81" s="39"/>
      <c r="F81" s="107"/>
      <c r="G81" s="107"/>
    </row>
    <row r="82" spans="1:7" s="29" customFormat="1" ht="16.5" x14ac:dyDescent="0.3">
      <c r="A82" s="36">
        <v>77</v>
      </c>
      <c r="B82" s="37"/>
      <c r="C82" s="38"/>
      <c r="D82" s="39"/>
      <c r="E82" s="39"/>
      <c r="F82" s="107"/>
      <c r="G82" s="107"/>
    </row>
    <row r="83" spans="1:7" s="29" customFormat="1" ht="16.5" x14ac:dyDescent="0.3">
      <c r="A83" s="36">
        <v>78</v>
      </c>
      <c r="B83" s="37"/>
      <c r="C83" s="38"/>
      <c r="D83" s="39"/>
      <c r="E83" s="39"/>
      <c r="F83" s="107"/>
      <c r="G83" s="107"/>
    </row>
    <row r="84" spans="1:7" s="29" customFormat="1" ht="16.5" x14ac:dyDescent="0.3">
      <c r="A84" s="36">
        <v>79</v>
      </c>
      <c r="B84" s="37"/>
      <c r="C84" s="38"/>
      <c r="D84" s="39"/>
      <c r="E84" s="39"/>
      <c r="F84" s="107"/>
      <c r="G84" s="107"/>
    </row>
    <row r="85" spans="1:7" s="29" customFormat="1" ht="16.5" x14ac:dyDescent="0.3">
      <c r="A85" s="36">
        <v>80</v>
      </c>
      <c r="B85" s="37"/>
      <c r="C85" s="38"/>
      <c r="D85" s="39"/>
      <c r="E85" s="39"/>
      <c r="F85" s="107"/>
      <c r="G85" s="107"/>
    </row>
    <row r="86" spans="1:7" s="29" customFormat="1" ht="16.5" x14ac:dyDescent="0.3">
      <c r="A86" s="36">
        <v>81</v>
      </c>
      <c r="B86" s="37"/>
      <c r="C86" s="38"/>
      <c r="D86" s="39"/>
      <c r="E86" s="39"/>
      <c r="F86" s="107"/>
      <c r="G86" s="107"/>
    </row>
    <row r="87" spans="1:7" s="29" customFormat="1" ht="16.5" x14ac:dyDescent="0.3">
      <c r="A87" s="36">
        <v>82</v>
      </c>
      <c r="B87" s="37"/>
      <c r="C87" s="38"/>
      <c r="D87" s="39"/>
      <c r="E87" s="39"/>
      <c r="F87" s="107"/>
      <c r="G87" s="107"/>
    </row>
    <row r="88" spans="1:7" s="29" customFormat="1" ht="16.5" x14ac:dyDescent="0.3">
      <c r="A88" s="36">
        <v>83</v>
      </c>
      <c r="B88" s="37"/>
      <c r="C88" s="38"/>
      <c r="D88" s="39"/>
      <c r="E88" s="39"/>
      <c r="F88" s="107"/>
      <c r="G88" s="107"/>
    </row>
    <row r="89" spans="1:7" s="29" customFormat="1" ht="16.5" x14ac:dyDescent="0.3">
      <c r="A89" s="36">
        <v>84</v>
      </c>
      <c r="B89" s="37"/>
      <c r="C89" s="38"/>
      <c r="D89" s="39"/>
      <c r="E89" s="39"/>
      <c r="F89" s="107"/>
      <c r="G89" s="107"/>
    </row>
    <row r="90" spans="1:7" s="29" customFormat="1" ht="16.5" x14ac:dyDescent="0.3">
      <c r="A90" s="36">
        <v>85</v>
      </c>
      <c r="B90" s="37"/>
      <c r="C90" s="38"/>
      <c r="D90" s="39"/>
      <c r="E90" s="39"/>
      <c r="F90" s="107"/>
      <c r="G90" s="107"/>
    </row>
    <row r="91" spans="1:7" s="29" customFormat="1" ht="16.5" x14ac:dyDescent="0.3">
      <c r="A91" s="36">
        <v>86</v>
      </c>
      <c r="B91" s="37"/>
      <c r="C91" s="38"/>
      <c r="D91" s="39"/>
      <c r="E91" s="39"/>
      <c r="F91" s="107"/>
      <c r="G91" s="107"/>
    </row>
    <row r="92" spans="1:7" s="29" customFormat="1" ht="16.5" x14ac:dyDescent="0.3">
      <c r="A92" s="36">
        <v>87</v>
      </c>
      <c r="B92" s="37"/>
      <c r="C92" s="38"/>
      <c r="D92" s="39"/>
      <c r="E92" s="39"/>
      <c r="F92" s="107"/>
      <c r="G92" s="107"/>
    </row>
    <row r="93" spans="1:7" s="29" customFormat="1" ht="16.5" x14ac:dyDescent="0.3">
      <c r="A93" s="36">
        <v>88</v>
      </c>
      <c r="B93" s="37"/>
      <c r="C93" s="38"/>
      <c r="D93" s="39"/>
      <c r="E93" s="39"/>
      <c r="F93" s="107"/>
      <c r="G93" s="107"/>
    </row>
    <row r="94" spans="1:7" s="29" customFormat="1" ht="16.5" x14ac:dyDescent="0.3">
      <c r="A94" s="36">
        <v>89</v>
      </c>
      <c r="B94" s="37"/>
      <c r="C94" s="38"/>
      <c r="D94" s="39"/>
      <c r="E94" s="39"/>
      <c r="F94" s="107"/>
      <c r="G94" s="107"/>
    </row>
    <row r="95" spans="1:7" s="29" customFormat="1" ht="16.5" x14ac:dyDescent="0.3">
      <c r="A95" s="36">
        <v>90</v>
      </c>
      <c r="B95" s="37"/>
      <c r="C95" s="38"/>
      <c r="D95" s="39"/>
      <c r="E95" s="39"/>
      <c r="F95" s="107"/>
      <c r="G95" s="107"/>
    </row>
    <row r="96" spans="1:7" s="29" customFormat="1" ht="16.5" x14ac:dyDescent="0.3">
      <c r="A96" s="36">
        <v>91</v>
      </c>
      <c r="B96" s="37"/>
      <c r="C96" s="38"/>
      <c r="D96" s="39"/>
      <c r="E96" s="39"/>
      <c r="F96" s="107"/>
      <c r="G96" s="107"/>
    </row>
    <row r="97" spans="1:7" s="29" customFormat="1" ht="16.5" x14ac:dyDescent="0.3">
      <c r="A97" s="36">
        <v>92</v>
      </c>
      <c r="B97" s="37"/>
      <c r="C97" s="38"/>
      <c r="D97" s="39"/>
      <c r="E97" s="39"/>
      <c r="F97" s="107"/>
      <c r="G97" s="107"/>
    </row>
    <row r="98" spans="1:7" s="29" customFormat="1" ht="16.5" x14ac:dyDescent="0.3">
      <c r="A98" s="36">
        <v>93</v>
      </c>
      <c r="B98" s="37"/>
      <c r="C98" s="38"/>
      <c r="D98" s="39"/>
      <c r="E98" s="39"/>
      <c r="F98" s="107"/>
      <c r="G98" s="107"/>
    </row>
    <row r="99" spans="1:7" s="29" customFormat="1" ht="16.5" x14ac:dyDescent="0.3">
      <c r="A99" s="36">
        <v>94</v>
      </c>
      <c r="B99" s="37"/>
      <c r="C99" s="38"/>
      <c r="D99" s="39"/>
      <c r="E99" s="39"/>
      <c r="F99" s="107"/>
      <c r="G99" s="107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07"/>
      <c r="G100" s="107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07"/>
      <c r="G101" s="107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07"/>
      <c r="G102" s="107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07"/>
      <c r="G103" s="107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07"/>
      <c r="G104" s="107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07"/>
      <c r="G105" s="107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07"/>
      <c r="G106" s="107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07"/>
      <c r="G107" s="107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07"/>
      <c r="G108" s="107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07"/>
      <c r="G109" s="107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07"/>
      <c r="G110" s="107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07"/>
      <c r="G111" s="107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07"/>
      <c r="G112" s="107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07"/>
      <c r="G113" s="107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07"/>
      <c r="G114" s="107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07"/>
      <c r="G115" s="107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07"/>
      <c r="G116" s="107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07"/>
      <c r="G117" s="107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07"/>
      <c r="G118" s="107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07"/>
      <c r="G119" s="107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07"/>
      <c r="G120" s="107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07"/>
      <c r="G121" s="107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07"/>
      <c r="G122" s="107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07"/>
      <c r="G123" s="107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07"/>
      <c r="G124" s="107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07"/>
      <c r="G125" s="107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07"/>
      <c r="G126" s="107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07"/>
      <c r="G127" s="107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07"/>
      <c r="G128" s="107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07"/>
      <c r="G129" s="107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07"/>
      <c r="G130" s="107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07"/>
      <c r="G131" s="107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07"/>
      <c r="G132" s="107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07"/>
      <c r="G133" s="107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07"/>
      <c r="G134" s="107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07"/>
      <c r="G135" s="107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07"/>
      <c r="G136" s="107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07"/>
      <c r="G137" s="107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07"/>
      <c r="G138" s="107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07"/>
      <c r="G139" s="107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07"/>
      <c r="G140" s="107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07"/>
      <c r="G141" s="107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07"/>
      <c r="G142" s="107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07"/>
      <c r="G143" s="107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07"/>
      <c r="G144" s="107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07"/>
      <c r="G145" s="107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07"/>
      <c r="G146" s="107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07"/>
      <c r="G147" s="107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07"/>
      <c r="G148" s="107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07"/>
      <c r="G149" s="107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07"/>
      <c r="G150" s="107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07"/>
      <c r="G151" s="107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07"/>
      <c r="G152" s="107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07"/>
      <c r="G153" s="107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07"/>
      <c r="G154" s="107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07"/>
      <c r="G155" s="107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07"/>
      <c r="G156" s="107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07"/>
      <c r="G157" s="107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07"/>
      <c r="G158" s="107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07"/>
      <c r="G159" s="107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07"/>
      <c r="G160" s="107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07"/>
      <c r="G161" s="107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07"/>
      <c r="G162" s="107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07"/>
      <c r="G163" s="107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07"/>
      <c r="G164" s="107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07"/>
      <c r="G165" s="107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07"/>
      <c r="G166" s="107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07"/>
      <c r="G167" s="107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07"/>
      <c r="G168" s="107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07"/>
      <c r="G169" s="107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07"/>
      <c r="G170" s="107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07"/>
      <c r="G171" s="107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07"/>
      <c r="G172" s="107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07"/>
      <c r="G173" s="107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07"/>
      <c r="G174" s="107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07"/>
      <c r="G175" s="107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07"/>
      <c r="G176" s="107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07"/>
      <c r="G177" s="107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07"/>
      <c r="G178" s="107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07"/>
      <c r="G179" s="107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07"/>
      <c r="G180" s="107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07"/>
      <c r="G181" s="107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07"/>
      <c r="G182" s="107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07"/>
      <c r="G183" s="107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07"/>
      <c r="G184" s="107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07"/>
      <c r="G185" s="107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07"/>
      <c r="G186" s="107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07"/>
      <c r="G187" s="107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07"/>
      <c r="G188" s="107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07"/>
      <c r="G189" s="107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07"/>
      <c r="G190" s="107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07"/>
      <c r="G191" s="107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07"/>
      <c r="G192" s="107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07"/>
      <c r="G193" s="107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07"/>
      <c r="G194" s="107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07"/>
      <c r="G195" s="107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07"/>
      <c r="G196" s="107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07"/>
      <c r="G197" s="107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07"/>
      <c r="G198" s="107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07"/>
      <c r="G199" s="107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07"/>
      <c r="G200" s="107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07"/>
      <c r="G201" s="107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07"/>
      <c r="G202" s="107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07"/>
      <c r="G203" s="107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07"/>
      <c r="G204" s="107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07"/>
      <c r="G205" s="107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07"/>
      <c r="G206" s="107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07"/>
      <c r="G207" s="107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07"/>
      <c r="G208" s="107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07"/>
      <c r="G209" s="107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07"/>
      <c r="G210" s="107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07"/>
      <c r="G211" s="107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07"/>
      <c r="G212" s="107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07"/>
      <c r="G213" s="107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07"/>
      <c r="G214" s="107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07"/>
      <c r="G215" s="107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07"/>
      <c r="G216" s="107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07"/>
      <c r="G217" s="107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07"/>
      <c r="G218" s="107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07"/>
      <c r="G219" s="107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07"/>
      <c r="G220" s="107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07"/>
      <c r="G221" s="107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07"/>
      <c r="G222" s="107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07"/>
      <c r="G223" s="107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07"/>
      <c r="G224" s="107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07"/>
      <c r="G225" s="107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07"/>
      <c r="G226" s="107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07"/>
      <c r="G227" s="107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07"/>
      <c r="G228" s="107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07"/>
      <c r="G229" s="107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07"/>
      <c r="G230" s="107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07"/>
      <c r="G231" s="107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07"/>
      <c r="G232" s="107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07"/>
      <c r="G233" s="107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07"/>
      <c r="G234" s="107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07"/>
      <c r="G235" s="107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07"/>
      <c r="G236" s="107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07"/>
      <c r="G237" s="107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07"/>
      <c r="G238" s="107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07"/>
      <c r="G239" s="107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07"/>
      <c r="G240" s="107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07"/>
      <c r="G241" s="107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07"/>
      <c r="G242" s="107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07"/>
      <c r="G243" s="107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07"/>
      <c r="G244" s="107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07"/>
      <c r="G245" s="107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07"/>
      <c r="G246" s="107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07"/>
      <c r="G247" s="107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07"/>
      <c r="G248" s="107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07"/>
      <c r="G249" s="107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07"/>
      <c r="G250" s="107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07"/>
      <c r="G251" s="107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07"/>
      <c r="G252" s="107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07"/>
      <c r="G253" s="107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07"/>
      <c r="G254" s="107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07"/>
      <c r="G255" s="107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07"/>
      <c r="G256" s="107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07"/>
      <c r="G257" s="107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07"/>
      <c r="G258" s="107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07"/>
      <c r="G259" s="107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07"/>
      <c r="G260" s="107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07"/>
      <c r="G261" s="107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07"/>
      <c r="G262" s="107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07"/>
      <c r="G263" s="107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07"/>
      <c r="G264" s="107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07"/>
      <c r="G265" s="107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07"/>
      <c r="G266" s="107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07"/>
      <c r="G267" s="107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07"/>
      <c r="G268" s="107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07"/>
      <c r="G269" s="107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07"/>
      <c r="G270" s="107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07"/>
      <c r="G271" s="107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07"/>
      <c r="G272" s="107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07"/>
      <c r="G273" s="107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07"/>
      <c r="G274" s="107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07"/>
      <c r="G275" s="107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07"/>
      <c r="G276" s="107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07"/>
      <c r="G277" s="107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07"/>
      <c r="G278" s="107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07"/>
      <c r="G279" s="107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07"/>
      <c r="G280" s="107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07"/>
      <c r="G281" s="107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07"/>
      <c r="G282" s="107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07"/>
      <c r="G283" s="107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07"/>
      <c r="G284" s="107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07"/>
      <c r="G285" s="107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07"/>
      <c r="G286" s="107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07"/>
      <c r="G287" s="107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07"/>
      <c r="G288" s="107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07"/>
      <c r="G289" s="107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07"/>
      <c r="G290" s="107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07"/>
      <c r="G291" s="107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07"/>
      <c r="G292" s="107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07"/>
      <c r="G293" s="107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07"/>
      <c r="G294" s="107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07"/>
      <c r="G295" s="107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07"/>
      <c r="G296" s="107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07"/>
      <c r="G297" s="107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07"/>
      <c r="G298" s="107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07"/>
      <c r="G299" s="107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07"/>
      <c r="G300" s="107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07"/>
      <c r="G301" s="107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07"/>
      <c r="G302" s="107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07"/>
      <c r="G303" s="107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07"/>
      <c r="G304" s="107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07"/>
      <c r="G305" s="107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07"/>
      <c r="G306" s="107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07"/>
      <c r="G307" s="107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07"/>
      <c r="G308" s="107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07"/>
      <c r="G309" s="107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07"/>
      <c r="G310" s="107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07"/>
      <c r="G311" s="107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07"/>
      <c r="G312" s="107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07"/>
      <c r="G313" s="107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07"/>
      <c r="G314" s="107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07"/>
      <c r="G315" s="107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07"/>
      <c r="G316" s="107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07"/>
      <c r="G317" s="107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07"/>
      <c r="G318" s="107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07"/>
      <c r="G319" s="107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07"/>
      <c r="G320" s="107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07"/>
      <c r="G321" s="107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07"/>
      <c r="G322" s="107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07"/>
      <c r="G323" s="107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07"/>
      <c r="G324" s="107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07"/>
      <c r="G325" s="107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07"/>
      <c r="G326" s="107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07"/>
      <c r="G327" s="107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07"/>
      <c r="G328" s="107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07"/>
      <c r="G329" s="107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07"/>
      <c r="G330" s="107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07"/>
      <c r="G331" s="107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07"/>
      <c r="G332" s="107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07"/>
      <c r="G333" s="107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07"/>
      <c r="G334" s="107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07"/>
      <c r="G335" s="107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07"/>
      <c r="G336" s="107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07"/>
      <c r="G337" s="107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07"/>
      <c r="G338" s="107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07"/>
      <c r="G339" s="107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07"/>
      <c r="G340" s="107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07"/>
      <c r="G341" s="107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07"/>
      <c r="G342" s="107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07"/>
      <c r="G343" s="107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07"/>
      <c r="G344" s="107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07"/>
      <c r="G345" s="107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07"/>
      <c r="G346" s="107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07"/>
      <c r="G347" s="107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07"/>
      <c r="G348" s="107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07"/>
      <c r="G349" s="107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07"/>
      <c r="G350" s="107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07"/>
      <c r="G351" s="107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07"/>
      <c r="G352" s="107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07"/>
      <c r="G353" s="107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07"/>
      <c r="G354" s="107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07"/>
      <c r="G355" s="107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07"/>
      <c r="G356" s="107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07"/>
      <c r="G357" s="107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07"/>
      <c r="G358" s="107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07"/>
      <c r="G359" s="107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07"/>
      <c r="G360" s="107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07"/>
      <c r="G361" s="107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07"/>
      <c r="G362" s="107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07"/>
      <c r="G363" s="107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07"/>
      <c r="G364" s="107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07"/>
      <c r="G365" s="107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07"/>
      <c r="G366" s="107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07"/>
      <c r="G367" s="107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07"/>
      <c r="G368" s="107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07"/>
      <c r="G369" s="107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07"/>
      <c r="G370" s="107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07"/>
      <c r="G371" s="107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07"/>
      <c r="G372" s="107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07"/>
      <c r="G373" s="107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07"/>
      <c r="G374" s="107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07"/>
      <c r="G375" s="107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07"/>
      <c r="G376" s="107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07"/>
      <c r="G377" s="107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07"/>
      <c r="G378" s="107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07"/>
      <c r="G379" s="107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07"/>
      <c r="G380" s="107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07"/>
      <c r="G381" s="107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07"/>
      <c r="G382" s="107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07"/>
      <c r="G383" s="107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07"/>
      <c r="G384" s="107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07"/>
      <c r="G385" s="107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07"/>
      <c r="G386" s="107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07"/>
      <c r="G387" s="107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07"/>
      <c r="G388" s="107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07"/>
      <c r="G389" s="107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07"/>
      <c r="G390" s="107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07"/>
      <c r="G391" s="107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07"/>
      <c r="G392" s="107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07"/>
      <c r="G393" s="107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07"/>
      <c r="G394" s="107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07"/>
      <c r="G395" s="107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07"/>
      <c r="G396" s="107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07"/>
      <c r="G397" s="107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07"/>
      <c r="G398" s="107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07"/>
      <c r="G399" s="107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07"/>
      <c r="G400" s="107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07"/>
      <c r="G401" s="107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07"/>
      <c r="G402" s="107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07"/>
      <c r="G403" s="107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07"/>
      <c r="G404" s="107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07"/>
      <c r="G405" s="107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07"/>
      <c r="G406" s="107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07"/>
      <c r="G407" s="107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07"/>
      <c r="G408" s="107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07"/>
      <c r="G409" s="107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07"/>
      <c r="G410" s="107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07"/>
      <c r="G411" s="107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07"/>
      <c r="G412" s="107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07"/>
      <c r="G413" s="107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07"/>
      <c r="G414" s="107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07"/>
      <c r="G415" s="107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07"/>
      <c r="G416" s="107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07"/>
      <c r="G417" s="107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07"/>
      <c r="G418" s="107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07"/>
      <c r="G419" s="107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07"/>
      <c r="G420" s="107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07"/>
      <c r="G421" s="107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07"/>
      <c r="G422" s="107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07"/>
      <c r="G423" s="107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07"/>
      <c r="G424" s="107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07"/>
      <c r="G425" s="107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07"/>
      <c r="G426" s="107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07"/>
      <c r="G427" s="107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07"/>
      <c r="G428" s="107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07"/>
      <c r="G429" s="107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07"/>
      <c r="G430" s="107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07"/>
      <c r="G431" s="107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07"/>
      <c r="G432" s="107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07"/>
      <c r="G433" s="107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07"/>
      <c r="G434" s="107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07"/>
      <c r="G435" s="107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07"/>
      <c r="G436" s="107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07"/>
      <c r="G437" s="107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07"/>
      <c r="G438" s="107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07"/>
      <c r="G439" s="107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07"/>
      <c r="G440" s="107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07"/>
      <c r="G441" s="107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07"/>
      <c r="G442" s="107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07"/>
      <c r="G443" s="107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07"/>
      <c r="G444" s="107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07"/>
      <c r="G445" s="107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07"/>
      <c r="G446" s="107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07"/>
      <c r="G447" s="107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07"/>
      <c r="G448" s="107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07"/>
      <c r="G449" s="107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07"/>
      <c r="G450" s="107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07"/>
      <c r="G451" s="107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07"/>
      <c r="G452" s="107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07"/>
      <c r="G453" s="107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07"/>
      <c r="G454" s="107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07"/>
      <c r="G455" s="107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07"/>
      <c r="G456" s="107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07"/>
      <c r="G457" s="107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07"/>
      <c r="G458" s="107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07"/>
      <c r="G459" s="107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07"/>
      <c r="G460" s="107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07"/>
      <c r="G461" s="107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07"/>
      <c r="G462" s="107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07"/>
      <c r="G463" s="107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07"/>
      <c r="G464" s="107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07"/>
      <c r="G465" s="107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07"/>
      <c r="G466" s="107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07"/>
      <c r="G467" s="107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07"/>
      <c r="G468" s="107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07"/>
      <c r="G469" s="107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07"/>
      <c r="G470" s="107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07"/>
      <c r="G471" s="107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07"/>
      <c r="G472" s="107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07"/>
      <c r="G473" s="107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07"/>
      <c r="G474" s="107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07"/>
      <c r="G475" s="107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07"/>
      <c r="G476" s="107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07"/>
      <c r="G477" s="107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07"/>
      <c r="G478" s="107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07"/>
      <c r="G479" s="107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07"/>
      <c r="G480" s="107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07"/>
      <c r="G481" s="107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07"/>
      <c r="G482" s="107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07"/>
      <c r="G483" s="107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07"/>
      <c r="G484" s="107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07"/>
      <c r="G485" s="107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07"/>
      <c r="G486" s="107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07"/>
      <c r="G487" s="107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07"/>
      <c r="G488" s="107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07"/>
      <c r="G489" s="107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07"/>
      <c r="G490" s="107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07"/>
      <c r="G491" s="107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07"/>
      <c r="G492" s="107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07"/>
      <c r="G493" s="107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07"/>
      <c r="G494" s="107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07"/>
      <c r="G495" s="107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07"/>
      <c r="G496" s="107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07"/>
      <c r="G497" s="107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07"/>
      <c r="G498" s="107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07"/>
      <c r="G499" s="107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07"/>
      <c r="G500" s="107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07"/>
      <c r="G501" s="107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07"/>
      <c r="G502" s="107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07"/>
      <c r="G503" s="107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07"/>
      <c r="G504" s="107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07"/>
      <c r="G505" s="107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</mergeCells>
  <phoneticPr fontId="11" type="noConversion"/>
  <conditionalFormatting sqref="G3:G4">
    <cfRule type="cellIs" dxfId="10" priority="2" operator="lessThan">
      <formula>0</formula>
    </cfRule>
    <cfRule type="cellIs" dxfId="9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8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2249.814727430115</v>
      </c>
      <c r="B3" s="113">
        <f>E3/D3</f>
        <v>2264.9107779384808</v>
      </c>
      <c r="C3" s="120">
        <f>H3*I3</f>
        <v>2247.8820000000001</v>
      </c>
      <c r="D3" s="115">
        <f>SUM(D7:D505)</f>
        <v>7.9490990000000004</v>
      </c>
      <c r="E3" s="116">
        <f>SUM(E7:E505)</f>
        <v>18004</v>
      </c>
      <c r="F3" s="116">
        <f>SUM(F7:G505)</f>
        <v>120</v>
      </c>
      <c r="G3" s="19">
        <f>(C3*D3+F3-E3)/E3</f>
        <v>-8.533349079092793E-4</v>
      </c>
      <c r="H3" s="121">
        <f>stock_prices!B6</f>
        <v>71.760000000000005</v>
      </c>
      <c r="I3" s="122">
        <f>投資!G2</f>
        <v>31.324999999999999</v>
      </c>
      <c r="J3" s="123"/>
    </row>
    <row r="4" spans="1:10" ht="18.75" x14ac:dyDescent="0.3">
      <c r="A4" s="112"/>
      <c r="B4" s="113"/>
      <c r="C4" s="120"/>
      <c r="D4" s="115"/>
      <c r="E4" s="116"/>
      <c r="F4" s="116"/>
      <c r="G4" s="33">
        <f>C3*D3+F3-E3</f>
        <v>-15.363441681998665</v>
      </c>
      <c r="H4" s="121"/>
      <c r="I4" s="122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120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07"/>
      <c r="G7" s="107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07">
        <v>2</v>
      </c>
      <c r="G8" s="107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07"/>
      <c r="G9" s="107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07"/>
      <c r="G10" s="107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07"/>
      <c r="G11" s="107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07">
        <v>4</v>
      </c>
      <c r="G12" s="107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07"/>
      <c r="G13" s="107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07">
        <v>25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07"/>
      <c r="G15" s="107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07">
        <v>28</v>
      </c>
      <c r="G16" s="107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07"/>
      <c r="G17" s="107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07">
        <v>29</v>
      </c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07">
        <v>32</v>
      </c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07"/>
      <c r="G20" s="107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 t="s">
        <v>87</v>
      </c>
      <c r="C21" s="43">
        <f t="shared" si="0"/>
        <v>2278.8200700000002</v>
      </c>
      <c r="D21" s="39">
        <v>0.43885299999999999</v>
      </c>
      <c r="E21" s="39">
        <v>1000</v>
      </c>
      <c r="F21" s="107"/>
      <c r="G21" s="107"/>
      <c r="H21" s="44">
        <v>72.53</v>
      </c>
      <c r="I21" s="44">
        <v>31.419</v>
      </c>
      <c r="J21" s="44">
        <v>31.83</v>
      </c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8" priority="2" operator="lessThan">
      <formula>0</formula>
    </cfRule>
    <cfRule type="cellIs" dxfId="7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11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1434.2399621729378</v>
      </c>
      <c r="B3" s="113">
        <f>E3/D3</f>
        <v>1446.5308654404562</v>
      </c>
      <c r="C3" s="125">
        <f>H3*I3</f>
        <v>1469.4557499999999</v>
      </c>
      <c r="D3" s="115">
        <f>SUM(D7:D505)</f>
        <v>5.5325470000000001</v>
      </c>
      <c r="E3" s="116">
        <f>SUM(E7:E505)</f>
        <v>8003</v>
      </c>
      <c r="F3" s="116">
        <f>SUM(F7:G505)</f>
        <v>68</v>
      </c>
      <c r="G3" s="19">
        <f>(C3*D3+F3-E3)/E3</f>
        <v>2.4344995788485587E-2</v>
      </c>
      <c r="H3" s="121">
        <f>stock_prices!B7</f>
        <v>46.91</v>
      </c>
      <c r="I3" s="126">
        <f>投資!G2</f>
        <v>31.324999999999999</v>
      </c>
      <c r="J3" s="123"/>
    </row>
    <row r="4" spans="1:10" ht="18.75" x14ac:dyDescent="0.3">
      <c r="A4" s="112"/>
      <c r="B4" s="113"/>
      <c r="C4" s="125"/>
      <c r="D4" s="115"/>
      <c r="E4" s="116"/>
      <c r="F4" s="116"/>
      <c r="G4" s="33">
        <f>C3*D3+F3-E3</f>
        <v>194.83300129525014</v>
      </c>
      <c r="H4" s="121"/>
      <c r="I4" s="126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24">
        <f>SUM(F7:G505)</f>
        <v>68</v>
      </c>
      <c r="G6" s="124"/>
      <c r="H6" s="118"/>
      <c r="I6" s="118"/>
      <c r="J6" s="118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07"/>
      <c r="G7" s="107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07"/>
      <c r="G8" s="107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07"/>
      <c r="G9" s="107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07">
        <v>14</v>
      </c>
      <c r="G10" s="107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07"/>
      <c r="G11" s="107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07"/>
      <c r="G12" s="107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07"/>
      <c r="G13" s="107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07">
        <v>54</v>
      </c>
      <c r="G14" s="107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07"/>
      <c r="G15" s="107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 t="s">
        <v>88</v>
      </c>
      <c r="C16" s="46">
        <f t="shared" si="0"/>
        <v>1483.9193699999998</v>
      </c>
      <c r="D16" s="39">
        <v>0.67393599999999998</v>
      </c>
      <c r="E16" s="39">
        <v>1000</v>
      </c>
      <c r="F16" s="107"/>
      <c r="G16" s="107"/>
      <c r="H16" s="44">
        <v>47.23</v>
      </c>
      <c r="I16" s="44">
        <v>31.419</v>
      </c>
      <c r="J16" s="44">
        <v>31.83</v>
      </c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07"/>
      <c r="G17" s="107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6" priority="2" operator="lessThan">
      <formula>0</formula>
    </cfRule>
    <cfRule type="cellIs" dxfId="5" priority="3" operator="greaterThanOrEqual">
      <formula>0</formula>
    </cfRule>
  </conditionalFormatting>
  <pageMargins left="0.25" right="0.25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10" t="s">
        <v>37</v>
      </c>
      <c r="D1" s="110"/>
      <c r="E1" s="110"/>
      <c r="F1" s="111" t="s">
        <v>14</v>
      </c>
      <c r="G1" s="111"/>
      <c r="H1" s="119" t="s">
        <v>68</v>
      </c>
      <c r="I1" s="119"/>
      <c r="J1" s="119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12">
        <f>(E3-F3)/D3</f>
        <v>3087.2250127259626</v>
      </c>
      <c r="B3" s="113">
        <f>E3/D3</f>
        <v>3111.8569547931907</v>
      </c>
      <c r="C3" s="114">
        <f>H3*I3</f>
        <v>3263.1252500000001</v>
      </c>
      <c r="D3" s="115">
        <f>SUM(D7:D505)</f>
        <v>15.427123000000003</v>
      </c>
      <c r="E3" s="116">
        <f>SUM(E7:E505)</f>
        <v>48007</v>
      </c>
      <c r="F3" s="116">
        <f>SUM(F7:G505)</f>
        <v>380</v>
      </c>
      <c r="G3" s="19">
        <f>(C3*D3+F3-E3)/E3</f>
        <v>5.6525810739178867E-2</v>
      </c>
      <c r="H3" s="121">
        <f>stock_prices!B8</f>
        <v>104.17</v>
      </c>
      <c r="I3" s="127">
        <f>投資!G2</f>
        <v>31.324999999999999</v>
      </c>
      <c r="J3" s="123"/>
    </row>
    <row r="4" spans="1:10" ht="18.75" x14ac:dyDescent="0.3">
      <c r="A4" s="112"/>
      <c r="B4" s="113"/>
      <c r="C4" s="114"/>
      <c r="D4" s="115"/>
      <c r="E4" s="116"/>
      <c r="F4" s="116"/>
      <c r="G4" s="33">
        <f>C3*D3+F3-E3</f>
        <v>2713.6345961557599</v>
      </c>
      <c r="H4" s="121"/>
      <c r="I4" s="127"/>
      <c r="J4" s="123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7" t="s">
        <v>48</v>
      </c>
      <c r="G5" s="117"/>
      <c r="H5" s="118" t="s">
        <v>45</v>
      </c>
      <c r="I5" s="118" t="s">
        <v>70</v>
      </c>
      <c r="J5" s="118" t="s">
        <v>71</v>
      </c>
    </row>
    <row r="6" spans="1:10" x14ac:dyDescent="0.3">
      <c r="A6" s="36">
        <v>1</v>
      </c>
      <c r="B6" s="108" t="s">
        <v>49</v>
      </c>
      <c r="C6" s="108"/>
      <c r="D6" s="108"/>
      <c r="E6" s="108"/>
      <c r="F6" s="109">
        <f>SUM(F7:G505)</f>
        <v>380</v>
      </c>
      <c r="G6" s="109"/>
      <c r="H6" s="118"/>
      <c r="I6" s="118"/>
      <c r="J6" s="118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07"/>
      <c r="G7" s="107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07"/>
      <c r="G8" s="107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07"/>
      <c r="G9" s="107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07"/>
      <c r="G10" s="107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07">
        <v>126</v>
      </c>
      <c r="G11" s="107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07"/>
      <c r="G12" s="107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07"/>
      <c r="G13" s="107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07"/>
      <c r="G14" s="107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07">
        <v>254</v>
      </c>
      <c r="G15" s="107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07"/>
      <c r="G16" s="107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 t="s">
        <v>88</v>
      </c>
      <c r="C17" s="43">
        <f t="shared" si="0"/>
        <v>3275.1165599999999</v>
      </c>
      <c r="D17" s="39">
        <v>0.30535299999999999</v>
      </c>
      <c r="E17" s="39">
        <v>1000</v>
      </c>
      <c r="F17" s="107"/>
      <c r="G17" s="107"/>
      <c r="H17" s="44">
        <v>104.24</v>
      </c>
      <c r="I17" s="44">
        <v>31.419</v>
      </c>
      <c r="J17" s="44">
        <v>31.83</v>
      </c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07"/>
      <c r="G18" s="107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07"/>
      <c r="G19" s="107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07"/>
      <c r="G20" s="107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07"/>
      <c r="G21" s="107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07"/>
      <c r="G22" s="107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07"/>
      <c r="G23" s="107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07"/>
      <c r="G24" s="107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07"/>
      <c r="G25" s="107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07"/>
      <c r="G26" s="107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07"/>
      <c r="G27" s="107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07"/>
      <c r="G28" s="107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07"/>
      <c r="G29" s="107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07"/>
      <c r="G30" s="107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07"/>
      <c r="G31" s="107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07"/>
      <c r="G32" s="107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07"/>
      <c r="G33" s="107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07"/>
      <c r="G34" s="107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07"/>
      <c r="G35" s="107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07"/>
      <c r="G36" s="107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07"/>
      <c r="G37" s="107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07"/>
      <c r="G38" s="107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07"/>
      <c r="G39" s="107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07"/>
      <c r="G40" s="107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07"/>
      <c r="G41" s="107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07"/>
      <c r="G42" s="107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07"/>
      <c r="G43" s="107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07"/>
      <c r="G44" s="107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07"/>
      <c r="G45" s="107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07"/>
      <c r="G46" s="107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07"/>
      <c r="G47" s="107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07"/>
      <c r="G48" s="107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07"/>
      <c r="G49" s="107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07"/>
      <c r="G50" s="107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07"/>
      <c r="G51" s="107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07"/>
      <c r="G52" s="107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07"/>
      <c r="G53" s="107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07"/>
      <c r="G54" s="107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07"/>
      <c r="G55" s="107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07"/>
      <c r="G56" s="107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07"/>
      <c r="G57" s="107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07"/>
      <c r="G58" s="107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07"/>
      <c r="G59" s="107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07"/>
      <c r="G60" s="107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07"/>
      <c r="G61" s="107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07"/>
      <c r="G62" s="107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07"/>
      <c r="G63" s="107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07"/>
      <c r="G64" s="107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07"/>
      <c r="G65" s="107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07"/>
      <c r="G66" s="107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07"/>
      <c r="G67" s="107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07"/>
      <c r="G68" s="107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07"/>
      <c r="G69" s="107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07"/>
      <c r="G70" s="107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07"/>
      <c r="G71" s="107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07"/>
      <c r="G72" s="107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07"/>
      <c r="G73" s="107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07"/>
      <c r="G74" s="107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07"/>
      <c r="G75" s="107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07"/>
      <c r="G76" s="107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07"/>
      <c r="G77" s="107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07"/>
      <c r="G78" s="107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07"/>
      <c r="G79" s="107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07"/>
      <c r="G80" s="107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07"/>
      <c r="G81" s="107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07"/>
      <c r="G82" s="107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07"/>
      <c r="G83" s="107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07"/>
      <c r="G84" s="107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07"/>
      <c r="G85" s="107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07"/>
      <c r="G86" s="107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07"/>
      <c r="G87" s="107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07"/>
      <c r="G88" s="107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07"/>
      <c r="G89" s="107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07"/>
      <c r="G90" s="107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07"/>
      <c r="G91" s="107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07"/>
      <c r="G92" s="107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07"/>
      <c r="G93" s="107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07"/>
      <c r="G94" s="107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07"/>
      <c r="G95" s="107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07"/>
      <c r="G96" s="107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07"/>
      <c r="G97" s="107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07"/>
      <c r="G98" s="107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07"/>
      <c r="G99" s="107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07"/>
      <c r="G100" s="107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07"/>
      <c r="G101" s="107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07"/>
      <c r="G102" s="107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07"/>
      <c r="G103" s="107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07"/>
      <c r="G104" s="107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07"/>
      <c r="G105" s="107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07"/>
      <c r="G106" s="107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07"/>
      <c r="G107" s="107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07"/>
      <c r="G108" s="107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07"/>
      <c r="G109" s="107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07"/>
      <c r="G110" s="107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07"/>
      <c r="G111" s="107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07"/>
      <c r="G112" s="107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07"/>
      <c r="G113" s="107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07"/>
      <c r="G114" s="107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07"/>
      <c r="G115" s="107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07"/>
      <c r="G116" s="107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07"/>
      <c r="G117" s="107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07"/>
      <c r="G118" s="107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07"/>
      <c r="G119" s="107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07"/>
      <c r="G120" s="107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07"/>
      <c r="G121" s="107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07"/>
      <c r="G122" s="107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07"/>
      <c r="G123" s="107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07"/>
      <c r="G124" s="107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07"/>
      <c r="G125" s="107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07"/>
      <c r="G126" s="107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07"/>
      <c r="G127" s="107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07"/>
      <c r="G128" s="107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07"/>
      <c r="G129" s="107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07"/>
      <c r="G130" s="107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07"/>
      <c r="G131" s="107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07"/>
      <c r="G132" s="107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07"/>
      <c r="G133" s="107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07"/>
      <c r="G134" s="107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07"/>
      <c r="G135" s="107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07"/>
      <c r="G136" s="107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07"/>
      <c r="G137" s="107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07"/>
      <c r="G138" s="107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07"/>
      <c r="G139" s="107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07"/>
      <c r="G140" s="107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07"/>
      <c r="G141" s="107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07"/>
      <c r="G142" s="107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07"/>
      <c r="G143" s="107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07"/>
      <c r="G144" s="107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07"/>
      <c r="G145" s="107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07"/>
      <c r="G146" s="107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07"/>
      <c r="G147" s="107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07"/>
      <c r="G148" s="107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07"/>
      <c r="G149" s="107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07"/>
      <c r="G150" s="107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07"/>
      <c r="G151" s="107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07"/>
      <c r="G152" s="107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07"/>
      <c r="G153" s="107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07"/>
      <c r="G154" s="107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07"/>
      <c r="G155" s="107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07"/>
      <c r="G156" s="107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07"/>
      <c r="G157" s="107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07"/>
      <c r="G158" s="107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07"/>
      <c r="G159" s="107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07"/>
      <c r="G160" s="107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07"/>
      <c r="G161" s="107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07"/>
      <c r="G162" s="107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07"/>
      <c r="G163" s="107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07"/>
      <c r="G164" s="107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07"/>
      <c r="G165" s="107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07"/>
      <c r="G166" s="107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07"/>
      <c r="G167" s="107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07"/>
      <c r="G168" s="107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07"/>
      <c r="G169" s="107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07"/>
      <c r="G170" s="107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07"/>
      <c r="G171" s="107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07"/>
      <c r="G172" s="107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07"/>
      <c r="G173" s="107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07"/>
      <c r="G174" s="107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07"/>
      <c r="G175" s="107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07"/>
      <c r="G176" s="107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07"/>
      <c r="G177" s="107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07"/>
      <c r="G178" s="107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07"/>
      <c r="G179" s="107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07"/>
      <c r="G180" s="107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07"/>
      <c r="G181" s="107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07"/>
      <c r="G182" s="107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07"/>
      <c r="G183" s="107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07"/>
      <c r="G184" s="107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07"/>
      <c r="G185" s="107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07"/>
      <c r="G186" s="107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07"/>
      <c r="G187" s="107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07"/>
      <c r="G188" s="107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07"/>
      <c r="G189" s="107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07"/>
      <c r="G190" s="107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07"/>
      <c r="G191" s="107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07"/>
      <c r="G192" s="107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07"/>
      <c r="G193" s="107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07"/>
      <c r="G194" s="107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07"/>
      <c r="G195" s="107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07"/>
      <c r="G196" s="107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07"/>
      <c r="G197" s="107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07"/>
      <c r="G198" s="107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07"/>
      <c r="G199" s="107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07"/>
      <c r="G200" s="107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07"/>
      <c r="G201" s="107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07"/>
      <c r="G202" s="107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07"/>
      <c r="G203" s="107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07"/>
      <c r="G204" s="107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07"/>
      <c r="G205" s="107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07"/>
      <c r="G206" s="107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07"/>
      <c r="G207" s="107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07"/>
      <c r="G208" s="107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07"/>
      <c r="G209" s="107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07"/>
      <c r="G210" s="107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07"/>
      <c r="G211" s="107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07"/>
      <c r="G212" s="107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07"/>
      <c r="G213" s="107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07"/>
      <c r="G214" s="107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07"/>
      <c r="G215" s="107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07"/>
      <c r="G216" s="107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07"/>
      <c r="G217" s="107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07"/>
      <c r="G218" s="107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07"/>
      <c r="G219" s="107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07"/>
      <c r="G220" s="107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07"/>
      <c r="G221" s="107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07"/>
      <c r="G222" s="107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07"/>
      <c r="G223" s="107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07"/>
      <c r="G224" s="107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07"/>
      <c r="G225" s="107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07"/>
      <c r="G226" s="107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07"/>
      <c r="G227" s="107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07"/>
      <c r="G228" s="107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07"/>
      <c r="G229" s="107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07"/>
      <c r="G230" s="107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07"/>
      <c r="G231" s="107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07"/>
      <c r="G232" s="107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07"/>
      <c r="G233" s="107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07"/>
      <c r="G234" s="107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07"/>
      <c r="G235" s="107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07"/>
      <c r="G236" s="107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07"/>
      <c r="G237" s="107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07"/>
      <c r="G238" s="107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07"/>
      <c r="G239" s="107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07"/>
      <c r="G240" s="107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07"/>
      <c r="G241" s="107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07"/>
      <c r="G242" s="107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07"/>
      <c r="G243" s="107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07"/>
      <c r="G244" s="107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07"/>
      <c r="G245" s="107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07"/>
      <c r="G246" s="107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07"/>
      <c r="G247" s="107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07"/>
      <c r="G248" s="107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07"/>
      <c r="G249" s="107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07"/>
      <c r="G250" s="107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07"/>
      <c r="G251" s="107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07"/>
      <c r="G252" s="107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07"/>
      <c r="G253" s="107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07"/>
      <c r="G254" s="107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07"/>
      <c r="G255" s="107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07"/>
      <c r="G256" s="107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07"/>
      <c r="G257" s="107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07"/>
      <c r="G258" s="107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07"/>
      <c r="G259" s="107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07"/>
      <c r="G260" s="107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07"/>
      <c r="G261" s="107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07"/>
      <c r="G262" s="107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07"/>
      <c r="G263" s="107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07"/>
      <c r="G264" s="107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07"/>
      <c r="G265" s="107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07"/>
      <c r="G266" s="107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07"/>
      <c r="G267" s="107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07"/>
      <c r="G268" s="107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07"/>
      <c r="G269" s="107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07"/>
      <c r="G270" s="107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07"/>
      <c r="G271" s="107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07"/>
      <c r="G272" s="107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07"/>
      <c r="G273" s="107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07"/>
      <c r="G274" s="107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07"/>
      <c r="G275" s="107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07"/>
      <c r="G276" s="107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07"/>
      <c r="G277" s="107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07"/>
      <c r="G278" s="107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07"/>
      <c r="G279" s="107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07"/>
      <c r="G280" s="107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07"/>
      <c r="G281" s="107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07"/>
      <c r="G282" s="107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07"/>
      <c r="G283" s="107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07"/>
      <c r="G284" s="107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07"/>
      <c r="G285" s="107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07"/>
      <c r="G286" s="107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07"/>
      <c r="G287" s="107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07"/>
      <c r="G288" s="107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07"/>
      <c r="G289" s="107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07"/>
      <c r="G290" s="107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07"/>
      <c r="G291" s="107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07"/>
      <c r="G292" s="107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07"/>
      <c r="G293" s="107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07"/>
      <c r="G294" s="107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07"/>
      <c r="G295" s="107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07"/>
      <c r="G296" s="107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07"/>
      <c r="G297" s="107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07"/>
      <c r="G298" s="107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07"/>
      <c r="G299" s="107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07"/>
      <c r="G300" s="107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07"/>
      <c r="G301" s="107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07"/>
      <c r="G302" s="107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07"/>
      <c r="G303" s="107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07"/>
      <c r="G304" s="107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07"/>
      <c r="G305" s="107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07"/>
      <c r="G306" s="107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07"/>
      <c r="G307" s="107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07"/>
      <c r="G308" s="107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07"/>
      <c r="G309" s="107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07"/>
      <c r="G310" s="107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07"/>
      <c r="G311" s="107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07"/>
      <c r="G312" s="107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07"/>
      <c r="G313" s="107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07"/>
      <c r="G314" s="107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07"/>
      <c r="G315" s="107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07"/>
      <c r="G316" s="107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07"/>
      <c r="G317" s="107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07"/>
      <c r="G318" s="107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07"/>
      <c r="G319" s="107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07"/>
      <c r="G320" s="107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07"/>
      <c r="G321" s="107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07"/>
      <c r="G322" s="107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07"/>
      <c r="G323" s="107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07"/>
      <c r="G324" s="107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07"/>
      <c r="G325" s="107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07"/>
      <c r="G326" s="107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07"/>
      <c r="G327" s="107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07"/>
      <c r="G328" s="107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07"/>
      <c r="G329" s="107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07"/>
      <c r="G330" s="107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07"/>
      <c r="G331" s="107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07"/>
      <c r="G332" s="107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07"/>
      <c r="G333" s="107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07"/>
      <c r="G334" s="107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07"/>
      <c r="G335" s="107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07"/>
      <c r="G336" s="107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07"/>
      <c r="G337" s="107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07"/>
      <c r="G338" s="107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07"/>
      <c r="G339" s="107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07"/>
      <c r="G340" s="107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07"/>
      <c r="G341" s="107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07"/>
      <c r="G342" s="107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07"/>
      <c r="G343" s="107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07"/>
      <c r="G344" s="107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07"/>
      <c r="G345" s="107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07"/>
      <c r="G346" s="107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07"/>
      <c r="G347" s="107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07"/>
      <c r="G348" s="107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07"/>
      <c r="G349" s="107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07"/>
      <c r="G350" s="107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07"/>
      <c r="G351" s="107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07"/>
      <c r="G352" s="107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07"/>
      <c r="G353" s="107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07"/>
      <c r="G354" s="107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07"/>
      <c r="G355" s="107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07"/>
      <c r="G356" s="107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07"/>
      <c r="G357" s="107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07"/>
      <c r="G358" s="107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07"/>
      <c r="G359" s="107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07"/>
      <c r="G360" s="107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07"/>
      <c r="G361" s="107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07"/>
      <c r="G362" s="107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07"/>
      <c r="G363" s="107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07"/>
      <c r="G364" s="107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07"/>
      <c r="G365" s="107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07"/>
      <c r="G366" s="107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07"/>
      <c r="G367" s="107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07"/>
      <c r="G368" s="107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07"/>
      <c r="G369" s="107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07"/>
      <c r="G370" s="107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07"/>
      <c r="G371" s="107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07"/>
      <c r="G372" s="107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07"/>
      <c r="G373" s="107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07"/>
      <c r="G374" s="107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07"/>
      <c r="G375" s="107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07"/>
      <c r="G376" s="107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07"/>
      <c r="G377" s="107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07"/>
      <c r="G378" s="107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07"/>
      <c r="G379" s="107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07"/>
      <c r="G380" s="107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07"/>
      <c r="G381" s="107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07"/>
      <c r="G382" s="107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07"/>
      <c r="G383" s="107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07"/>
      <c r="G384" s="107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07"/>
      <c r="G385" s="107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07"/>
      <c r="G386" s="107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07"/>
      <c r="G387" s="107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07"/>
      <c r="G388" s="107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07"/>
      <c r="G389" s="107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07"/>
      <c r="G390" s="107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07"/>
      <c r="G391" s="107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07"/>
      <c r="G392" s="107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07"/>
      <c r="G393" s="107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07"/>
      <c r="G394" s="107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07"/>
      <c r="G395" s="107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07"/>
      <c r="G396" s="107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07"/>
      <c r="G397" s="107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07"/>
      <c r="G398" s="107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07"/>
      <c r="G399" s="107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07"/>
      <c r="G400" s="107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07"/>
      <c r="G401" s="107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07"/>
      <c r="G402" s="107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07"/>
      <c r="G403" s="107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07"/>
      <c r="G404" s="107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07"/>
      <c r="G405" s="107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07"/>
      <c r="G406" s="107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07"/>
      <c r="G407" s="107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07"/>
      <c r="G408" s="107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07"/>
      <c r="G409" s="107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07"/>
      <c r="G410" s="107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07"/>
      <c r="G411" s="107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07"/>
      <c r="G412" s="107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07"/>
      <c r="G413" s="107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07"/>
      <c r="G414" s="107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07"/>
      <c r="G415" s="107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07"/>
      <c r="G416" s="107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07"/>
      <c r="G417" s="107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07"/>
      <c r="G418" s="107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07"/>
      <c r="G419" s="107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07"/>
      <c r="G420" s="107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07"/>
      <c r="G421" s="107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07"/>
      <c r="G422" s="107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07"/>
      <c r="G423" s="107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07"/>
      <c r="G424" s="107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07"/>
      <c r="G425" s="107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07"/>
      <c r="G426" s="107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07"/>
      <c r="G427" s="107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07"/>
      <c r="G428" s="107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07"/>
      <c r="G429" s="107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07"/>
      <c r="G430" s="107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07"/>
      <c r="G431" s="107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07"/>
      <c r="G432" s="107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07"/>
      <c r="G433" s="107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07"/>
      <c r="G434" s="107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07"/>
      <c r="G435" s="107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07"/>
      <c r="G436" s="107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07"/>
      <c r="G437" s="107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07"/>
      <c r="G438" s="107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07"/>
      <c r="G439" s="107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07"/>
      <c r="G440" s="107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07"/>
      <c r="G441" s="107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07"/>
      <c r="G442" s="107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07"/>
      <c r="G443" s="107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07"/>
      <c r="G444" s="107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07"/>
      <c r="G445" s="107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07"/>
      <c r="G446" s="107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07"/>
      <c r="G447" s="107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07"/>
      <c r="G448" s="107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07"/>
      <c r="G449" s="107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07"/>
      <c r="G450" s="107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07"/>
      <c r="G451" s="107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07"/>
      <c r="G452" s="107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07"/>
      <c r="G453" s="107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07"/>
      <c r="G454" s="107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07"/>
      <c r="G455" s="107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07"/>
      <c r="G456" s="107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07"/>
      <c r="G457" s="107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07"/>
      <c r="G458" s="107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07"/>
      <c r="G459" s="107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07"/>
      <c r="G460" s="107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07"/>
      <c r="G461" s="107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07"/>
      <c r="G462" s="107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07"/>
      <c r="G463" s="107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07"/>
      <c r="G464" s="107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07"/>
      <c r="G465" s="107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07"/>
      <c r="G466" s="107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07"/>
      <c r="G467" s="107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07"/>
      <c r="G468" s="107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07"/>
      <c r="G469" s="107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07"/>
      <c r="G470" s="107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07"/>
      <c r="G471" s="107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07"/>
      <c r="G472" s="107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07"/>
      <c r="G473" s="107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07"/>
      <c r="G474" s="107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07"/>
      <c r="G475" s="107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07"/>
      <c r="G476" s="107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07"/>
      <c r="G477" s="107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07"/>
      <c r="G478" s="107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07"/>
      <c r="G479" s="107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07"/>
      <c r="G480" s="107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07"/>
      <c r="G481" s="107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07"/>
      <c r="G482" s="107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07"/>
      <c r="G483" s="107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07"/>
      <c r="G484" s="107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07"/>
      <c r="G485" s="107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07"/>
      <c r="G486" s="107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07"/>
      <c r="G487" s="107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07"/>
      <c r="G488" s="107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07"/>
      <c r="G489" s="107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07"/>
      <c r="G490" s="107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07"/>
      <c r="G491" s="107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07"/>
      <c r="G492" s="107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07"/>
      <c r="G493" s="107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07"/>
      <c r="G494" s="107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07"/>
      <c r="G495" s="107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07"/>
      <c r="G496" s="107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07"/>
      <c r="G497" s="107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07"/>
      <c r="G498" s="107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07"/>
      <c r="G499" s="107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07"/>
      <c r="G500" s="107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07"/>
      <c r="G501" s="107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07"/>
      <c r="G502" s="107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07"/>
      <c r="G503" s="107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07"/>
      <c r="G504" s="107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07"/>
      <c r="G505" s="107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4" priority="2" operator="lessThan">
      <formula>0</formula>
    </cfRule>
    <cfRule type="cellIs" dxfId="3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10" t="s">
        <v>37</v>
      </c>
      <c r="D1" s="110"/>
      <c r="E1" s="110"/>
      <c r="F1" s="111" t="s">
        <v>19</v>
      </c>
      <c r="G1" s="111"/>
      <c r="H1" s="119" t="s">
        <v>68</v>
      </c>
      <c r="I1" s="119"/>
      <c r="J1" s="119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12">
        <f>(E3-F3)/D3</f>
        <v>7113.0985728983114</v>
      </c>
      <c r="B3" s="113">
        <f>E3/D3</f>
        <v>7133.4711880290524</v>
      </c>
      <c r="C3" s="114">
        <f>H3*I3</f>
        <v>7679.3237499999996</v>
      </c>
      <c r="D3" s="115">
        <f>SUM(D7:D505)</f>
        <v>0.98170999999999986</v>
      </c>
      <c r="E3" s="116">
        <f>SUM(E7:E505)</f>
        <v>7003</v>
      </c>
      <c r="F3" s="116">
        <f>SUM(F7:G505)</f>
        <v>20</v>
      </c>
      <c r="G3" s="19">
        <f>(C3*D3+F3-E3)/E3</f>
        <v>7.9375827304369331E-2</v>
      </c>
      <c r="H3" s="121">
        <f>stock_prices!B9</f>
        <v>245.15</v>
      </c>
      <c r="I3" s="122">
        <f>投資!G2</f>
        <v>31.324999999999999</v>
      </c>
      <c r="J3" s="123"/>
    </row>
    <row r="4" spans="1:10" ht="18.75" x14ac:dyDescent="0.25">
      <c r="A4" s="112"/>
      <c r="B4" s="113"/>
      <c r="C4" s="114"/>
      <c r="D4" s="115"/>
      <c r="E4" s="116"/>
      <c r="F4" s="116"/>
      <c r="G4" s="33">
        <f>C3*D3+F3-E3</f>
        <v>555.86891861249842</v>
      </c>
      <c r="H4" s="121"/>
      <c r="I4" s="121"/>
      <c r="J4" s="123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9" t="s">
        <v>48</v>
      </c>
      <c r="G5" s="129"/>
      <c r="H5" s="118" t="s">
        <v>45</v>
      </c>
      <c r="I5" s="118" t="s">
        <v>70</v>
      </c>
      <c r="J5" s="118" t="s">
        <v>71</v>
      </c>
    </row>
    <row r="6" spans="1:10" x14ac:dyDescent="0.25">
      <c r="A6" s="53">
        <v>1</v>
      </c>
      <c r="B6" s="130" t="s">
        <v>49</v>
      </c>
      <c r="C6" s="130"/>
      <c r="D6" s="130"/>
      <c r="E6" s="130"/>
      <c r="F6" s="131">
        <f>SUM(F7:G505)</f>
        <v>20</v>
      </c>
      <c r="G6" s="131"/>
      <c r="H6" s="118"/>
      <c r="I6" s="118"/>
      <c r="J6" s="118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8"/>
      <c r="G7" s="128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8"/>
      <c r="G8" s="128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8">
        <v>5</v>
      </c>
      <c r="G9" s="128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8"/>
      <c r="G10" s="128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8"/>
      <c r="G11" s="128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8"/>
      <c r="G12" s="128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8">
        <v>15</v>
      </c>
      <c r="G13" s="128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8"/>
      <c r="G14" s="128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 t="s">
        <v>88</v>
      </c>
      <c r="C15" s="55">
        <f t="shared" si="0"/>
        <v>7681.3171199999997</v>
      </c>
      <c r="D15" s="56">
        <v>0.13019500000000001</v>
      </c>
      <c r="E15" s="56">
        <v>1000</v>
      </c>
      <c r="F15" s="128"/>
      <c r="G15" s="128"/>
      <c r="H15" s="57">
        <v>244.48</v>
      </c>
      <c r="I15" s="57">
        <v>31.419</v>
      </c>
      <c r="J15" s="57">
        <v>31.83</v>
      </c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8"/>
      <c r="G16" s="128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8"/>
      <c r="G17" s="128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8"/>
      <c r="G18" s="128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8"/>
      <c r="G19" s="128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8"/>
      <c r="G20" s="128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8"/>
      <c r="G21" s="128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8"/>
      <c r="G22" s="128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8"/>
      <c r="G23" s="128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8"/>
      <c r="G24" s="128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8"/>
      <c r="G25" s="128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8"/>
      <c r="G26" s="128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8"/>
      <c r="G27" s="128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8"/>
      <c r="G28" s="128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8"/>
      <c r="G29" s="128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8"/>
      <c r="G30" s="128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8"/>
      <c r="G31" s="128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8"/>
      <c r="G32" s="128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8"/>
      <c r="G33" s="128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8"/>
      <c r="G34" s="128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8"/>
      <c r="G35" s="128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8"/>
      <c r="G36" s="128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8"/>
      <c r="G37" s="128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8"/>
      <c r="G38" s="128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8"/>
      <c r="G39" s="128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8"/>
      <c r="G40" s="128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8"/>
      <c r="G41" s="128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8"/>
      <c r="G42" s="128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8"/>
      <c r="G43" s="128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8"/>
      <c r="G44" s="128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8"/>
      <c r="G45" s="128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8"/>
      <c r="G46" s="128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8"/>
      <c r="G47" s="128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8"/>
      <c r="G48" s="128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8"/>
      <c r="G49" s="128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8"/>
      <c r="G50" s="128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8"/>
      <c r="G51" s="128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8"/>
      <c r="G52" s="128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8"/>
      <c r="G53" s="128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8"/>
      <c r="G54" s="128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8"/>
      <c r="G55" s="128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8"/>
      <c r="G56" s="128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8"/>
      <c r="G57" s="128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8"/>
      <c r="G58" s="128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8"/>
      <c r="G59" s="128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8"/>
      <c r="G60" s="128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8"/>
      <c r="G61" s="128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8"/>
      <c r="G62" s="128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8"/>
      <c r="G63" s="128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8"/>
      <c r="G64" s="128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8"/>
      <c r="G65" s="128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8"/>
      <c r="G66" s="128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8"/>
      <c r="G67" s="128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8"/>
      <c r="G68" s="128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8"/>
      <c r="G69" s="128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8"/>
      <c r="G70" s="128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8"/>
      <c r="G71" s="128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8"/>
      <c r="G72" s="128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8"/>
      <c r="G73" s="128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8"/>
      <c r="G74" s="128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8"/>
      <c r="G75" s="128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8"/>
      <c r="G76" s="128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8"/>
      <c r="G77" s="128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8"/>
      <c r="G78" s="128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8"/>
      <c r="G79" s="128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8"/>
      <c r="G80" s="128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8"/>
      <c r="G81" s="128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8"/>
      <c r="G82" s="128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8"/>
      <c r="G83" s="128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8"/>
      <c r="G84" s="128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8"/>
      <c r="G85" s="128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8"/>
      <c r="G86" s="128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8"/>
      <c r="G87" s="128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8"/>
      <c r="G88" s="128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8"/>
      <c r="G89" s="128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8"/>
      <c r="G90" s="128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8"/>
      <c r="G91" s="128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8"/>
      <c r="G92" s="128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8"/>
      <c r="G93" s="128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8"/>
      <c r="G94" s="128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8"/>
      <c r="G95" s="128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8"/>
      <c r="G96" s="128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8"/>
      <c r="G97" s="128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8"/>
      <c r="G98" s="128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8"/>
      <c r="G99" s="128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8"/>
      <c r="G100" s="128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8"/>
      <c r="G101" s="128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8"/>
      <c r="G102" s="128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8"/>
      <c r="G103" s="128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8"/>
      <c r="G104" s="128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8"/>
      <c r="G105" s="128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8"/>
      <c r="G106" s="128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8"/>
      <c r="G107" s="128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8"/>
      <c r="G108" s="128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8"/>
      <c r="G109" s="128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8"/>
      <c r="G110" s="128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8"/>
      <c r="G111" s="128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8"/>
      <c r="G112" s="128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8"/>
      <c r="G113" s="128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8"/>
      <c r="G114" s="128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8"/>
      <c r="G115" s="128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8"/>
      <c r="G116" s="128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8"/>
      <c r="G117" s="128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8"/>
      <c r="G118" s="128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8"/>
      <c r="G119" s="128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8"/>
      <c r="G120" s="128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8"/>
      <c r="G121" s="128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8"/>
      <c r="G122" s="128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8"/>
      <c r="G123" s="128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8"/>
      <c r="G124" s="128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8"/>
      <c r="G125" s="128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8"/>
      <c r="G126" s="128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8"/>
      <c r="G127" s="128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8"/>
      <c r="G128" s="128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8"/>
      <c r="G129" s="128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8"/>
      <c r="G130" s="128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8"/>
      <c r="G131" s="128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8"/>
      <c r="G132" s="128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8"/>
      <c r="G133" s="128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8"/>
      <c r="G134" s="128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8"/>
      <c r="G135" s="128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8"/>
      <c r="G136" s="128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8"/>
      <c r="G137" s="128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8"/>
      <c r="G138" s="128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8"/>
      <c r="G139" s="128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8"/>
      <c r="G140" s="128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8"/>
      <c r="G141" s="128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8"/>
      <c r="G142" s="128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8"/>
      <c r="G143" s="128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8"/>
      <c r="G144" s="128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8"/>
      <c r="G145" s="128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8"/>
      <c r="G146" s="128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8"/>
      <c r="G147" s="128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8"/>
      <c r="G148" s="128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8"/>
      <c r="G149" s="128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8"/>
      <c r="G150" s="128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8"/>
      <c r="G151" s="128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8"/>
      <c r="G152" s="128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8"/>
      <c r="G153" s="128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8"/>
      <c r="G154" s="128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8"/>
      <c r="G155" s="128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8"/>
      <c r="G156" s="128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8"/>
      <c r="G157" s="128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8"/>
      <c r="G158" s="128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8"/>
      <c r="G159" s="128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8"/>
      <c r="G160" s="128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8"/>
      <c r="G161" s="128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8"/>
      <c r="G162" s="128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8"/>
      <c r="G163" s="128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8"/>
      <c r="G164" s="128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8"/>
      <c r="G165" s="128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8"/>
      <c r="G166" s="128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8"/>
      <c r="G167" s="128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8"/>
      <c r="G168" s="128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8"/>
      <c r="G169" s="128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8"/>
      <c r="G170" s="128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8"/>
      <c r="G171" s="128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8"/>
      <c r="G172" s="128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8"/>
      <c r="G173" s="128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8"/>
      <c r="G174" s="128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8"/>
      <c r="G175" s="128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8"/>
      <c r="G176" s="128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8"/>
      <c r="G177" s="128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8"/>
      <c r="G178" s="128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8"/>
      <c r="G179" s="128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8"/>
      <c r="G180" s="128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8"/>
      <c r="G181" s="128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8"/>
      <c r="G182" s="128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8"/>
      <c r="G183" s="128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8"/>
      <c r="G184" s="128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8"/>
      <c r="G185" s="128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8"/>
      <c r="G186" s="128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8"/>
      <c r="G187" s="128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8"/>
      <c r="G188" s="128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8"/>
      <c r="G189" s="128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8"/>
      <c r="G190" s="128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8"/>
      <c r="G191" s="128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8"/>
      <c r="G192" s="128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8"/>
      <c r="G193" s="128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8"/>
      <c r="G194" s="128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8"/>
      <c r="G195" s="128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8"/>
      <c r="G196" s="128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8"/>
      <c r="G197" s="128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8"/>
      <c r="G198" s="128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8"/>
      <c r="G199" s="128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8"/>
      <c r="G200" s="128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8"/>
      <c r="G201" s="128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8"/>
      <c r="G202" s="128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8"/>
      <c r="G203" s="128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8"/>
      <c r="G204" s="128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8"/>
      <c r="G205" s="128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8"/>
      <c r="G206" s="128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8"/>
      <c r="G207" s="128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8"/>
      <c r="G208" s="128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8"/>
      <c r="G209" s="128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8"/>
      <c r="G210" s="128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8"/>
      <c r="G211" s="128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8"/>
      <c r="G212" s="128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8"/>
      <c r="G213" s="128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8"/>
      <c r="G214" s="128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8"/>
      <c r="G215" s="128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8"/>
      <c r="G216" s="128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8"/>
      <c r="G217" s="128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8"/>
      <c r="G218" s="128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8"/>
      <c r="G219" s="128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8"/>
      <c r="G220" s="128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8"/>
      <c r="G221" s="128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8"/>
      <c r="G222" s="128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8"/>
      <c r="G223" s="128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8"/>
      <c r="G224" s="128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8"/>
      <c r="G225" s="128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8"/>
      <c r="G226" s="128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8"/>
      <c r="G227" s="128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8"/>
      <c r="G228" s="128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8"/>
      <c r="G229" s="128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8"/>
      <c r="G230" s="128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8"/>
      <c r="G231" s="128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8"/>
      <c r="G232" s="128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8"/>
      <c r="G233" s="128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8"/>
      <c r="G234" s="128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8"/>
      <c r="G235" s="128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8"/>
      <c r="G236" s="128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8"/>
      <c r="G237" s="128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8"/>
      <c r="G238" s="128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8"/>
      <c r="G239" s="128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8"/>
      <c r="G240" s="128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8"/>
      <c r="G241" s="128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8"/>
      <c r="G242" s="128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8"/>
      <c r="G243" s="128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8"/>
      <c r="G244" s="128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8"/>
      <c r="G245" s="128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8"/>
      <c r="G246" s="128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8"/>
      <c r="G247" s="128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8"/>
      <c r="G248" s="128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8"/>
      <c r="G249" s="128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8"/>
      <c r="G250" s="128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8"/>
      <c r="G251" s="128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8"/>
      <c r="G252" s="128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8"/>
      <c r="G253" s="128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8"/>
      <c r="G254" s="128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8"/>
      <c r="G255" s="128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8"/>
      <c r="G256" s="128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8"/>
      <c r="G257" s="128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8"/>
      <c r="G258" s="128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8"/>
      <c r="G259" s="128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8"/>
      <c r="G260" s="128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8"/>
      <c r="G261" s="128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8"/>
      <c r="G262" s="128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8"/>
      <c r="G263" s="128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8"/>
      <c r="G264" s="128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8"/>
      <c r="G265" s="128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8"/>
      <c r="G266" s="128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8"/>
      <c r="G267" s="128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8"/>
      <c r="G268" s="128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8"/>
      <c r="G269" s="128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8"/>
      <c r="G270" s="128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8"/>
      <c r="G271" s="128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8"/>
      <c r="G272" s="128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8"/>
      <c r="G273" s="128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8"/>
      <c r="G274" s="128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8"/>
      <c r="G275" s="128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8"/>
      <c r="G276" s="128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8"/>
      <c r="G277" s="128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8"/>
      <c r="G278" s="128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8"/>
      <c r="G279" s="128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8"/>
      <c r="G280" s="128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8"/>
      <c r="G281" s="128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8"/>
      <c r="G282" s="128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8"/>
      <c r="G283" s="128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8"/>
      <c r="G284" s="128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8"/>
      <c r="G285" s="128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8"/>
      <c r="G286" s="128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8"/>
      <c r="G287" s="128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8"/>
      <c r="G288" s="128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8"/>
      <c r="G289" s="128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8"/>
      <c r="G290" s="128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8"/>
      <c r="G291" s="128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8"/>
      <c r="G292" s="128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8"/>
      <c r="G293" s="128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8"/>
      <c r="G294" s="128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8"/>
      <c r="G295" s="128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8"/>
      <c r="G296" s="128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8"/>
      <c r="G297" s="128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8"/>
      <c r="G298" s="128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8"/>
      <c r="G299" s="128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8"/>
      <c r="G300" s="128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8"/>
      <c r="G301" s="128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8"/>
      <c r="G302" s="128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8"/>
      <c r="G303" s="128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8"/>
      <c r="G304" s="128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8"/>
      <c r="G305" s="128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8"/>
      <c r="G306" s="128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8"/>
      <c r="G307" s="128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8"/>
      <c r="G308" s="128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8"/>
      <c r="G309" s="128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8"/>
      <c r="G310" s="128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8"/>
      <c r="G311" s="128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8"/>
      <c r="G312" s="128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8"/>
      <c r="G313" s="128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8"/>
      <c r="G314" s="128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8"/>
      <c r="G315" s="128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8"/>
      <c r="G316" s="128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8"/>
      <c r="G317" s="128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8"/>
      <c r="G318" s="128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8"/>
      <c r="G319" s="128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8"/>
      <c r="G320" s="128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8"/>
      <c r="G321" s="128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8"/>
      <c r="G322" s="128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8"/>
      <c r="G323" s="128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8"/>
      <c r="G324" s="128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8"/>
      <c r="G325" s="128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8"/>
      <c r="G326" s="128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8"/>
      <c r="G327" s="128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8"/>
      <c r="G328" s="128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8"/>
      <c r="G329" s="128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8"/>
      <c r="G330" s="128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8"/>
      <c r="G331" s="128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8"/>
      <c r="G332" s="128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8"/>
      <c r="G333" s="128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8"/>
      <c r="G334" s="128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8"/>
      <c r="G335" s="128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8"/>
      <c r="G336" s="128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8"/>
      <c r="G337" s="128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8"/>
      <c r="G338" s="128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8"/>
      <c r="G339" s="128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8"/>
      <c r="G340" s="128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8"/>
      <c r="G341" s="128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8"/>
      <c r="G342" s="128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8"/>
      <c r="G343" s="128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8"/>
      <c r="G344" s="128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8"/>
      <c r="G345" s="128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8"/>
      <c r="G346" s="128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8"/>
      <c r="G347" s="128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8"/>
      <c r="G348" s="128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8"/>
      <c r="G349" s="128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8"/>
      <c r="G350" s="128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8"/>
      <c r="G351" s="128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8"/>
      <c r="G352" s="128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8"/>
      <c r="G353" s="128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8"/>
      <c r="G354" s="128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8"/>
      <c r="G355" s="128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8"/>
      <c r="G356" s="128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8"/>
      <c r="G357" s="128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8"/>
      <c r="G358" s="128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8"/>
      <c r="G359" s="128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8"/>
      <c r="G360" s="128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8"/>
      <c r="G361" s="128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8"/>
      <c r="G362" s="128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8"/>
      <c r="G363" s="128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8"/>
      <c r="G364" s="128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8"/>
      <c r="G365" s="128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8"/>
      <c r="G366" s="128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8"/>
      <c r="G367" s="128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8"/>
      <c r="G368" s="128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8"/>
      <c r="G369" s="128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8"/>
      <c r="G370" s="128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8"/>
      <c r="G371" s="128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8"/>
      <c r="G372" s="128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8"/>
      <c r="G373" s="128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8"/>
      <c r="G374" s="128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8"/>
      <c r="G375" s="128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8"/>
      <c r="G376" s="128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8"/>
      <c r="G377" s="128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8"/>
      <c r="G378" s="128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8"/>
      <c r="G379" s="128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8"/>
      <c r="G380" s="128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8"/>
      <c r="G381" s="128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8"/>
      <c r="G382" s="128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8"/>
      <c r="G383" s="128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8"/>
      <c r="G384" s="128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8"/>
      <c r="G385" s="128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8"/>
      <c r="G386" s="128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8"/>
      <c r="G387" s="128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8"/>
      <c r="G388" s="128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8"/>
      <c r="G389" s="128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8"/>
      <c r="G390" s="128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8"/>
      <c r="G391" s="128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8"/>
      <c r="G392" s="128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8"/>
      <c r="G393" s="128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8"/>
      <c r="G394" s="128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8"/>
      <c r="G395" s="128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8"/>
      <c r="G396" s="128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8"/>
      <c r="G397" s="128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8"/>
      <c r="G398" s="128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8"/>
      <c r="G399" s="128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8"/>
      <c r="G400" s="128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8"/>
      <c r="G401" s="128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8"/>
      <c r="G402" s="128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8"/>
      <c r="G403" s="128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8"/>
      <c r="G404" s="128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8"/>
      <c r="G405" s="128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8"/>
      <c r="G406" s="128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8"/>
      <c r="G407" s="128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8"/>
      <c r="G408" s="128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8"/>
      <c r="G409" s="128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8"/>
      <c r="G410" s="128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8"/>
      <c r="G411" s="128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8"/>
      <c r="G412" s="128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8"/>
      <c r="G413" s="128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8"/>
      <c r="G414" s="128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8"/>
      <c r="G415" s="128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8"/>
      <c r="G416" s="128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8"/>
      <c r="G417" s="128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8"/>
      <c r="G418" s="128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8"/>
      <c r="G419" s="128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8"/>
      <c r="G420" s="128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8"/>
      <c r="G421" s="128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8"/>
      <c r="G422" s="128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8"/>
      <c r="G423" s="128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8"/>
      <c r="G424" s="128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8"/>
      <c r="G425" s="128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8"/>
      <c r="G426" s="128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8"/>
      <c r="G427" s="128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8"/>
      <c r="G428" s="128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8"/>
      <c r="G429" s="128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8"/>
      <c r="G430" s="128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8"/>
      <c r="G431" s="128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8"/>
      <c r="G432" s="128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8"/>
      <c r="G433" s="128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8"/>
      <c r="G434" s="128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8"/>
      <c r="G435" s="128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8"/>
      <c r="G436" s="128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8"/>
      <c r="G437" s="128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8"/>
      <c r="G438" s="128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8"/>
      <c r="G439" s="128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8"/>
      <c r="G440" s="128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8"/>
      <c r="G441" s="128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8"/>
      <c r="G442" s="128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8"/>
      <c r="G443" s="128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8"/>
      <c r="G444" s="128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8"/>
      <c r="G445" s="128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8"/>
      <c r="G446" s="128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8"/>
      <c r="G447" s="128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8"/>
      <c r="G448" s="128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8"/>
      <c r="G449" s="128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8"/>
      <c r="G450" s="128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8"/>
      <c r="G451" s="128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8"/>
      <c r="G452" s="128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8"/>
      <c r="G453" s="128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8"/>
      <c r="G454" s="128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8"/>
      <c r="G455" s="128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8"/>
      <c r="G456" s="128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8"/>
      <c r="G457" s="128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8"/>
      <c r="G458" s="128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8"/>
      <c r="G459" s="128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8"/>
      <c r="G460" s="128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8"/>
      <c r="G461" s="128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8"/>
      <c r="G462" s="128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8"/>
      <c r="G463" s="128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8"/>
      <c r="G464" s="128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8"/>
      <c r="G465" s="128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8"/>
      <c r="G466" s="128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8"/>
      <c r="G467" s="128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8"/>
      <c r="G468" s="128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8"/>
      <c r="G469" s="128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8"/>
      <c r="G470" s="128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8"/>
      <c r="G471" s="128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8"/>
      <c r="G472" s="128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8"/>
      <c r="G473" s="128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8"/>
      <c r="G474" s="128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8"/>
      <c r="G475" s="128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8"/>
      <c r="G476" s="128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8"/>
      <c r="G477" s="128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8"/>
      <c r="G478" s="128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8"/>
      <c r="G479" s="128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8"/>
      <c r="G480" s="128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8"/>
      <c r="G481" s="128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8"/>
      <c r="G482" s="128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8"/>
      <c r="G483" s="128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8"/>
      <c r="G484" s="128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8"/>
      <c r="G485" s="128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8"/>
      <c r="G486" s="128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8"/>
      <c r="G487" s="128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8"/>
      <c r="G488" s="128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8"/>
      <c r="G489" s="128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8"/>
      <c r="G490" s="128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8"/>
      <c r="G491" s="128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8"/>
      <c r="G492" s="128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8"/>
      <c r="G493" s="128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8"/>
      <c r="G494" s="128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8"/>
      <c r="G495" s="128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8"/>
      <c r="G496" s="128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8"/>
      <c r="G497" s="128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8"/>
      <c r="G498" s="128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8"/>
      <c r="G499" s="128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8"/>
      <c r="G500" s="128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8"/>
      <c r="G501" s="128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8"/>
      <c r="G502" s="128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8"/>
      <c r="G503" s="128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8"/>
      <c r="G504" s="128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8"/>
      <c r="G505" s="128"/>
      <c r="H505" s="57"/>
      <c r="I505" s="57"/>
      <c r="J505" s="57"/>
    </row>
  </sheetData>
  <sheetProtection sheet="1" objects="1" scenarios="1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</mergeCells>
  <phoneticPr fontId="11" type="noConversion"/>
  <conditionalFormatting sqref="G3:G4">
    <cfRule type="cellIs" dxfId="2" priority="2" operator="lessThan">
      <formula>0</formula>
    </cfRule>
    <cfRule type="cellIs" dxfId="1" priority="3" operator="greaterThanOrEqual">
      <formula>0</formula>
    </cfRule>
  </conditionalFormatting>
  <pageMargins left="0.25" right="0.25" top="0.75" bottom="0.75" header="0.3" footer="0.3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E551C-6E28-4B55-8873-F9C48013FEBF}">
  <dimension ref="A1:B9"/>
  <sheetViews>
    <sheetView workbookViewId="0">
      <selection activeCell="M12" sqref="M12"/>
    </sheetView>
  </sheetViews>
  <sheetFormatPr defaultRowHeight="16.5" x14ac:dyDescent="0.25"/>
  <cols>
    <col min="1" max="2" width="11.875" bestFit="1" customWidth="1"/>
  </cols>
  <sheetData>
    <row r="1" spans="1:2" x14ac:dyDescent="0.25">
      <c r="A1" t="s">
        <v>89</v>
      </c>
      <c r="B1" t="s">
        <v>90</v>
      </c>
    </row>
    <row r="2" spans="1:2" x14ac:dyDescent="0.25">
      <c r="A2" s="62" t="s">
        <v>91</v>
      </c>
      <c r="B2">
        <v>79.55</v>
      </c>
    </row>
    <row r="3" spans="1:2" x14ac:dyDescent="0.25">
      <c r="A3" s="62" t="s">
        <v>92</v>
      </c>
      <c r="B3">
        <v>33.19</v>
      </c>
    </row>
    <row r="4" spans="1:2" x14ac:dyDescent="0.25">
      <c r="A4" s="62" t="s">
        <v>93</v>
      </c>
      <c r="B4">
        <v>21.89</v>
      </c>
    </row>
    <row r="5" spans="1:2" x14ac:dyDescent="0.25">
      <c r="A5" s="62" t="s">
        <v>94</v>
      </c>
      <c r="B5">
        <v>19.100000000000001</v>
      </c>
    </row>
    <row r="6" spans="1:2" x14ac:dyDescent="0.25">
      <c r="A6" s="62" t="s">
        <v>8</v>
      </c>
      <c r="B6">
        <v>71.760000000000005</v>
      </c>
    </row>
    <row r="7" spans="1:2" x14ac:dyDescent="0.25">
      <c r="A7" s="62" t="s">
        <v>11</v>
      </c>
      <c r="B7">
        <v>46.91</v>
      </c>
    </row>
    <row r="8" spans="1:2" x14ac:dyDescent="0.25">
      <c r="A8" s="62" t="s">
        <v>14</v>
      </c>
      <c r="B8">
        <v>104.17</v>
      </c>
    </row>
    <row r="9" spans="1:2" x14ac:dyDescent="0.25">
      <c r="A9" s="62" t="s">
        <v>19</v>
      </c>
      <c r="B9">
        <v>245.15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5D60AF-A8D6-4D71-B625-F5CE31D3C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  <vt:lpstr>stock_prices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cp:lastPrinted>2024-02-14T03:53:26Z</cp:lastPrinted>
  <dcterms:created xsi:type="dcterms:W3CDTF">2006-09-16T00:00:00Z</dcterms:created>
  <dcterms:modified xsi:type="dcterms:W3CDTF">2024-02-14T04:05:38Z</dcterms:modified>
  <dc:language>en-US</dc:language>
</cp:coreProperties>
</file>