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55" documentId="13_ncr:1_{735FC1BD-A765-4ACA-96A1-5B5551E3A8C9}" xr6:coauthVersionLast="47" xr6:coauthVersionMax="47" xr10:uidLastSave="{9984757A-40C7-4667-8FDA-F939BDBE2558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<sst xmlns="http://schemas.openxmlformats.org/spreadsheetml/2006/main" count="247" uniqueCount="65">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</sst>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104576.11648</c:v>
                </c:pt>
                <c:pt idx="1">
                  <c:v>34104.310339999996</c:v>
                </c:pt>
                <c:pt idx="2">
                  <c:v>104820.72</c:v>
                </c:pt>
                <c:pt idx="3">
                  <c:v>63051.587810682533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K12" sqref="K12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73513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9260.7999999999993</v>
      </c>
      <c r="L2" s="80"/>
      <c r="M2" s="87" t="s">
        <v>20</v>
      </c>
      <c r="N2" s="88"/>
      <c r="O2" s="138">
        <f>(BND!H3 * BND!D3)</f>
        <v>422.51430521999998</v>
      </c>
      <c r="P2" s="139"/>
      <c r="Q2" s="140">
        <f>SUM(C10,G10,K10,O10)</f>
        <v>306552.73463068251</v>
      </c>
      <c r="R2" s="141"/>
      <c r="S2" s="146">
        <v>17818</v>
      </c>
      <c r="T2" s="147"/>
    </row>
    <row r="3" spans="1:26" ht="17.25" thickBot="1" x14ac:dyDescent="0.3">
      <c r="A3" s="57" t="s">
        <v>50</v>
      </c>
      <c r="B3" s="58"/>
      <c r="C3" s="62">
        <v>31032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34115.57</v>
      </c>
      <c r="L3" s="82"/>
      <c r="M3" s="89" t="s">
        <v>22</v>
      </c>
      <c r="N3" s="90"/>
      <c r="O3" s="115">
        <f>(VEA!D3*VEA!H3)</f>
        <v>119.70868741999999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2203.3500000000004</v>
      </c>
      <c r="L4" s="82"/>
      <c r="M4" s="89" t="s">
        <v>19</v>
      </c>
      <c r="N4" s="90"/>
      <c r="O4" s="115">
        <f>(VT!D3*VT!H3)</f>
        <v>1311.3147532800001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59241</v>
      </c>
      <c r="L5" s="82"/>
      <c r="M5" s="89" t="s">
        <v>21</v>
      </c>
      <c r="N5" s="90"/>
      <c r="O5" s="115">
        <f>(VTI!D3*VTI!H3)</f>
        <v>91.718410889999987</v>
      </c>
      <c r="P5" s="116"/>
      <c r="Q5" s="152"/>
      <c r="R5" s="153"/>
      <c r="S5" s="156"/>
      <c r="T5" s="157"/>
    </row>
    <row r="6" spans="1:26" x14ac:dyDescent="0.25">
      <c r="A6" s="57" t="s">
        <v>64</v>
      </c>
      <c r="B6" s="58"/>
      <c r="C6" s="62">
        <f xml:space="preserve"> 投資!G2 * 0.96</f>
        <v>31.116479999999996</v>
      </c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288734.73463068251</v>
      </c>
      <c r="R6" s="122"/>
      <c r="S6" s="125">
        <f>S2/Q2</f>
        <v>5.8123767910490585E-2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104576.11648</v>
      </c>
      <c r="D10" s="134"/>
      <c r="E10" s="131" t="s">
        <v>59</v>
      </c>
      <c r="F10" s="132"/>
      <c r="G10" s="133">
        <f>SUM(G2:H9) * 投資!G2</f>
        <v>34104.310339999996</v>
      </c>
      <c r="H10" s="135"/>
      <c r="I10" s="131" t="s">
        <v>59</v>
      </c>
      <c r="J10" s="132"/>
      <c r="K10" s="133">
        <f>SUM(K2:L9)</f>
        <v>104820.72</v>
      </c>
      <c r="L10" s="134"/>
      <c r="M10" s="131" t="s">
        <v>59</v>
      </c>
      <c r="N10" s="132"/>
      <c r="O10" s="133">
        <f>SUM(O2:P9) * 投資!G2</f>
        <v>63051.587810682533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6906.8861699999998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-7.3770492741435491E-3</v>
      </c>
      <c r="H3" s="181">
        <v>213.09</v>
      </c>
      <c r="I3" s="181">
        <f>投資!G2</f>
        <v>32.412999999999997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-22.131147822430648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32.412999999999997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106033.72</v>
      </c>
      <c r="C3" s="1">
        <f>(B3-A3)/A3</f>
        <v>1.7441851539111087E-2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1817.7200000000012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63227.587810682526</v>
      </c>
      <c r="C10" s="1">
        <f>(B10-A10)/A10</f>
        <v>-2.7342699627989759E-2</v>
      </c>
      <c r="D10" s="28"/>
      <c r="E10" s="159">
        <f>SUM(A3,A10)</f>
        <v>169221</v>
      </c>
      <c r="F10" s="159">
        <f>SUM(B3,B10)</f>
        <v>169261.30781068251</v>
      </c>
      <c r="G10" s="1">
        <f>(F10-E10)/E10</f>
        <v>2.3819626809032184E-4</v>
      </c>
    </row>
    <row r="11" spans="1:9" ht="18" customHeight="1" x14ac:dyDescent="0.3">
      <c r="A11" s="160"/>
      <c r="B11" s="160"/>
      <c r="C11" s="14">
        <f>B10-A10</f>
        <v>-1777.4121893174743</v>
      </c>
      <c r="D11" s="28"/>
      <c r="E11" s="159"/>
      <c r="F11" s="159"/>
      <c r="G11" s="36">
        <f>F10-E10</f>
        <v>40.307810682512354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73.4140625</v>
      </c>
      <c r="B3" s="164">
        <f>E3/D3</f>
        <v>73.4140625</v>
      </c>
      <c r="C3" s="166">
        <v>72.349999999999994</v>
      </c>
      <c r="D3" s="168">
        <f>SUM(D6:D505)</f>
        <v>128</v>
      </c>
      <c r="E3" s="170">
        <f>SUM(E6:E505)</f>
        <v>9397</v>
      </c>
      <c r="F3" s="170">
        <f>SUM(F6:F505)</f>
        <v>0</v>
      </c>
      <c r="G3" s="1">
        <f>(C3-A3)/B3</f>
        <v>-1.4493987442800971E-2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-136.20000000000073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/>
      <c r="C13" s="15"/>
      <c r="D13" s="13"/>
      <c r="E13" s="19"/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31.237396883593036</v>
      </c>
      <c r="B3" s="164">
        <f>E3/D3</f>
        <v>31.237396883593036</v>
      </c>
      <c r="C3" s="166">
        <v>31.27</v>
      </c>
      <c r="D3" s="168">
        <f>SUM(D6:D505)</f>
        <v>1091</v>
      </c>
      <c r="E3" s="170">
        <f>SUM(E6:E505)</f>
        <v>34080</v>
      </c>
      <c r="F3" s="170">
        <f>SUM(F6:F505)</f>
        <v>0</v>
      </c>
      <c r="G3" s="1">
        <f>(C3-A3)/B3</f>
        <v>1.0437206572769286E-3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35.569999999997734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/>
      <c r="C11" s="15"/>
      <c r="D11" s="18"/>
      <c r="E11" s="18"/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19.850000000000001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-5.6068994889267462E-2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-131.64999999999972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17.570199692780339</v>
      </c>
      <c r="B3" s="164">
        <f>E3/D3</f>
        <v>17.938863287250385</v>
      </c>
      <c r="C3" s="166">
        <v>18.2</v>
      </c>
      <c r="D3" s="168">
        <f>SUM(D6:D505)</f>
        <v>3255</v>
      </c>
      <c r="E3" s="170">
        <f>SUM(E6:E505)</f>
        <v>58391</v>
      </c>
      <c r="F3" s="170">
        <f>SUM(F6:F505)</f>
        <v>1200</v>
      </c>
      <c r="G3" s="1">
        <f>(C3-A3)/B3</f>
        <v>3.5108150228631049E-2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2049.999999999995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2215.1044199999997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-1.9644584308559643E-2</v>
      </c>
      <c r="H3" s="181">
        <v>68.34</v>
      </c>
      <c r="I3" s="182">
        <f>投資!G2</f>
        <v>32.412999999999997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-275.04382490414355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1390.8418299999998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-2.6470578663885136E-2</v>
      </c>
      <c r="H3" s="181">
        <v>42.91</v>
      </c>
      <c r="I3" s="182">
        <f>投資!G2</f>
        <v>32.412999999999997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-105.88231465554054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3002.7403199999999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-3.123249936222524E-2</v>
      </c>
      <c r="H3" s="181">
        <v>92.64</v>
      </c>
      <c r="I3" s="182">
        <f>投資!G2</f>
        <v>32.412999999999997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-1374.3549019353595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2023-10-20T17:14:29Z</dcterms:modified>
</cp:coreProperties>
</file>