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0" documentId="8_{B2247FA9-FFC2-498B-847F-11EFE2CE8D78}" xr6:coauthVersionLast="47" xr6:coauthVersionMax="47" xr10:uidLastSave="{00000000-0000-0000-0000-000000000000}"/>
  <bookViews>
    <workbookView xWindow="-28920" yWindow="2010" windowWidth="29040" windowHeight="17520" tabRatio="500" activeTab="6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1" l="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G4" i="11" s="1"/>
  <c r="G3" i="11" s="1"/>
  <c r="F3" i="11"/>
  <c r="E3" i="11"/>
  <c r="B3" i="11" s="1"/>
  <c r="D3" i="11"/>
  <c r="A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F3" i="9"/>
  <c r="E3" i="9"/>
  <c r="A3" i="9" s="1"/>
  <c r="D3" i="9"/>
  <c r="G4" i="9" s="1"/>
  <c r="G3" i="9" s="1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G4" i="8" s="1"/>
  <c r="G3" i="8" s="1"/>
  <c r="F3" i="8"/>
  <c r="E3" i="8"/>
  <c r="D3" i="8"/>
  <c r="B3" i="8" s="1"/>
  <c r="A3" i="8"/>
  <c r="F3" i="7"/>
  <c r="E3" i="7"/>
  <c r="A3" i="3" s="1"/>
  <c r="E10" i="3" s="1"/>
  <c r="D3" i="7"/>
  <c r="G4" i="7" s="1"/>
  <c r="G3" i="7" s="1"/>
  <c r="F3" i="6"/>
  <c r="E3" i="6"/>
  <c r="B3" i="6" s="1"/>
  <c r="D3" i="6"/>
  <c r="K4" i="1" s="1"/>
  <c r="F3" i="5"/>
  <c r="E3" i="5"/>
  <c r="B3" i="5" s="1"/>
  <c r="D3" i="5"/>
  <c r="G4" i="5" s="1"/>
  <c r="G3" i="5" s="1"/>
  <c r="F3" i="4"/>
  <c r="A3" i="4" s="1"/>
  <c r="E3" i="4"/>
  <c r="G4" i="4" s="1"/>
  <c r="G3" i="4" s="1"/>
  <c r="D3" i="4"/>
  <c r="K2" i="1" s="1"/>
  <c r="B3" i="4"/>
  <c r="A10" i="3"/>
  <c r="C3" i="2"/>
  <c r="G10" i="1"/>
  <c r="C10" i="1"/>
  <c r="O5" i="1"/>
  <c r="O4" i="1"/>
  <c r="O3" i="1"/>
  <c r="O2" i="1"/>
  <c r="O10" i="1" s="1"/>
  <c r="B10" i="3" s="1"/>
  <c r="C11" i="3" s="1"/>
  <c r="C10" i="3" s="1"/>
  <c r="A3" i="5" l="1"/>
  <c r="G4" i="6"/>
  <c r="G3" i="6" s="1"/>
  <c r="A3" i="7"/>
  <c r="K3" i="1"/>
  <c r="K10" i="1" s="1"/>
  <c r="B3" i="7"/>
  <c r="A3" i="10"/>
  <c r="K5" i="1"/>
  <c r="A3" i="6"/>
  <c r="B3" i="3" l="1"/>
  <c r="A12" i="1"/>
  <c r="C16" i="1" l="1"/>
  <c r="A16" i="1"/>
  <c r="C4" i="3"/>
  <c r="C3" i="3" s="1"/>
  <c r="F10" i="3"/>
  <c r="G11" i="3" s="1"/>
  <c r="G10" i="3" s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<sst xmlns="http://schemas.openxmlformats.org/spreadsheetml/2006/main" count="305" uniqueCount="100">
  <si>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</si>
  <si>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</si>
  <si>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</si>
  <si>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</si>
  <si>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</si>
  <si>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</si>
  <si>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</si>
  <si>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</si>
  <si>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</si>
  <si>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</si>
  <si>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</si>
  <si>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</si>
  <si>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</si>
  <si>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</si>
  <si>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</si>
  <si>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</si>
  <si>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</si>
  <si>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</si>
  <si>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</si>
  <si>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2885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</si>
  <si>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</si>
  <si>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</si>
  <si>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</si>
  <si>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</si>
  <si>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</si>
  <si>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</si>
  <si>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</si>
  <si>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</si>
  <si>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</si>
  <si>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</si>
  <si>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</si>
  <si>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</si>
  <si>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</si>
  <si>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</si>
  <si>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</si>
  <si>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</si>
  <si>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</si>
  <si>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</si>
  <si>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</si>
  <si>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</si>
  <si>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</si>
  <si>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</si>
  <si>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</si>
  <si>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</si>
  <si>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</si>
  <si>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</si>
  <si>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82.50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</si>
  <si>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</si>
  <si>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</si>
  <si>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</si>
  <si>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</si>
  <si>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</si>
  <si>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</si>
  <si>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</si>
  <si>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</si>
  <si>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</si>
  <si>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</si>
  <si>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</si>
  <si>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</si>
  <si>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</si>
  <si>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</si>
  <si>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</si>
  <si>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</si>
  <si>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</si>
  <si>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</si>
  <si>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</si>
  <si>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</si>
  <si>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</si>
  <si>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34.27</t>
  </si>
  <si>
    <t>2023.08.18</t>
  </si>
  <si>
    <t>2023.10.24</t>
  </si>
  <si>
    <t>2024.01.17</t>
  </si>
  <si>
    <t>00878.TW</t>
  </si>
  <si>
    <t>22.33</t>
  </si>
  <si>
    <t>2890.TW</t>
  </si>
  <si>
    <t>19.80</t>
  </si>
  <si>
    <t>2023.09.13</t>
  </si>
  <si>
    <t>2023.10.25</t>
  </si>
  <si>
    <t>2023.10.31</t>
  </si>
  <si>
    <t>2023.12.07</t>
  </si>
  <si>
    <t>USD</t>
  </si>
  <si>
    <t>目前匯率</t>
  </si>
  <si>
    <t>72.09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</si>
  <si>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</si>
  <si>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</si>
  <si>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</si>
  <si>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</si>
  <si>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</si>
  <si>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</si>
  <si>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</si>
  <si>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</si>
  <si>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</si>
  <si>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</si>
  <si>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48.23</t>
  </si>
  <si>
    <t>2023.09.27</t>
  </si>
  <si>
    <t>2023.12.28</t>
  </si>
  <si>
    <t>105.69</t>
  </si>
  <si>
    <t>2023.09.16</t>
  </si>
  <si>
    <t>246.9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</si>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</sst>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9" fillId="23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>
      <alignment vertical="center"/>
    </xf>
    <xf numFmtId="0" fontId="0" fillId="0" borderId="26" xfId="0" applyBorder="1"/>
    <xf numFmtId="0" fontId="8" fillId="28" borderId="11" xfId="0" applyFont="1" applyFill="1" applyBorder="1" applyAlignment="1">
      <alignment horizontal="center" vertic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M18" sqref="M18"/>
    </sheetView>
  </sheetViews>
  <sheetFormatPr defaultColWidth="8.5" defaultRowHeight="16.5" x14ac:dyDescent="0.25"/>
  <sheetData>
    <row r="1" spans="1:26" ht="31.5" customHeight="1" thickBot="1" x14ac:dyDescent="0.3">
      <c r="A1" s="109" t="s">
        <v>0</v>
      </c>
      <c r="B1" s="64"/>
      <c r="C1" s="64"/>
      <c r="D1" s="65"/>
      <c r="E1" s="73" t="s">
        <v>1</v>
      </c>
      <c r="F1" s="64"/>
      <c r="G1" s="64"/>
      <c r="H1" s="65"/>
      <c r="I1" s="63" t="s">
        <v>2</v>
      </c>
      <c r="J1" s="64"/>
      <c r="K1" s="64"/>
      <c r="L1" s="65"/>
      <c r="M1" s="110" t="s">
        <v>3</v>
      </c>
      <c r="N1" s="64"/>
      <c r="O1" s="64"/>
      <c r="P1" s="65"/>
    </row>
    <row r="2" spans="1:26" ht="17.25" customHeight="1" x14ac:dyDescent="0.25">
      <c r="A2" s="114" t="s">
        <v>4</v>
      </c>
      <c r="B2" s="115"/>
      <c r="C2" s="116">
        <v>55247</v>
      </c>
      <c r="D2" s="100"/>
      <c r="E2" s="117" t="s">
        <v>5</v>
      </c>
      <c r="F2" s="115"/>
      <c r="G2" s="99">
        <v>770.66</v>
      </c>
      <c r="H2" s="100"/>
      <c r="I2" s="101" t="s">
        <v>6</v>
      </c>
      <c r="J2" s="102"/>
      <c r="K2" s="71">
        <f>'006208.TW'!D3*'006208.TW'!C3*0.997</f>
        <v>22866.195</v>
      </c>
      <c r="L2" s="72"/>
      <c r="M2" s="108" t="s">
        <v>7</v>
      </c>
      <c r="N2" s="102"/>
      <c r="O2" s="75">
        <f>BND!H3*BND!D3</f>
        <v>573.05054691000009</v>
      </c>
      <c r="P2" s="72"/>
    </row>
    <row r="3" spans="1:26" ht="17.25" customHeight="1" x14ac:dyDescent="0.25">
      <c r="A3" s="68" t="s">
        <v>8</v>
      </c>
      <c r="B3" s="67"/>
      <c r="C3" s="62">
        <v>61564</v>
      </c>
      <c r="D3" s="61"/>
      <c r="E3" s="66" t="s">
        <v>9</v>
      </c>
      <c r="F3" s="67"/>
      <c r="G3" s="90">
        <v>300</v>
      </c>
      <c r="H3" s="61"/>
      <c r="I3" s="113" t="s">
        <v>10</v>
      </c>
      <c r="J3" s="106"/>
      <c r="K3" s="98">
        <f>'00692.TW'!D3*'00692.TW'!C3*0.997</f>
        <v>44724.85171000001</v>
      </c>
      <c r="L3" s="82"/>
      <c r="M3" s="105" t="s">
        <v>11</v>
      </c>
      <c r="N3" s="106"/>
      <c r="O3" s="81">
        <f>VEA!H3*VEA!D3</f>
        <v>266.83474180999997</v>
      </c>
      <c r="P3" s="82"/>
    </row>
    <row r="4" spans="1:26" ht="15.75" customHeight="1" x14ac:dyDescent="0.25">
      <c r="A4" s="68" t="s">
        <v>12</v>
      </c>
      <c r="B4" s="67"/>
      <c r="C4" s="62">
        <v>0</v>
      </c>
      <c r="D4" s="61"/>
      <c r="E4" s="66"/>
      <c r="F4" s="67"/>
      <c r="G4" s="90"/>
      <c r="H4" s="61"/>
      <c r="I4" s="113" t="s">
        <v>13</v>
      </c>
      <c r="J4" s="106"/>
      <c r="K4" s="98">
        <f>'00878.TW'!D3*'00878.TW'!C3*0.997</f>
        <v>4474.8650099999995</v>
      </c>
      <c r="L4" s="82"/>
      <c r="M4" s="105" t="s">
        <v>14</v>
      </c>
      <c r="N4" s="106"/>
      <c r="O4" s="81">
        <f>VT!H3*VT!D3</f>
        <v>1630.4926298700004</v>
      </c>
      <c r="P4" s="82"/>
    </row>
    <row r="5" spans="1:26" ht="16.5" customHeight="1" x14ac:dyDescent="0.25">
      <c r="A5" s="68" t="s">
        <v>15</v>
      </c>
      <c r="B5" s="67"/>
      <c r="C5" s="62">
        <v>0</v>
      </c>
      <c r="D5" s="61"/>
      <c r="E5" s="66"/>
      <c r="F5" s="67"/>
      <c r="G5" s="90"/>
      <c r="H5" s="61"/>
      <c r="I5" s="113" t="s">
        <v>16</v>
      </c>
      <c r="J5" s="106"/>
      <c r="K5" s="98">
        <f>'2890.TW'!D3*'2890.TW'!C3*0.997</f>
        <v>71283.306599999996</v>
      </c>
      <c r="L5" s="82"/>
      <c r="M5" s="105" t="s">
        <v>17</v>
      </c>
      <c r="N5" s="106"/>
      <c r="O5" s="81">
        <f>VTI!H3*VTI!D3</f>
        <v>242.38419899999997</v>
      </c>
      <c r="P5" s="82"/>
    </row>
    <row r="6" spans="1:26" x14ac:dyDescent="0.25">
      <c r="A6" s="68" t="s">
        <v>18</v>
      </c>
      <c r="B6" s="67"/>
      <c r="C6" s="62">
        <v>0</v>
      </c>
      <c r="D6" s="61"/>
      <c r="E6" s="66"/>
      <c r="F6" s="67"/>
      <c r="G6" s="90"/>
      <c r="H6" s="61"/>
      <c r="I6" s="87" t="s">
        <v>19</v>
      </c>
      <c r="J6" s="67"/>
      <c r="K6" s="94">
        <v>2774</v>
      </c>
      <c r="L6" s="61"/>
      <c r="M6" s="74"/>
      <c r="N6" s="67"/>
      <c r="O6" s="60"/>
      <c r="P6" s="61"/>
    </row>
    <row r="7" spans="1:26" x14ac:dyDescent="0.25">
      <c r="A7" s="68" t="s">
        <v>20</v>
      </c>
      <c r="B7" s="67"/>
      <c r="C7" s="62">
        <v>3712</v>
      </c>
      <c r="D7" s="61"/>
      <c r="E7" s="66"/>
      <c r="F7" s="67"/>
      <c r="G7" s="90"/>
      <c r="H7" s="61"/>
      <c r="I7" s="87"/>
      <c r="J7" s="67"/>
      <c r="K7" s="94"/>
      <c r="L7" s="61"/>
      <c r="M7" s="74"/>
      <c r="N7" s="67"/>
      <c r="O7" s="60"/>
      <c r="P7" s="61"/>
    </row>
    <row r="8" spans="1:26" x14ac:dyDescent="0.25">
      <c r="A8" s="68" t="s">
        <v>21</v>
      </c>
      <c r="B8" s="67"/>
      <c r="C8" s="62">
        <v>120</v>
      </c>
      <c r="D8" s="61"/>
      <c r="E8" s="66"/>
      <c r="F8" s="67"/>
      <c r="G8" s="90"/>
      <c r="H8" s="61"/>
      <c r="I8" s="87"/>
      <c r="J8" s="67"/>
      <c r="K8" s="94"/>
      <c r="L8" s="61"/>
      <c r="M8" s="74"/>
      <c r="N8" s="67"/>
      <c r="O8" s="60"/>
      <c r="P8" s="61"/>
      <c r="Q8" s="1"/>
      <c r="R8" s="1"/>
      <c r="S8" s="1"/>
      <c r="T8" s="1"/>
    </row>
    <row r="9" spans="1:26" x14ac:dyDescent="0.25">
      <c r="A9" s="76" t="s">
        <v>22</v>
      </c>
      <c r="B9" s="77"/>
      <c r="C9" s="111">
        <v>3122</v>
      </c>
      <c r="D9" s="96"/>
      <c r="E9" s="112"/>
      <c r="F9" s="77"/>
      <c r="G9" s="95"/>
      <c r="H9" s="96"/>
      <c r="I9" s="97"/>
      <c r="J9" s="77"/>
      <c r="K9" s="103"/>
      <c r="L9" s="96"/>
      <c r="M9" s="104"/>
      <c r="N9" s="77"/>
      <c r="O9" s="107"/>
      <c r="P9" s="96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93">
        <f>SUM(C2:D9)</f>
        <v>123765</v>
      </c>
      <c r="D10" s="89"/>
      <c r="E10" s="69" t="s">
        <v>23</v>
      </c>
      <c r="F10" s="70"/>
      <c r="G10" s="93">
        <f>SUM(G2:H9)*投資!G2</f>
        <v>33672.256999999998</v>
      </c>
      <c r="H10" s="89"/>
      <c r="I10" s="69" t="s">
        <v>23</v>
      </c>
      <c r="J10" s="70"/>
      <c r="K10" s="93">
        <f>SUM(K2:L9)</f>
        <v>146123.21831999999</v>
      </c>
      <c r="L10" s="89"/>
      <c r="M10" s="69" t="s">
        <v>23</v>
      </c>
      <c r="N10" s="70"/>
      <c r="O10" s="93">
        <f>SUM(O2:P9)*投資!G2</f>
        <v>85316.368598205503</v>
      </c>
      <c r="P10" s="89"/>
      <c r="Q10" s="1"/>
      <c r="R10" s="1"/>
      <c r="S10" s="1"/>
      <c r="T10" s="1"/>
    </row>
    <row r="11" spans="1:26" ht="31.5" customHeight="1" thickBot="1" x14ac:dyDescent="0.3">
      <c r="A11" s="88" t="s">
        <v>24</v>
      </c>
      <c r="B11" s="89"/>
      <c r="C11" s="118" t="s">
        <v>25</v>
      </c>
      <c r="D11" s="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8">
        <f>C10+G10+K10+O10</f>
        <v>388876.84391820547</v>
      </c>
      <c r="B12" s="65"/>
      <c r="C12" s="83">
        <v>8952</v>
      </c>
      <c r="D12" s="8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9"/>
      <c r="B13" s="80"/>
      <c r="C13" s="85"/>
      <c r="D13" s="8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8" t="s">
        <v>26</v>
      </c>
      <c r="B14" s="65"/>
      <c r="C14" s="118" t="s">
        <v>27</v>
      </c>
      <c r="D14" s="6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9"/>
      <c r="B15" s="80"/>
      <c r="C15" s="79"/>
      <c r="D15" s="8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91">
        <f>A12-C12</f>
        <v>379924.84391820547</v>
      </c>
      <c r="B16" s="65"/>
      <c r="C16" s="92">
        <f>C12/A12</f>
        <v>2.3020141569249419E-2</v>
      </c>
      <c r="D16" s="6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9"/>
      <c r="B17" s="80"/>
      <c r="C17" s="79"/>
      <c r="D17" s="8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14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8" t="s">
        <v>43</v>
      </c>
      <c r="I2" s="38" t="s">
        <v>81</v>
      </c>
      <c r="J2" s="24"/>
    </row>
    <row r="3" spans="1:10" ht="18.75" customHeight="1" x14ac:dyDescent="0.3">
      <c r="A3" s="126">
        <f>(E3-F3)/D3</f>
        <v>3087.2250127259626</v>
      </c>
      <c r="B3" s="129">
        <f>E3/D3</f>
        <v>3111.8569547931907</v>
      </c>
      <c r="C3" s="141">
        <f>H3*I3</f>
        <v>3323.9504999999999</v>
      </c>
      <c r="D3" s="136">
        <f>SUM(D7:D505)</f>
        <v>15.427123000000003</v>
      </c>
      <c r="E3" s="139">
        <f>SUM(E7:E505)</f>
        <v>48007</v>
      </c>
      <c r="F3" s="139">
        <f>SUM(F6:G505)</f>
        <v>380</v>
      </c>
      <c r="G3" s="12">
        <f>G4/E3</f>
        <v>7.6072098015112666E-2</v>
      </c>
      <c r="H3" s="131" t="s">
        <v>96</v>
      </c>
      <c r="I3" s="148">
        <f>投資!G2</f>
        <v>31.45</v>
      </c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3651.9932094115138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7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7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7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7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7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7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7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7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7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331:G331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3" t="s">
        <v>40</v>
      </c>
      <c r="D1" s="134"/>
      <c r="E1" s="134"/>
      <c r="F1" s="138" t="s">
        <v>17</v>
      </c>
      <c r="G1" s="67"/>
      <c r="H1" s="137" t="s">
        <v>80</v>
      </c>
      <c r="I1" s="122"/>
      <c r="J1" s="67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8" t="s">
        <v>43</v>
      </c>
      <c r="I2" s="38" t="s">
        <v>81</v>
      </c>
      <c r="J2" s="38"/>
    </row>
    <row r="3" spans="1:10" ht="18.75" customHeight="1" x14ac:dyDescent="0.25">
      <c r="A3" s="126">
        <f>(E3-F3)/D3</f>
        <v>7113.0985728983114</v>
      </c>
      <c r="B3" s="129">
        <f>E3/D3</f>
        <v>7133.4711880290524</v>
      </c>
      <c r="C3" s="141">
        <f>H3*I3</f>
        <v>7765.0050000000001</v>
      </c>
      <c r="D3" s="136">
        <f>SUM(D7:D505)</f>
        <v>0.98170999999999986</v>
      </c>
      <c r="E3" s="139">
        <f>SUM(E7:E505)</f>
        <v>7003</v>
      </c>
      <c r="F3" s="139">
        <f>SUM(F6:G505)</f>
        <v>20</v>
      </c>
      <c r="G3" s="12">
        <f>G4/E3</f>
        <v>9.1386985370555396E-2</v>
      </c>
      <c r="H3" s="131" t="s">
        <v>98</v>
      </c>
      <c r="I3" s="135">
        <f>投資!G2</f>
        <v>31.45</v>
      </c>
      <c r="J3" s="132"/>
    </row>
    <row r="4" spans="1:10" ht="18.75" customHeight="1" x14ac:dyDescent="0.25">
      <c r="A4" s="120"/>
      <c r="B4" s="120"/>
      <c r="C4" s="128"/>
      <c r="D4" s="120"/>
      <c r="E4" s="120"/>
      <c r="F4" s="120"/>
      <c r="G4" s="49">
        <f>D3*C3-E3+F3</f>
        <v>639.98305854999944</v>
      </c>
      <c r="H4" s="128"/>
      <c r="I4" s="128"/>
      <c r="J4" s="128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2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25">
      <c r="A6" s="30">
        <v>1</v>
      </c>
      <c r="B6" s="150" t="s">
        <v>53</v>
      </c>
      <c r="C6" s="122"/>
      <c r="D6" s="122"/>
      <c r="E6" s="67"/>
      <c r="F6" s="151"/>
      <c r="G6" s="67"/>
      <c r="H6" s="128"/>
      <c r="I6" s="128"/>
      <c r="J6" s="128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7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7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7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7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7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7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7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7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7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7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7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7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7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7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7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7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7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7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7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7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7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7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7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7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7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7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7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7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7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7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7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7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7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7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7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7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7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7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7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7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7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7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7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7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7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7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7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7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7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7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7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7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7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7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7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7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7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7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7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7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7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7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7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7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7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7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7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7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7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7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7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7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7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7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7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7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7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7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7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7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7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7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7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7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7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7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7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7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7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7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7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7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7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7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7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7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7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7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7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7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7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7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7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7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7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7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7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7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7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7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7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7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7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7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7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7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7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7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7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7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7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7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7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7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7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7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7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7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7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7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7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7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7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7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7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7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7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7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7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7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7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7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7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7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7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7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7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7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7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7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7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7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7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7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7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7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7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7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7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7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7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7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7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7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7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7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7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7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7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7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7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7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7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7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7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7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7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7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7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7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7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7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7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7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7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7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7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7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7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7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7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7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7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7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7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7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7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7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7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7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7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7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7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7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7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7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7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7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7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7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7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7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7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7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7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7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7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7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7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7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7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7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7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7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7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7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7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7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7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7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7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7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7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7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7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7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7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7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7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7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7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7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7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7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7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7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7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7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7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7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7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7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7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7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7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7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7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7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7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7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7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7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7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7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7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7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7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7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7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7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7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7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7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7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7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7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7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7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7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7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7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7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7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7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7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7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7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7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7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7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7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7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7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7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7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7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7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7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7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7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7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7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7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7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7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7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7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7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7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7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7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7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7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7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7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7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7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7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7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7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7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7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7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7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7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7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7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7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7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7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7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7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7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7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7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7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7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7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7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7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7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7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7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7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7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7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7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7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7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7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7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7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7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7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7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7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7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7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7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7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7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7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7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7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7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7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7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7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7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7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7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7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7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7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7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7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7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7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7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7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7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7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7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7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7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7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7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7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7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7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7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7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7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7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7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7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7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7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7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7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7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7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7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7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7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7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7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7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7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7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7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7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7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7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7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7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7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7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7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7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7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7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7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7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7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7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7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7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7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7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7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7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7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7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7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7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7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7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7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7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7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7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7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7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7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7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7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7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7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7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7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7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7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7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7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7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7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7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7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7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7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7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7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7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7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7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7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7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7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7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7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7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7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7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7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7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7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7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7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7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7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7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7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7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7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7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7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7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7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7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7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7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7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7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7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7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7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7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7"/>
      <c r="H505" s="31"/>
      <c r="I505" s="31"/>
      <c r="J505" s="31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331:G331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B5" sqref="B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7"/>
      <c r="D1" s="7"/>
      <c r="E1" s="37" t="s">
        <v>32</v>
      </c>
      <c r="F1" s="37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31.45</v>
      </c>
    </row>
    <row r="3" spans="1:7" ht="17.25" customHeight="1" x14ac:dyDescent="0.3">
      <c r="A3" s="123">
        <f>('006208.TW'!E3+'00692.TW'!E3+'00878.TW'!E3+'2890.TW'!E3)-('006208.TW'!F3+'00692.TW'!F3+'00878.TW'!F3+'2890.TW'!F3)-E2</f>
        <v>128062</v>
      </c>
      <c r="B3" s="123">
        <f>總資產!K10</f>
        <v>146123.21831999999</v>
      </c>
      <c r="C3" s="12">
        <f>C4/A3</f>
        <v>0.14103495431900162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18061.218319999985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7"/>
      <c r="D8" s="10"/>
      <c r="E8" s="121" t="s">
        <v>39</v>
      </c>
      <c r="F8" s="122"/>
      <c r="G8" s="67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85316.368598205503</v>
      </c>
      <c r="C10" s="12">
        <f>C11/A10</f>
        <v>6.122805928558727E-2</v>
      </c>
      <c r="D10" s="10"/>
      <c r="E10" s="119">
        <f>A3+A10</f>
        <v>208456</v>
      </c>
      <c r="F10" s="119">
        <f>B3+B10</f>
        <v>231439.58691820549</v>
      </c>
      <c r="G10" s="12">
        <f>G11/E10</f>
        <v>0.11025629829894792</v>
      </c>
    </row>
    <row r="11" spans="1:7" ht="18" customHeight="1" x14ac:dyDescent="0.3">
      <c r="A11" s="120"/>
      <c r="B11" s="120"/>
      <c r="C11" s="44">
        <f>B10-A10</f>
        <v>4922.3685982055031</v>
      </c>
      <c r="D11" s="10"/>
      <c r="E11" s="120"/>
      <c r="F11" s="120"/>
      <c r="G11" s="47">
        <f>F10-E10</f>
        <v>22983.586918205488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6" width="8.875" style="35" customWidth="1"/>
    <col min="1037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8"/>
      <c r="I2" s="38"/>
      <c r="J2" s="24"/>
    </row>
    <row r="3" spans="1:10" ht="18.75" customHeight="1" x14ac:dyDescent="0.3">
      <c r="A3" s="126">
        <f>(E3-F3)/D3</f>
        <v>74</v>
      </c>
      <c r="B3" s="129">
        <f>E3/D3</f>
        <v>74.546762589928051</v>
      </c>
      <c r="C3" s="141" t="s">
        <v>46</v>
      </c>
      <c r="D3" s="136">
        <f>SUM(D7:D505)</f>
        <v>278</v>
      </c>
      <c r="E3" s="139">
        <f>SUM(E7:E505)</f>
        <v>20724</v>
      </c>
      <c r="F3" s="139">
        <f>SUM(F6:G505)</f>
        <v>152</v>
      </c>
      <c r="G3" s="12">
        <f>G4/E3</f>
        <v>0.11070232580582898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2294.1949999999997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6" width="8.875" style="35" customWidth="1"/>
    <col min="1037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67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8"/>
      <c r="I2" s="38"/>
      <c r="J2" s="24"/>
    </row>
    <row r="3" spans="1:10" ht="18.75" customHeight="1" x14ac:dyDescent="0.3">
      <c r="A3" s="126">
        <f>(E3-F3)/D3</f>
        <v>30.325439266615739</v>
      </c>
      <c r="B3" s="129">
        <f>E3/D3</f>
        <v>31.268143621084796</v>
      </c>
      <c r="C3" s="141" t="s">
        <v>68</v>
      </c>
      <c r="D3" s="136">
        <f>SUM(D7:D505)</f>
        <v>1309</v>
      </c>
      <c r="E3" s="139">
        <f>SUM(E7:E505)</f>
        <v>40930</v>
      </c>
      <c r="F3" s="139">
        <f>SUM(F6:G505)</f>
        <v>1234</v>
      </c>
      <c r="G3" s="12">
        <f>G4/E3</f>
        <v>0.12286468873686807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5028.8517100000099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6" width="8.875" style="35" customWidth="1"/>
    <col min="1037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72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8"/>
      <c r="I2" s="38"/>
      <c r="J2" s="24"/>
    </row>
    <row r="3" spans="1:10" ht="18.75" customHeight="1" x14ac:dyDescent="0.3">
      <c r="A3" s="126">
        <f>(E3-F3)/D3</f>
        <v>20.870646766169155</v>
      </c>
      <c r="B3" s="129">
        <f>E3/D3</f>
        <v>21.119402985074625</v>
      </c>
      <c r="C3" s="141" t="s">
        <v>73</v>
      </c>
      <c r="D3" s="136">
        <f>SUM(D7:D505)</f>
        <v>201</v>
      </c>
      <c r="E3" s="139">
        <f>SUM(E7:E505)</f>
        <v>4245</v>
      </c>
      <c r="F3" s="139">
        <f>SUM(F6:G505)</f>
        <v>50</v>
      </c>
      <c r="G3" s="12">
        <f>G4/E3</f>
        <v>6.5928153121319083E-2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279.86500999999953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6" width="8.875" style="35" customWidth="1"/>
    <col min="1037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74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8"/>
      <c r="I2" s="38"/>
      <c r="J2" s="24"/>
    </row>
    <row r="3" spans="1:10" ht="18.75" customHeight="1" x14ac:dyDescent="0.3">
      <c r="A3" s="126">
        <f>(E3-F3)/D3</f>
        <v>17.690113541955139</v>
      </c>
      <c r="B3" s="129">
        <f>E3/D3</f>
        <v>18.022431459429519</v>
      </c>
      <c r="C3" s="142" t="s">
        <v>75</v>
      </c>
      <c r="D3" s="136">
        <f>SUM(D7:D505)</f>
        <v>3611</v>
      </c>
      <c r="E3" s="139">
        <f>SUM(E7:E505)</f>
        <v>65079</v>
      </c>
      <c r="F3" s="139">
        <f>SUM(F6:G505)</f>
        <v>1200</v>
      </c>
      <c r="G3" s="12">
        <f>G4/E3</f>
        <v>0.1137741299036555</v>
      </c>
      <c r="H3" s="131"/>
      <c r="I3" s="135"/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7404.3065999999963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7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19:G219"/>
    <mergeCell ref="F268:G268"/>
    <mergeCell ref="F97:G97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8" t="s">
        <v>43</v>
      </c>
      <c r="I2" s="38" t="s">
        <v>81</v>
      </c>
      <c r="J2" s="24"/>
    </row>
    <row r="3" spans="1:10" ht="18.75" customHeight="1" x14ac:dyDescent="0.3">
      <c r="A3" s="126">
        <f>(E3-F3)/D3</f>
        <v>2245.4117126985084</v>
      </c>
      <c r="B3" s="129">
        <f>E3/D3</f>
        <v>2264.9107779384808</v>
      </c>
      <c r="C3" s="142">
        <f>H3*I3</f>
        <v>2267.2305000000001</v>
      </c>
      <c r="D3" s="136">
        <f>SUM(D7:D505)</f>
        <v>7.9490990000000004</v>
      </c>
      <c r="E3" s="139">
        <f>SUM(E7:E505)</f>
        <v>18004</v>
      </c>
      <c r="F3" s="139">
        <f>SUM(F6:G505)</f>
        <v>155</v>
      </c>
      <c r="G3" s="12">
        <f>G4/E3</f>
        <v>9.6333981514941588E-3</v>
      </c>
      <c r="H3" s="131" t="s">
        <v>82</v>
      </c>
      <c r="I3" s="135">
        <f>投資!G2</f>
        <v>31.45</v>
      </c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173.43970031950084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7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7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7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7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7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7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7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7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7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7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7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331:G331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11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8" t="s">
        <v>43</v>
      </c>
      <c r="I2" s="38" t="s">
        <v>81</v>
      </c>
      <c r="J2" s="24"/>
    </row>
    <row r="3" spans="1:10" ht="18.75" customHeight="1" x14ac:dyDescent="0.3">
      <c r="A3" s="126">
        <f>(E3-F3)/D3</f>
        <v>1434.2399621729378</v>
      </c>
      <c r="B3" s="129">
        <v>1446.530865440456</v>
      </c>
      <c r="C3" s="147">
        <f>H3*I3</f>
        <v>1516.8335</v>
      </c>
      <c r="D3" s="136">
        <f>SUM(D7:D505)</f>
        <v>5.5325470000000001</v>
      </c>
      <c r="E3" s="139">
        <f>SUM(E7:E505)</f>
        <v>8003</v>
      </c>
      <c r="F3" s="139">
        <f>SUM(F6:G505)</f>
        <v>68</v>
      </c>
      <c r="G3" s="12">
        <f>G4/E3</f>
        <v>5.7097667115394324E-2</v>
      </c>
      <c r="H3" s="131" t="s">
        <v>93</v>
      </c>
      <c r="I3" s="145">
        <f>投資!G2</f>
        <v>31.45</v>
      </c>
      <c r="J3" s="132"/>
    </row>
    <row r="4" spans="1:10" ht="18.75" customHeight="1" x14ac:dyDescent="0.3">
      <c r="A4" s="120"/>
      <c r="B4" s="120"/>
      <c r="C4" s="146"/>
      <c r="D4" s="120"/>
      <c r="E4" s="120"/>
      <c r="F4" s="120"/>
      <c r="G4" s="49">
        <f>D3*C3-E3+F3</f>
        <v>456.9526299245008</v>
      </c>
      <c r="H4" s="128"/>
      <c r="I4" s="146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44"/>
      <c r="G6" s="106"/>
      <c r="H6" s="128"/>
      <c r="I6" s="128"/>
      <c r="J6" s="128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7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7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7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7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7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7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7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7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7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331:G331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2024-02-15T13:28:44Z</cp:lastPrinted>
  <dcterms:created xsi:type="dcterms:W3CDTF">2006-09-16T00:00:00Z</dcterms:created>
  <dcterms:modified xsi:type="dcterms:W3CDTF">2024-02-21T01:48:05Z</dcterms:modified>
  <dc:language>en-US</dc:language>
</cp:coreProperties>
</file>