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8" documentId="13_ncr:1_{735FC1BD-A765-4ACA-96A1-5B5551E3A8C9}" xr6:coauthVersionLast="47" xr6:coauthVersionMax="47" xr10:uidLastSave="{8D4050AF-BFC7-42E2-A822-D6F821588AB2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3" i="32" l="1"/>
  <c r="O4" i="32"/>
  <c r="O2" i="32"/>
  <c r="K10" i="32"/>
  <c r="O5" i="32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<sst xmlns="http://schemas.openxmlformats.org/spreadsheetml/2006/main" count="246" uniqueCount="64">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</sst>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33932.805</c:v>
                </c:pt>
                <c:pt idx="2">
                  <c:v>106555.21</c:v>
                </c:pt>
                <c:pt idx="3">
                  <c:v>63762.684803924996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K18" sqref="K18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74342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9331.2000000000007</v>
      </c>
      <c r="L2" s="139"/>
      <c r="M2" s="142" t="s">
        <v>20</v>
      </c>
      <c r="N2" s="143"/>
      <c r="O2" s="94">
        <f>(BND!H3 * BND!D3 * BND!I3)</f>
        <v>13895.258373832497</v>
      </c>
      <c r="P2" s="95"/>
      <c r="Q2" s="57">
        <f>SUM(C10,G10,K10,O10)</f>
        <v>309624.699803925</v>
      </c>
      <c r="R2" s="58"/>
      <c r="S2" s="63">
        <v>17366</v>
      </c>
      <c r="T2" s="64"/>
    </row>
    <row r="3" spans="1:26" ht="17.25" thickBot="1" x14ac:dyDescent="0.3">
      <c r="A3" s="116" t="s">
        <v>50</v>
      </c>
      <c r="B3" s="117"/>
      <c r="C3" s="106">
        <v>31032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34421.050000000003</v>
      </c>
      <c r="L3" s="141"/>
      <c r="M3" s="144" t="s">
        <v>22</v>
      </c>
      <c r="N3" s="145"/>
      <c r="O3" s="96">
        <f>(VEA!D3*VEA!H3*VEA!I3)</f>
        <v>3926.2831411800003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2259.96</v>
      </c>
      <c r="L4" s="141"/>
      <c r="M4" s="144" t="s">
        <v>19</v>
      </c>
      <c r="N4" s="145"/>
      <c r="O4" s="96">
        <f>(VT!D3*VT!H3*VT!I3)</f>
        <v>42942.691792140002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60543.000000000007</v>
      </c>
      <c r="L5" s="141"/>
      <c r="M5" s="144" t="s">
        <v>21</v>
      </c>
      <c r="N5" s="145"/>
      <c r="O5" s="96">
        <f>(VTI!D3*VTI!H3*VTI!I3)</f>
        <v>2998.4514967724995</v>
      </c>
      <c r="P5" s="97"/>
      <c r="Q5" s="69"/>
      <c r="R5" s="70"/>
      <c r="S5" s="73"/>
      <c r="T5" s="74"/>
    </row>
    <row r="6" spans="1:26" x14ac:dyDescent="0.25">
      <c r="A6" s="116"/>
      <c r="B6" s="117"/>
      <c r="C6" s="106"/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292258.699803925</v>
      </c>
      <c r="R6" s="76"/>
      <c r="S6" s="79">
        <f>S2/Q2</f>
        <v>5.6087256640046185E-2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105374</v>
      </c>
      <c r="D10" s="88"/>
      <c r="E10" s="85" t="s">
        <v>59</v>
      </c>
      <c r="F10" s="86"/>
      <c r="G10" s="87">
        <f>SUM(G2:H9) * 投資!G2</f>
        <v>33932.805</v>
      </c>
      <c r="H10" s="89"/>
      <c r="I10" s="85" t="s">
        <v>59</v>
      </c>
      <c r="J10" s="86"/>
      <c r="K10" s="87">
        <f>SUM(K2:L9)</f>
        <v>106555.21</v>
      </c>
      <c r="L10" s="88"/>
      <c r="M10" s="85" t="s">
        <v>59</v>
      </c>
      <c r="N10" s="86"/>
      <c r="O10" s="87">
        <f>SUM(O2:P9)</f>
        <v>63762.684803924996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6966.3224999999993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1.1504989241664892E-3</v>
      </c>
      <c r="H3" s="189">
        <v>216.01</v>
      </c>
      <c r="I3" s="189">
        <f>投資!G2</f>
        <v>32.25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3.4514967724994676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32.25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107768.20999999999</v>
      </c>
      <c r="C3" s="1">
        <f>(B3-A3)/A3</f>
        <v>3.4085073309280643E-2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3552.2099999999919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63938.684803924996</v>
      </c>
      <c r="C10" s="1">
        <f>(B10-A10)/A10</f>
        <v>-1.6403587355972676E-2</v>
      </c>
      <c r="D10" s="28"/>
      <c r="E10" s="159">
        <f>SUM(A3,A10)</f>
        <v>169221</v>
      </c>
      <c r="F10" s="159">
        <f>SUM(B3,B10)</f>
        <v>171706.89480392498</v>
      </c>
      <c r="G10" s="1">
        <f>(F10-E10)/E10</f>
        <v>1.4690226413536032E-2</v>
      </c>
    </row>
    <row r="11" spans="1:9" ht="18" customHeight="1" x14ac:dyDescent="0.3">
      <c r="A11" s="160"/>
      <c r="B11" s="160"/>
      <c r="C11" s="14">
        <f>B10-A10</f>
        <v>-1066.3151960750038</v>
      </c>
      <c r="D11" s="28"/>
      <c r="E11" s="159"/>
      <c r="F11" s="159"/>
      <c r="G11" s="36">
        <f>F10-E10</f>
        <v>2485.8948039249808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72.900000000000006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-7.0022347557730418E-3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-65.799999999999272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31.55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1.0007335680751142E-2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341.04999999999899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20.36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-3.1959114139693448E-2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-75.039999999999935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18.600000000000001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5.7406107105547131E-2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3352.0000000000023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2247.5025000000001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-5.33830627580178E-3</v>
      </c>
      <c r="H3" s="189">
        <v>69.69</v>
      </c>
      <c r="I3" s="190">
        <f>投資!G2</f>
        <v>32.25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-74.741626167500726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1407.39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-1.4929214704999937E-2</v>
      </c>
      <c r="H3" s="189">
        <v>43.64</v>
      </c>
      <c r="I3" s="190">
        <f>投資!G2</f>
        <v>32.25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-59.716858819999743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3033.7574999999997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-2.1255072444777708E-2</v>
      </c>
      <c r="H3" s="189">
        <v>94.07</v>
      </c>
      <c r="I3" s="190">
        <f>投資!G2</f>
        <v>32.25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-935.30820785999822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2023-10-17T06:35:52Z</dcterms:modified>
</cp:coreProperties>
</file>