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0830EFF6-3CDE-4A42-B9B5-E2A521FE6DAB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B3" i="8" s="1"/>
  <c r="D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A10" i="2" s="1"/>
  <c r="E3" i="7"/>
  <c r="B3" i="7" s="1"/>
  <c r="D3" i="7"/>
  <c r="F3" i="6"/>
  <c r="E3" i="6"/>
  <c r="A3" i="6" s="1"/>
  <c r="D3" i="6"/>
  <c r="G4" i="6" s="1"/>
  <c r="G3" i="6" s="1"/>
  <c r="B3" i="6"/>
  <c r="F3" i="5"/>
  <c r="E3" i="5"/>
  <c r="G4" i="5" s="1"/>
  <c r="G3" i="5" s="1"/>
  <c r="D3" i="5"/>
  <c r="A3" i="5"/>
  <c r="G4" i="4"/>
  <c r="G3" i="4" s="1"/>
  <c r="F3" i="4"/>
  <c r="E3" i="4"/>
  <c r="D3" i="4"/>
  <c r="B3" i="4"/>
  <c r="A3" i="4"/>
  <c r="F3" i="3"/>
  <c r="E3" i="3"/>
  <c r="A3" i="2" s="1"/>
  <c r="D3" i="3"/>
  <c r="B3" i="3" s="1"/>
  <c r="A3" i="3"/>
  <c r="G10" i="1"/>
  <c r="C7" i="1"/>
  <c r="C10" i="1" s="1"/>
  <c r="K5" i="1"/>
  <c r="K4" i="1"/>
  <c r="O3" i="1"/>
  <c r="K3" i="1"/>
  <c r="O2" i="1"/>
  <c r="O10" i="1" s="1"/>
  <c r="B10" i="2" s="1"/>
  <c r="K2" i="1"/>
  <c r="K10" i="1" s="1"/>
  <c r="B3" i="2" s="1"/>
  <c r="C11" i="2" l="1"/>
  <c r="C10" i="2" s="1"/>
  <c r="G4" i="7"/>
  <c r="G3" i="7" s="1"/>
  <c r="E10" i="2"/>
  <c r="A12" i="1"/>
  <c r="F10" i="2"/>
  <c r="G11" i="2" s="1"/>
  <c r="G10" i="2" s="1"/>
  <c r="C4" i="2"/>
  <c r="C3" i="2" s="1"/>
  <c r="G4" i="3"/>
  <c r="G3" i="3" s="1"/>
  <c r="A3" i="7"/>
  <c r="B3" i="5"/>
  <c r="A3" i="8"/>
  <c r="C16" i="1" l="1"/>
  <c r="A16" i="1"/>
</calcChain>
</file>

<file path=xl/sharedStrings.xml><?xml version="1.0" encoding="utf-8"?>
<sst xmlns="http://schemas.openxmlformats.org/spreadsheetml/2006/main" count="325" uniqueCount="124">
  <si>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</si>
  <si>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</si>
  <si>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</si>
  <si>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</si>
  <si>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</si>
  <si>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</si>
  <si>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</si>
  <si>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</si>
  <si>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</si>
  <si>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</si>
  <si>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</si>
  <si>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</si>
  <si>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</si>
  <si>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</si>
  <si>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</si>
  <si>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</si>
  <si>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</si>
  <si>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</si>
  <si>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</si>
  <si>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</si>
  <si>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</si>
  <si>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</si>
  <si>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</si>
  <si>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</si>
  <si>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</si>
  <si>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</si>
  <si>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</si>
  <si>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</si>
  <si>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</si>
  <si>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</si>
  <si>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</si>
  <si>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</si>
  <si>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</si>
  <si>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</si>
  <si>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</si>
  <si>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</si>
  <si>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</si>
  <si>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</si>
  <si>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</si>
  <si>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112.80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</si>
  <si>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</si>
  <si>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</si>
  <si>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</si>
  <si>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</si>
  <si>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</si>
  <si>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</si>
  <si>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</si>
  <si>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</si>
  <si>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</si>
  <si>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</si>
  <si>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</si>
  <si>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</si>
  <si>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</si>
  <si>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</si>
  <si>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</si>
  <si>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</si>
  <si>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</si>
  <si>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</si>
  <si>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</si>
  <si>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</si>
  <si>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</si>
  <si>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</si>
  <si>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</si>
  <si>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</si>
  <si>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</si>
  <si>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</si>
  <si>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</si>
  <si>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</si>
  <si>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</si>
  <si>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</si>
  <si>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</si>
  <si>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</si>
  <si>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</si>
  <si>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</si>
  <si>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00692.TW</t>
  </si>
  <si>
    <t>44.46</t>
  </si>
  <si>
    <t>2023.08.18</t>
  </si>
  <si>
    <t>2023.10.24</t>
  </si>
  <si>
    <t>2024.01.17</t>
  </si>
  <si>
    <t>00878.TW</t>
  </si>
  <si>
    <t>22.07</t>
  </si>
  <si>
    <t>2024.03.25</t>
  </si>
  <si>
    <t>2024.06.13</t>
  </si>
  <si>
    <t>2024.09.16</t>
  </si>
  <si>
    <t>2890.TW</t>
  </si>
  <si>
    <t>22.80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</si>
  <si>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</si>
  <si>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</si>
  <si>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</si>
  <si>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</si>
  <si>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</si>
  <si>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</si>
  <si>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</si>
  <si>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</si>
  <si>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</si>
  <si>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71.91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</si>
  <si>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</si>
  <si>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</si>
  <si>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</si>
  <si>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</si>
  <si>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</si>
  <si>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</si>
  <si>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</si>
  <si>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</si>
  <si>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</si>
  <si>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</si>
  <si>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</si>
  <si>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</si>
  <si>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</si>
  <si>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</si>
  <si>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</si>
  <si>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</si>
  <si>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</si>
  <si>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</si>
  <si>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</si>
  <si>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</si>
  <si>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117.48</t>
  </si>
  <si>
    <t>2023.09.16</t>
  </si>
  <si>
    <t>2023.09.27</t>
  </si>
  <si>
    <t>2023.12.28</t>
  </si>
  <si>
    <t>2024.03.26</t>
  </si>
  <si>
    <t>2024.06.28</t>
  </si>
  <si>
    <t>2024.12.30</t>
  </si>
  <si>
    <t>2025.01.02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</si>
</sst>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2" sqref="S12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60302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48470.949599999993</v>
      </c>
      <c r="L2" s="51"/>
      <c r="M2" s="83" t="s">
        <v>6</v>
      </c>
      <c r="N2" s="77"/>
      <c r="O2" s="54">
        <f>BND!H3*BND!D3</f>
        <v>877.17723615000011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69770.099880000009</v>
      </c>
      <c r="L3" s="40"/>
      <c r="M3" s="80" t="s">
        <v>9</v>
      </c>
      <c r="N3" s="81"/>
      <c r="O3" s="39">
        <f>VT!H3*VT!D3</f>
        <v>3325.0857815999998</v>
      </c>
      <c r="P3" s="40"/>
    </row>
    <row r="4" spans="1:26" ht="15.75" customHeight="1">
      <c r="A4" s="47" t="s">
        <v>10</v>
      </c>
      <c r="B4" s="46"/>
      <c r="C4" s="41">
        <v>108229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9439.6259100000007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95677.304399999994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0.65671999999999997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169131.65672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238997.97979000001</v>
      </c>
      <c r="L10" s="66"/>
      <c r="M10" s="48" t="s">
        <v>18</v>
      </c>
      <c r="N10" s="49"/>
      <c r="O10" s="70">
        <f>SUM(O2:P9)*投資!G2</f>
        <v>137985.50845083897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546115.14496083895</v>
      </c>
      <c r="B12" s="44"/>
      <c r="C12" s="60">
        <v>5208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540907.14496083895</v>
      </c>
      <c r="B16" s="44"/>
      <c r="C16" s="69">
        <f>C12/A12</f>
        <v>9.536450413535881E-3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32.835999999999999</v>
      </c>
    </row>
    <row r="3" spans="1:10" ht="17.25" customHeight="1">
      <c r="A3" s="96">
        <f>('006208.TW'!E3+'00692.TW'!E3+'00878.TW'!E3+'2890.TW'!E3)-('006208.TW'!F3+'00692.TW'!F3+'00878.TW'!F3+'2890.TW'!F3)-E2+7345</f>
        <v>173475</v>
      </c>
      <c r="B3" s="96">
        <f>總資產!K10</f>
        <v>238997.97979000001</v>
      </c>
      <c r="C3" s="8">
        <f>C4/A3</f>
        <v>0.37770848704424276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65522.979790000012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121751</v>
      </c>
      <c r="B10" s="96">
        <f>總資產!O10</f>
        <v>137985.50845083897</v>
      </c>
      <c r="C10" s="8">
        <f>C11/A10</f>
        <v>0.13334189001190108</v>
      </c>
      <c r="D10" s="6"/>
      <c r="E10" s="96">
        <f>A3+A10</f>
        <v>295226</v>
      </c>
      <c r="F10" s="96">
        <f>B3+B10</f>
        <v>376983.48824083898</v>
      </c>
      <c r="G10" s="8">
        <f>G11/E10</f>
        <v>0.27693186996009495</v>
      </c>
    </row>
    <row r="11" spans="1:10" ht="18" customHeight="1">
      <c r="A11" s="97"/>
      <c r="B11" s="97"/>
      <c r="C11" s="31">
        <f>B10-A10</f>
        <v>16234.50845083897</v>
      </c>
      <c r="D11" s="6"/>
      <c r="E11" s="97"/>
      <c r="F11" s="97"/>
      <c r="G11" s="33">
        <f>F10-E10</f>
        <v>81757.488240838982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7" sqref="F37:G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82.475638051044086</v>
      </c>
      <c r="B3" s="103">
        <f>E3/D3</f>
        <v>84.343387470997683</v>
      </c>
      <c r="C3" s="115" t="s">
        <v>39</v>
      </c>
      <c r="D3" s="110">
        <f>SUM(D7:D505)</f>
        <v>431</v>
      </c>
      <c r="E3" s="113">
        <f>SUM(E7:E505)</f>
        <v>36352</v>
      </c>
      <c r="F3" s="113">
        <f>SUM(F6:G505)</f>
        <v>805</v>
      </c>
      <c r="G3" s="8">
        <f>G4/E3</f>
        <v>0.35953455105633791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13069.799999999996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0" zoomScale="115" zoomScaleNormal="115" workbookViewId="0">
      <selection activeCell="E31" sqref="E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74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31.266836086404066</v>
      </c>
      <c r="B3" s="103">
        <f>E3/D3</f>
        <v>33.011435832274458</v>
      </c>
      <c r="C3" s="115" t="s">
        <v>75</v>
      </c>
      <c r="D3" s="110">
        <f>SUM(D7:D505)</f>
        <v>1574</v>
      </c>
      <c r="E3" s="113">
        <f>SUM(E7:E505)</f>
        <v>51960</v>
      </c>
      <c r="F3" s="113">
        <f>SUM(F6:G505)</f>
        <v>2746</v>
      </c>
      <c r="G3" s="8">
        <f>G4/E3</f>
        <v>0.39965434949961526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20766.040000000008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76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77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78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32" sqref="E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20.888111888111887</v>
      </c>
      <c r="B3" s="103">
        <f>E3/D3</f>
        <v>21.946386946386948</v>
      </c>
      <c r="C3" s="115" t="s">
        <v>80</v>
      </c>
      <c r="D3" s="110">
        <f>SUM(D7:D505)</f>
        <v>429</v>
      </c>
      <c r="E3" s="113">
        <f>SUM(E7:E505)</f>
        <v>9415</v>
      </c>
      <c r="F3" s="113">
        <f>SUM(F6:G505)</f>
        <v>454</v>
      </c>
      <c r="G3" s="8">
        <f>G4/E3</f>
        <v>5.3853425385023967E-2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507.03000000000065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81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82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83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6">
        <v>22</v>
      </c>
      <c r="D32" s="27">
        <v>9</v>
      </c>
      <c r="E32" s="27">
        <v>199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17.275362318840578</v>
      </c>
      <c r="B3" s="103">
        <f>E3/D3</f>
        <v>18.244713708719409</v>
      </c>
      <c r="C3" s="116" t="s">
        <v>85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0.30280758412334613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23253.199999999997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76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86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87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88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89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90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91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92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topLeftCell="A33" zoomScale="115" zoomScaleNormal="115" workbookViewId="0">
      <selection activeCell="H44" sqref="H4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93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94</v>
      </c>
      <c r="J2" s="28" t="s">
        <v>27</v>
      </c>
    </row>
    <row r="3" spans="1:10" ht="18.75" customHeight="1">
      <c r="A3" s="100">
        <f>(E3-F3)/D3</f>
        <v>2237.61329992421</v>
      </c>
      <c r="B3" s="103">
        <f>E3/D3</f>
        <v>2295.7363198782773</v>
      </c>
      <c r="C3" s="116">
        <f>H3*I3</f>
        <v>2361.2367599999998</v>
      </c>
      <c r="D3" s="110">
        <f>SUM(D7:D505)</f>
        <v>12.198265000000003</v>
      </c>
      <c r="E3" s="113">
        <f>SUM(E7:E505)</f>
        <v>28004</v>
      </c>
      <c r="F3" s="113">
        <f>SUM(F6:G505)</f>
        <v>709</v>
      </c>
      <c r="G3" s="8">
        <f>G4/E3</f>
        <v>5.3849154628674616E-2</v>
      </c>
      <c r="H3" s="105" t="s">
        <v>95</v>
      </c>
      <c r="I3" s="109">
        <f>投資!G2</f>
        <v>32.835999999999999</v>
      </c>
      <c r="J3" s="106">
        <f>SUM(J7:J505)</f>
        <v>874.75000000000011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1507.991726221404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96</v>
      </c>
      <c r="J5" s="101" t="s">
        <v>97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100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100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86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110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123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opLeftCell="A5" zoomScale="115" zoomScaleNormal="115" workbookViewId="0">
      <selection activeCell="F32" sqref="F32:G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93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94</v>
      </c>
      <c r="J2" s="28" t="s">
        <v>27</v>
      </c>
    </row>
    <row r="3" spans="1:10" ht="18.75" customHeight="1">
      <c r="A3" s="100">
        <f>(E3-F3)/D3</f>
        <v>3337.2645425888463</v>
      </c>
      <c r="B3" s="103">
        <f>E3/D3</f>
        <v>3392.169568200592</v>
      </c>
      <c r="C3" s="115">
        <f>H3*I3</f>
        <v>3857.5732800000001</v>
      </c>
      <c r="D3" s="110">
        <f>SUM(D7:D505)</f>
        <v>28.303419999999999</v>
      </c>
      <c r="E3" s="113">
        <f>SUM(E7:E505)</f>
        <v>96010</v>
      </c>
      <c r="F3" s="113">
        <f>SUM(F6:G505)</f>
        <v>1554</v>
      </c>
      <c r="G3" s="8">
        <f>G4/E3</f>
        <v>0.15338523825244868</v>
      </c>
      <c r="H3" s="105" t="s">
        <v>116</v>
      </c>
      <c r="I3" s="118">
        <f>投資!G2</f>
        <v>32.835999999999999</v>
      </c>
      <c r="J3" s="106">
        <f>SUM(J7:J505)</f>
        <v>2983.5599999999995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14726.516724617599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96</v>
      </c>
      <c r="J5" s="101" t="s">
        <v>97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117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117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118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119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120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121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90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122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2025-01-02T15:18:44Z</dcterms:modified>
  <dc:language>en-US</dc:language>
</cp:coreProperties>
</file>