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BE4D84F9-73FA-4635-BD26-79E3E9197F4E}" xr6:coauthVersionLast="47" xr6:coauthVersionMax="47" xr10:uidLastSave="{00000000-0000-0000-0000-000000000000}"/>
  <bookViews>
    <workbookView xWindow="-110" yWindow="-110" windowWidth="19420" windowHeight="1150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G4" i="7" s="1"/>
  <c r="G3" i="7" s="1"/>
  <c r="F3" i="7"/>
  <c r="E3" i="7"/>
  <c r="D3" i="7"/>
  <c r="B3" i="7"/>
  <c r="A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D3" i="6"/>
  <c r="G4" i="6" s="1"/>
  <c r="G3" i="6" s="1"/>
  <c r="C3" i="6"/>
  <c r="F3" i="5"/>
  <c r="E3" i="5"/>
  <c r="D3" i="5"/>
  <c r="G4" i="5" s="1"/>
  <c r="G3" i="5" s="1"/>
  <c r="B3" i="5"/>
  <c r="A3" i="5"/>
  <c r="F3" i="4"/>
  <c r="E3" i="4"/>
  <c r="G4" i="4" s="1"/>
  <c r="G3" i="4" s="1"/>
  <c r="D3" i="4"/>
  <c r="B3" i="4"/>
  <c r="A3" i="4"/>
  <c r="F3" i="3"/>
  <c r="E3" i="3"/>
  <c r="A3" i="2" s="1"/>
  <c r="D3" i="3"/>
  <c r="G10" i="1"/>
  <c r="C7" i="1"/>
  <c r="C10" i="1" s="1"/>
  <c r="O3" i="1"/>
  <c r="K3" i="1"/>
  <c r="O2" i="1"/>
  <c r="O10" i="1" s="1"/>
  <c r="B10" i="2" s="1"/>
  <c r="K2" i="1"/>
  <c r="A10" i="2" l="1"/>
  <c r="C11" i="2"/>
  <c r="C10" i="2" s="1"/>
  <c r="E10" i="2"/>
  <c r="K4" i="1"/>
  <c r="K10" i="1" s="1"/>
  <c r="A3" i="3"/>
  <c r="B3" i="3"/>
  <c r="A3" i="6"/>
  <c r="B3" i="6"/>
  <c r="G4" i="3"/>
  <c r="G3" i="3" s="1"/>
  <c r="B3" i="2" l="1"/>
  <c r="A12" i="1"/>
  <c r="C4" i="2" l="1"/>
  <c r="C3" i="2" s="1"/>
  <c r="F10" i="2"/>
  <c r="G11" i="2" s="1"/>
  <c r="G10" i="2" s="1"/>
  <c r="C16" i="1"/>
  <c r="A16" i="1"/>
</calcChain>
</file>

<file path=xl/sharedStrings.xml><?xml version="1.0" encoding="utf-8"?>
<sst xmlns="http://schemas.openxmlformats.org/spreadsheetml/2006/main" count="306" uniqueCount="126">
  <si>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</si>
  <si>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</si>
  <si>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</si>
  <si>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</si>
  <si>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</si>
  <si>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</si>
  <si>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</si>
  <si>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</si>
  <si>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</si>
  <si>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</si>
  <si>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</si>
  <si>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</si>
  <si>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</si>
  <si>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</si>
  <si>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</si>
  <si>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</si>
  <si>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</si>
  <si>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</si>
  <si>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</si>
  <si>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</si>
  <si>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</si>
  <si>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</si>
  <si>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</si>
  <si>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</si>
  <si>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</si>
  <si>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</si>
  <si>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</si>
  <si>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</si>
  <si>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</si>
  <si>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</si>
  <si>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</si>
  <si>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</si>
  <si>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</si>
  <si>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</si>
  <si>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</si>
  <si>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</si>
  <si>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</si>
  <si>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</si>
  <si>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96.80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</si>
  <si>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</si>
  <si>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</si>
  <si>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</si>
  <si>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</si>
  <si>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</si>
  <si>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</si>
  <si>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</si>
  <si>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</si>
  <si>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</si>
  <si>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</si>
  <si>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</si>
  <si>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</si>
  <si>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</si>
  <si>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</si>
  <si>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</si>
  <si>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</si>
  <si>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</si>
  <si>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</si>
  <si>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</si>
  <si>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</si>
  <si>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</si>
  <si>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</si>
  <si>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</si>
  <si>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</si>
  <si>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</si>
  <si>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</si>
  <si>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</si>
  <si>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</si>
  <si>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</si>
  <si>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</si>
  <si>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</si>
  <si>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</si>
  <si>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</si>
  <si>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</si>
  <si>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</si>
  <si>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</si>
  <si>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</si>
  <si>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</si>
  <si>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00692.TW</t>
  </si>
  <si>
    <t>38.36</t>
  </si>
  <si>
    <t>2023.08.18</t>
  </si>
  <si>
    <t>2023.10.24</t>
  </si>
  <si>
    <t>2024.01.17</t>
  </si>
  <si>
    <t>2890.TW</t>
  </si>
  <si>
    <t>20.75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</si>
  <si>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</si>
  <si>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</si>
  <si>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</si>
  <si>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</si>
  <si>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</si>
  <si>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</si>
  <si>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</si>
  <si>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</si>
  <si>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</si>
  <si>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72.02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</si>
  <si>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</si>
  <si>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</si>
  <si>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</si>
  <si>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</si>
  <si>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</si>
  <si>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</si>
  <si>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</si>
  <si>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</si>
  <si>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</si>
  <si>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</si>
  <si>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</si>
  <si>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</si>
  <si>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</si>
  <si>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</si>
  <si>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</si>
  <si>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</si>
  <si>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</si>
  <si>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</si>
  <si>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</si>
  <si>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</si>
  <si>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</si>
  <si>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</si>
  <si>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</si>
  <si>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111.11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</si>
  <si>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</si>
  <si>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</si>
  <si>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</si>
  <si>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</si>
  <si>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</si>
  <si>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</si>
  <si>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</si>
  <si>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2025.04.10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</si>
</sst>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97702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57616.231200000002</v>
      </c>
      <c r="L2" s="51"/>
      <c r="M2" s="83" t="s">
        <v>6</v>
      </c>
      <c r="N2" s="77"/>
      <c r="O2" s="54">
        <f>BND!H3*BND!D3</f>
        <v>998.54397630000017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63639.546880000002</v>
      </c>
      <c r="L3" s="40"/>
      <c r="M3" s="80" t="s">
        <v>9</v>
      </c>
      <c r="N3" s="81"/>
      <c r="O3" s="39">
        <f>VT!H3*VT!D3</f>
        <v>3495.6150435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90384.779750000002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0.65245999999999993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218302.65246000001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227940.55783000001</v>
      </c>
      <c r="L10" s="66"/>
      <c r="M10" s="48" t="s">
        <v>17</v>
      </c>
      <c r="N10" s="49"/>
      <c r="O10" s="70">
        <f>SUM(O2:P9)*投資!G2</f>
        <v>146612.94970293541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592856.15999293537</v>
      </c>
      <c r="B12" s="44"/>
      <c r="C12" s="60">
        <v>4420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588436.15999293537</v>
      </c>
      <c r="B16" s="44"/>
      <c r="C16" s="69">
        <f>C12/A12</f>
        <v>7.4554340466879351E-3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32.622999999999998</v>
      </c>
    </row>
    <row r="3" spans="1:10" ht="17.25" customHeight="1">
      <c r="A3" s="96">
        <f>('006208.TW'!E3+'00692.TW'!E3+'2890.TW'!E3)-('006208.TW'!F3+'00692.TW'!F3+'2890.TW'!F3)-E2+7345</f>
        <v>189794</v>
      </c>
      <c r="B3" s="96">
        <f>總資產!K10</f>
        <v>227940.55783000001</v>
      </c>
      <c r="C3" s="8">
        <f>C4/A3</f>
        <v>0.20098927168403641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38146.557830000005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137171</v>
      </c>
      <c r="B10" s="96">
        <f>總資產!O10</f>
        <v>146612.94970293541</v>
      </c>
      <c r="C10" s="8">
        <f>C11/A10</f>
        <v>6.8833424724871944E-2</v>
      </c>
      <c r="D10" s="6"/>
      <c r="E10" s="96">
        <f>A3+A10</f>
        <v>326965</v>
      </c>
      <c r="F10" s="96">
        <f>B3+B10</f>
        <v>374553.50753293541</v>
      </c>
      <c r="G10" s="8">
        <f>G11/E10</f>
        <v>0.14554618241382233</v>
      </c>
    </row>
    <row r="11" spans="1:10" ht="18" customHeight="1">
      <c r="A11" s="97"/>
      <c r="B11" s="97"/>
      <c r="C11" s="31">
        <f>B10-A10</f>
        <v>9441.9497029354097</v>
      </c>
      <c r="D11" s="6"/>
      <c r="E11" s="97"/>
      <c r="F11" s="97"/>
      <c r="G11" s="33">
        <f>F10-E10</f>
        <v>47588.507532935415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39" sqref="E3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89.497487437185924</v>
      </c>
      <c r="B3" s="103">
        <f>E3/D3</f>
        <v>90.845896147403678</v>
      </c>
      <c r="C3" s="115" t="s">
        <v>38</v>
      </c>
      <c r="D3" s="110">
        <f>SUM(D7:D505)</f>
        <v>597</v>
      </c>
      <c r="E3" s="113">
        <f>SUM(E7:E505)</f>
        <v>54235</v>
      </c>
      <c r="F3" s="113">
        <f>SUM(F6:G505)</f>
        <v>805</v>
      </c>
      <c r="G3" s="8">
        <f>G4/E3</f>
        <v>8.0383516179588804E-2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4359.5999999999985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76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4" zoomScaleNormal="100" workbookViewId="0">
      <selection activeCell="E35" sqref="E3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77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31.893028846153847</v>
      </c>
      <c r="B3" s="103">
        <f>E3/D3</f>
        <v>33.543269230769234</v>
      </c>
      <c r="C3" s="115" t="s">
        <v>78</v>
      </c>
      <c r="D3" s="110">
        <f>SUM(D7:D505)</f>
        <v>1664</v>
      </c>
      <c r="E3" s="113">
        <f>SUM(E7:E505)</f>
        <v>55816</v>
      </c>
      <c r="F3" s="113">
        <f>SUM(F6:G505)</f>
        <v>2746</v>
      </c>
      <c r="G3" s="8">
        <f>G4/E3</f>
        <v>0.19279489752042428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10761.04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79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80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81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76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25" zoomScaleNormal="100" workbookViewId="0">
      <selection activeCell="E37" sqref="E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17.453192950331882</v>
      </c>
      <c r="B3" s="103">
        <f>E3/D3</f>
        <v>18.387045090409703</v>
      </c>
      <c r="C3" s="116" t="s">
        <v>83</v>
      </c>
      <c r="D3" s="110">
        <f>SUM(D7:D505)</f>
        <v>4369</v>
      </c>
      <c r="E3" s="113">
        <f>SUM(E7:E505)</f>
        <v>80333</v>
      </c>
      <c r="F3" s="113">
        <f>SUM(F6:G505)</f>
        <v>4080</v>
      </c>
      <c r="G3" s="8">
        <f>G4/E3</f>
        <v>0.17930053651674904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14403.75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79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84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85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86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87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88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89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90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76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zoomScaleNormal="100" workbookViewId="0">
      <selection activeCell="F51" sqref="F51:G5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91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92</v>
      </c>
      <c r="J2" s="28" t="s">
        <v>26</v>
      </c>
    </row>
    <row r="3" spans="1:10" ht="18.75" customHeight="1">
      <c r="A3" s="100">
        <f>(E3-F3)/D3</f>
        <v>2235.0099875115529</v>
      </c>
      <c r="B3" s="103">
        <f>E3/D3</f>
        <v>2308.2890034955381</v>
      </c>
      <c r="C3" s="116">
        <f>H3*I3</f>
        <v>2349.5084599999996</v>
      </c>
      <c r="D3" s="110">
        <f>SUM(D7:D505)</f>
        <v>13.864815000000004</v>
      </c>
      <c r="E3" s="113">
        <f>SUM(E7:E505)</f>
        <v>32004</v>
      </c>
      <c r="F3" s="113">
        <f>SUM(F6:G505)</f>
        <v>1016</v>
      </c>
      <c r="G3" s="8">
        <f>G4/E3</f>
        <v>4.9603178941223007E-2</v>
      </c>
      <c r="H3" s="105" t="s">
        <v>93</v>
      </c>
      <c r="I3" s="109">
        <f>投資!G2</f>
        <v>32.622999999999998</v>
      </c>
      <c r="J3" s="106">
        <f>SUM(J7:J505)</f>
        <v>996.0200000000001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1587.500138834901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94</v>
      </c>
      <c r="J5" s="101" t="s">
        <v>95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97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98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98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84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99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100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101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102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103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104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105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106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107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108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109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110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111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112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113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114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115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116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 t="s">
        <v>76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>
      <c r="A50" s="18">
        <v>45</v>
      </c>
      <c r="B50" s="26" t="s">
        <v>125</v>
      </c>
      <c r="C50" s="38">
        <f t="shared" si="0"/>
        <v>0</v>
      </c>
      <c r="D50" s="27"/>
      <c r="E50" s="27"/>
      <c r="F50" s="98">
        <v>173</v>
      </c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K36" sqref="K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91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92</v>
      </c>
      <c r="J2" s="28" t="s">
        <v>26</v>
      </c>
    </row>
    <row r="3" spans="1:10" ht="18.75" customHeight="1">
      <c r="A3" s="100">
        <f>(E3-F3)/D3</f>
        <v>3375.0836356932505</v>
      </c>
      <c r="B3" s="103">
        <f>E3/D3</f>
        <v>3433.1558111112699</v>
      </c>
      <c r="C3" s="115">
        <f>H3*I3</f>
        <v>3624.7415299999998</v>
      </c>
      <c r="D3" s="110">
        <f>SUM(D7:D505)</f>
        <v>31.460850000000001</v>
      </c>
      <c r="E3" s="113">
        <f>SUM(E7:E505)</f>
        <v>108010</v>
      </c>
      <c r="F3" s="113">
        <f>SUM(F6:G505)</f>
        <v>1827</v>
      </c>
      <c r="G3" s="8">
        <f>G4/E3</f>
        <v>7.2719651551712713E-2</v>
      </c>
      <c r="H3" s="105" t="s">
        <v>117</v>
      </c>
      <c r="I3" s="118">
        <f>投資!G2</f>
        <v>32.622999999999998</v>
      </c>
      <c r="J3" s="106">
        <f>SUM(J7:J505)</f>
        <v>3347.3299999999995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7854.4495641004905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94</v>
      </c>
      <c r="J5" s="101" t="s">
        <v>95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118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118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119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120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102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121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122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88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123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 t="s">
        <v>124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76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2025-04-12T07:25:59Z</dcterms:modified>
  <dc:language>en-US</dc:language>
</cp:coreProperties>
</file>