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64" documentId="13_ncr:1_{8B13BB34-F7CD-4FFF-A565-CBE7F3DCE29A}" xr6:coauthVersionLast="47" xr6:coauthVersionMax="47" xr10:uidLastSave="{DBC543B3-B478-4BFC-9A3F-40114D262CFC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<sst xmlns="http://schemas.openxmlformats.org/spreadsheetml/2006/main" count="262" uniqueCount="73">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</sst>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104837.3379</c:v>
                </c:pt>
                <c:pt idx="1">
                  <c:v>33974.892200000002</c:v>
                </c:pt>
                <c:pt idx="2">
                  <c:v>116213.29</c:v>
                </c:pt>
                <c:pt idx="3">
                  <c:v>67560.235239040499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8" sqref="S8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72564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13093.85</v>
      </c>
      <c r="L2" s="80"/>
      <c r="M2" s="87" t="s">
        <v>20</v>
      </c>
      <c r="N2" s="88"/>
      <c r="O2" s="138">
        <f>(BND!H3 * BND!D3)</f>
        <v>461.02052099999997</v>
      </c>
      <c r="P2" s="139"/>
      <c r="Q2" s="140">
        <f>SUM(C10,G10,K10,O10)</f>
        <v>322585.75533904048</v>
      </c>
      <c r="R2" s="141"/>
      <c r="S2" s="146">
        <v>11393</v>
      </c>
      <c r="T2" s="147"/>
    </row>
    <row r="3" spans="1:26" ht="17.25" thickBot="1" x14ac:dyDescent="0.3">
      <c r="A3" s="57" t="s">
        <v>50</v>
      </c>
      <c r="B3" s="58"/>
      <c r="C3" s="62">
        <v>31202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37050.44</v>
      </c>
      <c r="L3" s="82"/>
      <c r="M3" s="89" t="s">
        <v>22</v>
      </c>
      <c r="N3" s="90"/>
      <c r="O3" s="115">
        <f>(VEA!D3*VEA!H3)</f>
        <v>152.24030000000002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2748.6</v>
      </c>
      <c r="L4" s="82"/>
      <c r="M4" s="89" t="s">
        <v>19</v>
      </c>
      <c r="N4" s="90"/>
      <c r="O4" s="115">
        <f>(VT!D3*VT!H3)</f>
        <v>1355.9633386600003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63320.399999999994</v>
      </c>
      <c r="L5" s="82"/>
      <c r="M5" s="89" t="s">
        <v>21</v>
      </c>
      <c r="N5" s="90"/>
      <c r="O5" s="115">
        <f>(VTI!D3*VTI!H3)</f>
        <v>123.07175978999999</v>
      </c>
      <c r="P5" s="116"/>
      <c r="Q5" s="152"/>
      <c r="R5" s="153"/>
      <c r="S5" s="156"/>
      <c r="T5" s="157"/>
    </row>
    <row r="6" spans="1:26" x14ac:dyDescent="0.25">
      <c r="A6" s="57" t="s">
        <v>64</v>
      </c>
      <c r="B6" s="58"/>
      <c r="C6" s="62">
        <f xml:space="preserve"> 投資!G2 * 3.51</f>
        <v>113.33789999999999</v>
      </c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311192.75533904048</v>
      </c>
      <c r="R6" s="122"/>
      <c r="S6" s="125">
        <f>S2/Q2</f>
        <v>3.5317740512211572E-2</v>
      </c>
      <c r="T6" s="126"/>
    </row>
    <row r="7" spans="1:26" ht="17.25" thickBot="1" x14ac:dyDescent="0.3">
      <c r="A7" s="57" t="s">
        <v>69</v>
      </c>
      <c r="B7" s="58"/>
      <c r="C7" s="62">
        <v>758</v>
      </c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 t="s">
        <v>70</v>
      </c>
      <c r="B8" s="58"/>
      <c r="C8" s="62">
        <v>200</v>
      </c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104837.3379</v>
      </c>
      <c r="D10" s="134"/>
      <c r="E10" s="131" t="s">
        <v>59</v>
      </c>
      <c r="F10" s="132"/>
      <c r="G10" s="133">
        <f>SUM(G2:H9) * 投資!G2</f>
        <v>33974.892200000002</v>
      </c>
      <c r="H10" s="135"/>
      <c r="I10" s="131" t="s">
        <v>59</v>
      </c>
      <c r="J10" s="132"/>
      <c r="K10" s="133">
        <f>SUM(K2:L9)</f>
        <v>116213.29</v>
      </c>
      <c r="L10" s="134"/>
      <c r="M10" s="131" t="s">
        <v>59</v>
      </c>
      <c r="N10" s="132"/>
      <c r="O10" s="133">
        <f>SUM(O2:P9) * 投資!G2</f>
        <v>67560.235239040499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6955.3620705564472</v>
      </c>
      <c r="B3" s="164">
        <f>E3/D3</f>
        <v>6964.0671544995721</v>
      </c>
      <c r="C3" s="166">
        <f>H3*I3</f>
        <v>6918.7782999999999</v>
      </c>
      <c r="D3" s="168">
        <f>SUM(D7:D505)</f>
        <v>0.57437699999999992</v>
      </c>
      <c r="E3" s="170">
        <f>SUM(E7:E505)</f>
        <v>4000</v>
      </c>
      <c r="F3" s="170">
        <f>SUM(F7:G505)</f>
        <v>5</v>
      </c>
      <c r="G3" s="1">
        <f>(C3*D3+F3-E3)/E3</f>
        <v>-5.2532190952251766E-3</v>
      </c>
      <c r="H3" s="181">
        <v>214.27</v>
      </c>
      <c r="I3" s="181">
        <f>投資!G2</f>
        <v>32.29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-21.012876380900707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71</v>
      </c>
      <c r="C11" s="48">
        <f t="shared" si="0"/>
        <v>6946.4885500000009</v>
      </c>
      <c r="D11" s="41">
        <v>0.143956</v>
      </c>
      <c r="E11" s="41">
        <v>1000</v>
      </c>
      <c r="F11" s="194"/>
      <c r="G11" s="195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32.29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117426.29</v>
      </c>
      <c r="C3" s="1">
        <f>(B3-A3)/A3</f>
        <v>2.9359906028384279E-2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3349.2899999999936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67764.235239040499</v>
      </c>
      <c r="C10" s="1">
        <f>(B10-A10)/A10</f>
        <v>-1.7980795028758795E-2</v>
      </c>
      <c r="D10" s="28"/>
      <c r="E10" s="159">
        <f>SUM(A3,A10)</f>
        <v>183082</v>
      </c>
      <c r="F10" s="159">
        <f>SUM(B3,B10)</f>
        <v>185190.52523904049</v>
      </c>
      <c r="G10" s="1">
        <f>(F10-E10)/E10</f>
        <v>1.1516835292603823E-2</v>
      </c>
    </row>
    <row r="11" spans="1:9" ht="18" customHeight="1" x14ac:dyDescent="0.3">
      <c r="A11" s="160"/>
      <c r="B11" s="160"/>
      <c r="C11" s="14">
        <f>B10-A10</f>
        <v>-1240.7647609595006</v>
      </c>
      <c r="D11" s="28"/>
      <c r="E11" s="159"/>
      <c r="F11" s="159"/>
      <c r="G11" s="36">
        <f>F10-E10</f>
        <v>2108.525239040493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72.966480446927378</v>
      </c>
      <c r="B3" s="164">
        <f>E3/D3</f>
        <v>72.966480446927378</v>
      </c>
      <c r="C3" s="166">
        <v>73.150000000000006</v>
      </c>
      <c r="D3" s="168">
        <f>SUM(D6:D505)</f>
        <v>179</v>
      </c>
      <c r="E3" s="170">
        <f>SUM(E6:E505)</f>
        <v>13061</v>
      </c>
      <c r="F3" s="170">
        <f>SUM(F6:F505)</f>
        <v>0</v>
      </c>
      <c r="G3" s="1">
        <f>(C3-A3)/B3</f>
        <v>2.5151213536482989E-3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32.850000000000435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 t="s">
        <v>71</v>
      </c>
      <c r="C14" s="15">
        <v>73.23</v>
      </c>
      <c r="D14" s="13">
        <v>21</v>
      </c>
      <c r="E14" s="9">
        <v>1539</v>
      </c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31.23142613151153</v>
      </c>
      <c r="B3" s="164">
        <f>E3/D3</f>
        <v>31.23142613151153</v>
      </c>
      <c r="C3" s="166">
        <v>31.64</v>
      </c>
      <c r="D3" s="168">
        <f>SUM(D6:D505)</f>
        <v>1171</v>
      </c>
      <c r="E3" s="170">
        <f>SUM(E6:E505)</f>
        <v>36572</v>
      </c>
      <c r="F3" s="170">
        <f>SUM(F6:F505)</f>
        <v>0</v>
      </c>
      <c r="G3" s="1">
        <f>(C3-A3)/B3</f>
        <v>1.3082139341572775E-2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478.43999999999954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 t="s">
        <v>71</v>
      </c>
      <c r="C12" s="15">
        <v>31.66</v>
      </c>
      <c r="D12" s="18">
        <v>30</v>
      </c>
      <c r="E12" s="18">
        <v>951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20.903703703703705</v>
      </c>
      <c r="B3" s="164">
        <f>E3/D3</f>
        <v>21</v>
      </c>
      <c r="C3" s="166">
        <v>20.36</v>
      </c>
      <c r="D3" s="168">
        <f>SUM(D6:D505)</f>
        <v>135</v>
      </c>
      <c r="E3" s="170">
        <f>SUM(E6:E505)</f>
        <v>2835</v>
      </c>
      <c r="F3" s="170">
        <f>SUM(F6:F505)</f>
        <v>13</v>
      </c>
      <c r="G3" s="1">
        <f>(C3-A3)/B3</f>
        <v>-2.5890652557319323E-2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-73.400000000000077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 t="s">
        <v>71</v>
      </c>
      <c r="C13" s="15">
        <v>20.25</v>
      </c>
      <c r="D13" s="18">
        <v>24</v>
      </c>
      <c r="E13" s="18">
        <v>487</v>
      </c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17.601689976689975</v>
      </c>
      <c r="B3" s="164">
        <f>E3/D3</f>
        <v>17.951340326340326</v>
      </c>
      <c r="C3" s="166">
        <v>18.45</v>
      </c>
      <c r="D3" s="168">
        <f>SUM(D6:D505)</f>
        <v>3432</v>
      </c>
      <c r="E3" s="170">
        <f>SUM(E6:E505)</f>
        <v>61609</v>
      </c>
      <c r="F3" s="170">
        <f>SUM(F6:F505)</f>
        <v>1200</v>
      </c>
      <c r="G3" s="1">
        <f>(C3-A3)/B3</f>
        <v>4.7256082715187747E-2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2911.4000000000005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 t="s">
        <v>68</v>
      </c>
      <c r="C16" s="15">
        <v>17.8</v>
      </c>
      <c r="D16" s="18">
        <v>30</v>
      </c>
      <c r="E16" s="18">
        <v>535</v>
      </c>
      <c r="F16" s="161"/>
      <c r="G16" s="161"/>
    </row>
    <row r="17" spans="1:7" x14ac:dyDescent="0.3">
      <c r="A17" s="7">
        <v>12</v>
      </c>
      <c r="B17" s="8" t="s">
        <v>71</v>
      </c>
      <c r="C17" s="15">
        <v>18.510000000000002</v>
      </c>
      <c r="D17" s="18">
        <v>47</v>
      </c>
      <c r="E17" s="18">
        <v>871</v>
      </c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2254.1645168979367</v>
      </c>
      <c r="B3" s="164">
        <f>E3/D3</f>
        <v>2263.0653137455461</v>
      </c>
      <c r="C3" s="180">
        <f>H3*I3</f>
        <v>2245.7694999999999</v>
      </c>
      <c r="D3" s="168">
        <f>SUM(D7:D505)</f>
        <v>6.6286199999999997</v>
      </c>
      <c r="E3" s="170">
        <f>SUM(E7:E505)</f>
        <v>15001</v>
      </c>
      <c r="F3" s="170">
        <f>SUM(F7:G505)</f>
        <v>59</v>
      </c>
      <c r="G3" s="1">
        <f>(C3*D3+F3-E3)/E3</f>
        <v>-3.7095778221452693E-3</v>
      </c>
      <c r="H3" s="181">
        <v>69.55</v>
      </c>
      <c r="I3" s="182">
        <f>投資!G2</f>
        <v>32.29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-55.647376910001185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 t="s">
        <v>71</v>
      </c>
      <c r="C15" s="23">
        <f t="shared" si="0"/>
        <v>2241.6852500000005</v>
      </c>
      <c r="D15" s="18">
        <v>0.44608700000000001</v>
      </c>
      <c r="E15" s="18">
        <v>1000</v>
      </c>
      <c r="F15" s="188"/>
      <c r="G15" s="189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72</v>
      </c>
      <c r="C16" s="23">
        <f t="shared" si="0"/>
        <v>0</v>
      </c>
      <c r="D16" s="18"/>
      <c r="E16" s="18"/>
      <c r="F16" s="188">
        <v>28</v>
      </c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1427.9372807331567</v>
      </c>
      <c r="B3" s="164">
        <f>E3/D3</f>
        <v>1431.946731581585</v>
      </c>
      <c r="C3" s="166">
        <f>H3*I3</f>
        <v>1407.8440000000001</v>
      </c>
      <c r="D3" s="168">
        <f>SUM(D7:D505)</f>
        <v>3.4917500000000001</v>
      </c>
      <c r="E3" s="170">
        <f>SUM(E7:E505)</f>
        <v>5000</v>
      </c>
      <c r="F3" s="170">
        <f>SUM(F7:G505)</f>
        <v>14</v>
      </c>
      <c r="G3" s="1">
        <f>(C3*D3+F3-E3)/E3</f>
        <v>-1.4032142599999861E-2</v>
      </c>
      <c r="H3" s="181">
        <v>43.6</v>
      </c>
      <c r="I3" s="182">
        <f>投資!G2</f>
        <v>32.29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-70.160712999999305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71</v>
      </c>
      <c r="C12" s="23">
        <f t="shared" si="0"/>
        <v>1424.5081</v>
      </c>
      <c r="D12" s="18">
        <v>0.70198799999999995</v>
      </c>
      <c r="E12" s="18">
        <v>1000</v>
      </c>
      <c r="F12" s="188"/>
      <c r="G12" s="189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3098.5191414924352</v>
      </c>
      <c r="B3" s="164">
        <f>E3/D3</f>
        <v>3107.2185802336458</v>
      </c>
      <c r="C3" s="166">
        <f>H3*I3</f>
        <v>3022.9898000000003</v>
      </c>
      <c r="D3" s="168">
        <f>SUM(D7:D505)</f>
        <v>14.483693000000002</v>
      </c>
      <c r="E3" s="170">
        <f>SUM(E7:E505)</f>
        <v>45004</v>
      </c>
      <c r="F3" s="170">
        <f>SUM(F7:G505)</f>
        <v>126</v>
      </c>
      <c r="G3" s="1">
        <f>(C3*D3+F3-E3)/E3</f>
        <v>-2.4307701419175775E-2</v>
      </c>
      <c r="H3" s="181">
        <v>93.62</v>
      </c>
      <c r="I3" s="182">
        <f>投資!G2</f>
        <v>32.29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-1093.9437946685866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71</v>
      </c>
      <c r="C13" s="23">
        <f t="shared" si="0"/>
        <v>3042.1262000000002</v>
      </c>
      <c r="D13" s="18">
        <v>0.32874100000000001</v>
      </c>
      <c r="E13" s="18">
        <v>1000</v>
      </c>
      <c r="F13" s="188"/>
      <c r="G13" s="189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2023-11-10T11:36:04Z</dcterms:modified>
</cp:coreProperties>
</file>