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01CECBFB86790F9551CFB3F1AFA5FD82FB21369B" xr6:coauthVersionLast="47" xr6:coauthVersionMax="47" xr10:uidLastSave="{88949A4C-7AC1-4213-8B48-53E08F468758}"/>
  <bookViews>
    <workbookView xWindow="-120" yWindow="-120" windowWidth="29040" windowHeight="1572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B3" i="6" s="1"/>
  <c r="D3" i="6"/>
  <c r="C3" i="6"/>
  <c r="G4" i="6" s="1"/>
  <c r="G3" i="6" s="1"/>
  <c r="F3" i="5"/>
  <c r="E3" i="5"/>
  <c r="B3" i="5" s="1"/>
  <c r="D3" i="5"/>
  <c r="K4" i="1" s="1"/>
  <c r="F3" i="4"/>
  <c r="A3" i="4" s="1"/>
  <c r="E3" i="4"/>
  <c r="B3" i="4" s="1"/>
  <c r="D3" i="4"/>
  <c r="G4" i="4" s="1"/>
  <c r="G3" i="4" s="1"/>
  <c r="F3" i="3"/>
  <c r="G4" i="3" s="1"/>
  <c r="G3" i="3" s="1"/>
  <c r="E3" i="3"/>
  <c r="B3" i="3" s="1"/>
  <c r="D3" i="3"/>
  <c r="G10" i="1"/>
  <c r="C7" i="1"/>
  <c r="C10" i="1" s="1"/>
  <c r="O3" i="1"/>
  <c r="O2" i="1"/>
  <c r="O10" i="1" s="1"/>
  <c r="B10" i="2" s="1"/>
  <c r="K2" i="1"/>
  <c r="A10" i="2" l="1"/>
  <c r="G4" i="7"/>
  <c r="G3" i="7" s="1"/>
  <c r="C11" i="2"/>
  <c r="C10" i="2" s="1"/>
  <c r="G4" i="5"/>
  <c r="G3" i="5" s="1"/>
  <c r="A3" i="6"/>
  <c r="A3" i="2"/>
  <c r="A3" i="3"/>
  <c r="K3" i="1"/>
  <c r="K10" i="1" s="1"/>
  <c r="A3" i="7"/>
  <c r="A3" i="5"/>
  <c r="E10" i="2" l="1"/>
  <c r="B3" i="2"/>
  <c r="A12" i="1"/>
  <c r="C4" i="2" l="1"/>
  <c r="C3" i="2" s="1"/>
  <c r="F10" i="2"/>
  <c r="G11" i="2" s="1"/>
  <c r="G10" i="2" s="1"/>
  <c r="C16" i="1"/>
  <c r="A16" i="1"/>
</calcChain>
</file>

<file path=xl/sharedStrings.xml><?xml version="1.0" encoding="utf-8"?>
<sst xmlns="http://schemas.openxmlformats.org/spreadsheetml/2006/main" count="319" uniqueCount="131">
  <si>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</si>
  <si>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</si>
  <si>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</si>
  <si>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</si>
  <si>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</si>
  <si>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</si>
  <si>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</si>
  <si>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</si>
  <si>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</si>
  <si>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</si>
  <si>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</si>
  <si>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</si>
  <si>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</si>
  <si>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</si>
  <si>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</si>
  <si>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</si>
  <si>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</si>
  <si>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</si>
  <si>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</si>
  <si>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</si>
  <si>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</si>
  <si>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</si>
  <si>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</si>
  <si>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</si>
  <si>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</si>
  <si>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</si>
  <si>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</si>
  <si>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</si>
  <si>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</si>
  <si>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</si>
  <si>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</si>
  <si>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</si>
  <si>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</si>
  <si>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</si>
  <si>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</si>
  <si>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</si>
  <si>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</si>
  <si>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</si>
  <si>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113.25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</si>
  <si>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</si>
  <si>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</si>
  <si>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</si>
  <si>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</si>
  <si>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</si>
  <si>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</si>
  <si>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</si>
  <si>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</si>
  <si>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</si>
  <si>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</si>
  <si>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</si>
  <si>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</si>
  <si>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</si>
  <si>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</si>
  <si>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</si>
  <si>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</si>
  <si>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</si>
  <si>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</si>
  <si>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</si>
  <si>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</si>
  <si>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</si>
  <si>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</si>
  <si>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</si>
  <si>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</si>
  <si>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</si>
  <si>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</si>
  <si>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</si>
  <si>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</si>
  <si>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</si>
  <si>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</si>
  <si>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</si>
  <si>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</si>
  <si>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</si>
  <si>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</si>
  <si>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</si>
  <si>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</si>
  <si>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</si>
  <si>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</si>
  <si>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</si>
  <si>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</si>
  <si>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00692.TW</t>
  </si>
  <si>
    <t>44.47</t>
  </si>
  <si>
    <t>2023.08.18</t>
  </si>
  <si>
    <t>2023.10.24</t>
  </si>
  <si>
    <t>2024.01.17</t>
  </si>
  <si>
    <t>2890.TW</t>
  </si>
  <si>
    <t>24.30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</si>
  <si>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</si>
  <si>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</si>
  <si>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</si>
  <si>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</si>
  <si>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</si>
  <si>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</si>
  <si>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</si>
  <si>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</si>
  <si>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</si>
  <si>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73.51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</si>
  <si>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</si>
  <si>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</si>
  <si>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</si>
  <si>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</si>
  <si>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</si>
  <si>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</si>
  <si>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</si>
  <si>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</si>
  <si>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</si>
  <si>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</si>
  <si>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</si>
  <si>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</si>
  <si>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</si>
  <si>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</si>
  <si>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</si>
  <si>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</si>
  <si>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</si>
  <si>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</si>
  <si>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</si>
  <si>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</si>
  <si>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</si>
  <si>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</si>
  <si>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</si>
  <si>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</si>
  <si>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</si>
  <si>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</si>
  <si>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127.45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</si>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</sst>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G14" sqref="G14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71810.918999999994</v>
      </c>
      <c r="L2" s="51"/>
      <c r="M2" s="83" t="s">
        <v>6</v>
      </c>
      <c r="N2" s="77"/>
      <c r="O2" s="54">
        <f>BND!H3*BND!D3</f>
        <v>1086.5950484500004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75859.905490000005</v>
      </c>
      <c r="L3" s="40"/>
      <c r="M3" s="80" t="s">
        <v>9</v>
      </c>
      <c r="N3" s="81"/>
      <c r="O3" s="39">
        <f>VT!H3*VT!D3</f>
        <v>4218.6179410000004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107786.3679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9664.3239000000012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17</v>
      </c>
      <c r="B10" s="49"/>
      <c r="C10" s="70">
        <f>SUM(C2:D9)</f>
        <v>227627.32389999999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271967.19238999998</v>
      </c>
      <c r="L10" s="66"/>
      <c r="M10" s="48" t="s">
        <v>17</v>
      </c>
      <c r="N10" s="49"/>
      <c r="O10" s="70">
        <f>SUM(O2:P9)*投資!G2</f>
        <v>153373.70752499954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652968.22381499945</v>
      </c>
      <c r="B12" s="44"/>
      <c r="C12" s="60">
        <v>6792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646176.22381499945</v>
      </c>
      <c r="B16" s="44"/>
      <c r="C16" s="69">
        <f>C12/A12</f>
        <v>1.0401731282293342E-2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 x14ac:dyDescent="0.3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28.91</v>
      </c>
    </row>
    <row r="3" spans="1:10" ht="17.25" customHeight="1" x14ac:dyDescent="0.3">
      <c r="A3" s="96">
        <f>('006208.TW'!E3+'00692.TW'!E3+'2890.TW'!E3)-('006208.TW'!F3+'00692.TW'!F3+'2890.TW'!F3)-E2+7345</f>
        <v>197566</v>
      </c>
      <c r="B3" s="96">
        <f>總資產!K10</f>
        <v>271967.19238999998</v>
      </c>
      <c r="C3" s="8">
        <f>C4/A3</f>
        <v>0.37658905069698217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74401.192389999982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 x14ac:dyDescent="0.3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 x14ac:dyDescent="0.3">
      <c r="A10" s="96">
        <f>(BND!E3+VT!E3)-(BND!F3+VT!F3)</f>
        <v>144559</v>
      </c>
      <c r="B10" s="96">
        <f>總資產!O10</f>
        <v>153373.70752499954</v>
      </c>
      <c r="C10" s="8">
        <f>C11/A10</f>
        <v>6.0976539163936798E-2</v>
      </c>
      <c r="D10" s="6"/>
      <c r="E10" s="96">
        <f>A3+A10</f>
        <v>342125</v>
      </c>
      <c r="F10" s="96">
        <f>B3+B10</f>
        <v>425340.89991499949</v>
      </c>
      <c r="G10" s="8">
        <f>G11/E10</f>
        <v>0.24323244403361197</v>
      </c>
    </row>
    <row r="11" spans="1:10" ht="18" customHeight="1" x14ac:dyDescent="0.3">
      <c r="A11" s="97"/>
      <c r="B11" s="97"/>
      <c r="C11" s="31">
        <f>B10-A10</f>
        <v>8814.7075249995396</v>
      </c>
      <c r="D11" s="6"/>
      <c r="E11" s="97"/>
      <c r="F11" s="97"/>
      <c r="G11" s="33">
        <f>F10-E10</f>
        <v>83215.899914999492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41" sqref="F41:G4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90.369496855345915</v>
      </c>
      <c r="B3" s="103">
        <f>E3/D3</f>
        <v>91.635220125786162</v>
      </c>
      <c r="C3" s="115" t="s">
        <v>38</v>
      </c>
      <c r="D3" s="110">
        <f>SUM(D7:D505)</f>
        <v>636</v>
      </c>
      <c r="E3" s="113">
        <f>SUM(E7:E505)</f>
        <v>58280</v>
      </c>
      <c r="F3" s="113">
        <f>SUM(F6:G505)</f>
        <v>805</v>
      </c>
      <c r="G3" s="8">
        <f>G4/E3</f>
        <v>0.24969114619080301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14552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78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5" zoomScaleNormal="100" workbookViewId="0">
      <selection activeCell="E37" sqref="E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32.145528930450027</v>
      </c>
      <c r="B3" s="103">
        <f>E3/D3</f>
        <v>33.750438340151959</v>
      </c>
      <c r="C3" s="115" t="s">
        <v>80</v>
      </c>
      <c r="D3" s="110">
        <f>SUM(D7:D505)</f>
        <v>1711</v>
      </c>
      <c r="E3" s="113">
        <f>SUM(E7:E505)</f>
        <v>57747</v>
      </c>
      <c r="F3" s="113">
        <f>SUM(F6:G505)</f>
        <v>2746</v>
      </c>
      <c r="G3" s="8">
        <f>G4/E3</f>
        <v>0.36516477046426649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21087.17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81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82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83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78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E39" sqref="E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17.54304338053495</v>
      </c>
      <c r="B3" s="103">
        <f>E3/D3</f>
        <v>18.460103394021129</v>
      </c>
      <c r="C3" s="116" t="s">
        <v>85</v>
      </c>
      <c r="D3" s="110">
        <f>SUM(D7:D505)</f>
        <v>4449</v>
      </c>
      <c r="E3" s="113">
        <f>SUM(E7:E505)</f>
        <v>82129</v>
      </c>
      <c r="F3" s="113">
        <f>SUM(F6:G505)</f>
        <v>4080</v>
      </c>
      <c r="G3" s="8">
        <f>G4/E3</f>
        <v>0.36603026945415135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30061.699999999997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81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78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4" sqref="F54:G5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2217.2167482602517</v>
      </c>
      <c r="B3" s="103">
        <f>E3/D3</f>
        <v>2300.4283367255016</v>
      </c>
      <c r="C3" s="116">
        <f>H3*I3</f>
        <v>2125.1741000000002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-4.0011091321917727E-2</v>
      </c>
      <c r="H3" s="105" t="s">
        <v>95</v>
      </c>
      <c r="I3" s="109">
        <f>投資!G2</f>
        <v>28.91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-1360.5371493104903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119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78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3377.1719670406624</v>
      </c>
      <c r="B3" s="103">
        <f>E3/D3</f>
        <v>3444.3921452995119</v>
      </c>
      <c r="C3" s="115">
        <f>H3*I3</f>
        <v>3684.5795000000003</v>
      </c>
      <c r="D3" s="110">
        <f>SUM(D7:D505)</f>
        <v>33.100180000000002</v>
      </c>
      <c r="E3" s="113">
        <f>SUM(E7:E505)</f>
        <v>114010</v>
      </c>
      <c r="F3" s="113">
        <f>SUM(F6:G505)</f>
        <v>2225</v>
      </c>
      <c r="G3" s="8">
        <f>G4/E3</f>
        <v>8.9248703397158277E-2</v>
      </c>
      <c r="H3" s="105" t="s">
        <v>122</v>
      </c>
      <c r="I3" s="118">
        <f>投資!G2</f>
        <v>28.91</v>
      </c>
      <c r="J3" s="106">
        <f>SUM(J7:J505)</f>
        <v>3546.6099999999992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10175.244674310015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123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124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125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126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127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128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129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78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130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2025-06-27T17:23:48Z</dcterms:modified>
  <dc:language>en-US</dc:language>
</cp:coreProperties>
</file>