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E46F6129A5F4ABF8645709BB683B8BFD0FC52DFD" xr6:coauthVersionLast="47" xr6:coauthVersionMax="47" xr10:uidLastSave="{4241CF1B-5100-4EDE-8434-E2A7A62B8782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G4" i="10" s="1"/>
  <c r="G3" i="10" s="1"/>
  <c r="C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B3" i="9" s="1"/>
  <c r="D3" i="9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F3" i="8"/>
  <c r="E3" i="8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B3" i="7" s="1"/>
  <c r="D3" i="7"/>
  <c r="G4" i="7" s="1"/>
  <c r="G3" i="7" s="1"/>
  <c r="C3" i="7"/>
  <c r="A3" i="7"/>
  <c r="F3" i="6"/>
  <c r="E3" i="6"/>
  <c r="D3" i="6"/>
  <c r="G4" i="6" s="1"/>
  <c r="G3" i="6" s="1"/>
  <c r="B3" i="6"/>
  <c r="A3" i="6"/>
  <c r="F3" i="5"/>
  <c r="E3" i="5"/>
  <c r="B3" i="5" s="1"/>
  <c r="D3" i="5"/>
  <c r="G4" i="5" s="1"/>
  <c r="G3" i="5" s="1"/>
  <c r="F3" i="4"/>
  <c r="E3" i="4"/>
  <c r="A3" i="4" s="1"/>
  <c r="D3" i="4"/>
  <c r="G4" i="4" s="1"/>
  <c r="G3" i="4" s="1"/>
  <c r="B3" i="4"/>
  <c r="F3" i="3"/>
  <c r="G4" i="3" s="1"/>
  <c r="G3" i="3" s="1"/>
  <c r="E3" i="3"/>
  <c r="D3" i="3"/>
  <c r="B3" i="3" s="1"/>
  <c r="A10" i="2"/>
  <c r="G10" i="1"/>
  <c r="C10" i="1"/>
  <c r="O5" i="1"/>
  <c r="O4" i="1"/>
  <c r="O2" i="1"/>
  <c r="K2" i="1"/>
  <c r="G4" i="9" l="1"/>
  <c r="G3" i="9" s="1"/>
  <c r="A3" i="9"/>
  <c r="K3" i="1"/>
  <c r="K10" i="1" s="1"/>
  <c r="O3" i="1"/>
  <c r="O10" i="1" s="1"/>
  <c r="B10" i="2" s="1"/>
  <c r="C11" i="2" s="1"/>
  <c r="C10" i="2" s="1"/>
  <c r="A3" i="2"/>
  <c r="E10" i="2" s="1"/>
  <c r="A3" i="3"/>
  <c r="K4" i="1"/>
  <c r="A3" i="5"/>
  <c r="K5" i="1"/>
  <c r="B3" i="2" l="1"/>
  <c r="A12" i="1"/>
  <c r="A16" i="1" l="1"/>
  <c r="C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<sst xmlns="http://schemas.openxmlformats.org/spreadsheetml/2006/main" count="302" uniqueCount="97">
  <si>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</si>
  <si>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</si>
  <si>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</si>
  <si>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</si>
  <si>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</si>
  <si>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</si>
  <si>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</si>
  <si>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</si>
  <si>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</si>
  <si>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</si>
  <si>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</si>
  <si>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</si>
  <si>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</si>
  <si>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</si>
  <si>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</si>
  <si>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</si>
  <si>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</si>
  <si>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</si>
  <si>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</si>
  <si>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</si>
  <si>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</si>
  <si>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</si>
  <si>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</si>
  <si>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</si>
  <si>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</si>
  <si>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</si>
  <si>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</si>
  <si>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</si>
  <si>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</si>
  <si>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</si>
  <si>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</si>
  <si>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</si>
  <si>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</si>
  <si>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</si>
  <si>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</si>
  <si>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</si>
  <si>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</si>
  <si>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</si>
  <si>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</si>
  <si>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</si>
  <si>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</si>
  <si>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</si>
  <si>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</si>
  <si>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85.85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</si>
  <si>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</si>
  <si>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</si>
  <si>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</si>
  <si>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</si>
  <si>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</si>
  <si>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</si>
  <si>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</si>
  <si>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</si>
  <si>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</si>
  <si>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</si>
  <si>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</si>
  <si>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</si>
  <si>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</si>
  <si>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</si>
  <si>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</si>
  <si>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</si>
  <si>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</si>
  <si>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</si>
  <si>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</si>
  <si>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</si>
  <si>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</si>
  <si>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35.40</t>
  </si>
  <si>
    <t>2023.08.18</t>
  </si>
  <si>
    <t>2023.10.24</t>
  </si>
  <si>
    <t>2024.01.17</t>
  </si>
  <si>
    <t>00878.TW</t>
  </si>
  <si>
    <t>22.07</t>
  </si>
  <si>
    <t>2890.TW</t>
  </si>
  <si>
    <t>20.00</t>
  </si>
  <si>
    <t>2023.09.13</t>
  </si>
  <si>
    <t>2023.10.25</t>
  </si>
  <si>
    <t>2023.10.31</t>
  </si>
  <si>
    <t>2023.12.07</t>
  </si>
  <si>
    <t>USD</t>
  </si>
  <si>
    <t>目前匯率</t>
  </si>
  <si>
    <t>72.15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</si>
  <si>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</si>
  <si>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</si>
  <si>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</si>
  <si>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</si>
  <si>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</si>
  <si>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</si>
  <si>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</si>
  <si>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</si>
  <si>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</si>
  <si>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</si>
  <si>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49.07</t>
  </si>
  <si>
    <t>2023.09.27</t>
  </si>
  <si>
    <t>2023.12.28</t>
  </si>
  <si>
    <t>108.29</t>
  </si>
  <si>
    <t>2023.09.16</t>
  </si>
  <si>
    <t>254.65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</si>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</sst>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S18" sqref="S18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65833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23794.701099999998</v>
      </c>
      <c r="L2" s="64"/>
      <c r="M2" s="96" t="s">
        <v>7</v>
      </c>
      <c r="N2" s="90"/>
      <c r="O2" s="67">
        <f>BND!H3*BND!D3</f>
        <v>573.52749285000004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46199.584199999998</v>
      </c>
      <c r="L3" s="53"/>
      <c r="M3" s="93" t="s">
        <v>11</v>
      </c>
      <c r="N3" s="94"/>
      <c r="O3" s="52">
        <f>VEA!H3*VEA!D3</f>
        <v>271.48208129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4422.7617899999996</v>
      </c>
      <c r="L4" s="53"/>
      <c r="M4" s="93" t="s">
        <v>14</v>
      </c>
      <c r="N4" s="94"/>
      <c r="O4" s="52">
        <f>VT!H3*VT!D3</f>
        <v>1670.6031496700004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72003.34</v>
      </c>
      <c r="L5" s="53"/>
      <c r="M5" s="93" t="s">
        <v>17</v>
      </c>
      <c r="N5" s="94"/>
      <c r="O5" s="52">
        <f>VTI!H3*VTI!D3</f>
        <v>249.99245149999996</v>
      </c>
      <c r="P5" s="53"/>
    </row>
    <row r="6" spans="1:26" x14ac:dyDescent="0.25">
      <c r="A6" s="60" t="s">
        <v>18</v>
      </c>
      <c r="B6" s="59"/>
      <c r="C6" s="54">
        <f>投資!G2*2.39</f>
        <v>75.227640000000008</v>
      </c>
      <c r="D6" s="53"/>
      <c r="E6" s="58"/>
      <c r="F6" s="59"/>
      <c r="G6" s="80"/>
      <c r="H6" s="53"/>
      <c r="I6" s="77" t="s">
        <v>19</v>
      </c>
      <c r="J6" s="59"/>
      <c r="K6" s="84">
        <v>7573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1226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3139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134911.22764</v>
      </c>
      <c r="D10" s="79"/>
      <c r="E10" s="61" t="s">
        <v>23</v>
      </c>
      <c r="F10" s="62"/>
      <c r="G10" s="83">
        <f>SUM(G2:H9)*投資!G2</f>
        <v>33700.094159999993</v>
      </c>
      <c r="H10" s="79"/>
      <c r="I10" s="61" t="s">
        <v>23</v>
      </c>
      <c r="J10" s="62"/>
      <c r="K10" s="83">
        <f>SUM(K2:L9)</f>
        <v>153993.38708999997</v>
      </c>
      <c r="L10" s="79"/>
      <c r="M10" s="61" t="s">
        <v>23</v>
      </c>
      <c r="N10" s="62"/>
      <c r="O10" s="83">
        <f>SUM(O2:P9)*投資!G2</f>
        <v>87050.188498057571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409654.89738805755</v>
      </c>
      <c r="B12" s="57"/>
      <c r="C12" s="73">
        <v>9044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400610.89738805755</v>
      </c>
      <c r="B16" s="57"/>
      <c r="C16" s="82">
        <f>C12/A12</f>
        <v>2.2077119198779669E-2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77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78</v>
      </c>
      <c r="J2" s="32"/>
    </row>
    <row r="3" spans="1:10" ht="18.75" customHeight="1" x14ac:dyDescent="0.25">
      <c r="A3" s="114">
        <f>(E3-F3)/D3</f>
        <v>7113.0985728983114</v>
      </c>
      <c r="B3" s="117">
        <f>E3/D3</f>
        <v>7133.4711880290524</v>
      </c>
      <c r="C3" s="129">
        <f>H3*I3</f>
        <v>8015.3634000000002</v>
      </c>
      <c r="D3" s="124">
        <f>SUM(D7:D505)</f>
        <v>0.98170999999999986</v>
      </c>
      <c r="E3" s="127">
        <f>SUM(E7:E505)</f>
        <v>7003</v>
      </c>
      <c r="F3" s="127">
        <f>SUM(F6:G505)</f>
        <v>20</v>
      </c>
      <c r="G3" s="8">
        <f>G4/E3</f>
        <v>0.12648327908239312</v>
      </c>
      <c r="H3" s="119" t="s">
        <v>95</v>
      </c>
      <c r="I3" s="123">
        <f>投資!G2</f>
        <v>31.475999999999999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885.76240341399898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/>
      <c r="C16" s="51">
        <f t="shared" si="0"/>
        <v>0</v>
      </c>
      <c r="D16" s="33"/>
      <c r="E16" s="33"/>
      <c r="F16" s="137"/>
      <c r="G16" s="59"/>
      <c r="H16" s="27"/>
      <c r="I16" s="27"/>
      <c r="J16" s="27"/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1" t="s">
        <v>29</v>
      </c>
      <c r="F1" s="31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31.475999999999999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135407</v>
      </c>
      <c r="B3" s="111">
        <f>總資產!K10</f>
        <v>153993.38708999997</v>
      </c>
      <c r="C3" s="8">
        <f>C4/A3</f>
        <v>0.13726311852415293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18586.387089999975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80394</v>
      </c>
      <c r="B10" s="111">
        <f>總資產!O10</f>
        <v>87050.188498057571</v>
      </c>
      <c r="C10" s="8">
        <f>C11/A10</f>
        <v>8.2794592855904306E-2</v>
      </c>
      <c r="D10" s="6"/>
      <c r="E10" s="107">
        <f>A3+A10</f>
        <v>215801</v>
      </c>
      <c r="F10" s="107">
        <f>B3+B10</f>
        <v>241043.57558805755</v>
      </c>
      <c r="G10" s="8">
        <f>G11/E10</f>
        <v>0.11697154131842552</v>
      </c>
    </row>
    <row r="11" spans="1:7" ht="18" customHeight="1" x14ac:dyDescent="0.3">
      <c r="A11" s="108"/>
      <c r="B11" s="108"/>
      <c r="C11" s="36">
        <f>B10-A10</f>
        <v>6656.1884980575705</v>
      </c>
      <c r="D11" s="6"/>
      <c r="E11" s="108"/>
      <c r="F11" s="108"/>
      <c r="G11" s="39">
        <f>F10-E10</f>
        <v>25242.575588057545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G4" sqref="G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7" width="8.875" style="29" customWidth="1"/>
    <col min="1048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74</v>
      </c>
      <c r="B3" s="117">
        <f>E3/D3</f>
        <v>74.546762589928051</v>
      </c>
      <c r="C3" s="129" t="s">
        <v>43</v>
      </c>
      <c r="D3" s="124">
        <f>SUM(D7:D505)</f>
        <v>278</v>
      </c>
      <c r="E3" s="127">
        <f>SUM(E7:E505)</f>
        <v>20724</v>
      </c>
      <c r="F3" s="127">
        <f>SUM(F6:G505)</f>
        <v>152</v>
      </c>
      <c r="G3" s="8">
        <f>G4/E3</f>
        <v>0.1589606253618992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3294.2999999999993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7" width="8.875" style="29" customWidth="1"/>
    <col min="1048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64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30.325439266615739</v>
      </c>
      <c r="B3" s="117">
        <f>E3/D3</f>
        <v>31.268143621084796</v>
      </c>
      <c r="C3" s="129" t="s">
        <v>65</v>
      </c>
      <c r="D3" s="124">
        <f>SUM(D7:D505)</f>
        <v>1309</v>
      </c>
      <c r="E3" s="127">
        <f>SUM(E7:E505)</f>
        <v>40930</v>
      </c>
      <c r="F3" s="127">
        <f>SUM(F6:G505)</f>
        <v>1234</v>
      </c>
      <c r="G3" s="8">
        <f>G4/E3</f>
        <v>0.16229171756657704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6642.5999999999985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7" width="8.875" style="29" customWidth="1"/>
    <col min="1048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69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20.870646766169155</v>
      </c>
      <c r="B3" s="117">
        <f>E3/D3</f>
        <v>21.119402985074625</v>
      </c>
      <c r="C3" s="129" t="s">
        <v>70</v>
      </c>
      <c r="D3" s="124">
        <f>SUM(D7:D505)</f>
        <v>201</v>
      </c>
      <c r="E3" s="127">
        <f>SUM(E7:E505)</f>
        <v>4245</v>
      </c>
      <c r="F3" s="127">
        <f>SUM(F6:G505)</f>
        <v>50</v>
      </c>
      <c r="G3" s="8">
        <f>G4/E3</f>
        <v>5.6789163722025846E-2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241.06999999999971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7" width="8.875" style="29" customWidth="1"/>
    <col min="1048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71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/>
      <c r="I2" s="32"/>
      <c r="J2" s="20"/>
    </row>
    <row r="3" spans="1:10" ht="18.75" customHeight="1" x14ac:dyDescent="0.3">
      <c r="A3" s="114">
        <f>(E3-F3)/D3</f>
        <v>17.690113541955139</v>
      </c>
      <c r="B3" s="117">
        <f>E3/D3</f>
        <v>18.022431459429519</v>
      </c>
      <c r="C3" s="130" t="s">
        <v>72</v>
      </c>
      <c r="D3" s="124">
        <f>SUM(D7:D505)</f>
        <v>3611</v>
      </c>
      <c r="E3" s="127">
        <f>SUM(E7:E505)</f>
        <v>65079</v>
      </c>
      <c r="F3" s="127">
        <f>SUM(F6:G505)</f>
        <v>1200</v>
      </c>
      <c r="G3" s="8">
        <f>G4/E3</f>
        <v>0.12816730435317075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8341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78</v>
      </c>
      <c r="J2" s="20"/>
    </row>
    <row r="3" spans="1:10" ht="18.75" customHeight="1" x14ac:dyDescent="0.3">
      <c r="A3" s="114">
        <f>(E3-F3)/D3</f>
        <v>2245.4117126985084</v>
      </c>
      <c r="B3" s="117">
        <f>E3/D3</f>
        <v>2264.9107779384808</v>
      </c>
      <c r="C3" s="130">
        <f>H3*I3</f>
        <v>2270.9934000000003</v>
      </c>
      <c r="D3" s="124">
        <f>SUM(D7:D505)</f>
        <v>7.9490990000000004</v>
      </c>
      <c r="E3" s="127">
        <f>SUM(E7:E505)</f>
        <v>18004</v>
      </c>
      <c r="F3" s="127">
        <f>SUM(F6:G505)</f>
        <v>155</v>
      </c>
      <c r="G3" s="8">
        <f>G4/E3</f>
        <v>1.1294788099678071E-2</v>
      </c>
      <c r="H3" s="119" t="s">
        <v>79</v>
      </c>
      <c r="I3" s="123">
        <f>投資!G2</f>
        <v>31.475999999999999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203.35136494660401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78</v>
      </c>
      <c r="J2" s="20"/>
    </row>
    <row r="3" spans="1:10" ht="18.75" customHeight="1" x14ac:dyDescent="0.3">
      <c r="A3" s="114">
        <f>(E3-F3)/D3</f>
        <v>1434.2399621729378</v>
      </c>
      <c r="B3" s="117">
        <v>1446.530865440456</v>
      </c>
      <c r="C3" s="135">
        <f>H3*I3</f>
        <v>1544.5273199999999</v>
      </c>
      <c r="D3" s="124">
        <f>SUM(D7:D505)</f>
        <v>5.5325470000000001</v>
      </c>
      <c r="E3" s="127">
        <f>SUM(E7:E505)</f>
        <v>8003</v>
      </c>
      <c r="F3" s="127">
        <f>SUM(F6:G505)</f>
        <v>68</v>
      </c>
      <c r="G3" s="8">
        <f>G4/E3</f>
        <v>7.6242657838815495E-2</v>
      </c>
      <c r="H3" s="119" t="s">
        <v>90</v>
      </c>
      <c r="I3" s="133">
        <f>投資!G2</f>
        <v>31.475999999999999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610.16999068404039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1446.5308654404562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/>
      <c r="C17" s="47">
        <f t="shared" si="0"/>
        <v>0</v>
      </c>
      <c r="D17" s="30"/>
      <c r="E17" s="30"/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2" t="s">
        <v>40</v>
      </c>
      <c r="I2" s="32" t="s">
        <v>78</v>
      </c>
      <c r="J2" s="20"/>
    </row>
    <row r="3" spans="1:10" ht="18.75" customHeight="1" x14ac:dyDescent="0.3">
      <c r="A3" s="114">
        <f>(E3-F3)/D3</f>
        <v>3087.2250127259626</v>
      </c>
      <c r="B3" s="117">
        <f>E3/D3</f>
        <v>3111.8569547931907</v>
      </c>
      <c r="C3" s="129">
        <f>H3*I3</f>
        <v>3408.53604</v>
      </c>
      <c r="D3" s="124">
        <f>SUM(D7:D505)</f>
        <v>15.427123000000003</v>
      </c>
      <c r="E3" s="127">
        <f>SUM(E7:E505)</f>
        <v>48007</v>
      </c>
      <c r="F3" s="127">
        <f>SUM(F6:G505)</f>
        <v>380</v>
      </c>
      <c r="G3" s="8">
        <f>G4/E3</f>
        <v>0.10325379088493208</v>
      </c>
      <c r="H3" s="119" t="s">
        <v>93</v>
      </c>
      <c r="I3" s="136">
        <f>投資!G2</f>
        <v>31.475999999999999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4956.9047390129344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/>
      <c r="C18" s="45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2024-03-05T00:50:09Z</dcterms:modified>
  <dc:language>en-US</dc:language>
</cp:coreProperties>
</file>