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F46599EC-BD4C-409A-9166-818460C5CBC8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G4" i="7" s="1"/>
  <c r="G3" i="7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F3" i="6"/>
  <c r="E3" i="6"/>
  <c r="A10" i="2" s="1"/>
  <c r="D3" i="6"/>
  <c r="G4" i="6" s="1"/>
  <c r="G3" i="6" s="1"/>
  <c r="F3" i="5"/>
  <c r="E3" i="5"/>
  <c r="A3" i="5" s="1"/>
  <c r="D3" i="5"/>
  <c r="G4" i="5" s="1"/>
  <c r="G3" i="5" s="1"/>
  <c r="F3" i="4"/>
  <c r="E3" i="4"/>
  <c r="B3" i="4" s="1"/>
  <c r="D3" i="4"/>
  <c r="G4" i="4" s="1"/>
  <c r="G3" i="4" s="1"/>
  <c r="F3" i="3"/>
  <c r="E3" i="3"/>
  <c r="A3" i="2" s="1"/>
  <c r="D3" i="3"/>
  <c r="G4" i="3" s="1"/>
  <c r="G3" i="3" s="1"/>
  <c r="G10" i="1"/>
  <c r="C10" i="1"/>
  <c r="C7" i="1"/>
  <c r="K2" i="1"/>
  <c r="E10" i="2" l="1"/>
  <c r="B3" i="7"/>
  <c r="O2" i="1"/>
  <c r="K3" i="1"/>
  <c r="K10" i="1" s="1"/>
  <c r="O3" i="1"/>
  <c r="K4" i="1"/>
  <c r="A3" i="3"/>
  <c r="B3" i="3"/>
  <c r="A3" i="6"/>
  <c r="B3" i="6"/>
  <c r="B3" i="5"/>
  <c r="A3" i="4"/>
  <c r="A3" i="7"/>
  <c r="B3" i="2" l="1"/>
  <c r="O10" i="1"/>
  <c r="B10" i="2" s="1"/>
  <c r="C11" i="2" s="1"/>
  <c r="C10" i="2" s="1"/>
  <c r="A12" i="1" l="1"/>
  <c r="C16" i="1" s="1"/>
  <c r="C4" i="2"/>
  <c r="C3" i="2" s="1"/>
  <c r="F10" i="2"/>
  <c r="G11" i="2" s="1"/>
  <c r="G10" i="2" s="1"/>
  <c r="A16" i="1"/>
</calcChain>
</file>

<file path=xl/sharedStrings.xml><?xml version="1.0" encoding="utf-8"?>
<sst xmlns="http://schemas.openxmlformats.org/spreadsheetml/2006/main" count="298" uniqueCount="123">
  <si>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</si>
  <si>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</si>
  <si>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</si>
  <si>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</si>
  <si>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</si>
  <si>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</si>
  <si>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</si>
  <si>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</si>
  <si>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</si>
  <si>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</si>
  <si>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</si>
  <si>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</si>
  <si>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</si>
  <si>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</si>
  <si>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</si>
  <si>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</si>
  <si>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</si>
  <si>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</si>
  <si>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</si>
  <si>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</si>
  <si>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</si>
  <si>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</si>
  <si>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</si>
  <si>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</si>
  <si>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</si>
  <si>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</si>
  <si>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</si>
  <si>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</si>
  <si>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</si>
  <si>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</si>
  <si>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</si>
  <si>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</si>
  <si>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</si>
  <si>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</si>
  <si>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</si>
  <si>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</si>
  <si>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</si>
  <si>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</si>
  <si>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109.30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</si>
  <si>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</si>
  <si>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</si>
  <si>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</si>
  <si>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</si>
  <si>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</si>
  <si>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</si>
  <si>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</si>
  <si>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</si>
  <si>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</si>
  <si>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</si>
  <si>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</si>
  <si>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</si>
  <si>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</si>
  <si>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</si>
  <si>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</si>
  <si>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</si>
  <si>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</si>
  <si>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</si>
  <si>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</si>
  <si>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</si>
  <si>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</si>
  <si>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</si>
  <si>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</si>
  <si>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</si>
  <si>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</si>
  <si>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</si>
  <si>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</si>
  <si>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</si>
  <si>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</si>
  <si>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</si>
  <si>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</si>
  <si>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</si>
  <si>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</si>
  <si>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</si>
  <si>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</si>
  <si>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</si>
  <si>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</si>
  <si>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00692.TW</t>
  </si>
  <si>
    <t>43.39</t>
  </si>
  <si>
    <t>2023.08.18</t>
  </si>
  <si>
    <t>2023.10.24</t>
  </si>
  <si>
    <t>2024.01.17</t>
  </si>
  <si>
    <t>2890.TW</t>
  </si>
  <si>
    <t>22.40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</si>
  <si>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</si>
  <si>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</si>
  <si>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</si>
  <si>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</si>
  <si>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</si>
  <si>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</si>
  <si>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</si>
  <si>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</si>
  <si>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</si>
  <si>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73.08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</si>
  <si>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</si>
  <si>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</si>
  <si>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</si>
  <si>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</si>
  <si>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</si>
  <si>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</si>
  <si>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</si>
  <si>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</si>
  <si>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</si>
  <si>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</si>
  <si>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</si>
  <si>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</si>
  <si>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</si>
  <si>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</si>
  <si>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</si>
  <si>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</si>
  <si>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</si>
  <si>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</si>
  <si>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</si>
  <si>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</si>
  <si>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</si>
  <si>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</si>
  <si>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118.59</t>
  </si>
  <si>
    <t>2023.09.16</t>
  </si>
  <si>
    <t>2023.09.27</t>
  </si>
  <si>
    <t>2023.12.28</t>
  </si>
  <si>
    <t>2024.03.26</t>
  </si>
  <si>
    <t>2024.06.28</t>
  </si>
  <si>
    <t>2024.12.30</t>
  </si>
  <si>
    <t>2025.03.06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</si>
</sst>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2" sqref="C12:D13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95147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62658.957499999997</v>
      </c>
      <c r="L2" s="51"/>
      <c r="M2" s="83" t="s">
        <v>6</v>
      </c>
      <c r="N2" s="77"/>
      <c r="O2" s="54">
        <f>BND!H3*BND!D3</f>
        <v>983.30930460000025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70859.601540000003</v>
      </c>
      <c r="L3" s="40"/>
      <c r="M3" s="80" t="s">
        <v>9</v>
      </c>
      <c r="N3" s="81"/>
      <c r="O3" s="39">
        <f>VT!H3*VT!D3</f>
        <v>3625.9331283000001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96589.36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0.65659999999999996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215747.65659999999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246407.91904000001</v>
      </c>
      <c r="L10" s="66"/>
      <c r="M10" s="48" t="s">
        <v>17</v>
      </c>
      <c r="N10" s="49"/>
      <c r="O10" s="70">
        <f>SUM(O2:P9)*投資!G2</f>
        <v>151321.42907210701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613477.00471210701</v>
      </c>
      <c r="B12" s="44"/>
      <c r="C12" s="60">
        <v>5387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608090.00471210701</v>
      </c>
      <c r="B16" s="44"/>
      <c r="C16" s="69">
        <f>C12/A12</f>
        <v>8.7810952303387733E-3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32.83</v>
      </c>
    </row>
    <row r="3" spans="1:10" ht="17.25" customHeight="1">
      <c r="A3" s="96">
        <f>('006208.TW'!E3+'00692.TW'!E3+'2890.TW'!E3)-('006208.TW'!F3+'00692.TW'!F3+'2890.TW'!F3)-E2+7345</f>
        <v>185881</v>
      </c>
      <c r="B3" s="96">
        <f>總資產!K10</f>
        <v>246407.91904000001</v>
      </c>
      <c r="C3" s="8">
        <f>C4/A3</f>
        <v>0.32562187119716379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60526.919040000008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133683</v>
      </c>
      <c r="B10" s="96">
        <f>總資產!O10</f>
        <v>151321.42907210701</v>
      </c>
      <c r="C10" s="8">
        <f>C11/A10</f>
        <v>0.13194219962229314</v>
      </c>
      <c r="D10" s="6"/>
      <c r="E10" s="96">
        <f>A3+A10</f>
        <v>319564</v>
      </c>
      <c r="F10" s="96">
        <f>B3+B10</f>
        <v>397729.34811210702</v>
      </c>
      <c r="G10" s="8">
        <f>G11/E10</f>
        <v>0.24459998032352526</v>
      </c>
    </row>
    <row r="11" spans="1:10" ht="18" customHeight="1">
      <c r="A11" s="97"/>
      <c r="B11" s="97"/>
      <c r="C11" s="31">
        <f>B10-A10</f>
        <v>17638.429072107014</v>
      </c>
      <c r="D11" s="6"/>
      <c r="E11" s="97"/>
      <c r="F11" s="97"/>
      <c r="G11" s="33">
        <f>F10-E10</f>
        <v>78165.348112107022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8" sqref="E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89.349565217391302</v>
      </c>
      <c r="B3" s="103">
        <f>E3/D3</f>
        <v>90.749565217391307</v>
      </c>
      <c r="C3" s="115" t="s">
        <v>38</v>
      </c>
      <c r="D3" s="110">
        <f>SUM(D7:D505)</f>
        <v>575</v>
      </c>
      <c r="E3" s="113">
        <f>SUM(E7:E505)</f>
        <v>52181</v>
      </c>
      <c r="F3" s="113">
        <f>SUM(F6:G505)</f>
        <v>805</v>
      </c>
      <c r="G3" s="8">
        <f>G4/E3</f>
        <v>0.21984055499128036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11471.5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4" sqref="E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31.810134310134309</v>
      </c>
      <c r="B3" s="103">
        <f>E3/D3</f>
        <v>33.486568986568983</v>
      </c>
      <c r="C3" s="115" t="s">
        <v>77</v>
      </c>
      <c r="D3" s="110">
        <f>SUM(D7:D505)</f>
        <v>1638</v>
      </c>
      <c r="E3" s="113">
        <f>SUM(E7:E505)</f>
        <v>54851</v>
      </c>
      <c r="F3" s="113">
        <f>SUM(F6:G505)</f>
        <v>2746</v>
      </c>
      <c r="G3" s="8">
        <f>G4/E3</f>
        <v>0.34580627518185642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18967.820000000007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78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79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80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17.424046242774565</v>
      </c>
      <c r="B3" s="103">
        <f>E3/D3</f>
        <v>18.367398843930637</v>
      </c>
      <c r="C3" s="116" t="s">
        <v>82</v>
      </c>
      <c r="D3" s="110">
        <f>SUM(D7:D505)</f>
        <v>4325</v>
      </c>
      <c r="E3" s="113">
        <f>SUM(E7:E505)</f>
        <v>79439</v>
      </c>
      <c r="F3" s="113">
        <f>SUM(F6:G505)</f>
        <v>4080</v>
      </c>
      <c r="G3" s="8">
        <f>G4/E3</f>
        <v>0.27091227230957088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21521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78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30" zoomScaleNormal="100" workbookViewId="0">
      <selection activeCell="J47" sqref="J4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2246.4845493337352</v>
      </c>
      <c r="B3" s="103">
        <f>E3/D3</f>
        <v>2304.2315468800452</v>
      </c>
      <c r="C3" s="116">
        <f>H3*I3</f>
        <v>2399.2163999999998</v>
      </c>
      <c r="D3" s="110">
        <f>SUM(D7:D505)</f>
        <v>13.455245000000003</v>
      </c>
      <c r="E3" s="113">
        <f>SUM(E7:E505)</f>
        <v>31004</v>
      </c>
      <c r="F3" s="113">
        <f>SUM(F6:G505)</f>
        <v>777</v>
      </c>
      <c r="G3" s="8">
        <f>G4/E3</f>
        <v>6.6283204425816186E-2</v>
      </c>
      <c r="H3" s="105" t="s">
        <v>92</v>
      </c>
      <c r="I3" s="109">
        <f>投資!G2</f>
        <v>32.83</v>
      </c>
      <c r="J3" s="106">
        <f>SUM(J7:J505)</f>
        <v>965.88000000000011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2055.0444700180051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122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J35" sqref="J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3383.6385299670947</v>
      </c>
      <c r="B3" s="103">
        <f>E3/D3</f>
        <v>3434.4637530142727</v>
      </c>
      <c r="C3" s="115">
        <f>H3*I3</f>
        <v>3893.3096999999998</v>
      </c>
      <c r="D3" s="110">
        <f>SUM(D7:D505)</f>
        <v>30.575369999999999</v>
      </c>
      <c r="E3" s="113">
        <f>SUM(E7:E505)</f>
        <v>105010</v>
      </c>
      <c r="F3" s="113">
        <f>SUM(F6:G505)</f>
        <v>1554</v>
      </c>
      <c r="G3" s="8">
        <f>G4/E3</f>
        <v>0.14839905344337673</v>
      </c>
      <c r="H3" s="105" t="s">
        <v>115</v>
      </c>
      <c r="I3" s="118">
        <f>投資!G2</f>
        <v>32.83</v>
      </c>
      <c r="J3" s="106">
        <f>SUM(J7:J505)</f>
        <v>3256.9299999999994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15583.384602088991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121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122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2025-03-07T17:17:06Z</dcterms:modified>
  <dc:language>en-US</dc:language>
</cp:coreProperties>
</file>