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87" documentId="11_100990862872E9F7BE10F7D142AEFBB2C394CC1C" xr6:coauthVersionLast="47" xr6:coauthVersionMax="47" xr10:uidLastSave="{A9B6CC02-2A11-41D2-95C3-535B0AA08A1B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K5" i="1" s="1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 l="1"/>
  <c r="I3" i="8"/>
  <c r="C3" i="8" s="1"/>
  <c r="G3" i="8" s="1"/>
  <c r="I3" i="9"/>
  <c r="C3" i="9" s="1"/>
  <c r="G3" i="9" s="1"/>
  <c r="I3" i="10"/>
  <c r="I3" i="11"/>
  <c r="C3" i="11" s="1"/>
  <c r="G3" i="11" s="1"/>
  <c r="C3" i="10"/>
  <c r="G3" i="10" s="1"/>
  <c r="K4" i="1"/>
  <c r="G3" i="7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G4" i="7"/>
  <c r="A3" i="4"/>
  <c r="G3" i="4" s="1"/>
  <c r="A3" i="3"/>
  <c r="O5" i="1"/>
  <c r="A10" i="3"/>
  <c r="K2" i="1"/>
  <c r="A3" i="5"/>
  <c r="G3" i="5" s="1"/>
  <c r="A3" i="8"/>
  <c r="G4" i="6"/>
  <c r="G4" i="10" l="1"/>
  <c r="G4" i="1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<sst xmlns="http://schemas.openxmlformats.org/spreadsheetml/2006/main" count="304" uniqueCount="96">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</sst>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125294</c:v>
                </c:pt>
                <c:pt idx="1">
                  <c:v>33593.028159999994</c:v>
                </c:pt>
                <c:pt idx="2">
                  <c:v>141428.65999999997</c:v>
                </c:pt>
                <c:pt idx="3">
                  <c:v>84827.518681225454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385143.20684122539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25" thickBot="1" x14ac:dyDescent="0.3">
      <c r="A2" s="69" t="s">
        <v>6</v>
      </c>
      <c r="B2" s="69"/>
      <c r="C2" s="70">
        <v>58212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21484.05</v>
      </c>
      <c r="L2" s="75"/>
      <c r="M2" s="76" t="s">
        <v>8</v>
      </c>
      <c r="N2" s="76"/>
      <c r="O2" s="77">
        <f>(BND!H3 * BND!D3)</f>
        <v>572.57360097000003</v>
      </c>
      <c r="P2" s="77"/>
      <c r="Q2" s="78">
        <f>SUM(C10,G10,K10,O10)</f>
        <v>385143.20684122539</v>
      </c>
      <c r="R2" s="78"/>
      <c r="S2" s="79">
        <v>7190</v>
      </c>
      <c r="T2" s="79"/>
    </row>
    <row r="3" spans="1:26" ht="17.25" thickBot="1" x14ac:dyDescent="0.3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44079.21</v>
      </c>
      <c r="L3" s="85"/>
      <c r="M3" s="86" t="s">
        <v>11</v>
      </c>
      <c r="N3" s="86"/>
      <c r="O3" s="87">
        <f>(VEA!D3*VEA!H3)</f>
        <v>262.74065703000002</v>
      </c>
      <c r="P3" s="87"/>
      <c r="Q3" s="78"/>
      <c r="R3" s="78"/>
      <c r="S3" s="79"/>
      <c r="T3" s="79"/>
    </row>
    <row r="4" spans="1:26" ht="15.75" customHeight="1" x14ac:dyDescent="0.25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3996</v>
      </c>
      <c r="L4" s="85"/>
      <c r="M4" s="86" t="s">
        <v>14</v>
      </c>
      <c r="N4" s="86"/>
      <c r="O4" s="87">
        <f>(VT!D3*VT!H3)</f>
        <v>1624.9388655900004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25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69180.399999999994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25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377953.20684122539</v>
      </c>
      <c r="R6" s="92"/>
      <c r="S6" s="93">
        <f>S2/Q2</f>
        <v>1.8668380675773064E-2</v>
      </c>
      <c r="T6" s="93"/>
    </row>
    <row r="7" spans="1:26" x14ac:dyDescent="0.25">
      <c r="A7" s="80" t="s">
        <v>22</v>
      </c>
      <c r="B7" s="80"/>
      <c r="C7" s="81">
        <v>2321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25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25">
      <c r="A9" s="94" t="s">
        <v>24</v>
      </c>
      <c r="B9" s="94"/>
      <c r="C9" s="95">
        <v>3117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25">
      <c r="A10" s="103" t="s">
        <v>25</v>
      </c>
      <c r="B10" s="103"/>
      <c r="C10" s="102">
        <f>SUM(C2:D9)</f>
        <v>125294</v>
      </c>
      <c r="D10" s="102"/>
      <c r="E10" s="103" t="s">
        <v>25</v>
      </c>
      <c r="F10" s="103"/>
      <c r="G10" s="102">
        <f>SUM(G2:H9) * 投資!G2</f>
        <v>33593.028159999994</v>
      </c>
      <c r="H10" s="102"/>
      <c r="I10" s="103" t="s">
        <v>25</v>
      </c>
      <c r="J10" s="103"/>
      <c r="K10" s="102">
        <f>SUM(K2:L9)</f>
        <v>141428.65999999997</v>
      </c>
      <c r="L10" s="102"/>
      <c r="M10" s="103" t="s">
        <v>25</v>
      </c>
      <c r="N10" s="103"/>
      <c r="O10" s="102">
        <f>SUM(O2:P9) * 投資!G2</f>
        <v>84827.518681225454</v>
      </c>
      <c r="P10" s="102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121646</v>
      </c>
      <c r="B3" s="104">
        <f t="array" ref="B3">SUM('006208'!C3:C4*'006208'!D3:D4, '00692'!C3:C4*'00692'!D3:D4, '00878'!C3:C4*'00878'!D3:D4, 永豐金!C3*永豐金!D3)</f>
        <v>138739.65999999997</v>
      </c>
      <c r="C3" s="19">
        <f>(B3-A3)/A3</f>
        <v>0.1405197047169654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17093.659999999974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85415.518681225454</v>
      </c>
      <c r="C10" s="19">
        <f>(B10-A10)/A10</f>
        <v>6.1999013803795328E-2</v>
      </c>
      <c r="D10" s="16"/>
      <c r="E10" s="105">
        <f>SUM(A3,A10)</f>
        <v>202075</v>
      </c>
      <c r="F10" s="105">
        <f>SUM(B3,B10)</f>
        <v>224155.17868122543</v>
      </c>
      <c r="G10" s="19">
        <f>(F10-E10)/E10</f>
        <v>0.10926724573166116</v>
      </c>
    </row>
    <row r="11" spans="1:7" ht="18" customHeight="1" x14ac:dyDescent="0.3">
      <c r="A11" s="104"/>
      <c r="B11" s="104"/>
      <c r="C11" s="22">
        <f>B10-A10</f>
        <v>4986.5186812254542</v>
      </c>
      <c r="D11" s="16"/>
      <c r="E11" s="105"/>
      <c r="F11" s="105"/>
      <c r="G11" s="26">
        <f>F10-E10</f>
        <v>22080.178681225429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72.756756756756758</v>
      </c>
      <c r="B3" s="110">
        <f>E3/D3</f>
        <v>73.930501930501933</v>
      </c>
      <c r="C3" s="111">
        <f>stock_prices!B2</f>
        <v>82.95</v>
      </c>
      <c r="D3" s="112">
        <f>SUM(D6:D505)</f>
        <v>259</v>
      </c>
      <c r="E3" s="113">
        <f>SUM(E6:E505)</f>
        <v>19148</v>
      </c>
      <c r="F3" s="113">
        <f>SUM(F6:F505)</f>
        <v>304</v>
      </c>
      <c r="G3" s="19">
        <f>(C3-A3)/B3</f>
        <v>0.13787601838312097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2640.05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E36" s="39"/>
      <c r="F36" s="117"/>
      <c r="G36" s="117"/>
    </row>
    <row r="37" spans="1:7" s="29" customFormat="1" ht="16.5" x14ac:dyDescent="0.3">
      <c r="A37" s="36">
        <v>32</v>
      </c>
      <c r="E37" s="39"/>
      <c r="F37" s="117"/>
      <c r="G37" s="117"/>
    </row>
    <row r="38" spans="1:7" s="29" customFormat="1" ht="16.5" x14ac:dyDescent="0.3">
      <c r="A38" s="36">
        <v>33</v>
      </c>
      <c r="E38" s="39"/>
      <c r="F38" s="117"/>
      <c r="G38" s="117"/>
    </row>
    <row r="39" spans="1:7" s="29" customFormat="1" ht="16.5" x14ac:dyDescent="0.3">
      <c r="A39" s="36">
        <v>34</v>
      </c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29.351288056206091</v>
      </c>
      <c r="B3" s="110">
        <f>E3/D3</f>
        <v>31.277907884465261</v>
      </c>
      <c r="C3" s="111">
        <f>stock_prices!B3</f>
        <v>34.409999999999997</v>
      </c>
      <c r="D3" s="112">
        <f>SUM(D6:D505)</f>
        <v>1281</v>
      </c>
      <c r="E3" s="113">
        <f>SUM(E6:E505)</f>
        <v>40067</v>
      </c>
      <c r="F3" s="113">
        <f>SUM(F6:F505)</f>
        <v>2468</v>
      </c>
      <c r="G3" s="19">
        <f>(C3-A3)/B3</f>
        <v>0.16173434497217146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6480.2099999999964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3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20.43888888888889</v>
      </c>
      <c r="B3" s="110">
        <f>E3/D3</f>
        <v>20.994444444444444</v>
      </c>
      <c r="C3" s="111">
        <f>stock_prices!B4</f>
        <v>22.2</v>
      </c>
      <c r="D3" s="112">
        <f>SUM(D6:D505)</f>
        <v>180</v>
      </c>
      <c r="E3" s="113">
        <f>SUM(E6:E505)</f>
        <v>3779</v>
      </c>
      <c r="F3" s="113">
        <f>SUM(F6:F505)</f>
        <v>100</v>
      </c>
      <c r="G3" s="19">
        <f>(C3-A3)/B3</f>
        <v>8.3884625562317988E-2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317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3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3">
      <c r="A17" s="36">
        <v>12</v>
      </c>
      <c r="B17" s="37"/>
      <c r="C17" s="38"/>
      <c r="D17" s="39"/>
      <c r="E17" s="39"/>
      <c r="F17" s="117"/>
      <c r="G17" s="11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9">
        <f>(E3-F3)/D3</f>
        <v>17.331463825014023</v>
      </c>
      <c r="B3" s="110">
        <f>E3/D3</f>
        <v>18.004486819966349</v>
      </c>
      <c r="C3" s="111">
        <f>stock_prices!B5</f>
        <v>19.399999999999999</v>
      </c>
      <c r="D3" s="112">
        <f>SUM(D6:D505)</f>
        <v>3566</v>
      </c>
      <c r="E3" s="113">
        <f>SUM(E6:E505)</f>
        <v>64204</v>
      </c>
      <c r="F3" s="113">
        <f>SUM(F6:F505)</f>
        <v>2400</v>
      </c>
      <c r="G3" s="19">
        <f>(C3-A3)/B3</f>
        <v>0.11489003800386254</v>
      </c>
      <c r="H3" s="29"/>
    </row>
    <row r="4" spans="1:8" s="30" customFormat="1" ht="17.25" customHeight="1" x14ac:dyDescent="0.3">
      <c r="A4" s="109"/>
      <c r="B4" s="110"/>
      <c r="C4" s="111"/>
      <c r="D4" s="112"/>
      <c r="E4" s="113"/>
      <c r="F4" s="113"/>
      <c r="G4" s="33">
        <f>D3*(C3-B3)+F3</f>
        <v>7376.3999999999942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3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2249.814727430115</v>
      </c>
      <c r="B3" s="110">
        <f>E3/D3</f>
        <v>2264.9107779384808</v>
      </c>
      <c r="C3" s="119">
        <f>H3*I3</f>
        <v>2260.0132800000001</v>
      </c>
      <c r="D3" s="112">
        <f>SUM(D7:D505)</f>
        <v>7.9490990000000004</v>
      </c>
      <c r="E3" s="113">
        <f>SUM(E7:E505)</f>
        <v>18004</v>
      </c>
      <c r="F3" s="113">
        <f>SUM(F7:G505)</f>
        <v>120</v>
      </c>
      <c r="G3" s="19">
        <f>(C3*D3+F3-E3)/E3</f>
        <v>4.5028495909087661E-3</v>
      </c>
      <c r="H3" s="120">
        <f>stock_prices!B6</f>
        <v>72.03</v>
      </c>
      <c r="I3" s="121">
        <f>投資!G2</f>
        <v>31.376000000000001</v>
      </c>
      <c r="J3" s="122"/>
    </row>
    <row r="4" spans="1:10" ht="18.75" x14ac:dyDescent="0.3">
      <c r="A4" s="109"/>
      <c r="B4" s="110"/>
      <c r="C4" s="119"/>
      <c r="D4" s="112"/>
      <c r="E4" s="113"/>
      <c r="F4" s="113"/>
      <c r="G4" s="33">
        <f>C3*D3+F3-E3</f>
        <v>81.069304034721426</v>
      </c>
      <c r="H4" s="120"/>
      <c r="I4" s="121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120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1434.2399621729378</v>
      </c>
      <c r="B3" s="110">
        <f>E3/D3</f>
        <v>1446.5308654404562</v>
      </c>
      <c r="C3" s="124">
        <f>H3*I3</f>
        <v>1490.0462400000001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3.8579389600559927E-2</v>
      </c>
      <c r="H3" s="120">
        <f>stock_prices!B7</f>
        <v>47.49</v>
      </c>
      <c r="I3" s="125">
        <f>投資!G2</f>
        <v>31.376000000000001</v>
      </c>
      <c r="J3" s="122"/>
    </row>
    <row r="4" spans="1:10" ht="18.75" x14ac:dyDescent="0.3">
      <c r="A4" s="109"/>
      <c r="B4" s="110"/>
      <c r="C4" s="124"/>
      <c r="D4" s="112"/>
      <c r="E4" s="113"/>
      <c r="F4" s="113"/>
      <c r="G4" s="33">
        <f>C3*D3+F3-E3</f>
        <v>308.75085497328109</v>
      </c>
      <c r="H4" s="120"/>
      <c r="I4" s="125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9">
        <f>(E3-F3)/D3</f>
        <v>3087.2250127259626</v>
      </c>
      <c r="B3" s="110">
        <f>E3/D3</f>
        <v>3111.8569547931907</v>
      </c>
      <c r="C3" s="111">
        <f>H3*I3</f>
        <v>3304.8340800000001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6.9929007160452736E-2</v>
      </c>
      <c r="H3" s="120">
        <f>stock_prices!B8</f>
        <v>105.33</v>
      </c>
      <c r="I3" s="127">
        <f>投資!G2</f>
        <v>31.376000000000001</v>
      </c>
      <c r="J3" s="122"/>
    </row>
    <row r="4" spans="1:10" ht="18.75" x14ac:dyDescent="0.3">
      <c r="A4" s="109"/>
      <c r="B4" s="110"/>
      <c r="C4" s="111"/>
      <c r="D4" s="112"/>
      <c r="E4" s="113"/>
      <c r="F4" s="113"/>
      <c r="G4" s="33">
        <f>C3*D3+F3-E3</f>
        <v>3357.0818467518548</v>
      </c>
      <c r="H4" s="120"/>
      <c r="I4" s="127"/>
      <c r="J4" s="122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3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9">
        <f>(E3-F3)/D3</f>
        <v>7113.0985728983114</v>
      </c>
      <c r="B3" s="110">
        <f>E3/D3</f>
        <v>7133.4711880290524</v>
      </c>
      <c r="C3" s="111">
        <f>H3*I3</f>
        <v>7776.8553600000005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9.3048218687076911E-2</v>
      </c>
      <c r="H3" s="120">
        <v>247.86</v>
      </c>
      <c r="I3" s="121">
        <f>投資!G2</f>
        <v>31.376000000000001</v>
      </c>
      <c r="J3" s="122"/>
    </row>
    <row r="4" spans="1:10" ht="18.75" x14ac:dyDescent="0.25">
      <c r="A4" s="109"/>
      <c r="B4" s="110"/>
      <c r="C4" s="111"/>
      <c r="D4" s="112"/>
      <c r="E4" s="113"/>
      <c r="F4" s="113"/>
      <c r="G4" s="33">
        <f>C3*D3+F3-E3</f>
        <v>651.61667546559966</v>
      </c>
      <c r="H4" s="120"/>
      <c r="I4" s="120"/>
      <c r="J4" s="122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25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82.95</v>
      </c>
    </row>
    <row r="3" spans="1:2" x14ac:dyDescent="0.25">
      <c r="A3" s="62" t="s">
        <v>92</v>
      </c>
      <c r="B3">
        <v>34.409999999999997</v>
      </c>
    </row>
    <row r="4" spans="1:2" x14ac:dyDescent="0.25">
      <c r="A4" s="62" t="s">
        <v>93</v>
      </c>
      <c r="B4">
        <v>22.2</v>
      </c>
    </row>
    <row r="5" spans="1:2" x14ac:dyDescent="0.25">
      <c r="A5" s="62" t="s">
        <v>94</v>
      </c>
      <c r="B5">
        <v>19.399999999999999</v>
      </c>
    </row>
    <row r="6" spans="1:2" x14ac:dyDescent="0.25">
      <c r="A6" s="62" t="s">
        <v>8</v>
      </c>
      <c r="B6">
        <v>72.03</v>
      </c>
    </row>
    <row r="7" spans="1:2" x14ac:dyDescent="0.25">
      <c r="A7" s="62" t="s">
        <v>11</v>
      </c>
      <c r="B7">
        <v>47.49</v>
      </c>
    </row>
    <row r="8" spans="1:2" x14ac:dyDescent="0.25">
      <c r="A8" s="62" t="s">
        <v>14</v>
      </c>
      <c r="B8">
        <v>105.33</v>
      </c>
    </row>
    <row r="9" spans="1:2" x14ac:dyDescent="0.25">
      <c r="A9" s="62" t="s">
        <v>19</v>
      </c>
      <c r="B9">
        <v>247.86</v>
      </c>
    </row>
    <row r="10" spans="1:2" x14ac:dyDescent="0.25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2024-02-15T06:30:00Z</cp:lastPrinted>
  <dcterms:created xsi:type="dcterms:W3CDTF">2006-09-16T00:00:00Z</dcterms:created>
  <dcterms:modified xsi:type="dcterms:W3CDTF">2024-02-15T12:54:53Z</dcterms:modified>
  <dc:language>en-US</dc:language>
</cp:coreProperties>
</file>