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313" documentId="11_100990862872E9F7BE10F7D142AEFBB2C394CC1C" xr6:coauthVersionLast="47" xr6:coauthVersionMax="47" xr10:uidLastSave="{1ECDC713-4942-4DD7-B250-738D02BD86B2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<sst xmlns="http://schemas.openxmlformats.org/spreadsheetml/2006/main" count="308" uniqueCount="97">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</sst>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125175</c:v>
                </c:pt>
                <c:pt idx="1">
                  <c:v>33593.028159999994</c:v>
                </c:pt>
                <c:pt idx="2">
                  <c:v>145307.38999999998</c:v>
                </c:pt>
                <c:pt idx="3">
                  <c:v>85405.040410569607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389480.45857056964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U14" sqref="U14"/>
    </sheetView>
  </sheetViews>
  <sheetFormatPr defaultColWidth="8.5" defaultRowHeight="16.5" x14ac:dyDescent="0.25"/>
  <sheetData>
    <row r="1" spans="1:26" ht="31.5" thickBot="1" x14ac:dyDescent="0.3">
      <c r="A1" s="100" t="s">
        <v>0</v>
      </c>
      <c r="B1" s="100"/>
      <c r="C1" s="100"/>
      <c r="D1" s="100"/>
      <c r="E1" s="101" t="s">
        <v>1</v>
      </c>
      <c r="F1" s="101"/>
      <c r="G1" s="101"/>
      <c r="H1" s="101"/>
      <c r="I1" s="102" t="s">
        <v>2</v>
      </c>
      <c r="J1" s="102"/>
      <c r="K1" s="102"/>
      <c r="L1" s="102"/>
      <c r="M1" s="103" t="s">
        <v>3</v>
      </c>
      <c r="N1" s="103"/>
      <c r="O1" s="103"/>
      <c r="P1" s="103"/>
      <c r="Q1" s="83" t="s">
        <v>4</v>
      </c>
      <c r="R1" s="83"/>
      <c r="S1" s="84" t="s">
        <v>5</v>
      </c>
      <c r="T1" s="84"/>
    </row>
    <row r="2" spans="1:26" ht="17.25" thickBot="1" x14ac:dyDescent="0.3">
      <c r="A2" s="89" t="s">
        <v>6</v>
      </c>
      <c r="B2" s="89"/>
      <c r="C2" s="90">
        <v>58212</v>
      </c>
      <c r="D2" s="90"/>
      <c r="E2" s="91" t="s">
        <v>83</v>
      </c>
      <c r="F2" s="92"/>
      <c r="G2" s="93">
        <v>770.66</v>
      </c>
      <c r="H2" s="93"/>
      <c r="I2" s="94" t="s">
        <v>7</v>
      </c>
      <c r="J2" s="94"/>
      <c r="K2" s="95">
        <f>('006208'!C3*'006208'!D3)</f>
        <v>23060.100000000002</v>
      </c>
      <c r="L2" s="95"/>
      <c r="M2" s="96" t="s">
        <v>8</v>
      </c>
      <c r="N2" s="96"/>
      <c r="O2" s="97">
        <f>(BND!H3 * BND!D3)</f>
        <v>574.16342077000002</v>
      </c>
      <c r="P2" s="97"/>
      <c r="Q2" s="98">
        <f>SUM(C10,G10,K10,O10)</f>
        <v>389480.45857056964</v>
      </c>
      <c r="R2" s="98"/>
      <c r="S2" s="99">
        <v>7190</v>
      </c>
      <c r="T2" s="99"/>
    </row>
    <row r="3" spans="1:26" ht="17.25" thickBot="1" x14ac:dyDescent="0.3">
      <c r="A3" s="76" t="s">
        <v>9</v>
      </c>
      <c r="B3" s="76"/>
      <c r="C3" s="77">
        <v>61564</v>
      </c>
      <c r="D3" s="77"/>
      <c r="E3" s="78" t="s">
        <v>84</v>
      </c>
      <c r="F3" s="78"/>
      <c r="G3" s="79">
        <v>300</v>
      </c>
      <c r="H3" s="79"/>
      <c r="I3" s="85" t="s">
        <v>10</v>
      </c>
      <c r="J3" s="85"/>
      <c r="K3" s="86">
        <f>('00692'!C3*'00692'!D3)</f>
        <v>45042.689999999995</v>
      </c>
      <c r="L3" s="86"/>
      <c r="M3" s="87" t="s">
        <v>11</v>
      </c>
      <c r="N3" s="87"/>
      <c r="O3" s="88">
        <f>(VEA!D3*VEA!H3)</f>
        <v>265.67290694000002</v>
      </c>
      <c r="P3" s="88"/>
      <c r="Q3" s="98"/>
      <c r="R3" s="98"/>
      <c r="S3" s="99"/>
      <c r="T3" s="99"/>
    </row>
    <row r="4" spans="1:26" ht="15.75" customHeight="1" x14ac:dyDescent="0.25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5" t="s">
        <v>13</v>
      </c>
      <c r="J4" s="85"/>
      <c r="K4" s="86">
        <f>('00878'!C3 * '00878'!D3)</f>
        <v>4462.2</v>
      </c>
      <c r="L4" s="86"/>
      <c r="M4" s="87" t="s">
        <v>14</v>
      </c>
      <c r="N4" s="87"/>
      <c r="O4" s="88">
        <f>(VT!D3*VT!H3)</f>
        <v>1638.8232762900004</v>
      </c>
      <c r="P4" s="88"/>
      <c r="Q4" s="83" t="s">
        <v>15</v>
      </c>
      <c r="R4" s="83"/>
      <c r="S4" s="84" t="s">
        <v>16</v>
      </c>
      <c r="T4" s="84"/>
    </row>
    <row r="5" spans="1:26" ht="16.5" customHeight="1" x14ac:dyDescent="0.25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5" t="s">
        <v>18</v>
      </c>
      <c r="J5" s="85"/>
      <c r="K5" s="86">
        <f>(永豐金!C3 * 永豐金!D3)</f>
        <v>70053.399999999994</v>
      </c>
      <c r="L5" s="86"/>
      <c r="M5" s="87" t="s">
        <v>19</v>
      </c>
      <c r="N5" s="87"/>
      <c r="O5" s="88">
        <f>(VTI!D3*VTI!H3)</f>
        <v>243.32664059999999</v>
      </c>
      <c r="P5" s="88"/>
      <c r="Q5" s="83"/>
      <c r="R5" s="83"/>
      <c r="S5" s="84"/>
      <c r="T5" s="84"/>
    </row>
    <row r="6" spans="1:26" x14ac:dyDescent="0.25">
      <c r="A6" s="76" t="s">
        <v>20</v>
      </c>
      <c r="B6" s="76"/>
      <c r="C6" s="77">
        <f>投資!G2 * 0</f>
        <v>0</v>
      </c>
      <c r="D6" s="77"/>
      <c r="E6" s="78"/>
      <c r="F6" s="78"/>
      <c r="G6" s="79"/>
      <c r="H6" s="79"/>
      <c r="I6" s="80" t="s">
        <v>21</v>
      </c>
      <c r="J6" s="80"/>
      <c r="K6" s="65">
        <v>2689</v>
      </c>
      <c r="L6" s="65"/>
      <c r="M6" s="66"/>
      <c r="N6" s="66"/>
      <c r="O6" s="67"/>
      <c r="P6" s="67"/>
      <c r="Q6" s="81">
        <f>Q2-S2</f>
        <v>382290.45857056964</v>
      </c>
      <c r="R6" s="81"/>
      <c r="S6" s="82">
        <f>S2/Q2</f>
        <v>1.8460489715935901E-2</v>
      </c>
      <c r="T6" s="82"/>
    </row>
    <row r="7" spans="1:26" x14ac:dyDescent="0.25">
      <c r="A7" s="76" t="s">
        <v>22</v>
      </c>
      <c r="B7" s="76"/>
      <c r="C7" s="77">
        <v>2202</v>
      </c>
      <c r="D7" s="77"/>
      <c r="E7" s="78"/>
      <c r="F7" s="78"/>
      <c r="G7" s="79"/>
      <c r="H7" s="79"/>
      <c r="I7" s="80"/>
      <c r="J7" s="80"/>
      <c r="K7" s="65"/>
      <c r="L7" s="65"/>
      <c r="M7" s="66"/>
      <c r="N7" s="66"/>
      <c r="O7" s="67"/>
      <c r="P7" s="67"/>
      <c r="Q7" s="81"/>
      <c r="R7" s="81"/>
      <c r="S7" s="82"/>
      <c r="T7" s="82"/>
    </row>
    <row r="8" spans="1:26" x14ac:dyDescent="0.25">
      <c r="A8" s="76" t="s">
        <v>23</v>
      </c>
      <c r="B8" s="76"/>
      <c r="C8" s="77">
        <v>80</v>
      </c>
      <c r="D8" s="77"/>
      <c r="E8" s="78"/>
      <c r="F8" s="78"/>
      <c r="G8" s="79"/>
      <c r="H8" s="79"/>
      <c r="I8" s="80"/>
      <c r="J8" s="80"/>
      <c r="K8" s="65"/>
      <c r="L8" s="65"/>
      <c r="M8" s="66"/>
      <c r="N8" s="66"/>
      <c r="O8" s="67"/>
      <c r="P8" s="67"/>
      <c r="Q8" s="1"/>
      <c r="R8" s="1"/>
      <c r="S8" s="1"/>
      <c r="T8" s="1"/>
    </row>
    <row r="9" spans="1:26" x14ac:dyDescent="0.25">
      <c r="A9" s="68" t="s">
        <v>24</v>
      </c>
      <c r="B9" s="68"/>
      <c r="C9" s="69">
        <v>3117</v>
      </c>
      <c r="D9" s="69"/>
      <c r="E9" s="70"/>
      <c r="F9" s="70"/>
      <c r="G9" s="71"/>
      <c r="H9" s="71"/>
      <c r="I9" s="72"/>
      <c r="J9" s="72"/>
      <c r="K9" s="73"/>
      <c r="L9" s="73"/>
      <c r="M9" s="74"/>
      <c r="N9" s="74"/>
      <c r="O9" s="75"/>
      <c r="P9" s="75"/>
      <c r="Q9" s="1"/>
      <c r="R9" s="1"/>
      <c r="S9" s="1"/>
      <c r="T9" s="1"/>
    </row>
    <row r="10" spans="1:26" x14ac:dyDescent="0.25">
      <c r="A10" s="64" t="s">
        <v>25</v>
      </c>
      <c r="B10" s="64"/>
      <c r="C10" s="63">
        <f>SUM(C2:D9)</f>
        <v>125175</v>
      </c>
      <c r="D10" s="63"/>
      <c r="E10" s="64" t="s">
        <v>25</v>
      </c>
      <c r="F10" s="64"/>
      <c r="G10" s="63">
        <f>SUM(G2:H9) * 投資!G2</f>
        <v>33593.028159999994</v>
      </c>
      <c r="H10" s="63"/>
      <c r="I10" s="64" t="s">
        <v>25</v>
      </c>
      <c r="J10" s="64"/>
      <c r="K10" s="63">
        <f>SUM(K2:L9)</f>
        <v>145307.38999999998</v>
      </c>
      <c r="L10" s="63"/>
      <c r="M10" s="64" t="s">
        <v>25</v>
      </c>
      <c r="N10" s="64"/>
      <c r="O10" s="63">
        <f>SUM(O2:P9) * 投資!G2</f>
        <v>85405.040410569607</v>
      </c>
      <c r="P10" s="63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31.376000000000001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125426</v>
      </c>
      <c r="B3" s="104">
        <f t="array" ref="B3">SUM('006208'!C3:C4*'006208'!D3:D4, '00692'!C3:C4*'00692'!D3:D4, '00878'!C3:C4*'00878'!D3:D4, 永豐金!C3*永豐金!D3)</f>
        <v>142618.38999999998</v>
      </c>
      <c r="C3" s="19">
        <f>(B3-A3)/A3</f>
        <v>0.13707197869660187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17192.389999999985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85993.040410569622</v>
      </c>
      <c r="C10" s="19">
        <f>(B10-A10)/A10</f>
        <v>6.9179529903015347E-2</v>
      </c>
      <c r="D10" s="16"/>
      <c r="E10" s="105">
        <f>SUM(A3,A10)</f>
        <v>205855</v>
      </c>
      <c r="F10" s="105">
        <f>SUM(B3,B10)</f>
        <v>228611.43041056959</v>
      </c>
      <c r="G10" s="19">
        <f>(F10-E10)/E10</f>
        <v>0.11054592023788391</v>
      </c>
    </row>
    <row r="11" spans="1:7" ht="18" customHeight="1" x14ac:dyDescent="0.3">
      <c r="A11" s="104"/>
      <c r="B11" s="104"/>
      <c r="C11" s="22">
        <f>B10-A10</f>
        <v>5564.0404105696216</v>
      </c>
      <c r="D11" s="16"/>
      <c r="E11" s="105"/>
      <c r="F11" s="105"/>
      <c r="G11" s="26">
        <f>F10-E10</f>
        <v>22756.430410569592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7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73.453237410071949</v>
      </c>
      <c r="B3" s="113">
        <f>E3/D3</f>
        <v>74.546762589928051</v>
      </c>
      <c r="C3" s="114">
        <f>stock_prices!B2</f>
        <v>82.95</v>
      </c>
      <c r="D3" s="115">
        <f>SUM(D6:D505)</f>
        <v>278</v>
      </c>
      <c r="E3" s="116">
        <f>SUM(E6:E505)</f>
        <v>20724</v>
      </c>
      <c r="F3" s="116">
        <f>SUM(F6:F505)</f>
        <v>304</v>
      </c>
      <c r="G3" s="19">
        <f>(C3-A3)/B3</f>
        <v>0.12739336035514376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2640.1000000000026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152</v>
      </c>
      <c r="G6" s="109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7"/>
      <c r="G7" s="10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7"/>
      <c r="G8" s="10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7"/>
      <c r="G9" s="10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7"/>
      <c r="G12" s="10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7"/>
      <c r="G13" s="10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7"/>
      <c r="G14" s="10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7"/>
      <c r="G15" s="10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7">
        <v>152</v>
      </c>
      <c r="G16" s="10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7"/>
      <c r="G17" s="10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7"/>
      <c r="G18" s="10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7"/>
      <c r="G19" s="107"/>
    </row>
    <row r="20" spans="1:7" s="29" customFormat="1" ht="16.5" x14ac:dyDescent="0.3">
      <c r="A20" s="36">
        <v>15</v>
      </c>
      <c r="B20" s="37" t="s">
        <v>96</v>
      </c>
      <c r="C20" s="38">
        <v>82.89</v>
      </c>
      <c r="D20" s="39">
        <v>19</v>
      </c>
      <c r="E20" s="39">
        <v>1576</v>
      </c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E36" s="39"/>
      <c r="F36" s="107"/>
      <c r="G36" s="107"/>
    </row>
    <row r="37" spans="1:7" s="29" customFormat="1" ht="16.5" x14ac:dyDescent="0.3">
      <c r="A37" s="36">
        <v>32</v>
      </c>
      <c r="E37" s="39"/>
      <c r="F37" s="107"/>
      <c r="G37" s="107"/>
    </row>
    <row r="38" spans="1:7" s="29" customFormat="1" ht="16.5" x14ac:dyDescent="0.3">
      <c r="A38" s="36">
        <v>33</v>
      </c>
      <c r="E38" s="39"/>
      <c r="F38" s="107"/>
      <c r="G38" s="107"/>
    </row>
    <row r="39" spans="1:7" s="29" customFormat="1" ht="16.5" x14ac:dyDescent="0.3">
      <c r="A39" s="36">
        <v>34</v>
      </c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10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29.382734912146677</v>
      </c>
      <c r="B3" s="113">
        <f>E3/D3</f>
        <v>31.268143621084796</v>
      </c>
      <c r="C3" s="114">
        <f>stock_prices!B3</f>
        <v>34.409999999999997</v>
      </c>
      <c r="D3" s="115">
        <f>SUM(D6:D505)</f>
        <v>1309</v>
      </c>
      <c r="E3" s="116">
        <f>SUM(E6:E505)</f>
        <v>40930</v>
      </c>
      <c r="F3" s="116">
        <f>SUM(F6:F505)</f>
        <v>2468</v>
      </c>
      <c r="G3" s="19">
        <f>(C3-A3)/B3</f>
        <v>0.16077913510872208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6580.6899999999969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1234</v>
      </c>
      <c r="G6" s="109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7"/>
      <c r="G7" s="10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7"/>
      <c r="G8" s="10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7"/>
      <c r="G9" s="10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7"/>
      <c r="G10" s="10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7"/>
      <c r="G11" s="10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7"/>
      <c r="G12" s="10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7"/>
      <c r="G13" s="107"/>
    </row>
    <row r="14" spans="1:8" x14ac:dyDescent="0.3">
      <c r="A14" s="36">
        <v>9</v>
      </c>
      <c r="B14" s="37" t="s">
        <v>59</v>
      </c>
      <c r="C14" s="38"/>
      <c r="D14" s="39"/>
      <c r="E14" s="39"/>
      <c r="F14" s="107">
        <v>1234</v>
      </c>
      <c r="G14" s="10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7"/>
      <c r="G15" s="10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7"/>
      <c r="G16" s="107"/>
    </row>
    <row r="17" spans="1:7" x14ac:dyDescent="0.3">
      <c r="A17" s="36">
        <v>12</v>
      </c>
      <c r="B17" s="37" t="s">
        <v>96</v>
      </c>
      <c r="C17" s="38">
        <v>34.36</v>
      </c>
      <c r="D17" s="39">
        <v>28</v>
      </c>
      <c r="E17" s="39">
        <v>863</v>
      </c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20.621890547263682</v>
      </c>
      <c r="B3" s="113">
        <f>E3/D3</f>
        <v>21.119402985074625</v>
      </c>
      <c r="C3" s="114">
        <f>stock_prices!B4</f>
        <v>22.2</v>
      </c>
      <c r="D3" s="115">
        <f>SUM(D6:D505)</f>
        <v>201</v>
      </c>
      <c r="E3" s="116">
        <f>SUM(E6:E505)</f>
        <v>4245</v>
      </c>
      <c r="F3" s="116">
        <f>SUM(F6:F505)</f>
        <v>100</v>
      </c>
      <c r="G3" s="19">
        <f>(C3-A3)/B3</f>
        <v>7.4723203769140115E-2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317.20000000000016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50</v>
      </c>
      <c r="G6" s="109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7"/>
      <c r="G7" s="10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7"/>
      <c r="G8" s="10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7"/>
      <c r="G9" s="107"/>
    </row>
    <row r="10" spans="1:8" x14ac:dyDescent="0.3">
      <c r="A10" s="36">
        <v>5</v>
      </c>
      <c r="B10" s="37" t="s">
        <v>54</v>
      </c>
      <c r="C10" s="38"/>
      <c r="D10" s="39"/>
      <c r="E10" s="40"/>
      <c r="F10" s="107">
        <v>13</v>
      </c>
      <c r="G10" s="10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7"/>
      <c r="G12" s="10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7"/>
      <c r="G13" s="10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7"/>
      <c r="G14" s="10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7">
        <v>37</v>
      </c>
      <c r="G15" s="10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7"/>
      <c r="G16" s="107"/>
    </row>
    <row r="17" spans="1:7" x14ac:dyDescent="0.3">
      <c r="A17" s="36">
        <v>12</v>
      </c>
      <c r="B17" s="37" t="s">
        <v>96</v>
      </c>
      <c r="C17" s="38">
        <v>22.14</v>
      </c>
      <c r="D17" s="39">
        <v>21</v>
      </c>
      <c r="E17" s="39">
        <v>466</v>
      </c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63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17.357795624480755</v>
      </c>
      <c r="B3" s="113">
        <f>E3/D3</f>
        <v>18.022431459429519</v>
      </c>
      <c r="C3" s="114">
        <f>stock_prices!B5</f>
        <v>19.399999999999999</v>
      </c>
      <c r="D3" s="115">
        <f>SUM(D6:D505)</f>
        <v>3611</v>
      </c>
      <c r="E3" s="116">
        <f>SUM(E6:E505)</f>
        <v>65079</v>
      </c>
      <c r="F3" s="116">
        <f>SUM(F6:F505)</f>
        <v>2400</v>
      </c>
      <c r="G3" s="19">
        <f>(C3-A3)/B3</f>
        <v>0.11331458688670679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7374.4000000000005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1200</v>
      </c>
      <c r="G6" s="109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7"/>
      <c r="G7" s="10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7"/>
      <c r="G8" s="10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7"/>
      <c r="G9" s="10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7"/>
      <c r="G11" s="107"/>
    </row>
    <row r="12" spans="1:8" x14ac:dyDescent="0.3">
      <c r="A12" s="36">
        <v>7</v>
      </c>
      <c r="B12" s="37" t="s">
        <v>64</v>
      </c>
      <c r="C12" s="38"/>
      <c r="D12" s="39"/>
      <c r="E12" s="39"/>
      <c r="F12" s="107">
        <v>1200</v>
      </c>
      <c r="G12" s="10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7"/>
      <c r="G13" s="10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7"/>
      <c r="G14" s="10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7"/>
      <c r="G15" s="10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7"/>
      <c r="G16" s="10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7"/>
      <c r="G17" s="10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7"/>
      <c r="G18" s="10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7"/>
      <c r="G19" s="10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7"/>
      <c r="G20" s="107"/>
    </row>
    <row r="21" spans="1:7" s="29" customFormat="1" ht="16.5" x14ac:dyDescent="0.3">
      <c r="A21" s="36">
        <v>16</v>
      </c>
      <c r="B21" s="37" t="s">
        <v>96</v>
      </c>
      <c r="C21" s="38">
        <v>19.420000000000002</v>
      </c>
      <c r="D21" s="39">
        <v>45</v>
      </c>
      <c r="E21" s="39">
        <v>875</v>
      </c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8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2249.814727430115</v>
      </c>
      <c r="B3" s="113">
        <f>E3/D3</f>
        <v>2264.9107779384808</v>
      </c>
      <c r="C3" s="120">
        <f>H3*I3</f>
        <v>2266.2884800000002</v>
      </c>
      <c r="D3" s="115">
        <f>SUM(D7:D505)</f>
        <v>7.9490990000000004</v>
      </c>
      <c r="E3" s="116">
        <f>SUM(E7:E505)</f>
        <v>18004</v>
      </c>
      <c r="F3" s="116">
        <f>SUM(F7:G505)</f>
        <v>120</v>
      </c>
      <c r="G3" s="19">
        <f>(C3*D3+F3-E3)/E3</f>
        <v>7.2734664563164873E-3</v>
      </c>
      <c r="H3" s="121">
        <f>stock_prices!B6</f>
        <v>72.23</v>
      </c>
      <c r="I3" s="122">
        <f>投資!G2</f>
        <v>31.376000000000001</v>
      </c>
      <c r="J3" s="123"/>
    </row>
    <row r="4" spans="1:10" ht="18.75" x14ac:dyDescent="0.3">
      <c r="A4" s="112"/>
      <c r="B4" s="113"/>
      <c r="C4" s="120"/>
      <c r="D4" s="115"/>
      <c r="E4" s="116"/>
      <c r="F4" s="116"/>
      <c r="G4" s="33">
        <f>C3*D3+F3-E3</f>
        <v>130.95149007952205</v>
      </c>
      <c r="H4" s="121"/>
      <c r="I4" s="122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7"/>
      <c r="G7" s="10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7">
        <v>2</v>
      </c>
      <c r="G8" s="10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7"/>
      <c r="G9" s="10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7"/>
      <c r="G10" s="10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7"/>
      <c r="G11" s="10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7">
        <v>4</v>
      </c>
      <c r="G12" s="10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7"/>
      <c r="G13" s="10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7">
        <v>25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7"/>
      <c r="G15" s="10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7">
        <v>28</v>
      </c>
      <c r="G16" s="10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7"/>
      <c r="G17" s="10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7">
        <v>29</v>
      </c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7">
        <v>32</v>
      </c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7"/>
      <c r="G20" s="10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7"/>
      <c r="G21" s="10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11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1434.2399621729378</v>
      </c>
      <c r="B3" s="113">
        <f>E3/D3</f>
        <v>1446.5308654404562</v>
      </c>
      <c r="C3" s="125">
        <f>H3*I3</f>
        <v>1506.6755200000002</v>
      </c>
      <c r="D3" s="115">
        <f>SUM(D7:D505)</f>
        <v>5.5325470000000001</v>
      </c>
      <c r="E3" s="116">
        <f>SUM(E7:E505)</f>
        <v>8003</v>
      </c>
      <c r="F3" s="116">
        <f>SUM(F7:G505)</f>
        <v>68</v>
      </c>
      <c r="G3" s="19">
        <f>(C3*D3+F3-E3)/E3</f>
        <v>5.0075362757646028E-2</v>
      </c>
      <c r="H3" s="121">
        <f>stock_prices!B7</f>
        <v>48.02</v>
      </c>
      <c r="I3" s="126">
        <f>投資!G2</f>
        <v>31.376000000000001</v>
      </c>
      <c r="J3" s="123"/>
    </row>
    <row r="4" spans="1:10" ht="18.75" x14ac:dyDescent="0.3">
      <c r="A4" s="112"/>
      <c r="B4" s="113"/>
      <c r="C4" s="125"/>
      <c r="D4" s="115"/>
      <c r="E4" s="116"/>
      <c r="F4" s="116"/>
      <c r="G4" s="33">
        <f>C3*D3+F3-E3</f>
        <v>400.75312814944118</v>
      </c>
      <c r="H4" s="121"/>
      <c r="I4" s="126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24">
        <f>SUM(F7:G505)</f>
        <v>68</v>
      </c>
      <c r="G6" s="124"/>
      <c r="H6" s="118"/>
      <c r="I6" s="118"/>
      <c r="J6" s="118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7"/>
      <c r="G7" s="10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7"/>
      <c r="G8" s="10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7"/>
      <c r="G9" s="10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7">
        <v>14</v>
      </c>
      <c r="G10" s="10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7"/>
      <c r="G11" s="10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7"/>
      <c r="G12" s="10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7"/>
      <c r="G13" s="10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7">
        <v>54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7"/>
      <c r="G15" s="10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07"/>
      <c r="G16" s="10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7"/>
      <c r="G17" s="10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14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3087.2250127259626</v>
      </c>
      <c r="B3" s="113">
        <f>E3/D3</f>
        <v>3111.8569547931907</v>
      </c>
      <c r="C3" s="114">
        <f>H3*I3</f>
        <v>3333.0724800000003</v>
      </c>
      <c r="D3" s="115">
        <f>SUM(D7:D505)</f>
        <v>15.427123000000003</v>
      </c>
      <c r="E3" s="116">
        <f>SUM(E7:E505)</f>
        <v>48007</v>
      </c>
      <c r="F3" s="116">
        <f>SUM(F7:G505)</f>
        <v>380</v>
      </c>
      <c r="G3" s="19">
        <f>(C3*D3+F3-E3)/E3</f>
        <v>7.9003460263608591E-2</v>
      </c>
      <c r="H3" s="121">
        <f>stock_prices!B8</f>
        <v>106.23</v>
      </c>
      <c r="I3" s="127">
        <f>投資!G2</f>
        <v>31.376000000000001</v>
      </c>
      <c r="J3" s="123"/>
    </row>
    <row r="4" spans="1:10" ht="18.75" x14ac:dyDescent="0.3">
      <c r="A4" s="112"/>
      <c r="B4" s="113"/>
      <c r="C4" s="114"/>
      <c r="D4" s="115"/>
      <c r="E4" s="116"/>
      <c r="F4" s="116"/>
      <c r="G4" s="33">
        <f>C3*D3+F3-E3</f>
        <v>3792.7191168750578</v>
      </c>
      <c r="H4" s="121"/>
      <c r="I4" s="127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380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7"/>
      <c r="G7" s="10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7"/>
      <c r="G8" s="10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7"/>
      <c r="G9" s="10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7"/>
      <c r="G10" s="10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7">
        <v>126</v>
      </c>
      <c r="G11" s="10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7"/>
      <c r="G12" s="10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7"/>
      <c r="G13" s="10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7"/>
      <c r="G14" s="10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7">
        <v>254</v>
      </c>
      <c r="G15" s="10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7"/>
      <c r="G16" s="10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07"/>
      <c r="G17" s="10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10" t="s">
        <v>37</v>
      </c>
      <c r="D1" s="110"/>
      <c r="E1" s="110"/>
      <c r="F1" s="111" t="s">
        <v>19</v>
      </c>
      <c r="G1" s="111"/>
      <c r="H1" s="119" t="s">
        <v>68</v>
      </c>
      <c r="I1" s="119"/>
      <c r="J1" s="119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2">
        <f>(E3-F3)/D3</f>
        <v>7113.0985728983114</v>
      </c>
      <c r="B3" s="113">
        <f>E3/D3</f>
        <v>7133.4711880290524</v>
      </c>
      <c r="C3" s="114">
        <f>H3*I3</f>
        <v>7776.8553600000005</v>
      </c>
      <c r="D3" s="115">
        <f>SUM(D7:D505)</f>
        <v>0.98170999999999986</v>
      </c>
      <c r="E3" s="116">
        <f>SUM(E7:E505)</f>
        <v>7003</v>
      </c>
      <c r="F3" s="116">
        <f>SUM(F7:G505)</f>
        <v>20</v>
      </c>
      <c r="G3" s="19">
        <f>(C3*D3+F3-E3)/E3</f>
        <v>9.3048218687076911E-2</v>
      </c>
      <c r="H3" s="121">
        <v>247.86</v>
      </c>
      <c r="I3" s="122">
        <f>投資!G2</f>
        <v>31.376000000000001</v>
      </c>
      <c r="J3" s="123"/>
    </row>
    <row r="4" spans="1:10" ht="18.75" x14ac:dyDescent="0.25">
      <c r="A4" s="112"/>
      <c r="B4" s="113"/>
      <c r="C4" s="114"/>
      <c r="D4" s="115"/>
      <c r="E4" s="116"/>
      <c r="F4" s="116"/>
      <c r="G4" s="33">
        <f>C3*D3+F3-E3</f>
        <v>651.61667546559966</v>
      </c>
      <c r="H4" s="121"/>
      <c r="I4" s="121"/>
      <c r="J4" s="123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9" t="s">
        <v>48</v>
      </c>
      <c r="G5" s="129"/>
      <c r="H5" s="118" t="s">
        <v>45</v>
      </c>
      <c r="I5" s="118" t="s">
        <v>70</v>
      </c>
      <c r="J5" s="118" t="s">
        <v>71</v>
      </c>
    </row>
    <row r="6" spans="1:10" x14ac:dyDescent="0.25">
      <c r="A6" s="53">
        <v>1</v>
      </c>
      <c r="B6" s="130" t="s">
        <v>49</v>
      </c>
      <c r="C6" s="130"/>
      <c r="D6" s="130"/>
      <c r="E6" s="130"/>
      <c r="F6" s="131">
        <f>SUM(F7:G505)</f>
        <v>20</v>
      </c>
      <c r="G6" s="131"/>
      <c r="H6" s="118"/>
      <c r="I6" s="118"/>
      <c r="J6" s="118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8"/>
      <c r="G7" s="128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8"/>
      <c r="G8" s="128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8">
        <v>5</v>
      </c>
      <c r="G9" s="128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8"/>
      <c r="G10" s="128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8"/>
      <c r="G11" s="128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8"/>
      <c r="G12" s="128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8">
        <v>15</v>
      </c>
      <c r="G13" s="128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8"/>
      <c r="G14" s="128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28"/>
      <c r="G15" s="128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8"/>
      <c r="G16" s="128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8"/>
      <c r="G17" s="128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8"/>
      <c r="G18" s="128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8"/>
      <c r="G19" s="128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8"/>
      <c r="G20" s="128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8"/>
      <c r="G21" s="128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8"/>
      <c r="G22" s="128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8"/>
      <c r="G23" s="128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8"/>
      <c r="G24" s="128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8"/>
      <c r="G25" s="128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8"/>
      <c r="G26" s="128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8"/>
      <c r="G27" s="128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8"/>
      <c r="G28" s="128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8"/>
      <c r="G29" s="128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8"/>
      <c r="G30" s="128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8"/>
      <c r="G31" s="128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8"/>
      <c r="G32" s="128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8"/>
      <c r="G33" s="128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8"/>
      <c r="G34" s="128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8"/>
      <c r="G35" s="128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8"/>
      <c r="G36" s="128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8"/>
      <c r="G37" s="128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8"/>
      <c r="G38" s="128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8"/>
      <c r="G39" s="128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8"/>
      <c r="G40" s="128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8"/>
      <c r="G41" s="128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8"/>
      <c r="G42" s="128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8"/>
      <c r="G43" s="128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8"/>
      <c r="G44" s="128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8"/>
      <c r="G45" s="128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8"/>
      <c r="G46" s="128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8"/>
      <c r="G47" s="128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8"/>
      <c r="G48" s="128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8"/>
      <c r="G49" s="128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8"/>
      <c r="G50" s="128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8"/>
      <c r="G51" s="128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8"/>
      <c r="G52" s="128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8"/>
      <c r="G53" s="128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8"/>
      <c r="G54" s="128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8"/>
      <c r="G55" s="128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8"/>
      <c r="G56" s="128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8"/>
      <c r="G57" s="128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8"/>
      <c r="G58" s="128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8"/>
      <c r="G59" s="128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8"/>
      <c r="G60" s="128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8"/>
      <c r="G61" s="128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8"/>
      <c r="G62" s="128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8"/>
      <c r="G63" s="128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8"/>
      <c r="G64" s="128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8"/>
      <c r="G65" s="128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8"/>
      <c r="G66" s="128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8"/>
      <c r="G67" s="128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8"/>
      <c r="G68" s="128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8"/>
      <c r="G69" s="128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8"/>
      <c r="G70" s="128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8"/>
      <c r="G71" s="128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8"/>
      <c r="G72" s="128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8"/>
      <c r="G73" s="128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8"/>
      <c r="G74" s="128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8"/>
      <c r="G75" s="128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8"/>
      <c r="G76" s="128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8"/>
      <c r="G77" s="128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8"/>
      <c r="G78" s="128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8"/>
      <c r="G79" s="128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8"/>
      <c r="G80" s="128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8"/>
      <c r="G81" s="128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8"/>
      <c r="G82" s="128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8"/>
      <c r="G83" s="128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8"/>
      <c r="G84" s="128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8"/>
      <c r="G85" s="128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8"/>
      <c r="G86" s="128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8"/>
      <c r="G87" s="128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8"/>
      <c r="G88" s="128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8"/>
      <c r="G89" s="128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8"/>
      <c r="G90" s="128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8"/>
      <c r="G91" s="128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8"/>
      <c r="G92" s="128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8"/>
      <c r="G93" s="128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8"/>
      <c r="G94" s="128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8"/>
      <c r="G95" s="128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8"/>
      <c r="G96" s="128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8"/>
      <c r="G97" s="128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8"/>
      <c r="G98" s="128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8"/>
      <c r="G99" s="128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8"/>
      <c r="G100" s="128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8"/>
      <c r="G101" s="128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8"/>
      <c r="G102" s="128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8"/>
      <c r="G103" s="128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8"/>
      <c r="G104" s="128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8"/>
      <c r="G105" s="128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8"/>
      <c r="G106" s="128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8"/>
      <c r="G107" s="128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8"/>
      <c r="G108" s="128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8"/>
      <c r="G109" s="128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8"/>
      <c r="G110" s="128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8"/>
      <c r="G111" s="128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8"/>
      <c r="G112" s="128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8"/>
      <c r="G113" s="128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8"/>
      <c r="G114" s="128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8"/>
      <c r="G115" s="128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8"/>
      <c r="G116" s="128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8"/>
      <c r="G117" s="128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8"/>
      <c r="G118" s="128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8"/>
      <c r="G119" s="128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8"/>
      <c r="G120" s="128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8"/>
      <c r="G121" s="128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8"/>
      <c r="G122" s="128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8"/>
      <c r="G123" s="128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8"/>
      <c r="G124" s="128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8"/>
      <c r="G125" s="128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8"/>
      <c r="G126" s="128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8"/>
      <c r="G127" s="128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8"/>
      <c r="G128" s="128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8"/>
      <c r="G129" s="128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8"/>
      <c r="G130" s="128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8"/>
      <c r="G131" s="128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8"/>
      <c r="G132" s="128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8"/>
      <c r="G133" s="128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8"/>
      <c r="G134" s="128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8"/>
      <c r="G135" s="128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8"/>
      <c r="G136" s="128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8"/>
      <c r="G137" s="128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8"/>
      <c r="G138" s="128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8"/>
      <c r="G139" s="128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8"/>
      <c r="G140" s="128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8"/>
      <c r="G141" s="128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8"/>
      <c r="G142" s="128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8"/>
      <c r="G143" s="128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8"/>
      <c r="G144" s="128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8"/>
      <c r="G145" s="128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8"/>
      <c r="G146" s="128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8"/>
      <c r="G147" s="128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8"/>
      <c r="G148" s="128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8"/>
      <c r="G149" s="128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8"/>
      <c r="G150" s="128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8"/>
      <c r="G151" s="128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8"/>
      <c r="G152" s="128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8"/>
      <c r="G153" s="128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8"/>
      <c r="G154" s="128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8"/>
      <c r="G155" s="128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8"/>
      <c r="G156" s="128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8"/>
      <c r="G157" s="128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8"/>
      <c r="G158" s="128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8"/>
      <c r="G159" s="128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8"/>
      <c r="G160" s="128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8"/>
      <c r="G161" s="128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8"/>
      <c r="G162" s="128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8"/>
      <c r="G163" s="128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8"/>
      <c r="G164" s="128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8"/>
      <c r="G165" s="128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8"/>
      <c r="G166" s="128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8"/>
      <c r="G167" s="128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8"/>
      <c r="G168" s="128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8"/>
      <c r="G169" s="128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8"/>
      <c r="G170" s="128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8"/>
      <c r="G171" s="128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8"/>
      <c r="G172" s="128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8"/>
      <c r="G173" s="128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8"/>
      <c r="G174" s="128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8"/>
      <c r="G175" s="128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8"/>
      <c r="G176" s="128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8"/>
      <c r="G177" s="128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8"/>
      <c r="G178" s="128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8"/>
      <c r="G179" s="128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8"/>
      <c r="G180" s="128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8"/>
      <c r="G181" s="128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8"/>
      <c r="G182" s="128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8"/>
      <c r="G183" s="128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8"/>
      <c r="G184" s="128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8"/>
      <c r="G185" s="128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8"/>
      <c r="G186" s="128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8"/>
      <c r="G187" s="128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8"/>
      <c r="G188" s="128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8"/>
      <c r="G189" s="128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8"/>
      <c r="G190" s="128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8"/>
      <c r="G191" s="128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8"/>
      <c r="G192" s="128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8"/>
      <c r="G193" s="128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8"/>
      <c r="G194" s="128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8"/>
      <c r="G195" s="128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8"/>
      <c r="G196" s="128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8"/>
      <c r="G197" s="128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8"/>
      <c r="G198" s="128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8"/>
      <c r="G199" s="128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8"/>
      <c r="G200" s="128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8"/>
      <c r="G201" s="128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8"/>
      <c r="G202" s="128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8"/>
      <c r="G203" s="128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8"/>
      <c r="G204" s="128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8"/>
      <c r="G205" s="128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8"/>
      <c r="G206" s="128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8"/>
      <c r="G207" s="128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8"/>
      <c r="G208" s="128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8"/>
      <c r="G209" s="128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8"/>
      <c r="G210" s="128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8"/>
      <c r="G211" s="128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8"/>
      <c r="G212" s="128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8"/>
      <c r="G213" s="128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8"/>
      <c r="G214" s="128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8"/>
      <c r="G215" s="128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8"/>
      <c r="G216" s="128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8"/>
      <c r="G217" s="128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8"/>
      <c r="G218" s="128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8"/>
      <c r="G219" s="128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8"/>
      <c r="G220" s="128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8"/>
      <c r="G221" s="128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8"/>
      <c r="G222" s="128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8"/>
      <c r="G223" s="128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8"/>
      <c r="G224" s="128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8"/>
      <c r="G225" s="128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8"/>
      <c r="G226" s="128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8"/>
      <c r="G227" s="128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8"/>
      <c r="G228" s="128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8"/>
      <c r="G229" s="128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8"/>
      <c r="G230" s="128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8"/>
      <c r="G231" s="128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8"/>
      <c r="G232" s="128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8"/>
      <c r="G233" s="128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8"/>
      <c r="G234" s="128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8"/>
      <c r="G235" s="128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8"/>
      <c r="G236" s="128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8"/>
      <c r="G237" s="128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8"/>
      <c r="G238" s="128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8"/>
      <c r="G239" s="128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8"/>
      <c r="G240" s="128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8"/>
      <c r="G241" s="128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8"/>
      <c r="G242" s="128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8"/>
      <c r="G243" s="128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8"/>
      <c r="G244" s="128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8"/>
      <c r="G245" s="128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8"/>
      <c r="G246" s="128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8"/>
      <c r="G247" s="128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8"/>
      <c r="G248" s="128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8"/>
      <c r="G249" s="128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8"/>
      <c r="G250" s="128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8"/>
      <c r="G251" s="128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8"/>
      <c r="G252" s="128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8"/>
      <c r="G253" s="128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8"/>
      <c r="G254" s="128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8"/>
      <c r="G255" s="128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8"/>
      <c r="G256" s="128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8"/>
      <c r="G257" s="128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8"/>
      <c r="G258" s="128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8"/>
      <c r="G259" s="128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8"/>
      <c r="G260" s="128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8"/>
      <c r="G261" s="128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8"/>
      <c r="G262" s="128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8"/>
      <c r="G263" s="128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8"/>
      <c r="G264" s="128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8"/>
      <c r="G265" s="128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8"/>
      <c r="G266" s="128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8"/>
      <c r="G267" s="128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8"/>
      <c r="G268" s="128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8"/>
      <c r="G269" s="128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8"/>
      <c r="G270" s="128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8"/>
      <c r="G271" s="128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8"/>
      <c r="G272" s="128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8"/>
      <c r="G273" s="128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8"/>
      <c r="G274" s="128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8"/>
      <c r="G275" s="128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8"/>
      <c r="G276" s="128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8"/>
      <c r="G277" s="128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8"/>
      <c r="G278" s="128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8"/>
      <c r="G279" s="128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8"/>
      <c r="G280" s="128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8"/>
      <c r="G281" s="128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8"/>
      <c r="G282" s="128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8"/>
      <c r="G283" s="128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8"/>
      <c r="G284" s="128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8"/>
      <c r="G285" s="128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8"/>
      <c r="G286" s="128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8"/>
      <c r="G287" s="128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8"/>
      <c r="G288" s="128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8"/>
      <c r="G289" s="128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8"/>
      <c r="G290" s="128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8"/>
      <c r="G291" s="128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8"/>
      <c r="G292" s="128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8"/>
      <c r="G293" s="128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8"/>
      <c r="G294" s="128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8"/>
      <c r="G295" s="128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8"/>
      <c r="G296" s="128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8"/>
      <c r="G297" s="128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8"/>
      <c r="G298" s="128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8"/>
      <c r="G299" s="128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8"/>
      <c r="G300" s="128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8"/>
      <c r="G301" s="128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8"/>
      <c r="G302" s="128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8"/>
      <c r="G303" s="128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8"/>
      <c r="G304" s="128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8"/>
      <c r="G305" s="128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8"/>
      <c r="G306" s="128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8"/>
      <c r="G307" s="128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8"/>
      <c r="G308" s="128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8"/>
      <c r="G309" s="128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8"/>
      <c r="G310" s="128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8"/>
      <c r="G311" s="128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8"/>
      <c r="G312" s="128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8"/>
      <c r="G313" s="128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8"/>
      <c r="G314" s="128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8"/>
      <c r="G315" s="128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8"/>
      <c r="G316" s="128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8"/>
      <c r="G317" s="128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8"/>
      <c r="G318" s="128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8"/>
      <c r="G319" s="128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8"/>
      <c r="G320" s="128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8"/>
      <c r="G321" s="128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8"/>
      <c r="G322" s="128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8"/>
      <c r="G323" s="128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8"/>
      <c r="G324" s="128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8"/>
      <c r="G325" s="128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8"/>
      <c r="G326" s="128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8"/>
      <c r="G327" s="128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8"/>
      <c r="G328" s="128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8"/>
      <c r="G329" s="128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8"/>
      <c r="G330" s="128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8"/>
      <c r="G331" s="128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8"/>
      <c r="G332" s="128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8"/>
      <c r="G333" s="128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8"/>
      <c r="G334" s="128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8"/>
      <c r="G335" s="128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8"/>
      <c r="G336" s="128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8"/>
      <c r="G337" s="128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8"/>
      <c r="G338" s="128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8"/>
      <c r="G339" s="128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8"/>
      <c r="G340" s="128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8"/>
      <c r="G341" s="128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8"/>
      <c r="G342" s="128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8"/>
      <c r="G343" s="128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8"/>
      <c r="G344" s="128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8"/>
      <c r="G345" s="128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8"/>
      <c r="G346" s="128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8"/>
      <c r="G347" s="128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8"/>
      <c r="G348" s="128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8"/>
      <c r="G349" s="128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8"/>
      <c r="G350" s="128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8"/>
      <c r="G351" s="128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8"/>
      <c r="G352" s="128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8"/>
      <c r="G353" s="128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8"/>
      <c r="G354" s="128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8"/>
      <c r="G355" s="128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8"/>
      <c r="G356" s="128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8"/>
      <c r="G357" s="128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8"/>
      <c r="G358" s="128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8"/>
      <c r="G359" s="128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8"/>
      <c r="G360" s="128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8"/>
      <c r="G361" s="128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8"/>
      <c r="G362" s="128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8"/>
      <c r="G363" s="128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8"/>
      <c r="G364" s="128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8"/>
      <c r="G365" s="128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8"/>
      <c r="G366" s="128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8"/>
      <c r="G367" s="128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8"/>
      <c r="G368" s="128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8"/>
      <c r="G369" s="128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8"/>
      <c r="G370" s="128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8"/>
      <c r="G371" s="128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8"/>
      <c r="G372" s="128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8"/>
      <c r="G373" s="128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8"/>
      <c r="G374" s="128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8"/>
      <c r="G375" s="128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8"/>
      <c r="G376" s="128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8"/>
      <c r="G377" s="128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8"/>
      <c r="G378" s="128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8"/>
      <c r="G379" s="128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8"/>
      <c r="G380" s="128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8"/>
      <c r="G381" s="128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8"/>
      <c r="G382" s="128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8"/>
      <c r="G383" s="128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8"/>
      <c r="G384" s="128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8"/>
      <c r="G385" s="128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8"/>
      <c r="G386" s="128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8"/>
      <c r="G387" s="128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8"/>
      <c r="G388" s="128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8"/>
      <c r="G389" s="128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8"/>
      <c r="G390" s="128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8"/>
      <c r="G391" s="128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8"/>
      <c r="G392" s="128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8"/>
      <c r="G393" s="128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8"/>
      <c r="G394" s="128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8"/>
      <c r="G395" s="128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8"/>
      <c r="G396" s="128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8"/>
      <c r="G397" s="128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8"/>
      <c r="G398" s="128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8"/>
      <c r="G399" s="128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8"/>
      <c r="G400" s="128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8"/>
      <c r="G401" s="128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8"/>
      <c r="G402" s="128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8"/>
      <c r="G403" s="128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8"/>
      <c r="G404" s="128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8"/>
      <c r="G405" s="128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8"/>
      <c r="G406" s="128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8"/>
      <c r="G407" s="128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8"/>
      <c r="G408" s="128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8"/>
      <c r="G409" s="128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8"/>
      <c r="G410" s="128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8"/>
      <c r="G411" s="128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8"/>
      <c r="G412" s="128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8"/>
      <c r="G413" s="128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8"/>
      <c r="G414" s="128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8"/>
      <c r="G415" s="128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8"/>
      <c r="G416" s="128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8"/>
      <c r="G417" s="128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8"/>
      <c r="G418" s="128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8"/>
      <c r="G419" s="128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8"/>
      <c r="G420" s="128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8"/>
      <c r="G421" s="128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8"/>
      <c r="G422" s="128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8"/>
      <c r="G423" s="128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8"/>
      <c r="G424" s="128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8"/>
      <c r="G425" s="128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8"/>
      <c r="G426" s="128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8"/>
      <c r="G427" s="128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8"/>
      <c r="G428" s="128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8"/>
      <c r="G429" s="128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8"/>
      <c r="G430" s="128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8"/>
      <c r="G431" s="128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8"/>
      <c r="G432" s="128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8"/>
      <c r="G433" s="128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8"/>
      <c r="G434" s="128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8"/>
      <c r="G435" s="128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8"/>
      <c r="G436" s="128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8"/>
      <c r="G437" s="128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8"/>
      <c r="G438" s="128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8"/>
      <c r="G439" s="128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8"/>
      <c r="G440" s="128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8"/>
      <c r="G441" s="128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8"/>
      <c r="G442" s="128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8"/>
      <c r="G443" s="128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8"/>
      <c r="G444" s="128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8"/>
      <c r="G445" s="128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8"/>
      <c r="G446" s="128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8"/>
      <c r="G447" s="128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8"/>
      <c r="G448" s="128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8"/>
      <c r="G449" s="128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8"/>
      <c r="G450" s="128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8"/>
      <c r="G451" s="128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8"/>
      <c r="G452" s="128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8"/>
      <c r="G453" s="128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8"/>
      <c r="G454" s="128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8"/>
      <c r="G455" s="128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8"/>
      <c r="G456" s="128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8"/>
      <c r="G457" s="128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8"/>
      <c r="G458" s="128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8"/>
      <c r="G459" s="128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8"/>
      <c r="G460" s="128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8"/>
      <c r="G461" s="128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8"/>
      <c r="G462" s="128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8"/>
      <c r="G463" s="128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8"/>
      <c r="G464" s="128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8"/>
      <c r="G465" s="128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8"/>
      <c r="G466" s="128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8"/>
      <c r="G467" s="128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8"/>
      <c r="G468" s="128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8"/>
      <c r="G469" s="128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8"/>
      <c r="G470" s="128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8"/>
      <c r="G471" s="128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8"/>
      <c r="G472" s="128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8"/>
      <c r="G473" s="128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8"/>
      <c r="G474" s="128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8"/>
      <c r="G475" s="128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8"/>
      <c r="G476" s="128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8"/>
      <c r="G477" s="128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8"/>
      <c r="G478" s="128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8"/>
      <c r="G479" s="128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8"/>
      <c r="G480" s="128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8"/>
      <c r="G481" s="128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8"/>
      <c r="G482" s="128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8"/>
      <c r="G483" s="128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8"/>
      <c r="G484" s="128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8"/>
      <c r="G485" s="128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8"/>
      <c r="G486" s="128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8"/>
      <c r="G487" s="128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8"/>
      <c r="G488" s="128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8"/>
      <c r="G489" s="128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8"/>
      <c r="G490" s="128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8"/>
      <c r="G491" s="128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8"/>
      <c r="G492" s="128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8"/>
      <c r="G493" s="128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8"/>
      <c r="G494" s="128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8"/>
      <c r="G495" s="128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8"/>
      <c r="G496" s="128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8"/>
      <c r="G497" s="128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8"/>
      <c r="G498" s="128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8"/>
      <c r="G499" s="128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8"/>
      <c r="G500" s="128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8"/>
      <c r="G501" s="128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8"/>
      <c r="G502" s="128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8"/>
      <c r="G503" s="128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8"/>
      <c r="G504" s="128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8"/>
      <c r="G505" s="128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B2" sqref="B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82.95</v>
      </c>
    </row>
    <row r="3" spans="1:2" x14ac:dyDescent="0.25">
      <c r="A3" s="62" t="s">
        <v>92</v>
      </c>
      <c r="B3">
        <v>34.409999999999997</v>
      </c>
    </row>
    <row r="4" spans="1:2" x14ac:dyDescent="0.25">
      <c r="A4" s="62" t="s">
        <v>93</v>
      </c>
      <c r="B4">
        <v>22.2</v>
      </c>
    </row>
    <row r="5" spans="1:2" x14ac:dyDescent="0.25">
      <c r="A5" s="62" t="s">
        <v>94</v>
      </c>
      <c r="B5">
        <v>19.399999999999999</v>
      </c>
    </row>
    <row r="6" spans="1:2" x14ac:dyDescent="0.25">
      <c r="A6" s="62" t="s">
        <v>8</v>
      </c>
      <c r="B6">
        <v>72.23</v>
      </c>
    </row>
    <row r="7" spans="1:2" x14ac:dyDescent="0.25">
      <c r="A7" s="62" t="s">
        <v>11</v>
      </c>
      <c r="B7">
        <v>48.02</v>
      </c>
    </row>
    <row r="8" spans="1:2" x14ac:dyDescent="0.25">
      <c r="A8" s="62" t="s">
        <v>14</v>
      </c>
      <c r="B8">
        <v>106.23</v>
      </c>
    </row>
    <row r="9" spans="1:2" x14ac:dyDescent="0.25">
      <c r="A9" s="62" t="s">
        <v>19</v>
      </c>
      <c r="B9">
        <v>249.77</v>
      </c>
    </row>
    <row r="10" spans="1:2" x14ac:dyDescent="0.25">
      <c r="A10" s="62" t="s">
        <v>68</v>
      </c>
      <c r="B10">
        <v>31.376000000000001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2024-02-16T02:15:22Z</dcterms:modified>
  <dc:language>en-US</dc:language>
</cp:coreProperties>
</file>