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65" documentId="11_100990862872E9F7BE10F7D142AEFBB2C394CC1C" xr6:coauthVersionLast="47" xr6:coauthVersionMax="47" xr10:uidLastSave="{A5842A34-CDFD-4790-9B96-B8B177CA91FE}"/>
  <bookViews>
    <workbookView xWindow="-28920" yWindow="855" windowWidth="29040" windowHeight="175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1" l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4"/>
  <c r="B3" i="3" a="1"/>
  <c r="B3" i="3" s="1"/>
  <c r="G10" i="1"/>
  <c r="C10" i="1"/>
  <c r="K5" i="1"/>
  <c r="O4" i="1"/>
  <c r="O3" i="1"/>
  <c r="O2" i="1"/>
  <c r="B3" i="5" l="1"/>
  <c r="G4" i="5" s="1"/>
  <c r="G3" i="8"/>
  <c r="G4" i="9"/>
  <c r="G3" i="9"/>
  <c r="A3" i="6"/>
  <c r="G3" i="6" s="1"/>
  <c r="G3" i="10"/>
  <c r="G4" i="10"/>
  <c r="B10" i="3" s="1"/>
  <c r="F10" i="3" s="1"/>
  <c r="G4" i="4"/>
  <c r="G4" i="7"/>
  <c r="A3" i="4"/>
  <c r="G3" i="4" s="1"/>
  <c r="A3" i="3"/>
  <c r="C4" i="3" s="1"/>
  <c r="O5" i="1"/>
  <c r="O10" i="1" s="1"/>
  <c r="A10" i="3"/>
  <c r="G4" i="11"/>
  <c r="K2" i="1"/>
  <c r="K10" i="1" s="1"/>
  <c r="A3" i="5"/>
  <c r="G3" i="5" s="1"/>
  <c r="A3" i="8"/>
  <c r="G4" i="6"/>
  <c r="C3" i="3" l="1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<sst xmlns="http://schemas.openxmlformats.org/spreadsheetml/2006/main" count="288" uniqueCount="86">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</sst>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2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27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94023.487899999993</c:v>
                </c:pt>
                <c:pt idx="1">
                  <c:v>42438.169299999994</c:v>
                </c:pt>
                <c:pt idx="2">
                  <c:v>134167.5</c:v>
                </c:pt>
                <c:pt idx="3">
                  <c:v>78754.715486228262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349383.87268622825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14586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S8" sqref="S8"/>
    </sheetView>
  </sheetViews>
  <sheetFormatPr defaultColWidth="8.5" defaultRowHeight="16.5" x14ac:dyDescent="0.25"/>
  <sheetData>
    <row r="1" spans="1:26" ht="30.75" x14ac:dyDescent="0.25">
      <c r="A1" s="95" t="s">
        <v>0</v>
      </c>
      <c r="B1" s="95"/>
      <c r="C1" s="95"/>
      <c r="D1" s="95"/>
      <c r="E1" s="96" t="s">
        <v>1</v>
      </c>
      <c r="F1" s="96"/>
      <c r="G1" s="96"/>
      <c r="H1" s="96"/>
      <c r="I1" s="97" t="s">
        <v>2</v>
      </c>
      <c r="J1" s="97"/>
      <c r="K1" s="97"/>
      <c r="L1" s="97"/>
      <c r="M1" s="98" t="s">
        <v>3</v>
      </c>
      <c r="N1" s="98"/>
      <c r="O1" s="98"/>
      <c r="P1" s="98"/>
      <c r="Q1" s="79" t="s">
        <v>4</v>
      </c>
      <c r="R1" s="79"/>
      <c r="S1" s="80" t="s">
        <v>5</v>
      </c>
      <c r="T1" s="80"/>
    </row>
    <row r="2" spans="1:26" x14ac:dyDescent="0.25">
      <c r="A2" s="85" t="s">
        <v>6</v>
      </c>
      <c r="B2" s="85"/>
      <c r="C2" s="86">
        <v>56397</v>
      </c>
      <c r="D2" s="86"/>
      <c r="E2" s="87" t="s">
        <v>7</v>
      </c>
      <c r="F2" s="87"/>
      <c r="G2" s="88">
        <v>281.52</v>
      </c>
      <c r="H2" s="88"/>
      <c r="I2" s="89" t="s">
        <v>8</v>
      </c>
      <c r="J2" s="89"/>
      <c r="K2" s="90">
        <f>('006208'!C3*'006208'!D3)</f>
        <v>18522.5</v>
      </c>
      <c r="L2" s="90"/>
      <c r="M2" s="91" t="s">
        <v>9</v>
      </c>
      <c r="N2" s="91"/>
      <c r="O2" s="92">
        <f>(BND!H3 * BND!D3)</f>
        <v>545.76957682</v>
      </c>
      <c r="P2" s="92"/>
      <c r="Q2" s="93">
        <f>SUM(C10,G10,K10,O10)</f>
        <v>349383.87268622825</v>
      </c>
      <c r="R2" s="93"/>
      <c r="S2" s="94">
        <v>14586</v>
      </c>
      <c r="T2" s="94"/>
    </row>
    <row r="3" spans="1:26" x14ac:dyDescent="0.25">
      <c r="A3" s="72" t="s">
        <v>10</v>
      </c>
      <c r="B3" s="72"/>
      <c r="C3" s="73">
        <v>31779</v>
      </c>
      <c r="D3" s="73"/>
      <c r="E3" s="74" t="s">
        <v>11</v>
      </c>
      <c r="F3" s="74"/>
      <c r="G3" s="75">
        <v>770.66</v>
      </c>
      <c r="H3" s="75"/>
      <c r="I3" s="81" t="s">
        <v>12</v>
      </c>
      <c r="J3" s="81"/>
      <c r="K3" s="82">
        <f>('00692'!C3*'00692'!D3)</f>
        <v>41632.5</v>
      </c>
      <c r="L3" s="82"/>
      <c r="M3" s="83" t="s">
        <v>13</v>
      </c>
      <c r="N3" s="83"/>
      <c r="O3" s="84">
        <f>(VEA!D3*VEA!H3)</f>
        <v>226.55703093</v>
      </c>
      <c r="P3" s="84"/>
      <c r="Q3" s="93"/>
      <c r="R3" s="93"/>
      <c r="S3" s="94"/>
      <c r="T3" s="94"/>
    </row>
    <row r="4" spans="1:26" ht="15.75" customHeight="1" x14ac:dyDescent="0.25">
      <c r="A4" s="72" t="s">
        <v>14</v>
      </c>
      <c r="B4" s="72"/>
      <c r="C4" s="73">
        <v>0</v>
      </c>
      <c r="D4" s="73"/>
      <c r="E4" s="74" t="s">
        <v>15</v>
      </c>
      <c r="F4" s="74"/>
      <c r="G4" s="75">
        <v>300</v>
      </c>
      <c r="H4" s="75"/>
      <c r="I4" s="81" t="s">
        <v>16</v>
      </c>
      <c r="J4" s="81"/>
      <c r="K4" s="82">
        <f>('00878'!C3 * '00878'!D3)</f>
        <v>3826.8</v>
      </c>
      <c r="L4" s="82"/>
      <c r="M4" s="83" t="s">
        <v>17</v>
      </c>
      <c r="N4" s="83"/>
      <c r="O4" s="84">
        <f>(VT!D3*VT!H3)</f>
        <v>1535.4645258000005</v>
      </c>
      <c r="P4" s="84"/>
      <c r="Q4" s="79" t="s">
        <v>18</v>
      </c>
      <c r="R4" s="79"/>
      <c r="S4" s="80" t="s">
        <v>19</v>
      </c>
      <c r="T4" s="80"/>
    </row>
    <row r="5" spans="1:26" ht="16.5" customHeight="1" x14ac:dyDescent="0.25">
      <c r="A5" s="72" t="s">
        <v>20</v>
      </c>
      <c r="B5" s="72"/>
      <c r="C5" s="73">
        <v>0</v>
      </c>
      <c r="D5" s="73"/>
      <c r="E5" s="74"/>
      <c r="F5" s="74"/>
      <c r="G5" s="75"/>
      <c r="H5" s="75"/>
      <c r="I5" s="81" t="s">
        <v>21</v>
      </c>
      <c r="J5" s="81"/>
      <c r="K5" s="82">
        <f>(永豐金!C3 * 永豐金!D3)</f>
        <v>67575.7</v>
      </c>
      <c r="L5" s="82"/>
      <c r="M5" s="83" t="s">
        <v>22</v>
      </c>
      <c r="N5" s="83"/>
      <c r="O5" s="84">
        <f>(VTI!D3*VTI!H3)</f>
        <v>201.51953989999998</v>
      </c>
      <c r="P5" s="84"/>
      <c r="Q5" s="79"/>
      <c r="R5" s="79"/>
      <c r="S5" s="80"/>
      <c r="T5" s="80"/>
    </row>
    <row r="6" spans="1:26" x14ac:dyDescent="0.25">
      <c r="A6" s="72" t="s">
        <v>23</v>
      </c>
      <c r="B6" s="72"/>
      <c r="C6" s="73">
        <f>投資!G2 * 4.54</f>
        <v>142.4879</v>
      </c>
      <c r="D6" s="73"/>
      <c r="E6" s="74"/>
      <c r="F6" s="74"/>
      <c r="G6" s="75"/>
      <c r="H6" s="75"/>
      <c r="I6" s="76" t="s">
        <v>24</v>
      </c>
      <c r="J6" s="76"/>
      <c r="K6" s="61">
        <v>2610</v>
      </c>
      <c r="L6" s="61"/>
      <c r="M6" s="62"/>
      <c r="N6" s="62"/>
      <c r="O6" s="63"/>
      <c r="P6" s="63"/>
      <c r="Q6" s="77">
        <f>Q2-S2</f>
        <v>334797.87268622825</v>
      </c>
      <c r="R6" s="77"/>
      <c r="S6" s="78">
        <f>S2/Q2</f>
        <v>4.1747776987689618E-2</v>
      </c>
      <c r="T6" s="78"/>
    </row>
    <row r="7" spans="1:26" x14ac:dyDescent="0.25">
      <c r="A7" s="72" t="s">
        <v>25</v>
      </c>
      <c r="B7" s="72"/>
      <c r="C7" s="73">
        <v>2540</v>
      </c>
      <c r="D7" s="73"/>
      <c r="E7" s="74"/>
      <c r="F7" s="74"/>
      <c r="G7" s="75"/>
      <c r="H7" s="75"/>
      <c r="I7" s="76"/>
      <c r="J7" s="76"/>
      <c r="K7" s="61"/>
      <c r="L7" s="61"/>
      <c r="M7" s="62"/>
      <c r="N7" s="62"/>
      <c r="O7" s="63"/>
      <c r="P7" s="63"/>
      <c r="Q7" s="77"/>
      <c r="R7" s="77"/>
      <c r="S7" s="78"/>
      <c r="T7" s="78"/>
    </row>
    <row r="8" spans="1:26" x14ac:dyDescent="0.25">
      <c r="A8" s="72" t="s">
        <v>26</v>
      </c>
      <c r="B8" s="72"/>
      <c r="C8" s="73">
        <v>80</v>
      </c>
      <c r="D8" s="73"/>
      <c r="E8" s="74"/>
      <c r="F8" s="74"/>
      <c r="G8" s="75"/>
      <c r="H8" s="75"/>
      <c r="I8" s="76"/>
      <c r="J8" s="76"/>
      <c r="K8" s="61"/>
      <c r="L8" s="61"/>
      <c r="M8" s="62"/>
      <c r="N8" s="62"/>
      <c r="O8" s="63"/>
      <c r="P8" s="63"/>
      <c r="Q8" s="1"/>
      <c r="R8" s="1"/>
      <c r="S8" s="1"/>
      <c r="T8" s="1"/>
    </row>
    <row r="9" spans="1:26" x14ac:dyDescent="0.25">
      <c r="A9" s="64" t="s">
        <v>27</v>
      </c>
      <c r="B9" s="64"/>
      <c r="C9" s="65">
        <v>3085</v>
      </c>
      <c r="D9" s="65"/>
      <c r="E9" s="66"/>
      <c r="F9" s="66"/>
      <c r="G9" s="67"/>
      <c r="H9" s="67"/>
      <c r="I9" s="68"/>
      <c r="J9" s="68"/>
      <c r="K9" s="69"/>
      <c r="L9" s="69"/>
      <c r="M9" s="70"/>
      <c r="N9" s="70"/>
      <c r="O9" s="71"/>
      <c r="P9" s="71"/>
      <c r="Q9" s="1"/>
      <c r="R9" s="1"/>
      <c r="S9" s="1"/>
      <c r="T9" s="1"/>
    </row>
    <row r="10" spans="1:26" x14ac:dyDescent="0.25">
      <c r="A10" s="60" t="s">
        <v>28</v>
      </c>
      <c r="B10" s="60"/>
      <c r="C10" s="59">
        <f>SUM(C2:D9)</f>
        <v>94023.487899999993</v>
      </c>
      <c r="D10" s="59"/>
      <c r="E10" s="60" t="s">
        <v>28</v>
      </c>
      <c r="F10" s="60"/>
      <c r="G10" s="59">
        <f>SUM(G2:H9) * 投資!G2</f>
        <v>42438.169299999994</v>
      </c>
      <c r="H10" s="59"/>
      <c r="I10" s="60" t="s">
        <v>28</v>
      </c>
      <c r="J10" s="60"/>
      <c r="K10" s="59">
        <f>SUM(K2:L9)</f>
        <v>134167.5</v>
      </c>
      <c r="L10" s="59"/>
      <c r="M10" s="60" t="s">
        <v>28</v>
      </c>
      <c r="N10" s="60"/>
      <c r="O10" s="59">
        <f>SUM(O2:P9) * 投資!G2</f>
        <v>78754.715486228262</v>
      </c>
      <c r="P10" s="59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D10" sqref="D10"/>
    </sheetView>
  </sheetViews>
  <sheetFormatPr defaultColWidth="8.5" defaultRowHeight="16.5" x14ac:dyDescent="0.25"/>
  <cols>
    <col min="1" max="1" width="11" customWidth="1"/>
    <col min="2" max="2" width="16.75" customWidth="1"/>
  </cols>
  <sheetData>
    <row r="1" spans="1:6" s="4" customFormat="1" ht="30" customHeight="1" x14ac:dyDescent="0.25">
      <c r="A1" s="3" t="s">
        <v>29</v>
      </c>
      <c r="B1" s="4">
        <v>2023.12</v>
      </c>
    </row>
    <row r="2" spans="1:6" s="6" customFormat="1" ht="27.75" customHeight="1" x14ac:dyDescent="0.25">
      <c r="A2" s="5" t="s">
        <v>30</v>
      </c>
      <c r="B2" s="6">
        <v>325848.34999999998</v>
      </c>
    </row>
    <row r="11" spans="1:6" x14ac:dyDescent="0.25">
      <c r="F11" s="7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1" t="s">
        <v>31</v>
      </c>
      <c r="B1" s="101"/>
      <c r="C1" s="101"/>
      <c r="D1" s="12"/>
      <c r="E1" s="13" t="s">
        <v>32</v>
      </c>
      <c r="F1" s="13" t="s">
        <v>33</v>
      </c>
      <c r="G1" s="14" t="s">
        <v>34</v>
      </c>
    </row>
    <row r="2" spans="1:7" ht="21.75" customHeight="1" x14ac:dyDescent="0.3">
      <c r="A2" s="15" t="s">
        <v>35</v>
      </c>
      <c r="B2" s="15" t="s">
        <v>36</v>
      </c>
      <c r="C2" s="15" t="s">
        <v>37</v>
      </c>
      <c r="D2" s="16"/>
      <c r="E2" s="17">
        <v>216</v>
      </c>
      <c r="F2" s="17">
        <v>0</v>
      </c>
      <c r="G2" s="18">
        <v>31.385000000000002</v>
      </c>
    </row>
    <row r="3" spans="1:7" ht="17.25" customHeight="1" x14ac:dyDescent="0.3">
      <c r="A3" s="99">
        <f>SUM('006208'!E3:E4, '00692'!E3:E4, '00878'!E3:E4, 永豐金!E3) - SUM('006208'!F3:F4, '00692'!F3:F4, '00878'!F3:F4, 永豐金!F3) - E2</f>
        <v>120145</v>
      </c>
      <c r="B3" s="99">
        <f t="array" ref="B3">SUM('006208'!C3:C4*'006208'!D3:D4, '00692'!C3:C4*'00692'!D3:D4, '00878'!C3:C4*'00878'!D3:D4, 永豐金!C3*永豐金!D3)</f>
        <v>131557.5</v>
      </c>
      <c r="C3" s="19">
        <f>(B3-A3)/A3</f>
        <v>9.4989387823047153E-2</v>
      </c>
      <c r="D3" s="20"/>
      <c r="E3" s="21"/>
      <c r="F3" s="21"/>
      <c r="G3" s="21"/>
    </row>
    <row r="4" spans="1:7" ht="17.25" customHeight="1" x14ac:dyDescent="0.3">
      <c r="A4" s="99"/>
      <c r="B4" s="99"/>
      <c r="C4" s="22">
        <f>B3-A3</f>
        <v>11412.5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1" t="s">
        <v>38</v>
      </c>
      <c r="B8" s="101"/>
      <c r="C8" s="101"/>
      <c r="D8" s="16"/>
      <c r="E8" s="101" t="s">
        <v>39</v>
      </c>
      <c r="F8" s="101"/>
      <c r="G8" s="101"/>
    </row>
    <row r="9" spans="1:7" ht="15" customHeight="1" x14ac:dyDescent="0.3">
      <c r="A9" s="15" t="s">
        <v>35</v>
      </c>
      <c r="B9" s="15" t="s">
        <v>36</v>
      </c>
      <c r="C9" s="15" t="s">
        <v>37</v>
      </c>
      <c r="D9" s="16"/>
      <c r="E9" s="15" t="s">
        <v>35</v>
      </c>
      <c r="F9" s="15" t="s">
        <v>36</v>
      </c>
      <c r="G9" s="15" t="s">
        <v>37</v>
      </c>
    </row>
    <row r="10" spans="1:7" ht="18" customHeight="1" x14ac:dyDescent="0.3">
      <c r="A10" s="99">
        <f>SUM(VT!E3,BND!E3,VTI!E3,VEA!E3) - SUM(BND!F6, VEA!F6, VT!F6, VTI!F6)</f>
        <v>76429</v>
      </c>
      <c r="B10" s="99">
        <f>SUM(VT!E3,VT!G4,BND!E3,BND!G4,VTI!E3,VTI!G4,VEA!E3,VEA!G4)</f>
        <v>79342.715486228248</v>
      </c>
      <c r="C10" s="19">
        <f>(B10-A10)/A10</f>
        <v>3.8123166418875656E-2</v>
      </c>
      <c r="D10" s="16"/>
      <c r="E10" s="100">
        <f>SUM(A3,A10)</f>
        <v>196574</v>
      </c>
      <c r="F10" s="100">
        <f>SUM(B3,B10)</f>
        <v>210900.21548622823</v>
      </c>
      <c r="G10" s="19">
        <f>(F10-E10)/E10</f>
        <v>7.2879503323065267E-2</v>
      </c>
    </row>
    <row r="11" spans="1:7" ht="18" customHeight="1" x14ac:dyDescent="0.3">
      <c r="A11" s="99"/>
      <c r="B11" s="99"/>
      <c r="C11" s="22">
        <f>B10-A10</f>
        <v>2913.7154862282478</v>
      </c>
      <c r="D11" s="16"/>
      <c r="E11" s="100"/>
      <c r="F11" s="100"/>
      <c r="G11" s="26">
        <f>F10-E10</f>
        <v>14326.215486228233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40</v>
      </c>
      <c r="D1" s="105"/>
      <c r="E1" s="105"/>
      <c r="F1" s="106" t="s">
        <v>8</v>
      </c>
      <c r="G1" s="106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7">
        <f>(E3-F3)/D3</f>
        <v>72.297071129707106</v>
      </c>
      <c r="B3" s="108">
        <f>E3/D3</f>
        <v>73.56903765690376</v>
      </c>
      <c r="C3" s="109">
        <v>77.5</v>
      </c>
      <c r="D3" s="110">
        <f>SUM(D6:D505)</f>
        <v>239</v>
      </c>
      <c r="E3" s="111">
        <f>SUM(E6:E505)</f>
        <v>17583</v>
      </c>
      <c r="F3" s="111">
        <f>SUM(F6:F505)</f>
        <v>304</v>
      </c>
      <c r="G3" s="19">
        <f>(C3-A3)/B3</f>
        <v>7.0721719843030301E-2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1243.5000000000014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</row>
    <row r="6" spans="1:8" x14ac:dyDescent="0.3">
      <c r="A6" s="36">
        <v>1</v>
      </c>
      <c r="B6" s="103" t="s">
        <v>52</v>
      </c>
      <c r="C6" s="103"/>
      <c r="D6" s="103"/>
      <c r="E6" s="103"/>
      <c r="F6" s="104">
        <f>SUM(F7:G505)</f>
        <v>152</v>
      </c>
      <c r="G6" s="104"/>
    </row>
    <row r="7" spans="1:8" x14ac:dyDescent="0.3">
      <c r="A7" s="36">
        <v>2</v>
      </c>
      <c r="B7" s="37" t="s">
        <v>53</v>
      </c>
      <c r="C7" s="38">
        <v>76.47</v>
      </c>
      <c r="D7" s="39">
        <v>6</v>
      </c>
      <c r="E7" s="39">
        <v>459</v>
      </c>
      <c r="F7" s="102"/>
      <c r="G7" s="102"/>
    </row>
    <row r="8" spans="1:8" x14ac:dyDescent="0.3">
      <c r="A8" s="36">
        <v>3</v>
      </c>
      <c r="B8" s="37" t="s">
        <v>54</v>
      </c>
      <c r="C8" s="38">
        <v>73.650000000000006</v>
      </c>
      <c r="D8" s="39">
        <v>20</v>
      </c>
      <c r="E8" s="39">
        <v>1475</v>
      </c>
      <c r="F8" s="102"/>
      <c r="G8" s="102"/>
    </row>
    <row r="9" spans="1:8" x14ac:dyDescent="0.3">
      <c r="A9" s="36">
        <v>4</v>
      </c>
      <c r="B9" s="37" t="s">
        <v>55</v>
      </c>
      <c r="C9" s="38">
        <v>74.3</v>
      </c>
      <c r="D9" s="39">
        <v>40</v>
      </c>
      <c r="E9" s="39">
        <v>2976</v>
      </c>
      <c r="F9" s="102"/>
      <c r="G9" s="102"/>
    </row>
    <row r="10" spans="1:8" x14ac:dyDescent="0.3">
      <c r="A10" s="36">
        <v>5</v>
      </c>
      <c r="B10" s="37" t="s">
        <v>56</v>
      </c>
      <c r="C10" s="38">
        <v>73.56</v>
      </c>
      <c r="D10" s="39">
        <v>20</v>
      </c>
      <c r="E10" s="39">
        <v>1472</v>
      </c>
      <c r="F10" s="102"/>
      <c r="G10" s="102"/>
    </row>
    <row r="11" spans="1:8" x14ac:dyDescent="0.3">
      <c r="A11" s="36">
        <v>6</v>
      </c>
      <c r="B11" s="37" t="s">
        <v>57</v>
      </c>
      <c r="C11" s="38">
        <v>71.61</v>
      </c>
      <c r="D11" s="39">
        <v>21</v>
      </c>
      <c r="E11" s="39">
        <v>1505</v>
      </c>
      <c r="F11" s="102"/>
      <c r="G11" s="102"/>
    </row>
    <row r="12" spans="1:8" x14ac:dyDescent="0.3">
      <c r="A12" s="36">
        <v>7</v>
      </c>
      <c r="B12" s="37" t="s">
        <v>58</v>
      </c>
      <c r="C12" s="38">
        <v>71.849999999999994</v>
      </c>
      <c r="D12" s="39">
        <v>21</v>
      </c>
      <c r="E12" s="39">
        <v>1510</v>
      </c>
      <c r="F12" s="102"/>
      <c r="G12" s="102"/>
    </row>
    <row r="13" spans="1:8" x14ac:dyDescent="0.3">
      <c r="A13" s="36">
        <v>8</v>
      </c>
      <c r="B13" s="37" t="s">
        <v>59</v>
      </c>
      <c r="C13" s="38">
        <v>70.75</v>
      </c>
      <c r="D13" s="39">
        <v>30</v>
      </c>
      <c r="E13" s="39">
        <v>2125</v>
      </c>
      <c r="F13" s="102"/>
      <c r="G13" s="102"/>
    </row>
    <row r="14" spans="1:8" x14ac:dyDescent="0.3">
      <c r="A14" s="36">
        <v>9</v>
      </c>
      <c r="B14" s="37" t="s">
        <v>60</v>
      </c>
      <c r="C14" s="38">
        <v>73.23</v>
      </c>
      <c r="D14" s="39">
        <v>21</v>
      </c>
      <c r="E14" s="40">
        <v>1539</v>
      </c>
      <c r="F14" s="102"/>
      <c r="G14" s="102"/>
    </row>
    <row r="15" spans="1:8" x14ac:dyDescent="0.3">
      <c r="A15" s="36">
        <v>10</v>
      </c>
      <c r="B15" s="37" t="s">
        <v>61</v>
      </c>
      <c r="C15" s="38">
        <v>74.8</v>
      </c>
      <c r="D15" s="39">
        <v>20</v>
      </c>
      <c r="E15" s="39">
        <v>1497</v>
      </c>
      <c r="F15" s="102"/>
      <c r="G15" s="102"/>
    </row>
    <row r="16" spans="1:8" x14ac:dyDescent="0.3">
      <c r="A16" s="36">
        <v>11</v>
      </c>
      <c r="B16" s="37" t="s">
        <v>62</v>
      </c>
      <c r="C16" s="38"/>
      <c r="D16" s="39"/>
      <c r="E16" s="39"/>
      <c r="F16" s="102">
        <v>152</v>
      </c>
      <c r="G16" s="102"/>
    </row>
    <row r="17" spans="1:7" x14ac:dyDescent="0.3">
      <c r="A17" s="36">
        <v>12</v>
      </c>
      <c r="B17" s="37" t="s">
        <v>62</v>
      </c>
      <c r="C17" s="38">
        <v>75.150000000000006</v>
      </c>
      <c r="D17" s="39">
        <v>20</v>
      </c>
      <c r="E17" s="39">
        <v>1505</v>
      </c>
      <c r="F17" s="102"/>
      <c r="G17" s="102"/>
    </row>
    <row r="18" spans="1:7" s="29" customFormat="1" ht="16.5" x14ac:dyDescent="0.3">
      <c r="A18" s="36">
        <v>13</v>
      </c>
      <c r="B18" s="37" t="s">
        <v>63</v>
      </c>
      <c r="C18" s="38">
        <v>75.95</v>
      </c>
      <c r="D18" s="39">
        <v>20</v>
      </c>
      <c r="E18" s="39">
        <v>1520</v>
      </c>
      <c r="F18" s="102"/>
      <c r="G18" s="102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2"/>
      <c r="G19" s="102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2"/>
      <c r="G20" s="10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2"/>
      <c r="G21" s="10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2"/>
      <c r="G22" s="10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2"/>
      <c r="G23" s="10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2"/>
      <c r="G24" s="10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2"/>
      <c r="G25" s="10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2"/>
      <c r="G26" s="10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2"/>
      <c r="G27" s="10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2"/>
      <c r="G28" s="10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2"/>
      <c r="G29" s="10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2"/>
      <c r="G30" s="10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2"/>
      <c r="G31" s="10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2"/>
      <c r="G32" s="10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2"/>
      <c r="G33" s="10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2"/>
      <c r="G34" s="10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2"/>
      <c r="G35" s="102"/>
    </row>
    <row r="36" spans="1:7" s="29" customFormat="1" ht="16.5" x14ac:dyDescent="0.3">
      <c r="A36" s="36">
        <v>31</v>
      </c>
      <c r="E36" s="39"/>
      <c r="F36" s="102"/>
      <c r="G36" s="102"/>
    </row>
    <row r="37" spans="1:7" s="29" customFormat="1" ht="16.5" x14ac:dyDescent="0.3">
      <c r="A37" s="36">
        <v>32</v>
      </c>
      <c r="E37" s="39"/>
      <c r="F37" s="102"/>
      <c r="G37" s="102"/>
    </row>
    <row r="38" spans="1:7" s="29" customFormat="1" ht="16.5" x14ac:dyDescent="0.3">
      <c r="A38" s="36">
        <v>33</v>
      </c>
      <c r="E38" s="39"/>
      <c r="F38" s="102"/>
      <c r="G38" s="102"/>
    </row>
    <row r="39" spans="1:7" s="29" customFormat="1" ht="16.5" x14ac:dyDescent="0.3">
      <c r="A39" s="36">
        <v>34</v>
      </c>
      <c r="E39" s="39"/>
      <c r="F39" s="102"/>
      <c r="G39" s="10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2"/>
      <c r="G40" s="10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2"/>
      <c r="G41" s="10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2"/>
      <c r="G42" s="10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2"/>
      <c r="G43" s="10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2"/>
      <c r="G44" s="10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2"/>
      <c r="G45" s="10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2"/>
      <c r="G46" s="10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2"/>
      <c r="G47" s="10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2"/>
      <c r="G48" s="10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2"/>
      <c r="G49" s="10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2"/>
      <c r="G50" s="10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2"/>
      <c r="G51" s="10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2"/>
      <c r="G52" s="10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2"/>
      <c r="G53" s="10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2"/>
      <c r="G54" s="10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2"/>
      <c r="G55" s="10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2"/>
      <c r="G56" s="10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2"/>
      <c r="G57" s="10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2"/>
      <c r="G58" s="10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2"/>
      <c r="G59" s="10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2"/>
      <c r="G60" s="10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2"/>
      <c r="G61" s="10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2"/>
      <c r="G62" s="10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2"/>
      <c r="G63" s="10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2"/>
      <c r="G64" s="10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2"/>
      <c r="G65" s="10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2"/>
      <c r="G66" s="10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2"/>
      <c r="G67" s="10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2"/>
      <c r="G68" s="10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2"/>
      <c r="G69" s="10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2"/>
      <c r="G70" s="10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2"/>
      <c r="G71" s="10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2"/>
      <c r="G72" s="10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2"/>
      <c r="G73" s="10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2"/>
      <c r="G74" s="10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2"/>
      <c r="G75" s="10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2"/>
      <c r="G76" s="10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2"/>
      <c r="G77" s="10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2"/>
      <c r="G78" s="10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2"/>
      <c r="G79" s="10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2"/>
      <c r="G80" s="10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2"/>
      <c r="G81" s="10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2"/>
      <c r="G82" s="10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2"/>
      <c r="G83" s="10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2"/>
      <c r="G84" s="10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2"/>
      <c r="G85" s="10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2"/>
      <c r="G86" s="10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2"/>
      <c r="G87" s="10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2"/>
      <c r="G88" s="10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2"/>
      <c r="G89" s="10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2"/>
      <c r="G90" s="10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2"/>
      <c r="G91" s="10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2"/>
      <c r="G92" s="10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2"/>
      <c r="G93" s="10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2"/>
      <c r="G94" s="10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2"/>
      <c r="G95" s="10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2"/>
      <c r="G96" s="10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2"/>
      <c r="G97" s="10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2"/>
      <c r="G98" s="10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2"/>
      <c r="G99" s="10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2"/>
      <c r="G100" s="10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2"/>
      <c r="G101" s="10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2"/>
      <c r="G102" s="10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2"/>
      <c r="G103" s="10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2"/>
      <c r="G104" s="10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2"/>
      <c r="G105" s="10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2"/>
      <c r="G106" s="10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2"/>
      <c r="G107" s="10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2"/>
      <c r="G108" s="10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2"/>
      <c r="G109" s="10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2"/>
      <c r="G110" s="10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2"/>
      <c r="G111" s="10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2"/>
      <c r="G112" s="10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2"/>
      <c r="G113" s="10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2"/>
      <c r="G114" s="10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2"/>
      <c r="G115" s="10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2"/>
      <c r="G116" s="10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2"/>
      <c r="G117" s="10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2"/>
      <c r="G118" s="10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2"/>
      <c r="G119" s="10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2"/>
      <c r="G120" s="10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2"/>
      <c r="G121" s="10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2"/>
      <c r="G122" s="10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2"/>
      <c r="G123" s="10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2"/>
      <c r="G124" s="10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2"/>
      <c r="G125" s="10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2"/>
      <c r="G126" s="10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2"/>
      <c r="G127" s="10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2"/>
      <c r="G128" s="10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2"/>
      <c r="G129" s="10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2"/>
      <c r="G130" s="10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2"/>
      <c r="G131" s="10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2"/>
      <c r="G132" s="10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2"/>
      <c r="G133" s="10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2"/>
      <c r="G134" s="10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2"/>
      <c r="G135" s="10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2"/>
      <c r="G136" s="10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2"/>
      <c r="G137" s="10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2"/>
      <c r="G138" s="10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2"/>
      <c r="G139" s="10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2"/>
      <c r="G140" s="10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2"/>
      <c r="G141" s="10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2"/>
      <c r="G142" s="10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2"/>
      <c r="G143" s="10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2"/>
      <c r="G144" s="10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2"/>
      <c r="G145" s="10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2"/>
      <c r="G146" s="10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2"/>
      <c r="G147" s="10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2"/>
      <c r="G148" s="10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2"/>
      <c r="G149" s="10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2"/>
      <c r="G150" s="10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2"/>
      <c r="G151" s="10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2"/>
      <c r="G152" s="10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2"/>
      <c r="G153" s="10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2"/>
      <c r="G154" s="10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2"/>
      <c r="G155" s="10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2"/>
      <c r="G156" s="10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2"/>
      <c r="G157" s="10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2"/>
      <c r="G158" s="10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2"/>
      <c r="G159" s="10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2"/>
      <c r="G160" s="10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2"/>
      <c r="G161" s="10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2"/>
      <c r="G162" s="10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2"/>
      <c r="G163" s="10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2"/>
      <c r="G164" s="10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2"/>
      <c r="G165" s="10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2"/>
      <c r="G166" s="10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2"/>
      <c r="G167" s="10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2"/>
      <c r="G168" s="10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2"/>
      <c r="G169" s="10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2"/>
      <c r="G170" s="10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2"/>
      <c r="G171" s="10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2"/>
      <c r="G172" s="10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2"/>
      <c r="G173" s="10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2"/>
      <c r="G174" s="10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2"/>
      <c r="G175" s="10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2"/>
      <c r="G176" s="10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2"/>
      <c r="G177" s="10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2"/>
      <c r="G178" s="10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2"/>
      <c r="G179" s="10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2"/>
      <c r="G180" s="10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2"/>
      <c r="G181" s="10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2"/>
      <c r="G182" s="10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2"/>
      <c r="G183" s="10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2"/>
      <c r="G184" s="10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2"/>
      <c r="G185" s="10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2"/>
      <c r="G186" s="10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2"/>
      <c r="G187" s="10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2"/>
      <c r="G188" s="10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2"/>
      <c r="G189" s="10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2"/>
      <c r="G190" s="10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2"/>
      <c r="G191" s="10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2"/>
      <c r="G192" s="10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2"/>
      <c r="G193" s="10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2"/>
      <c r="G194" s="10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2"/>
      <c r="G195" s="10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2"/>
      <c r="G196" s="10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2"/>
      <c r="G197" s="10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2"/>
      <c r="G198" s="10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2"/>
      <c r="G199" s="10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2"/>
      <c r="G200" s="10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2"/>
      <c r="G201" s="10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2"/>
      <c r="G202" s="10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2"/>
      <c r="G203" s="10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2"/>
      <c r="G204" s="10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2"/>
      <c r="G205" s="10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2"/>
      <c r="G206" s="10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2"/>
      <c r="G207" s="10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2"/>
      <c r="G208" s="10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2"/>
      <c r="G209" s="10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2"/>
      <c r="G210" s="10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2"/>
      <c r="G211" s="10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2"/>
      <c r="G212" s="10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2"/>
      <c r="G213" s="10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2"/>
      <c r="G214" s="10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2"/>
      <c r="G215" s="10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2"/>
      <c r="G216" s="10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2"/>
      <c r="G217" s="10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2"/>
      <c r="G218" s="10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2"/>
      <c r="G219" s="10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2"/>
      <c r="G220" s="10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2"/>
      <c r="G221" s="10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2"/>
      <c r="G222" s="10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2"/>
      <c r="G223" s="10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2"/>
      <c r="G224" s="10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2"/>
      <c r="G225" s="10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2"/>
      <c r="G226" s="10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2"/>
      <c r="G227" s="10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2"/>
      <c r="G228" s="10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2"/>
      <c r="G229" s="10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2"/>
      <c r="G230" s="10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2"/>
      <c r="G231" s="10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2"/>
      <c r="G232" s="10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2"/>
      <c r="G233" s="10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2"/>
      <c r="G234" s="10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2"/>
      <c r="G235" s="10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2"/>
      <c r="G236" s="10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2"/>
      <c r="G237" s="10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2"/>
      <c r="G238" s="10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2"/>
      <c r="G239" s="10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2"/>
      <c r="G240" s="10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2"/>
      <c r="G241" s="10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2"/>
      <c r="G242" s="10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2"/>
      <c r="G243" s="10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2"/>
      <c r="G244" s="10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2"/>
      <c r="G245" s="10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2"/>
      <c r="G246" s="10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2"/>
      <c r="G247" s="10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2"/>
      <c r="G248" s="10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2"/>
      <c r="G249" s="10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2"/>
      <c r="G250" s="10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2"/>
      <c r="G251" s="10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2"/>
      <c r="G252" s="10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2"/>
      <c r="G253" s="10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2"/>
      <c r="G254" s="10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2"/>
      <c r="G255" s="10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2"/>
      <c r="G256" s="10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2"/>
      <c r="G257" s="10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2"/>
      <c r="G258" s="10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2"/>
      <c r="G259" s="10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2"/>
      <c r="G260" s="10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2"/>
      <c r="G261" s="10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2"/>
      <c r="G262" s="10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2"/>
      <c r="G263" s="10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2"/>
      <c r="G264" s="10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2"/>
      <c r="G265" s="10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2"/>
      <c r="G266" s="10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2"/>
      <c r="G267" s="10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2"/>
      <c r="G268" s="10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2"/>
      <c r="G269" s="10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2"/>
      <c r="G270" s="10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2"/>
      <c r="G271" s="10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2"/>
      <c r="G272" s="10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2"/>
      <c r="G273" s="10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2"/>
      <c r="G274" s="10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2"/>
      <c r="G275" s="10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2"/>
      <c r="G276" s="10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2"/>
      <c r="G277" s="10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2"/>
      <c r="G278" s="10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2"/>
      <c r="G279" s="10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2"/>
      <c r="G280" s="10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2"/>
      <c r="G281" s="10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2"/>
      <c r="G282" s="10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2"/>
      <c r="G283" s="10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2"/>
      <c r="G284" s="10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2"/>
      <c r="G285" s="10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2"/>
      <c r="G286" s="10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2"/>
      <c r="G287" s="10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2"/>
      <c r="G288" s="10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2"/>
      <c r="G289" s="10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2"/>
      <c r="G290" s="10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2"/>
      <c r="G291" s="10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2"/>
      <c r="G292" s="10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2"/>
      <c r="G293" s="10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2"/>
      <c r="G294" s="10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2"/>
      <c r="G295" s="10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2"/>
      <c r="G296" s="10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2"/>
      <c r="G297" s="10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2"/>
      <c r="G298" s="10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2"/>
      <c r="G299" s="10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2"/>
      <c r="G300" s="10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2"/>
      <c r="G301" s="10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2"/>
      <c r="G302" s="10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2"/>
      <c r="G303" s="10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2"/>
      <c r="G304" s="10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2"/>
      <c r="G305" s="10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2"/>
      <c r="G306" s="10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2"/>
      <c r="G307" s="10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2"/>
      <c r="G308" s="10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2"/>
      <c r="G309" s="10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2"/>
      <c r="G310" s="10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2"/>
      <c r="G311" s="10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2"/>
      <c r="G312" s="10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2"/>
      <c r="G313" s="10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2"/>
      <c r="G314" s="10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2"/>
      <c r="G315" s="10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2"/>
      <c r="G316" s="10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2"/>
      <c r="G317" s="10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2"/>
      <c r="G318" s="10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2"/>
      <c r="G319" s="10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2"/>
      <c r="G320" s="10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2"/>
      <c r="G321" s="10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2"/>
      <c r="G322" s="10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2"/>
      <c r="G323" s="10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2"/>
      <c r="G324" s="10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2"/>
      <c r="G325" s="10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2"/>
      <c r="G326" s="10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2"/>
      <c r="G327" s="10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2"/>
      <c r="G328" s="10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2"/>
      <c r="G329" s="10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2"/>
      <c r="G330" s="10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2"/>
      <c r="G331" s="10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2"/>
      <c r="G332" s="10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2"/>
      <c r="G333" s="10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2"/>
      <c r="G334" s="10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2"/>
      <c r="G335" s="10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2"/>
      <c r="G336" s="10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2"/>
      <c r="G337" s="10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2"/>
      <c r="G338" s="10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2"/>
      <c r="G339" s="10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2"/>
      <c r="G340" s="10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2"/>
      <c r="G341" s="10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2"/>
      <c r="G342" s="10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2"/>
      <c r="G343" s="10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2"/>
      <c r="G344" s="10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2"/>
      <c r="G345" s="10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2"/>
      <c r="G346" s="10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2"/>
      <c r="G347" s="10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2"/>
      <c r="G348" s="10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2"/>
      <c r="G349" s="10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2"/>
      <c r="G350" s="10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2"/>
      <c r="G351" s="10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2"/>
      <c r="G352" s="10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2"/>
      <c r="G353" s="10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2"/>
      <c r="G354" s="10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2"/>
      <c r="G355" s="10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2"/>
      <c r="G356" s="10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2"/>
      <c r="G357" s="10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2"/>
      <c r="G358" s="10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2"/>
      <c r="G359" s="10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2"/>
      <c r="G360" s="10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2"/>
      <c r="G361" s="10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2"/>
      <c r="G362" s="10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2"/>
      <c r="G363" s="10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2"/>
      <c r="G364" s="10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2"/>
      <c r="G365" s="10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2"/>
      <c r="G366" s="10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2"/>
      <c r="G367" s="10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2"/>
      <c r="G368" s="10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2"/>
      <c r="G369" s="10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2"/>
      <c r="G370" s="10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2"/>
      <c r="G371" s="10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2"/>
      <c r="G372" s="10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2"/>
      <c r="G373" s="10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2"/>
      <c r="G374" s="10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2"/>
      <c r="G375" s="10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2"/>
      <c r="G376" s="10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2"/>
      <c r="G377" s="10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2"/>
      <c r="G378" s="10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2"/>
      <c r="G379" s="10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2"/>
      <c r="G380" s="10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2"/>
      <c r="G381" s="10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2"/>
      <c r="G382" s="10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2"/>
      <c r="G383" s="10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2"/>
      <c r="G384" s="10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2"/>
      <c r="G385" s="10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2"/>
      <c r="G386" s="10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2"/>
      <c r="G387" s="10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2"/>
      <c r="G388" s="10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2"/>
      <c r="G389" s="10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2"/>
      <c r="G390" s="10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2"/>
      <c r="G391" s="10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2"/>
      <c r="G392" s="10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2"/>
      <c r="G393" s="10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2"/>
      <c r="G394" s="10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2"/>
      <c r="G395" s="10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2"/>
      <c r="G396" s="10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2"/>
      <c r="G397" s="10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2"/>
      <c r="G398" s="10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2"/>
      <c r="G399" s="10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2"/>
      <c r="G400" s="10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2"/>
      <c r="G401" s="10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2"/>
      <c r="G402" s="10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2"/>
      <c r="G403" s="10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2"/>
      <c r="G404" s="10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2"/>
      <c r="G405" s="10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2"/>
      <c r="G406" s="10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2"/>
      <c r="G407" s="10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2"/>
      <c r="G408" s="10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2"/>
      <c r="G409" s="10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2"/>
      <c r="G410" s="10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2"/>
      <c r="G411" s="10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2"/>
      <c r="G412" s="10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2"/>
      <c r="G413" s="10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2"/>
      <c r="G414" s="10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2"/>
      <c r="G415" s="10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2"/>
      <c r="G416" s="10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2"/>
      <c r="G417" s="10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2"/>
      <c r="G418" s="10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2"/>
      <c r="G419" s="10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2"/>
      <c r="G420" s="10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2"/>
      <c r="G421" s="10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2"/>
      <c r="G422" s="10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2"/>
      <c r="G423" s="10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2"/>
      <c r="G424" s="10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2"/>
      <c r="G425" s="10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2"/>
      <c r="G426" s="10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2"/>
      <c r="G427" s="10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2"/>
      <c r="G428" s="10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2"/>
      <c r="G429" s="10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2"/>
      <c r="G430" s="10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2"/>
      <c r="G431" s="10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2"/>
      <c r="G432" s="10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2"/>
      <c r="G433" s="10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2"/>
      <c r="G434" s="10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2"/>
      <c r="G435" s="10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2"/>
      <c r="G436" s="10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2"/>
      <c r="G437" s="10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2"/>
      <c r="G438" s="10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2"/>
      <c r="G439" s="10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2"/>
      <c r="G440" s="10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2"/>
      <c r="G441" s="10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2"/>
      <c r="G442" s="10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2"/>
      <c r="G443" s="10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2"/>
      <c r="G444" s="10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2"/>
      <c r="G445" s="10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2"/>
      <c r="G446" s="10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2"/>
      <c r="G447" s="10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2"/>
      <c r="G448" s="10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2"/>
      <c r="G449" s="10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2"/>
      <c r="G450" s="10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2"/>
      <c r="G451" s="10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2"/>
      <c r="G452" s="10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2"/>
      <c r="G453" s="10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2"/>
      <c r="G454" s="10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2"/>
      <c r="G455" s="10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2"/>
      <c r="G456" s="10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2"/>
      <c r="G457" s="10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2"/>
      <c r="G458" s="10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2"/>
      <c r="G459" s="10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2"/>
      <c r="G460" s="10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2"/>
      <c r="G461" s="10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2"/>
      <c r="G462" s="10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2"/>
      <c r="G463" s="10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2"/>
      <c r="G464" s="10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2"/>
      <c r="G465" s="10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2"/>
      <c r="G466" s="10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2"/>
      <c r="G467" s="10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2"/>
      <c r="G468" s="10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2"/>
      <c r="G469" s="10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2"/>
      <c r="G470" s="10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2"/>
      <c r="G471" s="10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2"/>
      <c r="G472" s="10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2"/>
      <c r="G473" s="10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2"/>
      <c r="G474" s="10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2"/>
      <c r="G475" s="10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2"/>
      <c r="G476" s="10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2"/>
      <c r="G477" s="10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2"/>
      <c r="G478" s="10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2"/>
      <c r="G479" s="10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2"/>
      <c r="G480" s="10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2"/>
      <c r="G481" s="10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2"/>
      <c r="G482" s="10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2"/>
      <c r="G483" s="10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2"/>
      <c r="G484" s="10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2"/>
      <c r="G485" s="10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2"/>
      <c r="G486" s="10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2"/>
      <c r="G487" s="10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2"/>
      <c r="G488" s="10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2"/>
      <c r="G489" s="10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2"/>
      <c r="G490" s="10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2"/>
      <c r="G491" s="10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2"/>
      <c r="G492" s="10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2"/>
      <c r="G493" s="10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2"/>
      <c r="G494" s="10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2"/>
      <c r="G495" s="10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2"/>
      <c r="G496" s="10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2"/>
      <c r="G497" s="10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2"/>
      <c r="G498" s="10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2"/>
      <c r="G499" s="10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2"/>
      <c r="G500" s="10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2"/>
      <c r="G501" s="10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2"/>
      <c r="G502" s="10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2"/>
      <c r="G503" s="10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2"/>
      <c r="G504" s="10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2"/>
      <c r="G505" s="10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3" sqref="C3:C4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40</v>
      </c>
      <c r="D1" s="105"/>
      <c r="E1" s="105"/>
      <c r="F1" s="106" t="s">
        <v>12</v>
      </c>
      <c r="G1" s="106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7">
        <f>(E3-F3)/D3</f>
        <v>29.351288056206091</v>
      </c>
      <c r="B3" s="108">
        <f>E3/D3</f>
        <v>31.277907884465261</v>
      </c>
      <c r="C3" s="109">
        <v>32.5</v>
      </c>
      <c r="D3" s="110">
        <f>SUM(D6:D505)</f>
        <v>1281</v>
      </c>
      <c r="E3" s="111">
        <f>SUM(E6:E505)</f>
        <v>40067</v>
      </c>
      <c r="F3" s="111">
        <f>SUM(F6:F505)</f>
        <v>2468</v>
      </c>
      <c r="G3" s="19">
        <f>(C3-A3)/B3</f>
        <v>0.10066887962662535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4033.5000000000009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</row>
    <row r="6" spans="1:8" x14ac:dyDescent="0.3">
      <c r="A6" s="36">
        <v>1</v>
      </c>
      <c r="B6" s="103" t="s">
        <v>52</v>
      </c>
      <c r="C6" s="103"/>
      <c r="D6" s="103"/>
      <c r="E6" s="103"/>
      <c r="F6" s="104">
        <f>SUM(F7:G505)</f>
        <v>1234</v>
      </c>
      <c r="G6" s="104"/>
    </row>
    <row r="7" spans="1:8" x14ac:dyDescent="0.3">
      <c r="A7" s="36">
        <v>2</v>
      </c>
      <c r="B7" s="37" t="s">
        <v>56</v>
      </c>
      <c r="C7" s="38">
        <v>31.92</v>
      </c>
      <c r="D7" s="39">
        <v>30</v>
      </c>
      <c r="E7" s="39">
        <v>958</v>
      </c>
      <c r="F7" s="102"/>
      <c r="G7" s="102"/>
    </row>
    <row r="8" spans="1:8" x14ac:dyDescent="0.3">
      <c r="A8" s="36">
        <v>3</v>
      </c>
      <c r="B8" s="37" t="s">
        <v>64</v>
      </c>
      <c r="C8" s="38">
        <v>31.18</v>
      </c>
      <c r="D8" s="39">
        <v>1000</v>
      </c>
      <c r="E8" s="39">
        <v>31224</v>
      </c>
      <c r="F8" s="102"/>
      <c r="G8" s="102"/>
    </row>
    <row r="9" spans="1:8" x14ac:dyDescent="0.3">
      <c r="A9" s="36">
        <v>4</v>
      </c>
      <c r="B9" s="37" t="s">
        <v>57</v>
      </c>
      <c r="C9" s="38">
        <v>31.03</v>
      </c>
      <c r="D9" s="39">
        <v>30</v>
      </c>
      <c r="E9" s="39">
        <v>932</v>
      </c>
      <c r="F9" s="102"/>
      <c r="G9" s="102"/>
    </row>
    <row r="10" spans="1:8" x14ac:dyDescent="0.3">
      <c r="A10" s="36">
        <v>5</v>
      </c>
      <c r="B10" s="37" t="s">
        <v>58</v>
      </c>
      <c r="C10" s="38">
        <v>31.12</v>
      </c>
      <c r="D10" s="39">
        <v>31</v>
      </c>
      <c r="E10" s="40">
        <v>966</v>
      </c>
      <c r="F10" s="102"/>
      <c r="G10" s="102"/>
    </row>
    <row r="11" spans="1:8" x14ac:dyDescent="0.3">
      <c r="A11" s="36">
        <v>6</v>
      </c>
      <c r="B11" s="37" t="s">
        <v>65</v>
      </c>
      <c r="C11" s="38">
        <v>30.79</v>
      </c>
      <c r="D11" s="39">
        <v>50</v>
      </c>
      <c r="E11" s="39">
        <v>1541</v>
      </c>
      <c r="F11" s="102"/>
      <c r="G11" s="102"/>
    </row>
    <row r="12" spans="1:8" x14ac:dyDescent="0.3">
      <c r="A12" s="36">
        <v>7</v>
      </c>
      <c r="B12" s="37" t="s">
        <v>60</v>
      </c>
      <c r="C12" s="38">
        <v>31.67</v>
      </c>
      <c r="D12" s="39">
        <v>30</v>
      </c>
      <c r="E12" s="39">
        <v>951</v>
      </c>
      <c r="F12" s="102"/>
      <c r="G12" s="102"/>
    </row>
    <row r="13" spans="1:8" x14ac:dyDescent="0.3">
      <c r="A13" s="36">
        <v>8</v>
      </c>
      <c r="B13" s="37" t="s">
        <v>61</v>
      </c>
      <c r="C13" s="38">
        <v>31.67</v>
      </c>
      <c r="D13" s="39">
        <v>30</v>
      </c>
      <c r="E13" s="39">
        <v>951</v>
      </c>
      <c r="F13" s="102"/>
      <c r="G13" s="102"/>
    </row>
    <row r="14" spans="1:8" x14ac:dyDescent="0.3">
      <c r="A14" s="36">
        <v>9</v>
      </c>
      <c r="B14" s="37" t="s">
        <v>62</v>
      </c>
      <c r="C14" s="38"/>
      <c r="D14" s="39"/>
      <c r="E14" s="39"/>
      <c r="F14" s="102">
        <v>1234</v>
      </c>
      <c r="G14" s="102"/>
    </row>
    <row r="15" spans="1:8" x14ac:dyDescent="0.3">
      <c r="A15" s="36">
        <v>10</v>
      </c>
      <c r="B15" s="37" t="s">
        <v>63</v>
      </c>
      <c r="C15" s="38">
        <v>32.1</v>
      </c>
      <c r="D15" s="39">
        <v>30</v>
      </c>
      <c r="E15" s="39">
        <v>964</v>
      </c>
      <c r="F15" s="102"/>
      <c r="G15" s="102"/>
    </row>
    <row r="16" spans="1:8" x14ac:dyDescent="0.3">
      <c r="A16" s="36">
        <v>11</v>
      </c>
      <c r="B16" s="37" t="s">
        <v>85</v>
      </c>
      <c r="C16" s="38">
        <v>31.57</v>
      </c>
      <c r="D16" s="39">
        <v>50</v>
      </c>
      <c r="E16" s="39">
        <v>1580</v>
      </c>
      <c r="F16" s="102"/>
      <c r="G16" s="102"/>
    </row>
    <row r="17" spans="1:7" x14ac:dyDescent="0.3">
      <c r="A17" s="36">
        <v>12</v>
      </c>
      <c r="B17" s="37"/>
      <c r="C17" s="38"/>
      <c r="D17" s="39"/>
      <c r="E17" s="39"/>
      <c r="F17" s="102"/>
      <c r="G17" s="102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2"/>
      <c r="G18" s="102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2"/>
      <c r="G19" s="102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2"/>
      <c r="G20" s="10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2"/>
      <c r="G21" s="10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2"/>
      <c r="G22" s="10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2"/>
      <c r="G23" s="10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2"/>
      <c r="G24" s="10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2"/>
      <c r="G25" s="10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2"/>
      <c r="G26" s="10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2"/>
      <c r="G27" s="10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2"/>
      <c r="G28" s="10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2"/>
      <c r="G29" s="10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2"/>
      <c r="G30" s="10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2"/>
      <c r="G31" s="10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2"/>
      <c r="G32" s="10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2"/>
      <c r="G33" s="10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2"/>
      <c r="G34" s="10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2"/>
      <c r="G35" s="102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2"/>
      <c r="G36" s="102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2"/>
      <c r="G37" s="102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2"/>
      <c r="G38" s="102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2"/>
      <c r="G39" s="10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2"/>
      <c r="G40" s="10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2"/>
      <c r="G41" s="10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2"/>
      <c r="G42" s="10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2"/>
      <c r="G43" s="10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2"/>
      <c r="G44" s="10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2"/>
      <c r="G45" s="10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2"/>
      <c r="G46" s="10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2"/>
      <c r="G47" s="10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2"/>
      <c r="G48" s="10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2"/>
      <c r="G49" s="10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2"/>
      <c r="G50" s="10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2"/>
      <c r="G51" s="10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2"/>
      <c r="G52" s="10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2"/>
      <c r="G53" s="10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2"/>
      <c r="G54" s="10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2"/>
      <c r="G55" s="10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2"/>
      <c r="G56" s="10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2"/>
      <c r="G57" s="10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2"/>
      <c r="G58" s="10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2"/>
      <c r="G59" s="10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2"/>
      <c r="G60" s="10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2"/>
      <c r="G61" s="10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2"/>
      <c r="G62" s="10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2"/>
      <c r="G63" s="10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2"/>
      <c r="G64" s="10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2"/>
      <c r="G65" s="10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2"/>
      <c r="G66" s="10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2"/>
      <c r="G67" s="10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2"/>
      <c r="G68" s="10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2"/>
      <c r="G69" s="10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2"/>
      <c r="G70" s="10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2"/>
      <c r="G71" s="10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2"/>
      <c r="G72" s="10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2"/>
      <c r="G73" s="10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2"/>
      <c r="G74" s="10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2"/>
      <c r="G75" s="10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2"/>
      <c r="G76" s="10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2"/>
      <c r="G77" s="10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2"/>
      <c r="G78" s="10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2"/>
      <c r="G79" s="10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2"/>
      <c r="G80" s="10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2"/>
      <c r="G81" s="10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2"/>
      <c r="G82" s="10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2"/>
      <c r="G83" s="10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2"/>
      <c r="G84" s="10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2"/>
      <c r="G85" s="10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2"/>
      <c r="G86" s="10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2"/>
      <c r="G87" s="10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2"/>
      <c r="G88" s="10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2"/>
      <c r="G89" s="10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2"/>
      <c r="G90" s="10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2"/>
      <c r="G91" s="10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2"/>
      <c r="G92" s="10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2"/>
      <c r="G93" s="10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2"/>
      <c r="G94" s="10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2"/>
      <c r="G95" s="10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2"/>
      <c r="G96" s="10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2"/>
      <c r="G97" s="10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2"/>
      <c r="G98" s="10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2"/>
      <c r="G99" s="10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2"/>
      <c r="G100" s="10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2"/>
      <c r="G101" s="10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2"/>
      <c r="G102" s="10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2"/>
      <c r="G103" s="10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2"/>
      <c r="G104" s="10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2"/>
      <c r="G105" s="10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2"/>
      <c r="G106" s="10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2"/>
      <c r="G107" s="10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2"/>
      <c r="G108" s="10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2"/>
      <c r="G109" s="10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2"/>
      <c r="G110" s="10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2"/>
      <c r="G111" s="10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2"/>
      <c r="G112" s="10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2"/>
      <c r="G113" s="10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2"/>
      <c r="G114" s="10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2"/>
      <c r="G115" s="10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2"/>
      <c r="G116" s="10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2"/>
      <c r="G117" s="10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2"/>
      <c r="G118" s="10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2"/>
      <c r="G119" s="10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2"/>
      <c r="G120" s="10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2"/>
      <c r="G121" s="10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2"/>
      <c r="G122" s="10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2"/>
      <c r="G123" s="10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2"/>
      <c r="G124" s="10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2"/>
      <c r="G125" s="10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2"/>
      <c r="G126" s="10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2"/>
      <c r="G127" s="10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2"/>
      <c r="G128" s="10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2"/>
      <c r="G129" s="10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2"/>
      <c r="G130" s="10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2"/>
      <c r="G131" s="10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2"/>
      <c r="G132" s="10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2"/>
      <c r="G133" s="10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2"/>
      <c r="G134" s="10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2"/>
      <c r="G135" s="10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2"/>
      <c r="G136" s="10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2"/>
      <c r="G137" s="10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2"/>
      <c r="G138" s="10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2"/>
      <c r="G139" s="10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2"/>
      <c r="G140" s="10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2"/>
      <c r="G141" s="10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2"/>
      <c r="G142" s="10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2"/>
      <c r="G143" s="10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2"/>
      <c r="G144" s="10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2"/>
      <c r="G145" s="10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2"/>
      <c r="G146" s="10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2"/>
      <c r="G147" s="10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2"/>
      <c r="G148" s="10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2"/>
      <c r="G149" s="10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2"/>
      <c r="G150" s="10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2"/>
      <c r="G151" s="10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2"/>
      <c r="G152" s="10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2"/>
      <c r="G153" s="10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2"/>
      <c r="G154" s="10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2"/>
      <c r="G155" s="10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2"/>
      <c r="G156" s="10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2"/>
      <c r="G157" s="10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2"/>
      <c r="G158" s="10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2"/>
      <c r="G159" s="10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2"/>
      <c r="G160" s="10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2"/>
      <c r="G161" s="10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2"/>
      <c r="G162" s="10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2"/>
      <c r="G163" s="10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2"/>
      <c r="G164" s="10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2"/>
      <c r="G165" s="10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2"/>
      <c r="G166" s="10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2"/>
      <c r="G167" s="10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2"/>
      <c r="G168" s="10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2"/>
      <c r="G169" s="10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2"/>
      <c r="G170" s="10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2"/>
      <c r="G171" s="10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2"/>
      <c r="G172" s="10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2"/>
      <c r="G173" s="10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2"/>
      <c r="G174" s="10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2"/>
      <c r="G175" s="10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2"/>
      <c r="G176" s="10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2"/>
      <c r="G177" s="10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2"/>
      <c r="G178" s="10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2"/>
      <c r="G179" s="10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2"/>
      <c r="G180" s="10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2"/>
      <c r="G181" s="10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2"/>
      <c r="G182" s="10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2"/>
      <c r="G183" s="10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2"/>
      <c r="G184" s="10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2"/>
      <c r="G185" s="10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2"/>
      <c r="G186" s="10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2"/>
      <c r="G187" s="10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2"/>
      <c r="G188" s="10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2"/>
      <c r="G189" s="10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2"/>
      <c r="G190" s="10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2"/>
      <c r="G191" s="10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2"/>
      <c r="G192" s="10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2"/>
      <c r="G193" s="10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2"/>
      <c r="G194" s="10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2"/>
      <c r="G195" s="10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2"/>
      <c r="G196" s="10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2"/>
      <c r="G197" s="10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2"/>
      <c r="G198" s="10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2"/>
      <c r="G199" s="10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2"/>
      <c r="G200" s="10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2"/>
      <c r="G201" s="10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2"/>
      <c r="G202" s="10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2"/>
      <c r="G203" s="10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2"/>
      <c r="G204" s="10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2"/>
      <c r="G205" s="10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2"/>
      <c r="G206" s="10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2"/>
      <c r="G207" s="10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2"/>
      <c r="G208" s="10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2"/>
      <c r="G209" s="10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2"/>
      <c r="G210" s="10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2"/>
      <c r="G211" s="10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2"/>
      <c r="G212" s="10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2"/>
      <c r="G213" s="10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2"/>
      <c r="G214" s="10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2"/>
      <c r="G215" s="10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2"/>
      <c r="G216" s="10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2"/>
      <c r="G217" s="10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2"/>
      <c r="G218" s="10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2"/>
      <c r="G219" s="10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2"/>
      <c r="G220" s="10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2"/>
      <c r="G221" s="10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2"/>
      <c r="G222" s="10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2"/>
      <c r="G223" s="10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2"/>
      <c r="G224" s="10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2"/>
      <c r="G225" s="10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2"/>
      <c r="G226" s="10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2"/>
      <c r="G227" s="10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2"/>
      <c r="G228" s="10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2"/>
      <c r="G229" s="10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2"/>
      <c r="G230" s="10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2"/>
      <c r="G231" s="10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2"/>
      <c r="G232" s="10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2"/>
      <c r="G233" s="10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2"/>
      <c r="G234" s="10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2"/>
      <c r="G235" s="10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2"/>
      <c r="G236" s="10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2"/>
      <c r="G237" s="10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2"/>
      <c r="G238" s="10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2"/>
      <c r="G239" s="10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2"/>
      <c r="G240" s="10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2"/>
      <c r="G241" s="10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2"/>
      <c r="G242" s="10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2"/>
      <c r="G243" s="10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2"/>
      <c r="G244" s="10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2"/>
      <c r="G245" s="10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2"/>
      <c r="G246" s="10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2"/>
      <c r="G247" s="10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2"/>
      <c r="G248" s="10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2"/>
      <c r="G249" s="10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2"/>
      <c r="G250" s="10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2"/>
      <c r="G251" s="10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2"/>
      <c r="G252" s="10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2"/>
      <c r="G253" s="10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2"/>
      <c r="G254" s="10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2"/>
      <c r="G255" s="10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2"/>
      <c r="G256" s="10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2"/>
      <c r="G257" s="10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2"/>
      <c r="G258" s="10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2"/>
      <c r="G259" s="10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2"/>
      <c r="G260" s="10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2"/>
      <c r="G261" s="10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2"/>
      <c r="G262" s="10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2"/>
      <c r="G263" s="10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2"/>
      <c r="G264" s="10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2"/>
      <c r="G265" s="10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2"/>
      <c r="G266" s="10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2"/>
      <c r="G267" s="10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2"/>
      <c r="G268" s="10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2"/>
      <c r="G269" s="10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2"/>
      <c r="G270" s="10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2"/>
      <c r="G271" s="10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2"/>
      <c r="G272" s="10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2"/>
      <c r="G273" s="10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2"/>
      <c r="G274" s="10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2"/>
      <c r="G275" s="10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2"/>
      <c r="G276" s="10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2"/>
      <c r="G277" s="10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2"/>
      <c r="G278" s="10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2"/>
      <c r="G279" s="10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2"/>
      <c r="G280" s="10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2"/>
      <c r="G281" s="10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2"/>
      <c r="G282" s="10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2"/>
      <c r="G283" s="10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2"/>
      <c r="G284" s="10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2"/>
      <c r="G285" s="10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2"/>
      <c r="G286" s="10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2"/>
      <c r="G287" s="10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2"/>
      <c r="G288" s="10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2"/>
      <c r="G289" s="10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2"/>
      <c r="G290" s="10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2"/>
      <c r="G291" s="10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2"/>
      <c r="G292" s="10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2"/>
      <c r="G293" s="10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2"/>
      <c r="G294" s="10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2"/>
      <c r="G295" s="10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2"/>
      <c r="G296" s="10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2"/>
      <c r="G297" s="10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2"/>
      <c r="G298" s="10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2"/>
      <c r="G299" s="10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2"/>
      <c r="G300" s="10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2"/>
      <c r="G301" s="10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2"/>
      <c r="G302" s="10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2"/>
      <c r="G303" s="10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2"/>
      <c r="G304" s="10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2"/>
      <c r="G305" s="10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2"/>
      <c r="G306" s="10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2"/>
      <c r="G307" s="10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2"/>
      <c r="G308" s="10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2"/>
      <c r="G309" s="10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2"/>
      <c r="G310" s="10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2"/>
      <c r="G311" s="10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2"/>
      <c r="G312" s="10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2"/>
      <c r="G313" s="10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2"/>
      <c r="G314" s="10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2"/>
      <c r="G315" s="10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2"/>
      <c r="G316" s="10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2"/>
      <c r="G317" s="10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2"/>
      <c r="G318" s="10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2"/>
      <c r="G319" s="10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2"/>
      <c r="G320" s="10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2"/>
      <c r="G321" s="10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2"/>
      <c r="G322" s="10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2"/>
      <c r="G323" s="10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2"/>
      <c r="G324" s="10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2"/>
      <c r="G325" s="10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2"/>
      <c r="G326" s="10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2"/>
      <c r="G327" s="10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2"/>
      <c r="G328" s="10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2"/>
      <c r="G329" s="10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2"/>
      <c r="G330" s="10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2"/>
      <c r="G331" s="10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2"/>
      <c r="G332" s="10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2"/>
      <c r="G333" s="10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2"/>
      <c r="G334" s="10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2"/>
      <c r="G335" s="10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2"/>
      <c r="G336" s="10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2"/>
      <c r="G337" s="10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2"/>
      <c r="G338" s="10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2"/>
      <c r="G339" s="10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2"/>
      <c r="G340" s="10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2"/>
      <c r="G341" s="10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2"/>
      <c r="G342" s="10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2"/>
      <c r="G343" s="10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2"/>
      <c r="G344" s="10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2"/>
      <c r="G345" s="10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2"/>
      <c r="G346" s="10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2"/>
      <c r="G347" s="10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2"/>
      <c r="G348" s="10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2"/>
      <c r="G349" s="10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2"/>
      <c r="G350" s="10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2"/>
      <c r="G351" s="10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2"/>
      <c r="G352" s="10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2"/>
      <c r="G353" s="10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2"/>
      <c r="G354" s="10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2"/>
      <c r="G355" s="10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2"/>
      <c r="G356" s="10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2"/>
      <c r="G357" s="10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2"/>
      <c r="G358" s="10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2"/>
      <c r="G359" s="10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2"/>
      <c r="G360" s="10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2"/>
      <c r="G361" s="10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2"/>
      <c r="G362" s="10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2"/>
      <c r="G363" s="10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2"/>
      <c r="G364" s="10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2"/>
      <c r="G365" s="10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2"/>
      <c r="G366" s="10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2"/>
      <c r="G367" s="10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2"/>
      <c r="G368" s="10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2"/>
      <c r="G369" s="10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2"/>
      <c r="G370" s="10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2"/>
      <c r="G371" s="10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2"/>
      <c r="G372" s="10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2"/>
      <c r="G373" s="10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2"/>
      <c r="G374" s="10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2"/>
      <c r="G375" s="10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2"/>
      <c r="G376" s="10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2"/>
      <c r="G377" s="10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2"/>
      <c r="G378" s="10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2"/>
      <c r="G379" s="10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2"/>
      <c r="G380" s="10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2"/>
      <c r="G381" s="10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2"/>
      <c r="G382" s="10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2"/>
      <c r="G383" s="10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2"/>
      <c r="G384" s="10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2"/>
      <c r="G385" s="10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2"/>
      <c r="G386" s="10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2"/>
      <c r="G387" s="10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2"/>
      <c r="G388" s="10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2"/>
      <c r="G389" s="10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2"/>
      <c r="G390" s="10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2"/>
      <c r="G391" s="10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2"/>
      <c r="G392" s="10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2"/>
      <c r="G393" s="10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2"/>
      <c r="G394" s="10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2"/>
      <c r="G395" s="10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2"/>
      <c r="G396" s="10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2"/>
      <c r="G397" s="10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2"/>
      <c r="G398" s="10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2"/>
      <c r="G399" s="10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2"/>
      <c r="G400" s="10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2"/>
      <c r="G401" s="10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2"/>
      <c r="G402" s="10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2"/>
      <c r="G403" s="10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2"/>
      <c r="G404" s="10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2"/>
      <c r="G405" s="10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2"/>
      <c r="G406" s="10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2"/>
      <c r="G407" s="10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2"/>
      <c r="G408" s="10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2"/>
      <c r="G409" s="10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2"/>
      <c r="G410" s="10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2"/>
      <c r="G411" s="10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2"/>
      <c r="G412" s="10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2"/>
      <c r="G413" s="10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2"/>
      <c r="G414" s="10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2"/>
      <c r="G415" s="10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2"/>
      <c r="G416" s="10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2"/>
      <c r="G417" s="10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2"/>
      <c r="G418" s="10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2"/>
      <c r="G419" s="10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2"/>
      <c r="G420" s="10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2"/>
      <c r="G421" s="10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2"/>
      <c r="G422" s="10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2"/>
      <c r="G423" s="10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2"/>
      <c r="G424" s="10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2"/>
      <c r="G425" s="10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2"/>
      <c r="G426" s="10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2"/>
      <c r="G427" s="10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2"/>
      <c r="G428" s="10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2"/>
      <c r="G429" s="10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2"/>
      <c r="G430" s="10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2"/>
      <c r="G431" s="10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2"/>
      <c r="G432" s="10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2"/>
      <c r="G433" s="10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2"/>
      <c r="G434" s="10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2"/>
      <c r="G435" s="10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2"/>
      <c r="G436" s="10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2"/>
      <c r="G437" s="10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2"/>
      <c r="G438" s="10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2"/>
      <c r="G439" s="10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2"/>
      <c r="G440" s="10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2"/>
      <c r="G441" s="10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2"/>
      <c r="G442" s="10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2"/>
      <c r="G443" s="10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2"/>
      <c r="G444" s="10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2"/>
      <c r="G445" s="10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2"/>
      <c r="G446" s="10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2"/>
      <c r="G447" s="10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2"/>
      <c r="G448" s="10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2"/>
      <c r="G449" s="10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2"/>
      <c r="G450" s="10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2"/>
      <c r="G451" s="10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2"/>
      <c r="G452" s="10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2"/>
      <c r="G453" s="10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2"/>
      <c r="G454" s="10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2"/>
      <c r="G455" s="10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2"/>
      <c r="G456" s="10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2"/>
      <c r="G457" s="10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2"/>
      <c r="G458" s="10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2"/>
      <c r="G459" s="10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2"/>
      <c r="G460" s="10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2"/>
      <c r="G461" s="10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2"/>
      <c r="G462" s="10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2"/>
      <c r="G463" s="10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2"/>
      <c r="G464" s="10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2"/>
      <c r="G465" s="10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2"/>
      <c r="G466" s="10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2"/>
      <c r="G467" s="10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2"/>
      <c r="G468" s="10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2"/>
      <c r="G469" s="10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2"/>
      <c r="G470" s="10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2"/>
      <c r="G471" s="10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2"/>
      <c r="G472" s="10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2"/>
      <c r="G473" s="10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2"/>
      <c r="G474" s="10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2"/>
      <c r="G475" s="10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2"/>
      <c r="G476" s="10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2"/>
      <c r="G477" s="10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2"/>
      <c r="G478" s="10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2"/>
      <c r="G479" s="10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2"/>
      <c r="G480" s="10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2"/>
      <c r="G481" s="10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2"/>
      <c r="G482" s="10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2"/>
      <c r="G483" s="10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2"/>
      <c r="G484" s="10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2"/>
      <c r="G485" s="10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2"/>
      <c r="G486" s="10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2"/>
      <c r="G487" s="10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2"/>
      <c r="G488" s="10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2"/>
      <c r="G489" s="10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2"/>
      <c r="G490" s="10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2"/>
      <c r="G491" s="10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2"/>
      <c r="G492" s="10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2"/>
      <c r="G493" s="10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2"/>
      <c r="G494" s="10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2"/>
      <c r="G495" s="10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2"/>
      <c r="G496" s="10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2"/>
      <c r="G497" s="10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2"/>
      <c r="G498" s="10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2"/>
      <c r="G499" s="10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2"/>
      <c r="G500" s="10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2"/>
      <c r="G501" s="10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2"/>
      <c r="G502" s="10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2"/>
      <c r="G503" s="10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2"/>
      <c r="G504" s="10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2"/>
      <c r="G505" s="10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40</v>
      </c>
      <c r="D1" s="105"/>
      <c r="E1" s="105"/>
      <c r="F1" s="106" t="s">
        <v>16</v>
      </c>
      <c r="G1" s="106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7">
        <f>(E3-F3)/D3</f>
        <v>20.43888888888889</v>
      </c>
      <c r="B3" s="108">
        <f>E3/D3</f>
        <v>20.994444444444444</v>
      </c>
      <c r="C3" s="109">
        <v>21.26</v>
      </c>
      <c r="D3" s="110">
        <f>SUM(D6:D505)</f>
        <v>180</v>
      </c>
      <c r="E3" s="111">
        <f>SUM(E6:E505)</f>
        <v>3779</v>
      </c>
      <c r="F3" s="111">
        <f>SUM(F6:F505)</f>
        <v>100</v>
      </c>
      <c r="G3" s="19">
        <f>(C3-A3)/B3</f>
        <v>3.9110875893093436E-2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147.80000000000044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</row>
    <row r="6" spans="1:8" x14ac:dyDescent="0.3">
      <c r="A6" s="36">
        <v>1</v>
      </c>
      <c r="B6" s="103" t="s">
        <v>52</v>
      </c>
      <c r="C6" s="103"/>
      <c r="D6" s="103"/>
      <c r="E6" s="103"/>
      <c r="F6" s="104">
        <f>SUM(F7:G505)</f>
        <v>50</v>
      </c>
      <c r="G6" s="104"/>
    </row>
    <row r="7" spans="1:8" x14ac:dyDescent="0.3">
      <c r="A7" s="36">
        <v>2</v>
      </c>
      <c r="B7" s="37" t="s">
        <v>53</v>
      </c>
      <c r="C7" s="38">
        <v>21.23</v>
      </c>
      <c r="D7" s="39">
        <v>22</v>
      </c>
      <c r="E7" s="39">
        <v>469</v>
      </c>
      <c r="F7" s="102"/>
      <c r="G7" s="102"/>
    </row>
    <row r="8" spans="1:8" x14ac:dyDescent="0.3">
      <c r="A8" s="36">
        <v>3</v>
      </c>
      <c r="B8" s="37" t="s">
        <v>55</v>
      </c>
      <c r="C8" s="38">
        <v>21.54</v>
      </c>
      <c r="D8" s="39">
        <v>22</v>
      </c>
      <c r="E8" s="39">
        <v>474</v>
      </c>
      <c r="F8" s="102"/>
      <c r="G8" s="102"/>
    </row>
    <row r="9" spans="1:8" x14ac:dyDescent="0.3">
      <c r="A9" s="36">
        <v>4</v>
      </c>
      <c r="B9" s="37" t="s">
        <v>56</v>
      </c>
      <c r="C9" s="38">
        <v>21.59</v>
      </c>
      <c r="D9" s="39">
        <v>22</v>
      </c>
      <c r="E9" s="39">
        <v>475</v>
      </c>
      <c r="F9" s="102"/>
      <c r="G9" s="102"/>
    </row>
    <row r="10" spans="1:8" x14ac:dyDescent="0.3">
      <c r="A10" s="36">
        <v>5</v>
      </c>
      <c r="B10" s="37" t="s">
        <v>57</v>
      </c>
      <c r="C10" s="38"/>
      <c r="D10" s="39"/>
      <c r="E10" s="40"/>
      <c r="F10" s="102">
        <v>13</v>
      </c>
      <c r="G10" s="102"/>
    </row>
    <row r="11" spans="1:8" x14ac:dyDescent="0.3">
      <c r="A11" s="36">
        <v>6</v>
      </c>
      <c r="B11" s="37" t="s">
        <v>57</v>
      </c>
      <c r="C11" s="38">
        <v>20.5</v>
      </c>
      <c r="D11" s="39">
        <v>22</v>
      </c>
      <c r="E11" s="39">
        <v>452</v>
      </c>
      <c r="F11" s="102"/>
      <c r="G11" s="102"/>
    </row>
    <row r="12" spans="1:8" x14ac:dyDescent="0.3">
      <c r="A12" s="36">
        <v>7</v>
      </c>
      <c r="B12" s="37" t="s">
        <v>58</v>
      </c>
      <c r="C12" s="38">
        <v>20.73</v>
      </c>
      <c r="D12" s="39">
        <v>23</v>
      </c>
      <c r="E12" s="39">
        <v>478</v>
      </c>
      <c r="F12" s="102"/>
      <c r="G12" s="102"/>
    </row>
    <row r="13" spans="1:8" x14ac:dyDescent="0.3">
      <c r="A13" s="36">
        <v>8</v>
      </c>
      <c r="B13" s="37" t="s">
        <v>60</v>
      </c>
      <c r="C13" s="38">
        <v>20.25</v>
      </c>
      <c r="D13" s="39">
        <v>24</v>
      </c>
      <c r="E13" s="39">
        <v>487</v>
      </c>
      <c r="F13" s="102"/>
      <c r="G13" s="102"/>
    </row>
    <row r="14" spans="1:8" x14ac:dyDescent="0.3">
      <c r="A14" s="36">
        <v>9</v>
      </c>
      <c r="B14" s="37" t="s">
        <v>61</v>
      </c>
      <c r="C14" s="38">
        <v>20.57</v>
      </c>
      <c r="D14" s="39">
        <v>23</v>
      </c>
      <c r="E14" s="39">
        <v>474</v>
      </c>
      <c r="F14" s="102"/>
      <c r="G14" s="102"/>
    </row>
    <row r="15" spans="1:8" x14ac:dyDescent="0.3">
      <c r="A15" s="36">
        <v>10</v>
      </c>
      <c r="B15" s="37" t="s">
        <v>62</v>
      </c>
      <c r="C15" s="38"/>
      <c r="D15" s="39"/>
      <c r="E15" s="39"/>
      <c r="F15" s="102">
        <v>37</v>
      </c>
      <c r="G15" s="102"/>
    </row>
    <row r="16" spans="1:8" x14ac:dyDescent="0.3">
      <c r="A16" s="36">
        <v>11</v>
      </c>
      <c r="B16" s="37" t="s">
        <v>63</v>
      </c>
      <c r="C16" s="38">
        <v>21.32</v>
      </c>
      <c r="D16" s="39">
        <v>22</v>
      </c>
      <c r="E16" s="39">
        <v>470</v>
      </c>
      <c r="F16" s="102"/>
      <c r="G16" s="102"/>
    </row>
    <row r="17" spans="1:7" x14ac:dyDescent="0.3">
      <c r="A17" s="36">
        <v>12</v>
      </c>
      <c r="B17" s="37"/>
      <c r="C17" s="38"/>
      <c r="D17" s="39"/>
      <c r="E17" s="39"/>
      <c r="F17" s="102"/>
      <c r="G17" s="102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2"/>
      <c r="G18" s="102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2"/>
      <c r="G19" s="102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2"/>
      <c r="G20" s="10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2"/>
      <c r="G21" s="10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2"/>
      <c r="G22" s="10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2"/>
      <c r="G23" s="10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2"/>
      <c r="G24" s="10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2"/>
      <c r="G25" s="10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2"/>
      <c r="G26" s="10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2"/>
      <c r="G27" s="10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2"/>
      <c r="G28" s="10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2"/>
      <c r="G29" s="10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2"/>
      <c r="G30" s="10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2"/>
      <c r="G31" s="10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2"/>
      <c r="G32" s="10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2"/>
      <c r="G33" s="10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2"/>
      <c r="G34" s="10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2"/>
      <c r="G35" s="102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2"/>
      <c r="G36" s="102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2"/>
      <c r="G37" s="102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2"/>
      <c r="G38" s="102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2"/>
      <c r="G39" s="10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2"/>
      <c r="G40" s="10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2"/>
      <c r="G41" s="10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2"/>
      <c r="G42" s="10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2"/>
      <c r="G43" s="10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2"/>
      <c r="G44" s="10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2"/>
      <c r="G45" s="10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2"/>
      <c r="G46" s="10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2"/>
      <c r="G47" s="10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2"/>
      <c r="G48" s="10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2"/>
      <c r="G49" s="10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2"/>
      <c r="G50" s="10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2"/>
      <c r="G51" s="10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2"/>
      <c r="G52" s="10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2"/>
      <c r="G53" s="10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2"/>
      <c r="G54" s="10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2"/>
      <c r="G55" s="10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2"/>
      <c r="G56" s="10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2"/>
      <c r="G57" s="10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2"/>
      <c r="G58" s="10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2"/>
      <c r="G59" s="10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2"/>
      <c r="G60" s="10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2"/>
      <c r="G61" s="10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2"/>
      <c r="G62" s="10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2"/>
      <c r="G63" s="10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2"/>
      <c r="G64" s="10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2"/>
      <c r="G65" s="10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2"/>
      <c r="G66" s="10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2"/>
      <c r="G67" s="10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2"/>
      <c r="G68" s="10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2"/>
      <c r="G69" s="10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2"/>
      <c r="G70" s="10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2"/>
      <c r="G71" s="10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2"/>
      <c r="G72" s="10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2"/>
      <c r="G73" s="10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2"/>
      <c r="G74" s="10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2"/>
      <c r="G75" s="10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2"/>
      <c r="G76" s="10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2"/>
      <c r="G77" s="10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2"/>
      <c r="G78" s="10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2"/>
      <c r="G79" s="10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2"/>
      <c r="G80" s="10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2"/>
      <c r="G81" s="10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2"/>
      <c r="G82" s="10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2"/>
      <c r="G83" s="10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2"/>
      <c r="G84" s="10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2"/>
      <c r="G85" s="10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2"/>
      <c r="G86" s="10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2"/>
      <c r="G87" s="10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2"/>
      <c r="G88" s="10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2"/>
      <c r="G89" s="10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2"/>
      <c r="G90" s="10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2"/>
      <c r="G91" s="10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2"/>
      <c r="G92" s="10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2"/>
      <c r="G93" s="10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2"/>
      <c r="G94" s="10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2"/>
      <c r="G95" s="10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2"/>
      <c r="G96" s="10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2"/>
      <c r="G97" s="10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2"/>
      <c r="G98" s="10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2"/>
      <c r="G99" s="10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2"/>
      <c r="G100" s="10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2"/>
      <c r="G101" s="10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2"/>
      <c r="G102" s="10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2"/>
      <c r="G103" s="10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2"/>
      <c r="G104" s="10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2"/>
      <c r="G105" s="10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2"/>
      <c r="G106" s="10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2"/>
      <c r="G107" s="10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2"/>
      <c r="G108" s="10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2"/>
      <c r="G109" s="10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2"/>
      <c r="G110" s="10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2"/>
      <c r="G111" s="10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2"/>
      <c r="G112" s="10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2"/>
      <c r="G113" s="10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2"/>
      <c r="G114" s="10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2"/>
      <c r="G115" s="10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2"/>
      <c r="G116" s="10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2"/>
      <c r="G117" s="10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2"/>
      <c r="G118" s="10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2"/>
      <c r="G119" s="10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2"/>
      <c r="G120" s="10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2"/>
      <c r="G121" s="10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2"/>
      <c r="G122" s="10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2"/>
      <c r="G123" s="10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2"/>
      <c r="G124" s="10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2"/>
      <c r="G125" s="10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2"/>
      <c r="G126" s="10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2"/>
      <c r="G127" s="10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2"/>
      <c r="G128" s="10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2"/>
      <c r="G129" s="10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2"/>
      <c r="G130" s="10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2"/>
      <c r="G131" s="10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2"/>
      <c r="G132" s="10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2"/>
      <c r="G133" s="10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2"/>
      <c r="G134" s="10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2"/>
      <c r="G135" s="10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2"/>
      <c r="G136" s="10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2"/>
      <c r="G137" s="10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2"/>
      <c r="G138" s="10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2"/>
      <c r="G139" s="10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2"/>
      <c r="G140" s="10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2"/>
      <c r="G141" s="10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2"/>
      <c r="G142" s="10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2"/>
      <c r="G143" s="10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2"/>
      <c r="G144" s="10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2"/>
      <c r="G145" s="10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2"/>
      <c r="G146" s="10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2"/>
      <c r="G147" s="10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2"/>
      <c r="G148" s="10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2"/>
      <c r="G149" s="10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2"/>
      <c r="G150" s="10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2"/>
      <c r="G151" s="10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2"/>
      <c r="G152" s="10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2"/>
      <c r="G153" s="10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2"/>
      <c r="G154" s="10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2"/>
      <c r="G155" s="10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2"/>
      <c r="G156" s="10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2"/>
      <c r="G157" s="10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2"/>
      <c r="G158" s="10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2"/>
      <c r="G159" s="10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2"/>
      <c r="G160" s="10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2"/>
      <c r="G161" s="10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2"/>
      <c r="G162" s="10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2"/>
      <c r="G163" s="10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2"/>
      <c r="G164" s="10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2"/>
      <c r="G165" s="10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2"/>
      <c r="G166" s="10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2"/>
      <c r="G167" s="10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2"/>
      <c r="G168" s="10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2"/>
      <c r="G169" s="10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2"/>
      <c r="G170" s="10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2"/>
      <c r="G171" s="10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2"/>
      <c r="G172" s="10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2"/>
      <c r="G173" s="10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2"/>
      <c r="G174" s="10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2"/>
      <c r="G175" s="10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2"/>
      <c r="G176" s="10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2"/>
      <c r="G177" s="10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2"/>
      <c r="G178" s="10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2"/>
      <c r="G179" s="10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2"/>
      <c r="G180" s="10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2"/>
      <c r="G181" s="10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2"/>
      <c r="G182" s="10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2"/>
      <c r="G183" s="10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2"/>
      <c r="G184" s="10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2"/>
      <c r="G185" s="10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2"/>
      <c r="G186" s="10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2"/>
      <c r="G187" s="10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2"/>
      <c r="G188" s="10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2"/>
      <c r="G189" s="10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2"/>
      <c r="G190" s="10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2"/>
      <c r="G191" s="10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2"/>
      <c r="G192" s="10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2"/>
      <c r="G193" s="10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2"/>
      <c r="G194" s="10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2"/>
      <c r="G195" s="10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2"/>
      <c r="G196" s="10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2"/>
      <c r="G197" s="10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2"/>
      <c r="G198" s="10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2"/>
      <c r="G199" s="10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2"/>
      <c r="G200" s="10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2"/>
      <c r="G201" s="10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2"/>
      <c r="G202" s="10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2"/>
      <c r="G203" s="10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2"/>
      <c r="G204" s="10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2"/>
      <c r="G205" s="10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2"/>
      <c r="G206" s="10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2"/>
      <c r="G207" s="10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2"/>
      <c r="G208" s="10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2"/>
      <c r="G209" s="10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2"/>
      <c r="G210" s="10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2"/>
      <c r="G211" s="10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2"/>
      <c r="G212" s="10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2"/>
      <c r="G213" s="10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2"/>
      <c r="G214" s="10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2"/>
      <c r="G215" s="10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2"/>
      <c r="G216" s="10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2"/>
      <c r="G217" s="10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2"/>
      <c r="G218" s="10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2"/>
      <c r="G219" s="10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2"/>
      <c r="G220" s="10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2"/>
      <c r="G221" s="10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2"/>
      <c r="G222" s="10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2"/>
      <c r="G223" s="10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2"/>
      <c r="G224" s="10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2"/>
      <c r="G225" s="10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2"/>
      <c r="G226" s="10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2"/>
      <c r="G227" s="10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2"/>
      <c r="G228" s="10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2"/>
      <c r="G229" s="10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2"/>
      <c r="G230" s="10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2"/>
      <c r="G231" s="10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2"/>
      <c r="G232" s="10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2"/>
      <c r="G233" s="10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2"/>
      <c r="G234" s="10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2"/>
      <c r="G235" s="10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2"/>
      <c r="G236" s="10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2"/>
      <c r="G237" s="10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2"/>
      <c r="G238" s="10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2"/>
      <c r="G239" s="10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2"/>
      <c r="G240" s="10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2"/>
      <c r="G241" s="10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2"/>
      <c r="G242" s="10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2"/>
      <c r="G243" s="10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2"/>
      <c r="G244" s="10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2"/>
      <c r="G245" s="10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2"/>
      <c r="G246" s="10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2"/>
      <c r="G247" s="10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2"/>
      <c r="G248" s="10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2"/>
      <c r="G249" s="10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2"/>
      <c r="G250" s="10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2"/>
      <c r="G251" s="10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2"/>
      <c r="G252" s="10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2"/>
      <c r="G253" s="10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2"/>
      <c r="G254" s="10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2"/>
      <c r="G255" s="10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2"/>
      <c r="G256" s="10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2"/>
      <c r="G257" s="10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2"/>
      <c r="G258" s="10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2"/>
      <c r="G259" s="10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2"/>
      <c r="G260" s="10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2"/>
      <c r="G261" s="10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2"/>
      <c r="G262" s="10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2"/>
      <c r="G263" s="10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2"/>
      <c r="G264" s="10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2"/>
      <c r="G265" s="10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2"/>
      <c r="G266" s="10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2"/>
      <c r="G267" s="10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2"/>
      <c r="G268" s="10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2"/>
      <c r="G269" s="10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2"/>
      <c r="G270" s="10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2"/>
      <c r="G271" s="10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2"/>
      <c r="G272" s="10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2"/>
      <c r="G273" s="10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2"/>
      <c r="G274" s="10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2"/>
      <c r="G275" s="10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2"/>
      <c r="G276" s="10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2"/>
      <c r="G277" s="10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2"/>
      <c r="G278" s="10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2"/>
      <c r="G279" s="10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2"/>
      <c r="G280" s="10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2"/>
      <c r="G281" s="10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2"/>
      <c r="G282" s="10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2"/>
      <c r="G283" s="10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2"/>
      <c r="G284" s="10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2"/>
      <c r="G285" s="10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2"/>
      <c r="G286" s="10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2"/>
      <c r="G287" s="10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2"/>
      <c r="G288" s="10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2"/>
      <c r="G289" s="10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2"/>
      <c r="G290" s="10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2"/>
      <c r="G291" s="10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2"/>
      <c r="G292" s="10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2"/>
      <c r="G293" s="10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2"/>
      <c r="G294" s="10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2"/>
      <c r="G295" s="10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2"/>
      <c r="G296" s="10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2"/>
      <c r="G297" s="10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2"/>
      <c r="G298" s="10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2"/>
      <c r="G299" s="10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2"/>
      <c r="G300" s="10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2"/>
      <c r="G301" s="10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2"/>
      <c r="G302" s="10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2"/>
      <c r="G303" s="10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2"/>
      <c r="G304" s="10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2"/>
      <c r="G305" s="10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2"/>
      <c r="G306" s="10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2"/>
      <c r="G307" s="10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2"/>
      <c r="G308" s="10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2"/>
      <c r="G309" s="10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2"/>
      <c r="G310" s="10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2"/>
      <c r="G311" s="10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2"/>
      <c r="G312" s="10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2"/>
      <c r="G313" s="10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2"/>
      <c r="G314" s="10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2"/>
      <c r="G315" s="10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2"/>
      <c r="G316" s="10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2"/>
      <c r="G317" s="10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2"/>
      <c r="G318" s="10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2"/>
      <c r="G319" s="10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2"/>
      <c r="G320" s="10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2"/>
      <c r="G321" s="10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2"/>
      <c r="G322" s="10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2"/>
      <c r="G323" s="10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2"/>
      <c r="G324" s="10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2"/>
      <c r="G325" s="10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2"/>
      <c r="G326" s="10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2"/>
      <c r="G327" s="10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2"/>
      <c r="G328" s="10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2"/>
      <c r="G329" s="10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2"/>
      <c r="G330" s="10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2"/>
      <c r="G331" s="10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2"/>
      <c r="G332" s="10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2"/>
      <c r="G333" s="10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2"/>
      <c r="G334" s="10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2"/>
      <c r="G335" s="10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2"/>
      <c r="G336" s="10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2"/>
      <c r="G337" s="10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2"/>
      <c r="G338" s="10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2"/>
      <c r="G339" s="10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2"/>
      <c r="G340" s="10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2"/>
      <c r="G341" s="10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2"/>
      <c r="G342" s="10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2"/>
      <c r="G343" s="10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2"/>
      <c r="G344" s="10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2"/>
      <c r="G345" s="10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2"/>
      <c r="G346" s="10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2"/>
      <c r="G347" s="10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2"/>
      <c r="G348" s="10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2"/>
      <c r="G349" s="10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2"/>
      <c r="G350" s="10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2"/>
      <c r="G351" s="10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2"/>
      <c r="G352" s="10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2"/>
      <c r="G353" s="10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2"/>
      <c r="G354" s="10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2"/>
      <c r="G355" s="10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2"/>
      <c r="G356" s="10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2"/>
      <c r="G357" s="10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2"/>
      <c r="G358" s="10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2"/>
      <c r="G359" s="10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2"/>
      <c r="G360" s="10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2"/>
      <c r="G361" s="10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2"/>
      <c r="G362" s="10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2"/>
      <c r="G363" s="10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2"/>
      <c r="G364" s="10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2"/>
      <c r="G365" s="10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2"/>
      <c r="G366" s="10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2"/>
      <c r="G367" s="10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2"/>
      <c r="G368" s="10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2"/>
      <c r="G369" s="10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2"/>
      <c r="G370" s="10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2"/>
      <c r="G371" s="10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2"/>
      <c r="G372" s="10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2"/>
      <c r="G373" s="10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2"/>
      <c r="G374" s="10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2"/>
      <c r="G375" s="10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2"/>
      <c r="G376" s="10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2"/>
      <c r="G377" s="10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2"/>
      <c r="G378" s="10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2"/>
      <c r="G379" s="10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2"/>
      <c r="G380" s="10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2"/>
      <c r="G381" s="10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2"/>
      <c r="G382" s="10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2"/>
      <c r="G383" s="10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2"/>
      <c r="G384" s="10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2"/>
      <c r="G385" s="10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2"/>
      <c r="G386" s="10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2"/>
      <c r="G387" s="10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2"/>
      <c r="G388" s="10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2"/>
      <c r="G389" s="10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2"/>
      <c r="G390" s="10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2"/>
      <c r="G391" s="10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2"/>
      <c r="G392" s="10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2"/>
      <c r="G393" s="10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2"/>
      <c r="G394" s="10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2"/>
      <c r="G395" s="10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2"/>
      <c r="G396" s="10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2"/>
      <c r="G397" s="10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2"/>
      <c r="G398" s="10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2"/>
      <c r="G399" s="10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2"/>
      <c r="G400" s="10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2"/>
      <c r="G401" s="10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2"/>
      <c r="G402" s="10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2"/>
      <c r="G403" s="10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2"/>
      <c r="G404" s="10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2"/>
      <c r="G405" s="10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2"/>
      <c r="G406" s="10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2"/>
      <c r="G407" s="10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2"/>
      <c r="G408" s="10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2"/>
      <c r="G409" s="10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2"/>
      <c r="G410" s="10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2"/>
      <c r="G411" s="10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2"/>
      <c r="G412" s="10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2"/>
      <c r="G413" s="10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2"/>
      <c r="G414" s="10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2"/>
      <c r="G415" s="10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2"/>
      <c r="G416" s="10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2"/>
      <c r="G417" s="10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2"/>
      <c r="G418" s="10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2"/>
      <c r="G419" s="10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2"/>
      <c r="G420" s="10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2"/>
      <c r="G421" s="10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2"/>
      <c r="G422" s="10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2"/>
      <c r="G423" s="10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2"/>
      <c r="G424" s="10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2"/>
      <c r="G425" s="10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2"/>
      <c r="G426" s="10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2"/>
      <c r="G427" s="10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2"/>
      <c r="G428" s="10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2"/>
      <c r="G429" s="10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2"/>
      <c r="G430" s="10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2"/>
      <c r="G431" s="10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2"/>
      <c r="G432" s="10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2"/>
      <c r="G433" s="10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2"/>
      <c r="G434" s="10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2"/>
      <c r="G435" s="10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2"/>
      <c r="G436" s="10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2"/>
      <c r="G437" s="10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2"/>
      <c r="G438" s="10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2"/>
      <c r="G439" s="10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2"/>
      <c r="G440" s="10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2"/>
      <c r="G441" s="10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2"/>
      <c r="G442" s="10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2"/>
      <c r="G443" s="10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2"/>
      <c r="G444" s="10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2"/>
      <c r="G445" s="10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2"/>
      <c r="G446" s="10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2"/>
      <c r="G447" s="10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2"/>
      <c r="G448" s="10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2"/>
      <c r="G449" s="10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2"/>
      <c r="G450" s="10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2"/>
      <c r="G451" s="10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2"/>
      <c r="G452" s="10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2"/>
      <c r="G453" s="10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2"/>
      <c r="G454" s="10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2"/>
      <c r="G455" s="10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2"/>
      <c r="G456" s="10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2"/>
      <c r="G457" s="10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2"/>
      <c r="G458" s="10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2"/>
      <c r="G459" s="10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2"/>
      <c r="G460" s="10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2"/>
      <c r="G461" s="10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2"/>
      <c r="G462" s="10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2"/>
      <c r="G463" s="10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2"/>
      <c r="G464" s="10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2"/>
      <c r="G465" s="10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2"/>
      <c r="G466" s="10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2"/>
      <c r="G467" s="10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2"/>
      <c r="G468" s="10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2"/>
      <c r="G469" s="10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2"/>
      <c r="G470" s="10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2"/>
      <c r="G471" s="10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2"/>
      <c r="G472" s="10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2"/>
      <c r="G473" s="10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2"/>
      <c r="G474" s="10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2"/>
      <c r="G475" s="10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2"/>
      <c r="G476" s="10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2"/>
      <c r="G477" s="10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2"/>
      <c r="G478" s="10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2"/>
      <c r="G479" s="10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2"/>
      <c r="G480" s="10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2"/>
      <c r="G481" s="10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2"/>
      <c r="G482" s="10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2"/>
      <c r="G483" s="10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2"/>
      <c r="G484" s="10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2"/>
      <c r="G485" s="10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2"/>
      <c r="G486" s="10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2"/>
      <c r="G487" s="10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2"/>
      <c r="G488" s="10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2"/>
      <c r="G489" s="10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2"/>
      <c r="G490" s="10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2"/>
      <c r="G491" s="10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2"/>
      <c r="G492" s="10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2"/>
      <c r="G493" s="10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2"/>
      <c r="G494" s="10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2"/>
      <c r="G495" s="10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2"/>
      <c r="G496" s="10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2"/>
      <c r="G497" s="10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2"/>
      <c r="G498" s="10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2"/>
      <c r="G499" s="10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2"/>
      <c r="G500" s="10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2"/>
      <c r="G501" s="10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2"/>
      <c r="G502" s="10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2"/>
      <c r="G503" s="10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2"/>
      <c r="G504" s="10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2"/>
      <c r="G505" s="10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40</v>
      </c>
      <c r="D1" s="105"/>
      <c r="E1" s="105"/>
      <c r="F1" s="106" t="s">
        <v>66</v>
      </c>
      <c r="G1" s="106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7">
        <f>(E3-F3)/D3</f>
        <v>17.331463825014023</v>
      </c>
      <c r="B3" s="108">
        <f>E3/D3</f>
        <v>18.004486819966349</v>
      </c>
      <c r="C3" s="109">
        <v>18.95</v>
      </c>
      <c r="D3" s="110">
        <f>SUM(D6:D505)</f>
        <v>3566</v>
      </c>
      <c r="E3" s="111">
        <f>SUM(E6:E505)</f>
        <v>64204</v>
      </c>
      <c r="F3" s="111">
        <f>SUM(F6:F505)</f>
        <v>2400</v>
      </c>
      <c r="G3" s="19">
        <f>(C3-A3)/B3</f>
        <v>8.9896268145286784E-2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5771.6999999999971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</row>
    <row r="6" spans="1:8" x14ac:dyDescent="0.3">
      <c r="A6" s="36">
        <v>1</v>
      </c>
      <c r="B6" s="103" t="s">
        <v>52</v>
      </c>
      <c r="C6" s="103"/>
      <c r="D6" s="103"/>
      <c r="E6" s="103"/>
      <c r="F6" s="104">
        <f>SUM(F7:G505)</f>
        <v>1200</v>
      </c>
      <c r="G6" s="104"/>
    </row>
    <row r="7" spans="1:8" x14ac:dyDescent="0.3">
      <c r="A7" s="36">
        <v>2</v>
      </c>
      <c r="B7" s="37" t="s">
        <v>55</v>
      </c>
      <c r="C7" s="38">
        <v>18.7</v>
      </c>
      <c r="D7" s="39">
        <v>2000</v>
      </c>
      <c r="E7" s="39">
        <v>37453</v>
      </c>
      <c r="F7" s="102"/>
      <c r="G7" s="102"/>
    </row>
    <row r="8" spans="1:8" x14ac:dyDescent="0.3">
      <c r="A8" s="36">
        <v>3</v>
      </c>
      <c r="B8" s="37" t="s">
        <v>56</v>
      </c>
      <c r="C8" s="38">
        <v>18</v>
      </c>
      <c r="D8" s="39">
        <v>65</v>
      </c>
      <c r="E8" s="39">
        <v>1171</v>
      </c>
      <c r="F8" s="102"/>
      <c r="G8" s="102"/>
    </row>
    <row r="9" spans="1:8" x14ac:dyDescent="0.3">
      <c r="A9" s="36">
        <v>4</v>
      </c>
      <c r="B9" s="37" t="s">
        <v>56</v>
      </c>
      <c r="C9" s="38">
        <v>17.93</v>
      </c>
      <c r="D9" s="39">
        <v>50</v>
      </c>
      <c r="E9" s="39">
        <v>897</v>
      </c>
      <c r="F9" s="102"/>
      <c r="G9" s="102"/>
    </row>
    <row r="10" spans="1:8" x14ac:dyDescent="0.3">
      <c r="A10" s="36">
        <v>5</v>
      </c>
      <c r="B10" s="37" t="s">
        <v>64</v>
      </c>
      <c r="C10" s="38">
        <v>17.100000000000001</v>
      </c>
      <c r="D10" s="39">
        <v>1000</v>
      </c>
      <c r="E10" s="40">
        <v>17124</v>
      </c>
      <c r="F10" s="102"/>
      <c r="G10" s="102"/>
    </row>
    <row r="11" spans="1:8" x14ac:dyDescent="0.3">
      <c r="A11" s="36">
        <v>6</v>
      </c>
      <c r="B11" s="37" t="s">
        <v>57</v>
      </c>
      <c r="C11" s="38">
        <v>17.260000000000002</v>
      </c>
      <c r="D11" s="39">
        <v>50</v>
      </c>
      <c r="E11" s="39">
        <v>864</v>
      </c>
      <c r="F11" s="102"/>
      <c r="G11" s="102"/>
    </row>
    <row r="12" spans="1:8" x14ac:dyDescent="0.3">
      <c r="A12" s="36">
        <v>7</v>
      </c>
      <c r="B12" s="37" t="s">
        <v>67</v>
      </c>
      <c r="C12" s="38"/>
      <c r="D12" s="39"/>
      <c r="E12" s="39"/>
      <c r="F12" s="102">
        <v>1200</v>
      </c>
      <c r="G12" s="102"/>
    </row>
    <row r="13" spans="1:8" x14ac:dyDescent="0.3">
      <c r="A13" s="36">
        <v>8</v>
      </c>
      <c r="B13" s="37" t="s">
        <v>67</v>
      </c>
      <c r="C13" s="38">
        <v>0</v>
      </c>
      <c r="D13" s="39">
        <v>40</v>
      </c>
      <c r="E13" s="39">
        <v>0</v>
      </c>
      <c r="F13" s="102"/>
      <c r="G13" s="102"/>
    </row>
    <row r="14" spans="1:8" x14ac:dyDescent="0.3">
      <c r="A14" s="36">
        <v>9</v>
      </c>
      <c r="B14" s="37" t="s">
        <v>58</v>
      </c>
      <c r="C14" s="38">
        <v>17.62</v>
      </c>
      <c r="D14" s="39">
        <v>50</v>
      </c>
      <c r="E14" s="39">
        <v>882</v>
      </c>
      <c r="F14" s="102"/>
      <c r="G14" s="102"/>
    </row>
    <row r="15" spans="1:8" x14ac:dyDescent="0.3">
      <c r="A15" s="36">
        <v>10</v>
      </c>
      <c r="B15" s="37" t="s">
        <v>68</v>
      </c>
      <c r="C15" s="38">
        <v>18.100000000000001</v>
      </c>
      <c r="D15" s="39">
        <v>100</v>
      </c>
      <c r="E15" s="39">
        <v>1812</v>
      </c>
      <c r="F15" s="102"/>
      <c r="G15" s="102"/>
    </row>
    <row r="16" spans="1:8" x14ac:dyDescent="0.3">
      <c r="A16" s="36">
        <v>11</v>
      </c>
      <c r="B16" s="37" t="s">
        <v>69</v>
      </c>
      <c r="C16" s="38">
        <v>17.8</v>
      </c>
      <c r="D16" s="39">
        <v>30</v>
      </c>
      <c r="E16" s="39">
        <v>535</v>
      </c>
      <c r="F16" s="102"/>
      <c r="G16" s="102"/>
    </row>
    <row r="17" spans="1:7" x14ac:dyDescent="0.3">
      <c r="A17" s="36">
        <v>12</v>
      </c>
      <c r="B17" s="37" t="s">
        <v>60</v>
      </c>
      <c r="C17" s="38">
        <v>18.510000000000002</v>
      </c>
      <c r="D17" s="39">
        <v>47</v>
      </c>
      <c r="E17" s="39">
        <v>871</v>
      </c>
      <c r="F17" s="102"/>
      <c r="G17" s="102"/>
    </row>
    <row r="18" spans="1:7" s="29" customFormat="1" ht="16.5" x14ac:dyDescent="0.3">
      <c r="A18" s="36">
        <v>13</v>
      </c>
      <c r="B18" s="37" t="s">
        <v>61</v>
      </c>
      <c r="C18" s="38">
        <v>19.29</v>
      </c>
      <c r="D18" s="39">
        <v>45</v>
      </c>
      <c r="E18" s="39">
        <v>869</v>
      </c>
      <c r="F18" s="102"/>
      <c r="G18" s="102"/>
    </row>
    <row r="19" spans="1:7" s="29" customFormat="1" ht="16.5" x14ac:dyDescent="0.3">
      <c r="A19" s="36">
        <v>14</v>
      </c>
      <c r="B19" s="37" t="s">
        <v>70</v>
      </c>
      <c r="C19" s="38">
        <v>19.149999999999999</v>
      </c>
      <c r="D19" s="39">
        <v>45</v>
      </c>
      <c r="E19" s="39">
        <v>862</v>
      </c>
      <c r="F19" s="102"/>
      <c r="G19" s="102"/>
    </row>
    <row r="20" spans="1:7" s="29" customFormat="1" ht="16.5" x14ac:dyDescent="0.3">
      <c r="A20" s="36">
        <v>15</v>
      </c>
      <c r="B20" s="37" t="s">
        <v>63</v>
      </c>
      <c r="C20" s="38">
        <v>19.61</v>
      </c>
      <c r="D20" s="39">
        <v>44</v>
      </c>
      <c r="E20" s="39">
        <v>864</v>
      </c>
      <c r="F20" s="102"/>
      <c r="G20" s="10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2"/>
      <c r="G21" s="10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2"/>
      <c r="G22" s="10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2"/>
      <c r="G23" s="10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2"/>
      <c r="G24" s="10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2"/>
      <c r="G25" s="10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2"/>
      <c r="G26" s="10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2"/>
      <c r="G27" s="10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2"/>
      <c r="G28" s="10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2"/>
      <c r="G29" s="10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2"/>
      <c r="G30" s="10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2"/>
      <c r="G31" s="10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2"/>
      <c r="G32" s="10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2"/>
      <c r="G33" s="10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2"/>
      <c r="G34" s="10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2"/>
      <c r="G35" s="102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2"/>
      <c r="G36" s="102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2"/>
      <c r="G37" s="102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2"/>
      <c r="G38" s="102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2"/>
      <c r="G39" s="10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2"/>
      <c r="G40" s="10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2"/>
      <c r="G41" s="10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2"/>
      <c r="G42" s="10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2"/>
      <c r="G43" s="10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2"/>
      <c r="G44" s="10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2"/>
      <c r="G45" s="10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2"/>
      <c r="G46" s="10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2"/>
      <c r="G47" s="10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2"/>
      <c r="G48" s="10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2"/>
      <c r="G49" s="10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2"/>
      <c r="G50" s="10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2"/>
      <c r="G51" s="10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2"/>
      <c r="G52" s="10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2"/>
      <c r="G53" s="10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2"/>
      <c r="G54" s="10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2"/>
      <c r="G55" s="10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2"/>
      <c r="G56" s="10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2"/>
      <c r="G57" s="10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2"/>
      <c r="G58" s="10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2"/>
      <c r="G59" s="10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2"/>
      <c r="G60" s="10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2"/>
      <c r="G61" s="10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2"/>
      <c r="G62" s="10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2"/>
      <c r="G63" s="10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2"/>
      <c r="G64" s="10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2"/>
      <c r="G65" s="10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2"/>
      <c r="G66" s="10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2"/>
      <c r="G67" s="10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2"/>
      <c r="G68" s="10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2"/>
      <c r="G69" s="10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2"/>
      <c r="G70" s="10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2"/>
      <c r="G71" s="10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2"/>
      <c r="G72" s="10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2"/>
      <c r="G73" s="10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2"/>
      <c r="G74" s="10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2"/>
      <c r="G75" s="10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2"/>
      <c r="G76" s="10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2"/>
      <c r="G77" s="10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2"/>
      <c r="G78" s="10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2"/>
      <c r="G79" s="10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2"/>
      <c r="G80" s="10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2"/>
      <c r="G81" s="10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2"/>
      <c r="G82" s="10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2"/>
      <c r="G83" s="10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2"/>
      <c r="G84" s="10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2"/>
      <c r="G85" s="10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2"/>
      <c r="G86" s="10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2"/>
      <c r="G87" s="10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2"/>
      <c r="G88" s="10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2"/>
      <c r="G89" s="10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2"/>
      <c r="G90" s="10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2"/>
      <c r="G91" s="10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2"/>
      <c r="G92" s="10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2"/>
      <c r="G93" s="10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2"/>
      <c r="G94" s="10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2"/>
      <c r="G95" s="10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2"/>
      <c r="G96" s="10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2"/>
      <c r="G97" s="10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2"/>
      <c r="G98" s="10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2"/>
      <c r="G99" s="10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2"/>
      <c r="G100" s="10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2"/>
      <c r="G101" s="10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2"/>
      <c r="G102" s="10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2"/>
      <c r="G103" s="10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2"/>
      <c r="G104" s="10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2"/>
      <c r="G105" s="10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2"/>
      <c r="G106" s="10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2"/>
      <c r="G107" s="10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2"/>
      <c r="G108" s="10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2"/>
      <c r="G109" s="10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2"/>
      <c r="G110" s="10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2"/>
      <c r="G111" s="10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2"/>
      <c r="G112" s="10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2"/>
      <c r="G113" s="10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2"/>
      <c r="G114" s="10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2"/>
      <c r="G115" s="10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2"/>
      <c r="G116" s="10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2"/>
      <c r="G117" s="10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2"/>
      <c r="G118" s="10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2"/>
      <c r="G119" s="10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2"/>
      <c r="G120" s="10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2"/>
      <c r="G121" s="10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2"/>
      <c r="G122" s="10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2"/>
      <c r="G123" s="10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2"/>
      <c r="G124" s="10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2"/>
      <c r="G125" s="10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2"/>
      <c r="G126" s="10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2"/>
      <c r="G127" s="10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2"/>
      <c r="G128" s="10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2"/>
      <c r="G129" s="10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2"/>
      <c r="G130" s="10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2"/>
      <c r="G131" s="10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2"/>
      <c r="G132" s="10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2"/>
      <c r="G133" s="10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2"/>
      <c r="G134" s="10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2"/>
      <c r="G135" s="10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2"/>
      <c r="G136" s="10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2"/>
      <c r="G137" s="10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2"/>
      <c r="G138" s="10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2"/>
      <c r="G139" s="10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2"/>
      <c r="G140" s="10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2"/>
      <c r="G141" s="10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2"/>
      <c r="G142" s="10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2"/>
      <c r="G143" s="10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2"/>
      <c r="G144" s="10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2"/>
      <c r="G145" s="10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2"/>
      <c r="G146" s="10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2"/>
      <c r="G147" s="10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2"/>
      <c r="G148" s="10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2"/>
      <c r="G149" s="10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2"/>
      <c r="G150" s="10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2"/>
      <c r="G151" s="10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2"/>
      <c r="G152" s="10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2"/>
      <c r="G153" s="10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2"/>
      <c r="G154" s="10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2"/>
      <c r="G155" s="10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2"/>
      <c r="G156" s="10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2"/>
      <c r="G157" s="10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2"/>
      <c r="G158" s="10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2"/>
      <c r="G159" s="10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2"/>
      <c r="G160" s="10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2"/>
      <c r="G161" s="10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2"/>
      <c r="G162" s="10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2"/>
      <c r="G163" s="10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2"/>
      <c r="G164" s="10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2"/>
      <c r="G165" s="10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2"/>
      <c r="G166" s="10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2"/>
      <c r="G167" s="10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2"/>
      <c r="G168" s="10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2"/>
      <c r="G169" s="10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2"/>
      <c r="G170" s="10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2"/>
      <c r="G171" s="10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2"/>
      <c r="G172" s="10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2"/>
      <c r="G173" s="10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2"/>
      <c r="G174" s="10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2"/>
      <c r="G175" s="10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2"/>
      <c r="G176" s="10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2"/>
      <c r="G177" s="10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2"/>
      <c r="G178" s="10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2"/>
      <c r="G179" s="10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2"/>
      <c r="G180" s="10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2"/>
      <c r="G181" s="10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2"/>
      <c r="G182" s="10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2"/>
      <c r="G183" s="10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2"/>
      <c r="G184" s="10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2"/>
      <c r="G185" s="10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2"/>
      <c r="G186" s="10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2"/>
      <c r="G187" s="10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2"/>
      <c r="G188" s="10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2"/>
      <c r="G189" s="10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2"/>
      <c r="G190" s="10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2"/>
      <c r="G191" s="10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2"/>
      <c r="G192" s="10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2"/>
      <c r="G193" s="10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2"/>
      <c r="G194" s="10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2"/>
      <c r="G195" s="10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2"/>
      <c r="G196" s="10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2"/>
      <c r="G197" s="10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2"/>
      <c r="G198" s="10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2"/>
      <c r="G199" s="10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2"/>
      <c r="G200" s="10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2"/>
      <c r="G201" s="10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2"/>
      <c r="G202" s="10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2"/>
      <c r="G203" s="10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2"/>
      <c r="G204" s="10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2"/>
      <c r="G205" s="10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2"/>
      <c r="G206" s="10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2"/>
      <c r="G207" s="10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2"/>
      <c r="G208" s="10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2"/>
      <c r="G209" s="10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2"/>
      <c r="G210" s="10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2"/>
      <c r="G211" s="10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2"/>
      <c r="G212" s="10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2"/>
      <c r="G213" s="10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2"/>
      <c r="G214" s="10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2"/>
      <c r="G215" s="10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2"/>
      <c r="G216" s="10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2"/>
      <c r="G217" s="10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2"/>
      <c r="G218" s="10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2"/>
      <c r="G219" s="10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2"/>
      <c r="G220" s="10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2"/>
      <c r="G221" s="10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2"/>
      <c r="G222" s="10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2"/>
      <c r="G223" s="10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2"/>
      <c r="G224" s="10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2"/>
      <c r="G225" s="10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2"/>
      <c r="G226" s="10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2"/>
      <c r="G227" s="10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2"/>
      <c r="G228" s="10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2"/>
      <c r="G229" s="10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2"/>
      <c r="G230" s="10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2"/>
      <c r="G231" s="10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2"/>
      <c r="G232" s="10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2"/>
      <c r="G233" s="10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2"/>
      <c r="G234" s="10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2"/>
      <c r="G235" s="10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2"/>
      <c r="G236" s="10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2"/>
      <c r="G237" s="10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2"/>
      <c r="G238" s="10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2"/>
      <c r="G239" s="10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2"/>
      <c r="G240" s="10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2"/>
      <c r="G241" s="10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2"/>
      <c r="G242" s="10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2"/>
      <c r="G243" s="10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2"/>
      <c r="G244" s="10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2"/>
      <c r="G245" s="10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2"/>
      <c r="G246" s="10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2"/>
      <c r="G247" s="10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2"/>
      <c r="G248" s="10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2"/>
      <c r="G249" s="10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2"/>
      <c r="G250" s="10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2"/>
      <c r="G251" s="10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2"/>
      <c r="G252" s="10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2"/>
      <c r="G253" s="10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2"/>
      <c r="G254" s="10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2"/>
      <c r="G255" s="10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2"/>
      <c r="G256" s="10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2"/>
      <c r="G257" s="10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2"/>
      <c r="G258" s="10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2"/>
      <c r="G259" s="10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2"/>
      <c r="G260" s="10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2"/>
      <c r="G261" s="10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2"/>
      <c r="G262" s="10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2"/>
      <c r="G263" s="10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2"/>
      <c r="G264" s="10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2"/>
      <c r="G265" s="10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2"/>
      <c r="G266" s="10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2"/>
      <c r="G267" s="10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2"/>
      <c r="G268" s="10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2"/>
      <c r="G269" s="10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2"/>
      <c r="G270" s="10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2"/>
      <c r="G271" s="10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2"/>
      <c r="G272" s="10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2"/>
      <c r="G273" s="10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2"/>
      <c r="G274" s="10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2"/>
      <c r="G275" s="10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2"/>
      <c r="G276" s="10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2"/>
      <c r="G277" s="10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2"/>
      <c r="G278" s="10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2"/>
      <c r="G279" s="10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2"/>
      <c r="G280" s="10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2"/>
      <c r="G281" s="10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2"/>
      <c r="G282" s="10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2"/>
      <c r="G283" s="10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2"/>
      <c r="G284" s="10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2"/>
      <c r="G285" s="10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2"/>
      <c r="G286" s="10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2"/>
      <c r="G287" s="10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2"/>
      <c r="G288" s="10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2"/>
      <c r="G289" s="10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2"/>
      <c r="G290" s="10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2"/>
      <c r="G291" s="10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2"/>
      <c r="G292" s="10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2"/>
      <c r="G293" s="10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2"/>
      <c r="G294" s="10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2"/>
      <c r="G295" s="10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2"/>
      <c r="G296" s="10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2"/>
      <c r="G297" s="10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2"/>
      <c r="G298" s="10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2"/>
      <c r="G299" s="10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2"/>
      <c r="G300" s="10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2"/>
      <c r="G301" s="10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2"/>
      <c r="G302" s="10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2"/>
      <c r="G303" s="10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2"/>
      <c r="G304" s="10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2"/>
      <c r="G305" s="10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2"/>
      <c r="G306" s="10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2"/>
      <c r="G307" s="10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2"/>
      <c r="G308" s="10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2"/>
      <c r="G309" s="10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2"/>
      <c r="G310" s="10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2"/>
      <c r="G311" s="10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2"/>
      <c r="G312" s="10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2"/>
      <c r="G313" s="10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2"/>
      <c r="G314" s="10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2"/>
      <c r="G315" s="10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2"/>
      <c r="G316" s="10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2"/>
      <c r="G317" s="10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2"/>
      <c r="G318" s="10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2"/>
      <c r="G319" s="10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2"/>
      <c r="G320" s="10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2"/>
      <c r="G321" s="10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2"/>
      <c r="G322" s="10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2"/>
      <c r="G323" s="10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2"/>
      <c r="G324" s="10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2"/>
      <c r="G325" s="10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2"/>
      <c r="G326" s="10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2"/>
      <c r="G327" s="10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2"/>
      <c r="G328" s="10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2"/>
      <c r="G329" s="10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2"/>
      <c r="G330" s="10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2"/>
      <c r="G331" s="10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2"/>
      <c r="G332" s="10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2"/>
      <c r="G333" s="10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2"/>
      <c r="G334" s="10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2"/>
      <c r="G335" s="10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2"/>
      <c r="G336" s="10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2"/>
      <c r="G337" s="10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2"/>
      <c r="G338" s="10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2"/>
      <c r="G339" s="10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2"/>
      <c r="G340" s="10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2"/>
      <c r="G341" s="10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2"/>
      <c r="G342" s="10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2"/>
      <c r="G343" s="10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2"/>
      <c r="G344" s="10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2"/>
      <c r="G345" s="10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2"/>
      <c r="G346" s="10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2"/>
      <c r="G347" s="10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2"/>
      <c r="G348" s="10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2"/>
      <c r="G349" s="10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2"/>
      <c r="G350" s="10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2"/>
      <c r="G351" s="10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2"/>
      <c r="G352" s="10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2"/>
      <c r="G353" s="10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2"/>
      <c r="G354" s="10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2"/>
      <c r="G355" s="10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2"/>
      <c r="G356" s="10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2"/>
      <c r="G357" s="10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2"/>
      <c r="G358" s="10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2"/>
      <c r="G359" s="10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2"/>
      <c r="G360" s="10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2"/>
      <c r="G361" s="10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2"/>
      <c r="G362" s="10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2"/>
      <c r="G363" s="10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2"/>
      <c r="G364" s="10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2"/>
      <c r="G365" s="10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2"/>
      <c r="G366" s="10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2"/>
      <c r="G367" s="10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2"/>
      <c r="G368" s="10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2"/>
      <c r="G369" s="10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2"/>
      <c r="G370" s="10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2"/>
      <c r="G371" s="10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2"/>
      <c r="G372" s="10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2"/>
      <c r="G373" s="10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2"/>
      <c r="G374" s="10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2"/>
      <c r="G375" s="10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2"/>
      <c r="G376" s="10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2"/>
      <c r="G377" s="10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2"/>
      <c r="G378" s="10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2"/>
      <c r="G379" s="10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2"/>
      <c r="G380" s="10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2"/>
      <c r="G381" s="10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2"/>
      <c r="G382" s="10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2"/>
      <c r="G383" s="10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2"/>
      <c r="G384" s="10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2"/>
      <c r="G385" s="10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2"/>
      <c r="G386" s="10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2"/>
      <c r="G387" s="10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2"/>
      <c r="G388" s="10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2"/>
      <c r="G389" s="10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2"/>
      <c r="G390" s="10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2"/>
      <c r="G391" s="10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2"/>
      <c r="G392" s="10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2"/>
      <c r="G393" s="10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2"/>
      <c r="G394" s="10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2"/>
      <c r="G395" s="10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2"/>
      <c r="G396" s="10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2"/>
      <c r="G397" s="10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2"/>
      <c r="G398" s="10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2"/>
      <c r="G399" s="10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2"/>
      <c r="G400" s="10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2"/>
      <c r="G401" s="10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2"/>
      <c r="G402" s="10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2"/>
      <c r="G403" s="10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2"/>
      <c r="G404" s="10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2"/>
      <c r="G405" s="10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2"/>
      <c r="G406" s="10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2"/>
      <c r="G407" s="10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2"/>
      <c r="G408" s="10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2"/>
      <c r="G409" s="10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2"/>
      <c r="G410" s="10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2"/>
      <c r="G411" s="10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2"/>
      <c r="G412" s="10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2"/>
      <c r="G413" s="10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2"/>
      <c r="G414" s="10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2"/>
      <c r="G415" s="10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2"/>
      <c r="G416" s="10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2"/>
      <c r="G417" s="10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2"/>
      <c r="G418" s="10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2"/>
      <c r="G419" s="10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2"/>
      <c r="G420" s="10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2"/>
      <c r="G421" s="10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2"/>
      <c r="G422" s="10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2"/>
      <c r="G423" s="10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2"/>
      <c r="G424" s="10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2"/>
      <c r="G425" s="10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2"/>
      <c r="G426" s="10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2"/>
      <c r="G427" s="10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2"/>
      <c r="G428" s="10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2"/>
      <c r="G429" s="10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2"/>
      <c r="G430" s="10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2"/>
      <c r="G431" s="10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2"/>
      <c r="G432" s="10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2"/>
      <c r="G433" s="10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2"/>
      <c r="G434" s="10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2"/>
      <c r="G435" s="10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2"/>
      <c r="G436" s="10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2"/>
      <c r="G437" s="10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2"/>
      <c r="G438" s="10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2"/>
      <c r="G439" s="10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2"/>
      <c r="G440" s="10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2"/>
      <c r="G441" s="10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2"/>
      <c r="G442" s="10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2"/>
      <c r="G443" s="10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2"/>
      <c r="G444" s="10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2"/>
      <c r="G445" s="10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2"/>
      <c r="G446" s="10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2"/>
      <c r="G447" s="10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2"/>
      <c r="G448" s="10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2"/>
      <c r="G449" s="10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2"/>
      <c r="G450" s="10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2"/>
      <c r="G451" s="10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2"/>
      <c r="G452" s="10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2"/>
      <c r="G453" s="10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2"/>
      <c r="G454" s="10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2"/>
      <c r="G455" s="10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2"/>
      <c r="G456" s="10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2"/>
      <c r="G457" s="10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2"/>
      <c r="G458" s="10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2"/>
      <c r="G459" s="10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2"/>
      <c r="G460" s="10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2"/>
      <c r="G461" s="10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2"/>
      <c r="G462" s="10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2"/>
      <c r="G463" s="10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2"/>
      <c r="G464" s="10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2"/>
      <c r="G465" s="10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2"/>
      <c r="G466" s="10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2"/>
      <c r="G467" s="10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2"/>
      <c r="G468" s="10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2"/>
      <c r="G469" s="10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2"/>
      <c r="G470" s="10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2"/>
      <c r="G471" s="10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2"/>
      <c r="G472" s="10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2"/>
      <c r="G473" s="10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2"/>
      <c r="G474" s="10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2"/>
      <c r="G475" s="10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2"/>
      <c r="G476" s="10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2"/>
      <c r="G477" s="10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2"/>
      <c r="G478" s="10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2"/>
      <c r="G479" s="10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2"/>
      <c r="G480" s="10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2"/>
      <c r="G481" s="10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2"/>
      <c r="G482" s="10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2"/>
      <c r="G483" s="10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2"/>
      <c r="G484" s="10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2"/>
      <c r="G485" s="10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2"/>
      <c r="G486" s="10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2"/>
      <c r="G487" s="10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2"/>
      <c r="G488" s="10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2"/>
      <c r="G489" s="10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2"/>
      <c r="G490" s="10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2"/>
      <c r="G491" s="10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2"/>
      <c r="G492" s="10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2"/>
      <c r="G493" s="10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2"/>
      <c r="G494" s="10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2"/>
      <c r="G495" s="10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2"/>
      <c r="G496" s="10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2"/>
      <c r="G497" s="10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2"/>
      <c r="G498" s="10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2"/>
      <c r="G499" s="10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2"/>
      <c r="G500" s="10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2"/>
      <c r="G501" s="10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2"/>
      <c r="G502" s="10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2"/>
      <c r="G503" s="10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2"/>
      <c r="G504" s="10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2"/>
      <c r="G505" s="10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5" t="s">
        <v>40</v>
      </c>
      <c r="D1" s="105"/>
      <c r="E1" s="105"/>
      <c r="F1" s="106" t="s">
        <v>9</v>
      </c>
      <c r="G1" s="106"/>
      <c r="H1" s="114" t="s">
        <v>71</v>
      </c>
      <c r="I1" s="114"/>
      <c r="J1" s="114"/>
    </row>
    <row r="2" spans="1:10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72</v>
      </c>
      <c r="J2" s="42"/>
    </row>
    <row r="3" spans="1:10" ht="18.75" x14ac:dyDescent="0.3">
      <c r="A3" s="107">
        <f>(E3-F3)/D3</f>
        <v>2248.1287563682999</v>
      </c>
      <c r="B3" s="108">
        <f>E3/D3</f>
        <v>2264.1069280553525</v>
      </c>
      <c r="C3" s="115">
        <f>H3*I3</f>
        <v>2280.7479499999999</v>
      </c>
      <c r="D3" s="110">
        <f>SUM(D7:D505)</f>
        <v>7.5102460000000004</v>
      </c>
      <c r="E3" s="111">
        <f>SUM(E7:E505)</f>
        <v>17004</v>
      </c>
      <c r="F3" s="111">
        <f>SUM(F7:G505)</f>
        <v>120</v>
      </c>
      <c r="G3" s="19">
        <f>(C3*D3+F3-E3)/E3</f>
        <v>1.4407090596077483E-2</v>
      </c>
      <c r="H3" s="116">
        <v>72.67</v>
      </c>
      <c r="I3" s="117">
        <f>投資!G2</f>
        <v>31.385000000000002</v>
      </c>
      <c r="J3" s="118"/>
    </row>
    <row r="4" spans="1:10" ht="18.75" x14ac:dyDescent="0.3">
      <c r="A4" s="107"/>
      <c r="B4" s="108"/>
      <c r="C4" s="115"/>
      <c r="D4" s="110"/>
      <c r="E4" s="111"/>
      <c r="F4" s="111"/>
      <c r="G4" s="33">
        <f>C3*D3+F3-E3</f>
        <v>244.97816849570154</v>
      </c>
      <c r="H4" s="116"/>
      <c r="I4" s="117"/>
      <c r="J4" s="118"/>
    </row>
    <row r="5" spans="1:10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  <c r="H5" s="113" t="s">
        <v>48</v>
      </c>
      <c r="I5" s="113" t="s">
        <v>73</v>
      </c>
      <c r="J5" s="113" t="s">
        <v>74</v>
      </c>
    </row>
    <row r="6" spans="1:10" x14ac:dyDescent="0.3">
      <c r="A6" s="36">
        <v>1</v>
      </c>
      <c r="B6" s="103" t="s">
        <v>52</v>
      </c>
      <c r="C6" s="103"/>
      <c r="D6" s="103"/>
      <c r="E6" s="103"/>
      <c r="F6" s="104">
        <f>SUM(F7:G505)</f>
        <v>120</v>
      </c>
      <c r="G6" s="104"/>
      <c r="H6" s="113"/>
      <c r="I6" s="113"/>
      <c r="J6" s="113"/>
    </row>
    <row r="7" spans="1:10" x14ac:dyDescent="0.3">
      <c r="A7" s="36">
        <v>2</v>
      </c>
      <c r="B7" s="37" t="s">
        <v>53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2"/>
      <c r="G7" s="102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75</v>
      </c>
      <c r="C8" s="43">
        <f t="shared" si="0"/>
        <v>0</v>
      </c>
      <c r="D8" s="39"/>
      <c r="E8" s="39"/>
      <c r="F8" s="102">
        <v>2</v>
      </c>
      <c r="G8" s="102"/>
      <c r="H8" s="44"/>
      <c r="I8" s="44"/>
      <c r="J8" s="44"/>
    </row>
    <row r="9" spans="1:10" x14ac:dyDescent="0.3">
      <c r="A9" s="36">
        <v>4</v>
      </c>
      <c r="B9" s="37" t="s">
        <v>76</v>
      </c>
      <c r="C9" s="43">
        <f t="shared" si="0"/>
        <v>2267.0656499999996</v>
      </c>
      <c r="D9" s="39">
        <v>0.441048</v>
      </c>
      <c r="E9" s="39">
        <v>1000</v>
      </c>
      <c r="F9" s="102"/>
      <c r="G9" s="102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77</v>
      </c>
      <c r="C10" s="43">
        <f t="shared" si="0"/>
        <v>2269.7217000000001</v>
      </c>
      <c r="D10" s="39">
        <v>0.44062099999999998</v>
      </c>
      <c r="E10" s="40">
        <v>1000</v>
      </c>
      <c r="F10" s="102"/>
      <c r="G10" s="102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77</v>
      </c>
      <c r="C11" s="43">
        <f t="shared" si="0"/>
        <v>2269.7217000000001</v>
      </c>
      <c r="D11" s="39">
        <v>4.4057849999999998</v>
      </c>
      <c r="E11" s="39">
        <v>10001</v>
      </c>
      <c r="F11" s="102"/>
      <c r="G11" s="102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67</v>
      </c>
      <c r="C12" s="43">
        <f t="shared" si="0"/>
        <v>0</v>
      </c>
      <c r="D12" s="39"/>
      <c r="E12" s="39"/>
      <c r="F12" s="102">
        <v>4</v>
      </c>
      <c r="G12" s="102"/>
      <c r="H12" s="44"/>
      <c r="I12" s="44"/>
      <c r="J12" s="44"/>
    </row>
    <row r="13" spans="1:10" x14ac:dyDescent="0.3">
      <c r="A13" s="36">
        <v>8</v>
      </c>
      <c r="B13" s="37" t="s">
        <v>58</v>
      </c>
      <c r="C13" s="43">
        <f t="shared" si="0"/>
        <v>2213.8420000000001</v>
      </c>
      <c r="D13" s="39">
        <v>0.451706</v>
      </c>
      <c r="E13" s="39">
        <v>1000</v>
      </c>
      <c r="F13" s="102"/>
      <c r="G13" s="102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78</v>
      </c>
      <c r="C14" s="43">
        <f t="shared" si="0"/>
        <v>0</v>
      </c>
      <c r="D14" s="39"/>
      <c r="E14" s="39"/>
      <c r="F14" s="102">
        <v>25</v>
      </c>
      <c r="G14" s="102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3">
        <f t="shared" si="0"/>
        <v>2241.6852500000005</v>
      </c>
      <c r="D15" s="39">
        <v>0.44608700000000001</v>
      </c>
      <c r="E15" s="39">
        <v>1000</v>
      </c>
      <c r="F15" s="102"/>
      <c r="G15" s="102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79</v>
      </c>
      <c r="C16" s="43">
        <f t="shared" si="0"/>
        <v>0</v>
      </c>
      <c r="D16" s="39"/>
      <c r="E16" s="39"/>
      <c r="F16" s="102">
        <v>28</v>
      </c>
      <c r="G16" s="102"/>
      <c r="H16" s="44"/>
      <c r="I16" s="44"/>
      <c r="J16" s="44"/>
    </row>
    <row r="17" spans="1:10" s="29" customFormat="1" ht="16.5" x14ac:dyDescent="0.3">
      <c r="A17" s="36">
        <v>12</v>
      </c>
      <c r="B17" s="37" t="s">
        <v>61</v>
      </c>
      <c r="C17" s="43">
        <f t="shared" si="0"/>
        <v>2276.4768000000004</v>
      </c>
      <c r="D17" s="39">
        <v>0.439224</v>
      </c>
      <c r="E17" s="39">
        <v>1000</v>
      </c>
      <c r="F17" s="102"/>
      <c r="G17" s="102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62</v>
      </c>
      <c r="C18" s="43">
        <f t="shared" si="0"/>
        <v>0</v>
      </c>
      <c r="D18" s="39"/>
      <c r="E18" s="39"/>
      <c r="F18" s="102">
        <v>29</v>
      </c>
      <c r="G18" s="102"/>
      <c r="H18" s="44"/>
      <c r="I18" s="44"/>
      <c r="J18" s="44"/>
    </row>
    <row r="19" spans="1:10" s="29" customFormat="1" ht="16.5" x14ac:dyDescent="0.3">
      <c r="A19" s="36">
        <v>14</v>
      </c>
      <c r="B19" s="37" t="s">
        <v>80</v>
      </c>
      <c r="C19" s="43">
        <f t="shared" si="0"/>
        <v>0</v>
      </c>
      <c r="D19" s="39"/>
      <c r="E19" s="39"/>
      <c r="F19" s="102">
        <v>32</v>
      </c>
      <c r="G19" s="102"/>
      <c r="H19" s="44"/>
      <c r="I19" s="44"/>
      <c r="J19" s="44"/>
    </row>
    <row r="20" spans="1:10" s="29" customFormat="1" ht="16.5" x14ac:dyDescent="0.3">
      <c r="A20" s="36">
        <v>15</v>
      </c>
      <c r="B20" s="37" t="s">
        <v>63</v>
      </c>
      <c r="C20" s="43">
        <f t="shared" si="0"/>
        <v>2260.7888600000001</v>
      </c>
      <c r="D20" s="39">
        <v>0.44240200000000002</v>
      </c>
      <c r="E20" s="39">
        <v>1003</v>
      </c>
      <c r="F20" s="102"/>
      <c r="G20" s="102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2"/>
      <c r="G21" s="102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2"/>
      <c r="G22" s="102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2"/>
      <c r="G23" s="102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2"/>
      <c r="G24" s="102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2"/>
      <c r="G25" s="102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2"/>
      <c r="G26" s="102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2"/>
      <c r="G27" s="102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2"/>
      <c r="G28" s="102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2"/>
      <c r="G29" s="102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2"/>
      <c r="G30" s="102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2"/>
      <c r="G31" s="102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2"/>
      <c r="G32" s="102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2"/>
      <c r="G33" s="102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2"/>
      <c r="G34" s="102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2"/>
      <c r="G35" s="102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2"/>
      <c r="G36" s="102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2"/>
      <c r="G37" s="102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2"/>
      <c r="G38" s="102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2"/>
      <c r="G39" s="102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2"/>
      <c r="G40" s="102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2"/>
      <c r="G41" s="102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2"/>
      <c r="G42" s="102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2"/>
      <c r="G43" s="102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2"/>
      <c r="G44" s="102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2"/>
      <c r="G45" s="102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2"/>
      <c r="G46" s="102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2"/>
      <c r="G47" s="102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2"/>
      <c r="G48" s="102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2"/>
      <c r="G49" s="102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2"/>
      <c r="G50" s="102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2"/>
      <c r="G51" s="102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2"/>
      <c r="G52" s="102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2"/>
      <c r="G53" s="102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2"/>
      <c r="G54" s="102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2"/>
      <c r="G55" s="102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2"/>
      <c r="G56" s="102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2"/>
      <c r="G57" s="102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2"/>
      <c r="G58" s="102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2"/>
      <c r="G59" s="102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2"/>
      <c r="G60" s="102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2"/>
      <c r="G61" s="102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2"/>
      <c r="G62" s="102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2"/>
      <c r="G63" s="102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2"/>
      <c r="G64" s="102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2"/>
      <c r="G65" s="102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2"/>
      <c r="G66" s="102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2"/>
      <c r="G67" s="102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2"/>
      <c r="G68" s="102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2"/>
      <c r="G69" s="102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2"/>
      <c r="G70" s="102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2"/>
      <c r="G71" s="102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2"/>
      <c r="G72" s="102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2"/>
      <c r="G73" s="102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2"/>
      <c r="G74" s="102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2"/>
      <c r="G75" s="102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2"/>
      <c r="G76" s="102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2"/>
      <c r="G77" s="102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2"/>
      <c r="G78" s="102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2"/>
      <c r="G79" s="102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2"/>
      <c r="G80" s="102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2"/>
      <c r="G81" s="102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2"/>
      <c r="G82" s="102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2"/>
      <c r="G83" s="102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2"/>
      <c r="G84" s="102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2"/>
      <c r="G85" s="102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2"/>
      <c r="G86" s="102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2"/>
      <c r="G87" s="102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2"/>
      <c r="G88" s="102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2"/>
      <c r="G89" s="102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2"/>
      <c r="G90" s="102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2"/>
      <c r="G91" s="102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2"/>
      <c r="G92" s="102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2"/>
      <c r="G93" s="102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2"/>
      <c r="G94" s="102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2"/>
      <c r="G95" s="102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2"/>
      <c r="G96" s="102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2"/>
      <c r="G97" s="102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2"/>
      <c r="G98" s="102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2"/>
      <c r="G99" s="102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2"/>
      <c r="G100" s="102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2"/>
      <c r="G101" s="102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2"/>
      <c r="G102" s="102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2"/>
      <c r="G103" s="102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2"/>
      <c r="G104" s="102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2"/>
      <c r="G105" s="102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2"/>
      <c r="G106" s="102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2"/>
      <c r="G107" s="102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2"/>
      <c r="G108" s="102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2"/>
      <c r="G109" s="102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2"/>
      <c r="G110" s="102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2"/>
      <c r="G111" s="102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2"/>
      <c r="G112" s="102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2"/>
      <c r="G113" s="102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2"/>
      <c r="G114" s="102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2"/>
      <c r="G115" s="102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2"/>
      <c r="G116" s="102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2"/>
      <c r="G117" s="102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2"/>
      <c r="G118" s="102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2"/>
      <c r="G119" s="102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2"/>
      <c r="G120" s="102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2"/>
      <c r="G121" s="102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2"/>
      <c r="G122" s="102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2"/>
      <c r="G123" s="102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2"/>
      <c r="G124" s="102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2"/>
      <c r="G125" s="102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2"/>
      <c r="G126" s="102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2"/>
      <c r="G127" s="102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2"/>
      <c r="G128" s="102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2"/>
      <c r="G129" s="102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2"/>
      <c r="G130" s="102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2"/>
      <c r="G131" s="102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2"/>
      <c r="G132" s="102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2"/>
      <c r="G133" s="102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2"/>
      <c r="G134" s="102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2"/>
      <c r="G135" s="102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2"/>
      <c r="G136" s="102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2"/>
      <c r="G137" s="102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2"/>
      <c r="G138" s="102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2"/>
      <c r="G139" s="102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2"/>
      <c r="G140" s="102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2"/>
      <c r="G141" s="102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2"/>
      <c r="G142" s="102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2"/>
      <c r="G143" s="102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2"/>
      <c r="G144" s="102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2"/>
      <c r="G145" s="102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2"/>
      <c r="G146" s="102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2"/>
      <c r="G147" s="102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2"/>
      <c r="G148" s="102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2"/>
      <c r="G149" s="102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2"/>
      <c r="G150" s="102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2"/>
      <c r="G151" s="102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2"/>
      <c r="G152" s="102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2"/>
      <c r="G153" s="102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2"/>
      <c r="G154" s="102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2"/>
      <c r="G155" s="102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2"/>
      <c r="G156" s="102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2"/>
      <c r="G157" s="102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2"/>
      <c r="G158" s="102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2"/>
      <c r="G159" s="102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2"/>
      <c r="G160" s="102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2"/>
      <c r="G161" s="102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2"/>
      <c r="G162" s="102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2"/>
      <c r="G163" s="102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2"/>
      <c r="G164" s="102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2"/>
      <c r="G165" s="102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2"/>
      <c r="G166" s="102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2"/>
      <c r="G167" s="102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2"/>
      <c r="G168" s="102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2"/>
      <c r="G169" s="102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2"/>
      <c r="G170" s="102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2"/>
      <c r="G171" s="102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2"/>
      <c r="G172" s="102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2"/>
      <c r="G173" s="102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2"/>
      <c r="G174" s="102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2"/>
      <c r="G175" s="102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2"/>
      <c r="G176" s="102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2"/>
      <c r="G177" s="102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2"/>
      <c r="G178" s="102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2"/>
      <c r="G179" s="102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2"/>
      <c r="G180" s="102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2"/>
      <c r="G181" s="102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2"/>
      <c r="G182" s="102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2"/>
      <c r="G183" s="102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2"/>
      <c r="G184" s="102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2"/>
      <c r="G185" s="102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2"/>
      <c r="G186" s="102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2"/>
      <c r="G187" s="102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2"/>
      <c r="G188" s="102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2"/>
      <c r="G189" s="102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2"/>
      <c r="G190" s="102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2"/>
      <c r="G191" s="102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2"/>
      <c r="G192" s="102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2"/>
      <c r="G193" s="102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2"/>
      <c r="G194" s="102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2"/>
      <c r="G195" s="102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2"/>
      <c r="G196" s="102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2"/>
      <c r="G197" s="102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2"/>
      <c r="G198" s="102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2"/>
      <c r="G199" s="102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2"/>
      <c r="G200" s="102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2"/>
      <c r="G201" s="102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2"/>
      <c r="G202" s="102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2"/>
      <c r="G203" s="102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2"/>
      <c r="G204" s="102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2"/>
      <c r="G205" s="102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2"/>
      <c r="G206" s="102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2"/>
      <c r="G207" s="102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2"/>
      <c r="G208" s="102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2"/>
      <c r="G209" s="102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2"/>
      <c r="G210" s="102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2"/>
      <c r="G211" s="102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2"/>
      <c r="G212" s="102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2"/>
      <c r="G213" s="102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2"/>
      <c r="G214" s="102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2"/>
      <c r="G215" s="102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2"/>
      <c r="G216" s="102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2"/>
      <c r="G217" s="102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2"/>
      <c r="G218" s="102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2"/>
      <c r="G219" s="102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2"/>
      <c r="G220" s="102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2"/>
      <c r="G221" s="102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2"/>
      <c r="G222" s="102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2"/>
      <c r="G223" s="102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2"/>
      <c r="G224" s="102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2"/>
      <c r="G225" s="102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2"/>
      <c r="G226" s="102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2"/>
      <c r="G227" s="102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2"/>
      <c r="G228" s="102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2"/>
      <c r="G229" s="102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2"/>
      <c r="G230" s="102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2"/>
      <c r="G231" s="102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2"/>
      <c r="G232" s="102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2"/>
      <c r="G233" s="102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2"/>
      <c r="G234" s="102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2"/>
      <c r="G235" s="102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2"/>
      <c r="G236" s="102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2"/>
      <c r="G237" s="102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2"/>
      <c r="G238" s="102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2"/>
      <c r="G239" s="102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2"/>
      <c r="G240" s="102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2"/>
      <c r="G241" s="102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2"/>
      <c r="G242" s="102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2"/>
      <c r="G243" s="102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2"/>
      <c r="G244" s="102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2"/>
      <c r="G245" s="102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2"/>
      <c r="G246" s="102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2"/>
      <c r="G247" s="102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2"/>
      <c r="G248" s="102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2"/>
      <c r="G249" s="102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2"/>
      <c r="G250" s="102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2"/>
      <c r="G251" s="102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2"/>
      <c r="G252" s="102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2"/>
      <c r="G253" s="102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2"/>
      <c r="G254" s="102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2"/>
      <c r="G255" s="102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2"/>
      <c r="G256" s="102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2"/>
      <c r="G257" s="102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2"/>
      <c r="G258" s="102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2"/>
      <c r="G259" s="102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2"/>
      <c r="G260" s="102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2"/>
      <c r="G261" s="102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2"/>
      <c r="G262" s="102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2"/>
      <c r="G263" s="102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2"/>
      <c r="G264" s="102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2"/>
      <c r="G265" s="102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2"/>
      <c r="G266" s="102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2"/>
      <c r="G267" s="102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2"/>
      <c r="G268" s="102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2"/>
      <c r="G269" s="102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2"/>
      <c r="G270" s="102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2"/>
      <c r="G271" s="102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2"/>
      <c r="G272" s="102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2"/>
      <c r="G273" s="102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2"/>
      <c r="G274" s="102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2"/>
      <c r="G275" s="102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2"/>
      <c r="G276" s="102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2"/>
      <c r="G277" s="102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2"/>
      <c r="G278" s="102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2"/>
      <c r="G279" s="102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2"/>
      <c r="G280" s="102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2"/>
      <c r="G281" s="102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2"/>
      <c r="G282" s="102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2"/>
      <c r="G283" s="102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2"/>
      <c r="G284" s="102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2"/>
      <c r="G285" s="102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2"/>
      <c r="G286" s="102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2"/>
      <c r="G287" s="102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2"/>
      <c r="G288" s="102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2"/>
      <c r="G289" s="102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2"/>
      <c r="G290" s="102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2"/>
      <c r="G291" s="102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2"/>
      <c r="G292" s="102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2"/>
      <c r="G293" s="102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2"/>
      <c r="G294" s="102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2"/>
      <c r="G295" s="102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2"/>
      <c r="G296" s="102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2"/>
      <c r="G297" s="102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2"/>
      <c r="G298" s="102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2"/>
      <c r="G299" s="102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2"/>
      <c r="G300" s="102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2"/>
      <c r="G301" s="102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2"/>
      <c r="G302" s="102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2"/>
      <c r="G303" s="102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2"/>
      <c r="G304" s="102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2"/>
      <c r="G305" s="102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2"/>
      <c r="G306" s="102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2"/>
      <c r="G307" s="102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2"/>
      <c r="G308" s="102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2"/>
      <c r="G309" s="102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2"/>
      <c r="G310" s="102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2"/>
      <c r="G311" s="102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2"/>
      <c r="G312" s="102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2"/>
      <c r="G313" s="102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2"/>
      <c r="G314" s="102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2"/>
      <c r="G315" s="102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2"/>
      <c r="G316" s="102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2"/>
      <c r="G317" s="102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2"/>
      <c r="G318" s="102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2"/>
      <c r="G319" s="102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2"/>
      <c r="G320" s="102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2"/>
      <c r="G321" s="102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2"/>
      <c r="G322" s="102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2"/>
      <c r="G323" s="102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2"/>
      <c r="G324" s="102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2"/>
      <c r="G325" s="102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2"/>
      <c r="G326" s="102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2"/>
      <c r="G327" s="102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2"/>
      <c r="G328" s="102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2"/>
      <c r="G329" s="102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2"/>
      <c r="G330" s="102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2"/>
      <c r="G331" s="102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2"/>
      <c r="G332" s="102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2"/>
      <c r="G333" s="102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2"/>
      <c r="G334" s="102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2"/>
      <c r="G335" s="102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2"/>
      <c r="G336" s="102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2"/>
      <c r="G337" s="102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2"/>
      <c r="G338" s="102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2"/>
      <c r="G339" s="102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2"/>
      <c r="G340" s="102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2"/>
      <c r="G341" s="102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2"/>
      <c r="G342" s="102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2"/>
      <c r="G343" s="102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2"/>
      <c r="G344" s="102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2"/>
      <c r="G345" s="102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2"/>
      <c r="G346" s="102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2"/>
      <c r="G347" s="102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2"/>
      <c r="G348" s="102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2"/>
      <c r="G349" s="102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2"/>
      <c r="G350" s="102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2"/>
      <c r="G351" s="102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2"/>
      <c r="G352" s="102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2"/>
      <c r="G353" s="102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2"/>
      <c r="G354" s="102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2"/>
      <c r="G355" s="102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2"/>
      <c r="G356" s="102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2"/>
      <c r="G357" s="102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2"/>
      <c r="G358" s="102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2"/>
      <c r="G359" s="102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2"/>
      <c r="G360" s="102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2"/>
      <c r="G361" s="102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2"/>
      <c r="G362" s="102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2"/>
      <c r="G363" s="102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2"/>
      <c r="G364" s="102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2"/>
      <c r="G365" s="102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2"/>
      <c r="G366" s="102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2"/>
      <c r="G367" s="102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2"/>
      <c r="G368" s="102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2"/>
      <c r="G369" s="102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2"/>
      <c r="G370" s="102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2"/>
      <c r="G371" s="102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2"/>
      <c r="G372" s="102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2"/>
      <c r="G373" s="102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2"/>
      <c r="G374" s="102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2"/>
      <c r="G375" s="102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2"/>
      <c r="G376" s="102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2"/>
      <c r="G377" s="102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2"/>
      <c r="G378" s="102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2"/>
      <c r="G379" s="102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2"/>
      <c r="G380" s="102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2"/>
      <c r="G381" s="102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2"/>
      <c r="G382" s="102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2"/>
      <c r="G383" s="102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2"/>
      <c r="G384" s="102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2"/>
      <c r="G385" s="102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2"/>
      <c r="G386" s="102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2"/>
      <c r="G387" s="102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2"/>
      <c r="G388" s="102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2"/>
      <c r="G389" s="102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2"/>
      <c r="G390" s="102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2"/>
      <c r="G391" s="102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2"/>
      <c r="G392" s="102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2"/>
      <c r="G393" s="102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2"/>
      <c r="G394" s="102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2"/>
      <c r="G395" s="102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2"/>
      <c r="G396" s="102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2"/>
      <c r="G397" s="102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2"/>
      <c r="G398" s="102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2"/>
      <c r="G399" s="102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2"/>
      <c r="G400" s="102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2"/>
      <c r="G401" s="102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2"/>
      <c r="G402" s="102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2"/>
      <c r="G403" s="102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2"/>
      <c r="G404" s="102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2"/>
      <c r="G405" s="102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2"/>
      <c r="G406" s="102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2"/>
      <c r="G407" s="102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2"/>
      <c r="G408" s="102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2"/>
      <c r="G409" s="102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2"/>
      <c r="G410" s="102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2"/>
      <c r="G411" s="102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2"/>
      <c r="G412" s="102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2"/>
      <c r="G413" s="102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2"/>
      <c r="G414" s="102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2"/>
      <c r="G415" s="102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2"/>
      <c r="G416" s="102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2"/>
      <c r="G417" s="102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2"/>
      <c r="G418" s="102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2"/>
      <c r="G419" s="102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2"/>
      <c r="G420" s="102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2"/>
      <c r="G421" s="102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2"/>
      <c r="G422" s="102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2"/>
      <c r="G423" s="102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2"/>
      <c r="G424" s="102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2"/>
      <c r="G425" s="102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2"/>
      <c r="G426" s="102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2"/>
      <c r="G427" s="102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2"/>
      <c r="G428" s="102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2"/>
      <c r="G429" s="102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2"/>
      <c r="G430" s="102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2"/>
      <c r="G431" s="102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2"/>
      <c r="G432" s="102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2"/>
      <c r="G433" s="102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2"/>
      <c r="G434" s="102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2"/>
      <c r="G435" s="102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2"/>
      <c r="G436" s="102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2"/>
      <c r="G437" s="102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2"/>
      <c r="G438" s="102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2"/>
      <c r="G439" s="102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2"/>
      <c r="G440" s="102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2"/>
      <c r="G441" s="102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2"/>
      <c r="G442" s="102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2"/>
      <c r="G443" s="102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2"/>
      <c r="G444" s="102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2"/>
      <c r="G445" s="102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2"/>
      <c r="G446" s="102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2"/>
      <c r="G447" s="102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2"/>
      <c r="G448" s="102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2"/>
      <c r="G449" s="102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2"/>
      <c r="G450" s="102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2"/>
      <c r="G451" s="102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2"/>
      <c r="G452" s="102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2"/>
      <c r="G453" s="102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2"/>
      <c r="G454" s="102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2"/>
      <c r="G455" s="102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2"/>
      <c r="G456" s="102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2"/>
      <c r="G457" s="102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2"/>
      <c r="G458" s="102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2"/>
      <c r="G459" s="102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2"/>
      <c r="G460" s="102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2"/>
      <c r="G461" s="102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2"/>
      <c r="G462" s="102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2"/>
      <c r="G463" s="102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2"/>
      <c r="G464" s="102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2"/>
      <c r="G465" s="102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2"/>
      <c r="G466" s="102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2"/>
      <c r="G467" s="102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2"/>
      <c r="G468" s="102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2"/>
      <c r="G469" s="102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2"/>
      <c r="G470" s="102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2"/>
      <c r="G471" s="102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2"/>
      <c r="G472" s="102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2"/>
      <c r="G473" s="102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2"/>
      <c r="G474" s="102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2"/>
      <c r="G475" s="102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2"/>
      <c r="G476" s="102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2"/>
      <c r="G477" s="102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2"/>
      <c r="G478" s="102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2"/>
      <c r="G479" s="102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2"/>
      <c r="G480" s="102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2"/>
      <c r="G481" s="102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2"/>
      <c r="G482" s="102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2"/>
      <c r="G483" s="102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2"/>
      <c r="G484" s="102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2"/>
      <c r="G485" s="102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2"/>
      <c r="G486" s="102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2"/>
      <c r="G487" s="102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2"/>
      <c r="G488" s="102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2"/>
      <c r="G489" s="102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2"/>
      <c r="G490" s="102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2"/>
      <c r="G491" s="102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2"/>
      <c r="G492" s="102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2"/>
      <c r="G493" s="102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2"/>
      <c r="G494" s="102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2"/>
      <c r="G495" s="102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2"/>
      <c r="G496" s="102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2"/>
      <c r="G497" s="102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2"/>
      <c r="G498" s="102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2"/>
      <c r="G499" s="102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2"/>
      <c r="G500" s="102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2"/>
      <c r="G501" s="102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2"/>
      <c r="G502" s="102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2"/>
      <c r="G503" s="102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2"/>
      <c r="G504" s="102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2"/>
      <c r="G505" s="102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5" t="s">
        <v>40</v>
      </c>
      <c r="D1" s="105"/>
      <c r="E1" s="105"/>
      <c r="F1" s="106" t="s">
        <v>13</v>
      </c>
      <c r="G1" s="106"/>
      <c r="H1" s="114" t="s">
        <v>71</v>
      </c>
      <c r="I1" s="114"/>
      <c r="J1" s="114"/>
    </row>
    <row r="2" spans="1:10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72</v>
      </c>
      <c r="J2" s="42"/>
    </row>
    <row r="3" spans="1:10" ht="18.75" x14ac:dyDescent="0.3">
      <c r="A3" s="107">
        <f>(E3-F3)/D3</f>
        <v>1427.3626762875233</v>
      </c>
      <c r="B3" s="108">
        <f>E3/D3</f>
        <v>1441.3584458603498</v>
      </c>
      <c r="C3" s="120">
        <f>H3*I3</f>
        <v>1463.4825500000002</v>
      </c>
      <c r="D3" s="110">
        <f>SUM(D7:D505)</f>
        <v>4.8586109999999998</v>
      </c>
      <c r="E3" s="111">
        <f>SUM(E7:E505)</f>
        <v>7003</v>
      </c>
      <c r="F3" s="111">
        <f>SUM(F7:G505)</f>
        <v>68</v>
      </c>
      <c r="G3" s="19">
        <f>(C3*D3+F3-E3)/E3</f>
        <v>2.5059605274603759E-2</v>
      </c>
      <c r="H3" s="116">
        <v>46.63</v>
      </c>
      <c r="I3" s="121">
        <f>投資!G2</f>
        <v>31.385000000000002</v>
      </c>
      <c r="J3" s="118"/>
    </row>
    <row r="4" spans="1:10" ht="18.75" x14ac:dyDescent="0.3">
      <c r="A4" s="107"/>
      <c r="B4" s="108"/>
      <c r="C4" s="120"/>
      <c r="D4" s="110"/>
      <c r="E4" s="111"/>
      <c r="F4" s="111"/>
      <c r="G4" s="33">
        <f>C3*D3+F3-E3</f>
        <v>175.49241573805011</v>
      </c>
      <c r="H4" s="116"/>
      <c r="I4" s="121"/>
      <c r="J4" s="118"/>
    </row>
    <row r="5" spans="1:10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  <c r="H5" s="113" t="s">
        <v>48</v>
      </c>
      <c r="I5" s="113" t="s">
        <v>73</v>
      </c>
      <c r="J5" s="113" t="s">
        <v>74</v>
      </c>
    </row>
    <row r="6" spans="1:10" x14ac:dyDescent="0.3">
      <c r="A6" s="36">
        <v>1</v>
      </c>
      <c r="B6" s="103" t="s">
        <v>52</v>
      </c>
      <c r="C6" s="103"/>
      <c r="D6" s="103"/>
      <c r="E6" s="103"/>
      <c r="F6" s="119">
        <f>SUM(F7:G505)</f>
        <v>68</v>
      </c>
      <c r="G6" s="119"/>
      <c r="H6" s="113"/>
      <c r="I6" s="113"/>
      <c r="J6" s="113"/>
    </row>
    <row r="7" spans="1:10" x14ac:dyDescent="0.3">
      <c r="A7" s="36">
        <v>2</v>
      </c>
      <c r="B7" s="37" t="s">
        <v>53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2"/>
      <c r="G7" s="102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76</v>
      </c>
      <c r="C8" s="46">
        <f t="shared" si="0"/>
        <v>1441.8652499999998</v>
      </c>
      <c r="D8" s="39">
        <v>0.69346600000000003</v>
      </c>
      <c r="E8" s="39">
        <v>1000</v>
      </c>
      <c r="F8" s="102"/>
      <c r="G8" s="102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77</v>
      </c>
      <c r="C9" s="46">
        <f t="shared" si="0"/>
        <v>1452.1096799999998</v>
      </c>
      <c r="D9" s="39">
        <v>0.68871199999999999</v>
      </c>
      <c r="E9" s="39">
        <v>1000</v>
      </c>
      <c r="F9" s="102"/>
      <c r="G9" s="102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81</v>
      </c>
      <c r="C10" s="46">
        <f t="shared" si="0"/>
        <v>0</v>
      </c>
      <c r="D10" s="39"/>
      <c r="E10" s="40"/>
      <c r="F10" s="102">
        <v>14</v>
      </c>
      <c r="G10" s="102"/>
      <c r="H10" s="44"/>
      <c r="I10" s="44"/>
      <c r="J10" s="44"/>
    </row>
    <row r="11" spans="1:10" x14ac:dyDescent="0.3">
      <c r="A11" s="36">
        <v>6</v>
      </c>
      <c r="B11" s="37" t="s">
        <v>58</v>
      </c>
      <c r="C11" s="46">
        <f t="shared" si="0"/>
        <v>1382.7629999999999</v>
      </c>
      <c r="D11" s="39">
        <v>0.72319500000000003</v>
      </c>
      <c r="E11" s="39">
        <v>1000</v>
      </c>
      <c r="F11" s="102"/>
      <c r="G11" s="102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60</v>
      </c>
      <c r="C12" s="46">
        <f t="shared" si="0"/>
        <v>1424.5081</v>
      </c>
      <c r="D12" s="39">
        <v>0.70198799999999995</v>
      </c>
      <c r="E12" s="39">
        <v>1000</v>
      </c>
      <c r="F12" s="102"/>
      <c r="G12" s="102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61</v>
      </c>
      <c r="C13" s="46">
        <f t="shared" si="0"/>
        <v>1461.1731200000002</v>
      </c>
      <c r="D13" s="39">
        <v>0.68430100000000005</v>
      </c>
      <c r="E13" s="39">
        <v>1000</v>
      </c>
      <c r="F13" s="102"/>
      <c r="G13" s="102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82</v>
      </c>
      <c r="C14" s="46">
        <f t="shared" si="0"/>
        <v>0</v>
      </c>
      <c r="D14" s="39"/>
      <c r="E14" s="39"/>
      <c r="F14" s="102">
        <v>54</v>
      </c>
      <c r="G14" s="102"/>
      <c r="H14" s="44"/>
      <c r="I14" s="44"/>
      <c r="J14" s="44"/>
    </row>
    <row r="15" spans="1:10" x14ac:dyDescent="0.3">
      <c r="A15" s="36">
        <v>10</v>
      </c>
      <c r="B15" s="37" t="s">
        <v>63</v>
      </c>
      <c r="C15" s="46">
        <f t="shared" si="0"/>
        <v>1464.8719799999999</v>
      </c>
      <c r="D15" s="39">
        <v>0.68255999999999994</v>
      </c>
      <c r="E15" s="39">
        <v>1003</v>
      </c>
      <c r="F15" s="102"/>
      <c r="G15" s="102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02"/>
      <c r="G16" s="102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2"/>
      <c r="G17" s="102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2"/>
      <c r="G18" s="102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2"/>
      <c r="G19" s="102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2"/>
      <c r="G20" s="102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2"/>
      <c r="G21" s="102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2"/>
      <c r="G22" s="102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2"/>
      <c r="G23" s="102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2"/>
      <c r="G24" s="102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2"/>
      <c r="G25" s="102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2"/>
      <c r="G26" s="102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2"/>
      <c r="G27" s="102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2"/>
      <c r="G28" s="102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2"/>
      <c r="G29" s="102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2"/>
      <c r="G30" s="102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2"/>
      <c r="G31" s="102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2"/>
      <c r="G32" s="102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2"/>
      <c r="G33" s="102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2"/>
      <c r="G34" s="102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2"/>
      <c r="G35" s="102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2"/>
      <c r="G36" s="102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2"/>
      <c r="G37" s="102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2"/>
      <c r="G38" s="102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2"/>
      <c r="G39" s="102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2"/>
      <c r="G40" s="102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2"/>
      <c r="G41" s="102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2"/>
      <c r="G42" s="102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2"/>
      <c r="G43" s="102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2"/>
      <c r="G44" s="102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2"/>
      <c r="G45" s="102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2"/>
      <c r="G46" s="102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2"/>
      <c r="G47" s="102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2"/>
      <c r="G48" s="102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2"/>
      <c r="G49" s="102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2"/>
      <c r="G50" s="102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2"/>
      <c r="G51" s="102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2"/>
      <c r="G52" s="102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2"/>
      <c r="G53" s="102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2"/>
      <c r="G54" s="102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2"/>
      <c r="G55" s="102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2"/>
      <c r="G56" s="102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2"/>
      <c r="G57" s="102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2"/>
      <c r="G58" s="102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2"/>
      <c r="G59" s="102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2"/>
      <c r="G60" s="102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2"/>
      <c r="G61" s="102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2"/>
      <c r="G62" s="102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2"/>
      <c r="G63" s="102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2"/>
      <c r="G64" s="102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2"/>
      <c r="G65" s="102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2"/>
      <c r="G66" s="102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2"/>
      <c r="G67" s="102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2"/>
      <c r="G68" s="102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2"/>
      <c r="G69" s="102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2"/>
      <c r="G70" s="102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2"/>
      <c r="G71" s="102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2"/>
      <c r="G72" s="102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2"/>
      <c r="G73" s="102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2"/>
      <c r="G74" s="102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2"/>
      <c r="G75" s="102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2"/>
      <c r="G76" s="102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2"/>
      <c r="G77" s="102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2"/>
      <c r="G78" s="102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2"/>
      <c r="G79" s="102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2"/>
      <c r="G80" s="102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2"/>
      <c r="G81" s="102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2"/>
      <c r="G82" s="102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2"/>
      <c r="G83" s="102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2"/>
      <c r="G84" s="102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2"/>
      <c r="G85" s="102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2"/>
      <c r="G86" s="102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2"/>
      <c r="G87" s="102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2"/>
      <c r="G88" s="102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2"/>
      <c r="G89" s="102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2"/>
      <c r="G90" s="102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2"/>
      <c r="G91" s="102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2"/>
      <c r="G92" s="102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2"/>
      <c r="G93" s="102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2"/>
      <c r="G94" s="102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2"/>
      <c r="G95" s="102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2"/>
      <c r="G96" s="102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2"/>
      <c r="G97" s="102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2"/>
      <c r="G98" s="102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2"/>
      <c r="G99" s="102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2"/>
      <c r="G100" s="102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2"/>
      <c r="G101" s="102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2"/>
      <c r="G102" s="102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2"/>
      <c r="G103" s="102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2"/>
      <c r="G104" s="102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2"/>
      <c r="G105" s="102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2"/>
      <c r="G106" s="102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2"/>
      <c r="G107" s="102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2"/>
      <c r="G108" s="102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2"/>
      <c r="G109" s="102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2"/>
      <c r="G110" s="102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2"/>
      <c r="G111" s="102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2"/>
      <c r="G112" s="102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2"/>
      <c r="G113" s="102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2"/>
      <c r="G114" s="102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2"/>
      <c r="G115" s="102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2"/>
      <c r="G116" s="102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2"/>
      <c r="G117" s="102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2"/>
      <c r="G118" s="102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2"/>
      <c r="G119" s="102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2"/>
      <c r="G120" s="102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2"/>
      <c r="G121" s="102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2"/>
      <c r="G122" s="102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2"/>
      <c r="G123" s="102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2"/>
      <c r="G124" s="102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2"/>
      <c r="G125" s="102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2"/>
      <c r="G126" s="102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2"/>
      <c r="G127" s="102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2"/>
      <c r="G128" s="102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2"/>
      <c r="G129" s="102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2"/>
      <c r="G130" s="102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2"/>
      <c r="G131" s="102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2"/>
      <c r="G132" s="102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2"/>
      <c r="G133" s="102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2"/>
      <c r="G134" s="102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2"/>
      <c r="G135" s="102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2"/>
      <c r="G136" s="102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2"/>
      <c r="G137" s="102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2"/>
      <c r="G138" s="102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2"/>
      <c r="G139" s="102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2"/>
      <c r="G140" s="102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2"/>
      <c r="G141" s="102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2"/>
      <c r="G142" s="102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2"/>
      <c r="G143" s="102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2"/>
      <c r="G144" s="102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2"/>
      <c r="G145" s="102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2"/>
      <c r="G146" s="102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2"/>
      <c r="G147" s="102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2"/>
      <c r="G148" s="102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2"/>
      <c r="G149" s="102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2"/>
      <c r="G150" s="102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2"/>
      <c r="G151" s="102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2"/>
      <c r="G152" s="102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2"/>
      <c r="G153" s="102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2"/>
      <c r="G154" s="102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2"/>
      <c r="G155" s="102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2"/>
      <c r="G156" s="102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2"/>
      <c r="G157" s="102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2"/>
      <c r="G158" s="102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2"/>
      <c r="G159" s="102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2"/>
      <c r="G160" s="102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2"/>
      <c r="G161" s="102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2"/>
      <c r="G162" s="102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2"/>
      <c r="G163" s="102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2"/>
      <c r="G164" s="102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2"/>
      <c r="G165" s="102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2"/>
      <c r="G166" s="102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2"/>
      <c r="G167" s="102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2"/>
      <c r="G168" s="102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2"/>
      <c r="G169" s="102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2"/>
      <c r="G170" s="102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2"/>
      <c r="G171" s="102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2"/>
      <c r="G172" s="102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2"/>
      <c r="G173" s="102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2"/>
      <c r="G174" s="102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2"/>
      <c r="G175" s="102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2"/>
      <c r="G176" s="102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2"/>
      <c r="G177" s="102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2"/>
      <c r="G178" s="102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2"/>
      <c r="G179" s="102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2"/>
      <c r="G180" s="102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2"/>
      <c r="G181" s="102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2"/>
      <c r="G182" s="102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2"/>
      <c r="G183" s="102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2"/>
      <c r="G184" s="102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2"/>
      <c r="G185" s="102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2"/>
      <c r="G186" s="102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2"/>
      <c r="G187" s="102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2"/>
      <c r="G188" s="102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2"/>
      <c r="G189" s="102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2"/>
      <c r="G190" s="102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2"/>
      <c r="G191" s="102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2"/>
      <c r="G192" s="102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2"/>
      <c r="G193" s="102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2"/>
      <c r="G194" s="102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2"/>
      <c r="G195" s="102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2"/>
      <c r="G196" s="102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2"/>
      <c r="G197" s="102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2"/>
      <c r="G198" s="102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2"/>
      <c r="G199" s="102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2"/>
      <c r="G200" s="102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2"/>
      <c r="G201" s="102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2"/>
      <c r="G202" s="102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2"/>
      <c r="G203" s="102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2"/>
      <c r="G204" s="102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2"/>
      <c r="G205" s="102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2"/>
      <c r="G206" s="102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2"/>
      <c r="G207" s="102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2"/>
      <c r="G208" s="102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2"/>
      <c r="G209" s="102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2"/>
      <c r="G210" s="102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2"/>
      <c r="G211" s="102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2"/>
      <c r="G212" s="102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2"/>
      <c r="G213" s="102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2"/>
      <c r="G214" s="102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2"/>
      <c r="G215" s="102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2"/>
      <c r="G216" s="102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2"/>
      <c r="G217" s="102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2"/>
      <c r="G218" s="102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2"/>
      <c r="G219" s="102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2"/>
      <c r="G220" s="102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2"/>
      <c r="G221" s="102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2"/>
      <c r="G222" s="102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2"/>
      <c r="G223" s="102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2"/>
      <c r="G224" s="102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2"/>
      <c r="G225" s="102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2"/>
      <c r="G226" s="102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2"/>
      <c r="G227" s="102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2"/>
      <c r="G228" s="102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2"/>
      <c r="G229" s="102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2"/>
      <c r="G230" s="102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2"/>
      <c r="G231" s="102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2"/>
      <c r="G232" s="102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2"/>
      <c r="G233" s="102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2"/>
      <c r="G234" s="102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2"/>
      <c r="G235" s="102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2"/>
      <c r="G236" s="102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2"/>
      <c r="G237" s="102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2"/>
      <c r="G238" s="102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2"/>
      <c r="G239" s="102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2"/>
      <c r="G240" s="102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2"/>
      <c r="G241" s="102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2"/>
      <c r="G242" s="102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2"/>
      <c r="G243" s="102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2"/>
      <c r="G244" s="102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2"/>
      <c r="G245" s="102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2"/>
      <c r="G246" s="102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2"/>
      <c r="G247" s="102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2"/>
      <c r="G248" s="102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2"/>
      <c r="G249" s="102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2"/>
      <c r="G250" s="102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2"/>
      <c r="G251" s="102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2"/>
      <c r="G252" s="102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2"/>
      <c r="G253" s="102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2"/>
      <c r="G254" s="102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2"/>
      <c r="G255" s="102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2"/>
      <c r="G256" s="102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2"/>
      <c r="G257" s="102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2"/>
      <c r="G258" s="102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2"/>
      <c r="G259" s="102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2"/>
      <c r="G260" s="102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2"/>
      <c r="G261" s="102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2"/>
      <c r="G262" s="102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2"/>
      <c r="G263" s="102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2"/>
      <c r="G264" s="102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2"/>
      <c r="G265" s="102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2"/>
      <c r="G266" s="102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2"/>
      <c r="G267" s="102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2"/>
      <c r="G268" s="102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2"/>
      <c r="G269" s="102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2"/>
      <c r="G270" s="102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2"/>
      <c r="G271" s="102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2"/>
      <c r="G272" s="102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2"/>
      <c r="G273" s="102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2"/>
      <c r="G274" s="102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2"/>
      <c r="G275" s="102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2"/>
      <c r="G276" s="102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2"/>
      <c r="G277" s="102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2"/>
      <c r="G278" s="102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2"/>
      <c r="G279" s="102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2"/>
      <c r="G280" s="102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2"/>
      <c r="G281" s="102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2"/>
      <c r="G282" s="102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2"/>
      <c r="G283" s="102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2"/>
      <c r="G284" s="102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2"/>
      <c r="G285" s="102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2"/>
      <c r="G286" s="102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2"/>
      <c r="G287" s="102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2"/>
      <c r="G288" s="102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2"/>
      <c r="G289" s="102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2"/>
      <c r="G290" s="102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2"/>
      <c r="G291" s="102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2"/>
      <c r="G292" s="102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2"/>
      <c r="G293" s="102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2"/>
      <c r="G294" s="102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2"/>
      <c r="G295" s="102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2"/>
      <c r="G296" s="102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2"/>
      <c r="G297" s="102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2"/>
      <c r="G298" s="102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2"/>
      <c r="G299" s="102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2"/>
      <c r="G300" s="102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2"/>
      <c r="G301" s="102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2"/>
      <c r="G302" s="102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2"/>
      <c r="G303" s="102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2"/>
      <c r="G304" s="102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2"/>
      <c r="G305" s="102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2"/>
      <c r="G306" s="102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2"/>
      <c r="G307" s="102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2"/>
      <c r="G308" s="102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2"/>
      <c r="G309" s="102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2"/>
      <c r="G310" s="102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2"/>
      <c r="G311" s="102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2"/>
      <c r="G312" s="102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2"/>
      <c r="G313" s="102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2"/>
      <c r="G314" s="102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2"/>
      <c r="G315" s="102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2"/>
      <c r="G316" s="102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2"/>
      <c r="G317" s="102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2"/>
      <c r="G318" s="102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2"/>
      <c r="G319" s="102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2"/>
      <c r="G320" s="102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2"/>
      <c r="G321" s="102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2"/>
      <c r="G322" s="102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2"/>
      <c r="G323" s="102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2"/>
      <c r="G324" s="102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2"/>
      <c r="G325" s="102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2"/>
      <c r="G326" s="102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2"/>
      <c r="G327" s="102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2"/>
      <c r="G328" s="102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2"/>
      <c r="G329" s="102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2"/>
      <c r="G330" s="102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2"/>
      <c r="G331" s="102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2"/>
      <c r="G332" s="102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2"/>
      <c r="G333" s="102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2"/>
      <c r="G334" s="102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2"/>
      <c r="G335" s="102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2"/>
      <c r="G336" s="102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2"/>
      <c r="G337" s="102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2"/>
      <c r="G338" s="102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2"/>
      <c r="G339" s="102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2"/>
      <c r="G340" s="102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2"/>
      <c r="G341" s="102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2"/>
      <c r="G342" s="102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2"/>
      <c r="G343" s="102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2"/>
      <c r="G344" s="102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2"/>
      <c r="G345" s="102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2"/>
      <c r="G346" s="102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2"/>
      <c r="G347" s="102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2"/>
      <c r="G348" s="102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2"/>
      <c r="G349" s="102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2"/>
      <c r="G350" s="102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2"/>
      <c r="G351" s="102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2"/>
      <c r="G352" s="102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2"/>
      <c r="G353" s="102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2"/>
      <c r="G354" s="102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2"/>
      <c r="G355" s="102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2"/>
      <c r="G356" s="102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2"/>
      <c r="G357" s="102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2"/>
      <c r="G358" s="102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2"/>
      <c r="G359" s="102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2"/>
      <c r="G360" s="102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2"/>
      <c r="G361" s="102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2"/>
      <c r="G362" s="102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2"/>
      <c r="G363" s="102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2"/>
      <c r="G364" s="102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2"/>
      <c r="G365" s="102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2"/>
      <c r="G366" s="102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2"/>
      <c r="G367" s="102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2"/>
      <c r="G368" s="102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2"/>
      <c r="G369" s="102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2"/>
      <c r="G370" s="102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2"/>
      <c r="G371" s="102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2"/>
      <c r="G372" s="102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2"/>
      <c r="G373" s="102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2"/>
      <c r="G374" s="102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2"/>
      <c r="G375" s="102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2"/>
      <c r="G376" s="102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2"/>
      <c r="G377" s="102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2"/>
      <c r="G378" s="102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2"/>
      <c r="G379" s="102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2"/>
      <c r="G380" s="102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2"/>
      <c r="G381" s="102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2"/>
      <c r="G382" s="102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2"/>
      <c r="G383" s="102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2"/>
      <c r="G384" s="102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2"/>
      <c r="G385" s="102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2"/>
      <c r="G386" s="102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2"/>
      <c r="G387" s="102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2"/>
      <c r="G388" s="102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2"/>
      <c r="G389" s="102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2"/>
      <c r="G390" s="102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2"/>
      <c r="G391" s="102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2"/>
      <c r="G392" s="102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2"/>
      <c r="G393" s="102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2"/>
      <c r="G394" s="102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2"/>
      <c r="G395" s="102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2"/>
      <c r="G396" s="102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2"/>
      <c r="G397" s="102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2"/>
      <c r="G398" s="102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2"/>
      <c r="G399" s="102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2"/>
      <c r="G400" s="102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2"/>
      <c r="G401" s="102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2"/>
      <c r="G402" s="102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2"/>
      <c r="G403" s="102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2"/>
      <c r="G404" s="102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2"/>
      <c r="G405" s="102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2"/>
      <c r="G406" s="102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2"/>
      <c r="G407" s="102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2"/>
      <c r="G408" s="102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2"/>
      <c r="G409" s="102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2"/>
      <c r="G410" s="102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2"/>
      <c r="G411" s="102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2"/>
      <c r="G412" s="102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2"/>
      <c r="G413" s="102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2"/>
      <c r="G414" s="102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2"/>
      <c r="G415" s="102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2"/>
      <c r="G416" s="102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2"/>
      <c r="G417" s="102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2"/>
      <c r="G418" s="102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2"/>
      <c r="G419" s="102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2"/>
      <c r="G420" s="102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2"/>
      <c r="G421" s="102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2"/>
      <c r="G422" s="102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2"/>
      <c r="G423" s="102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2"/>
      <c r="G424" s="102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2"/>
      <c r="G425" s="102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2"/>
      <c r="G426" s="102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2"/>
      <c r="G427" s="102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2"/>
      <c r="G428" s="102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2"/>
      <c r="G429" s="102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2"/>
      <c r="G430" s="102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2"/>
      <c r="G431" s="102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2"/>
      <c r="G432" s="102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2"/>
      <c r="G433" s="102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2"/>
      <c r="G434" s="102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2"/>
      <c r="G435" s="102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2"/>
      <c r="G436" s="102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2"/>
      <c r="G437" s="102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2"/>
      <c r="G438" s="102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2"/>
      <c r="G439" s="102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2"/>
      <c r="G440" s="102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2"/>
      <c r="G441" s="102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2"/>
      <c r="G442" s="102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2"/>
      <c r="G443" s="102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2"/>
      <c r="G444" s="102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2"/>
      <c r="G445" s="102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2"/>
      <c r="G446" s="102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2"/>
      <c r="G447" s="102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2"/>
      <c r="G448" s="102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2"/>
      <c r="G449" s="102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2"/>
      <c r="G450" s="102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2"/>
      <c r="G451" s="102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2"/>
      <c r="G452" s="102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2"/>
      <c r="G453" s="102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2"/>
      <c r="G454" s="102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2"/>
      <c r="G455" s="102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2"/>
      <c r="G456" s="102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2"/>
      <c r="G457" s="102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2"/>
      <c r="G458" s="102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2"/>
      <c r="G459" s="102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2"/>
      <c r="G460" s="102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2"/>
      <c r="G461" s="102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2"/>
      <c r="G462" s="102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2"/>
      <c r="G463" s="102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2"/>
      <c r="G464" s="102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2"/>
      <c r="G465" s="102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2"/>
      <c r="G466" s="102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2"/>
      <c r="G467" s="102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2"/>
      <c r="G468" s="102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2"/>
      <c r="G469" s="102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2"/>
      <c r="G470" s="102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2"/>
      <c r="G471" s="102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2"/>
      <c r="G472" s="102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2"/>
      <c r="G473" s="102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2"/>
      <c r="G474" s="102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2"/>
      <c r="G475" s="102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2"/>
      <c r="G476" s="102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2"/>
      <c r="G477" s="102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2"/>
      <c r="G478" s="102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2"/>
      <c r="G479" s="102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2"/>
      <c r="G480" s="102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2"/>
      <c r="G481" s="102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2"/>
      <c r="G482" s="102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2"/>
      <c r="G483" s="102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2"/>
      <c r="G484" s="102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2"/>
      <c r="G485" s="102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2"/>
      <c r="G486" s="102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2"/>
      <c r="G487" s="102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2"/>
      <c r="G488" s="102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2"/>
      <c r="G489" s="102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2"/>
      <c r="G490" s="102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2"/>
      <c r="G491" s="102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2"/>
      <c r="G492" s="102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2"/>
      <c r="G493" s="102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2"/>
      <c r="G494" s="102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2"/>
      <c r="G495" s="102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2"/>
      <c r="G496" s="102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2"/>
      <c r="G497" s="102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2"/>
      <c r="G498" s="102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2"/>
      <c r="G499" s="102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2"/>
      <c r="G500" s="102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2"/>
      <c r="G501" s="102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2"/>
      <c r="G502" s="102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2"/>
      <c r="G503" s="102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2"/>
      <c r="G504" s="102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2"/>
      <c r="G505" s="102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5" t="s">
        <v>40</v>
      </c>
      <c r="D1" s="105"/>
      <c r="E1" s="105"/>
      <c r="F1" s="106" t="s">
        <v>17</v>
      </c>
      <c r="G1" s="106"/>
      <c r="H1" s="114" t="s">
        <v>71</v>
      </c>
      <c r="I1" s="114"/>
      <c r="J1" s="114"/>
    </row>
    <row r="2" spans="1:10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72</v>
      </c>
      <c r="J2" s="42"/>
    </row>
    <row r="3" spans="1:10" ht="18.75" x14ac:dyDescent="0.3">
      <c r="A3" s="107">
        <f>(E3-F3)/D3</f>
        <v>3083.4353385880086</v>
      </c>
      <c r="B3" s="108">
        <f>E3/D3</f>
        <v>3108.5646719927622</v>
      </c>
      <c r="C3" s="109">
        <f>H3*I3</f>
        <v>3186.8329000000003</v>
      </c>
      <c r="D3" s="110">
        <f>SUM(D7:D505)</f>
        <v>15.121770000000003</v>
      </c>
      <c r="E3" s="111">
        <f>SUM(E7:E505)</f>
        <v>47007</v>
      </c>
      <c r="F3" s="111">
        <f>SUM(F7:G505)</f>
        <v>380</v>
      </c>
      <c r="G3" s="19">
        <f>(C3*D3+F3-E3)/E3</f>
        <v>3.3262155471164158E-2</v>
      </c>
      <c r="H3" s="116">
        <v>101.54</v>
      </c>
      <c r="I3" s="122">
        <f>投資!G2</f>
        <v>31.385000000000002</v>
      </c>
      <c r="J3" s="118"/>
    </row>
    <row r="4" spans="1:10" ht="18.75" x14ac:dyDescent="0.3">
      <c r="A4" s="107"/>
      <c r="B4" s="108"/>
      <c r="C4" s="109"/>
      <c r="D4" s="110"/>
      <c r="E4" s="111"/>
      <c r="F4" s="111"/>
      <c r="G4" s="33">
        <f>C3*D3+F3-E3</f>
        <v>1563.5541422330134</v>
      </c>
      <c r="H4" s="116"/>
      <c r="I4" s="122"/>
      <c r="J4" s="118"/>
    </row>
    <row r="5" spans="1:10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  <c r="H5" s="113" t="s">
        <v>48</v>
      </c>
      <c r="I5" s="113" t="s">
        <v>73</v>
      </c>
      <c r="J5" s="113" t="s">
        <v>74</v>
      </c>
    </row>
    <row r="6" spans="1:10" x14ac:dyDescent="0.3">
      <c r="A6" s="36">
        <v>1</v>
      </c>
      <c r="B6" s="103" t="s">
        <v>52</v>
      </c>
      <c r="C6" s="103"/>
      <c r="D6" s="103"/>
      <c r="E6" s="103"/>
      <c r="F6" s="104">
        <f>SUM(F7:G505)</f>
        <v>380</v>
      </c>
      <c r="G6" s="104"/>
      <c r="H6" s="113"/>
      <c r="I6" s="113"/>
      <c r="J6" s="113"/>
    </row>
    <row r="7" spans="1:10" x14ac:dyDescent="0.3">
      <c r="A7" s="36">
        <v>2</v>
      </c>
      <c r="B7" s="37" t="s">
        <v>53</v>
      </c>
      <c r="C7" s="43">
        <f t="shared" ref="C7:C70" si="0">H7*I7</f>
        <v>3066.7917499999999</v>
      </c>
      <c r="D7" s="39">
        <v>0.326071</v>
      </c>
      <c r="E7" s="39">
        <v>1000</v>
      </c>
      <c r="F7" s="102"/>
      <c r="G7" s="102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76</v>
      </c>
      <c r="C8" s="43">
        <f t="shared" si="0"/>
        <v>3071.5083</v>
      </c>
      <c r="D8" s="39">
        <v>0.32553500000000002</v>
      </c>
      <c r="E8" s="39">
        <v>1000</v>
      </c>
      <c r="F8" s="102"/>
      <c r="G8" s="102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83</v>
      </c>
      <c r="C9" s="43">
        <f t="shared" si="0"/>
        <v>3114.2246399999999</v>
      </c>
      <c r="D9" s="39">
        <v>0.321135</v>
      </c>
      <c r="E9" s="39">
        <v>1000</v>
      </c>
      <c r="F9" s="102"/>
      <c r="G9" s="102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83</v>
      </c>
      <c r="C10" s="43">
        <f t="shared" si="0"/>
        <v>3114.2246399999999</v>
      </c>
      <c r="D10" s="39">
        <v>12.84426</v>
      </c>
      <c r="E10" s="40">
        <v>40004</v>
      </c>
      <c r="F10" s="102"/>
      <c r="G10" s="102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81</v>
      </c>
      <c r="C11" s="43">
        <f t="shared" si="0"/>
        <v>0</v>
      </c>
      <c r="D11" s="39"/>
      <c r="E11" s="39"/>
      <c r="F11" s="102">
        <v>126</v>
      </c>
      <c r="G11" s="102"/>
      <c r="H11" s="44"/>
      <c r="I11" s="44"/>
      <c r="J11" s="44"/>
    </row>
    <row r="12" spans="1:10" x14ac:dyDescent="0.3">
      <c r="A12" s="36">
        <v>7</v>
      </c>
      <c r="B12" s="37" t="s">
        <v>58</v>
      </c>
      <c r="C12" s="43">
        <f t="shared" si="0"/>
        <v>2959.0029999999997</v>
      </c>
      <c r="D12" s="39">
        <v>0.337951</v>
      </c>
      <c r="E12" s="39">
        <v>1000</v>
      </c>
      <c r="F12" s="102"/>
      <c r="G12" s="102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60</v>
      </c>
      <c r="C13" s="43">
        <f t="shared" si="0"/>
        <v>3042.1262000000002</v>
      </c>
      <c r="D13" s="39">
        <v>0.32874100000000001</v>
      </c>
      <c r="E13" s="39">
        <v>1000</v>
      </c>
      <c r="F13" s="102"/>
      <c r="G13" s="102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61</v>
      </c>
      <c r="C14" s="43">
        <f t="shared" si="0"/>
        <v>3130.9049600000003</v>
      </c>
      <c r="D14" s="39">
        <v>0.319359</v>
      </c>
      <c r="E14" s="39">
        <v>1000</v>
      </c>
      <c r="F14" s="102"/>
      <c r="G14" s="102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82</v>
      </c>
      <c r="C15" s="43">
        <f t="shared" si="0"/>
        <v>0</v>
      </c>
      <c r="D15" s="39"/>
      <c r="E15" s="39"/>
      <c r="F15" s="102">
        <v>254</v>
      </c>
      <c r="G15" s="102"/>
      <c r="H15" s="44"/>
      <c r="I15" s="44"/>
      <c r="J15" s="44"/>
    </row>
    <row r="16" spans="1:10" x14ac:dyDescent="0.3">
      <c r="A16" s="36">
        <v>11</v>
      </c>
      <c r="B16" s="37" t="s">
        <v>63</v>
      </c>
      <c r="C16" s="43">
        <f t="shared" si="0"/>
        <v>3137.1045200000003</v>
      </c>
      <c r="D16" s="39">
        <v>0.318718</v>
      </c>
      <c r="E16" s="39">
        <v>1003</v>
      </c>
      <c r="F16" s="102"/>
      <c r="G16" s="102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02"/>
      <c r="G17" s="102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2"/>
      <c r="G18" s="102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2"/>
      <c r="G19" s="102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2"/>
      <c r="G20" s="102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2"/>
      <c r="G21" s="102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2"/>
      <c r="G22" s="102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2"/>
      <c r="G23" s="102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2"/>
      <c r="G24" s="102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2"/>
      <c r="G25" s="102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2"/>
      <c r="G26" s="102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2"/>
      <c r="G27" s="102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2"/>
      <c r="G28" s="102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2"/>
      <c r="G29" s="102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2"/>
      <c r="G30" s="102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2"/>
      <c r="G31" s="102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2"/>
      <c r="G32" s="102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2"/>
      <c r="G33" s="102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2"/>
      <c r="G34" s="102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2"/>
      <c r="G35" s="102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2"/>
      <c r="G36" s="102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2"/>
      <c r="G37" s="102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2"/>
      <c r="G38" s="102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2"/>
      <c r="G39" s="102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2"/>
      <c r="G40" s="102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2"/>
      <c r="G41" s="102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2"/>
      <c r="G42" s="102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2"/>
      <c r="G43" s="102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2"/>
      <c r="G44" s="102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2"/>
      <c r="G45" s="102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2"/>
      <c r="G46" s="102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2"/>
      <c r="G47" s="102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2"/>
      <c r="G48" s="102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2"/>
      <c r="G49" s="102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2"/>
      <c r="G50" s="102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2"/>
      <c r="G51" s="102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2"/>
      <c r="G52" s="102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2"/>
      <c r="G53" s="102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2"/>
      <c r="G54" s="102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2"/>
      <c r="G55" s="102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2"/>
      <c r="G56" s="102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2"/>
      <c r="G57" s="102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2"/>
      <c r="G58" s="102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2"/>
      <c r="G59" s="102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2"/>
      <c r="G60" s="102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2"/>
      <c r="G61" s="102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2"/>
      <c r="G62" s="102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2"/>
      <c r="G63" s="102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2"/>
      <c r="G64" s="102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2"/>
      <c r="G65" s="102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2"/>
      <c r="G66" s="102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2"/>
      <c r="G67" s="102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2"/>
      <c r="G68" s="102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2"/>
      <c r="G69" s="102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2"/>
      <c r="G70" s="102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2"/>
      <c r="G71" s="102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2"/>
      <c r="G72" s="102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2"/>
      <c r="G73" s="102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2"/>
      <c r="G74" s="102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2"/>
      <c r="G75" s="102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2"/>
      <c r="G76" s="102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2"/>
      <c r="G77" s="102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2"/>
      <c r="G78" s="102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2"/>
      <c r="G79" s="102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2"/>
      <c r="G80" s="102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2"/>
      <c r="G81" s="102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2"/>
      <c r="G82" s="102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2"/>
      <c r="G83" s="102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2"/>
      <c r="G84" s="102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2"/>
      <c r="G85" s="102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2"/>
      <c r="G86" s="102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2"/>
      <c r="G87" s="102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2"/>
      <c r="G88" s="102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2"/>
      <c r="G89" s="102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2"/>
      <c r="G90" s="102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2"/>
      <c r="G91" s="102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2"/>
      <c r="G92" s="102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2"/>
      <c r="G93" s="102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2"/>
      <c r="G94" s="102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2"/>
      <c r="G95" s="102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2"/>
      <c r="G96" s="102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2"/>
      <c r="G97" s="102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2"/>
      <c r="G98" s="102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2"/>
      <c r="G99" s="102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2"/>
      <c r="G100" s="102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2"/>
      <c r="G101" s="102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2"/>
      <c r="G102" s="102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2"/>
      <c r="G103" s="102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2"/>
      <c r="G104" s="102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2"/>
      <c r="G105" s="102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2"/>
      <c r="G106" s="102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2"/>
      <c r="G107" s="102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2"/>
      <c r="G108" s="102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2"/>
      <c r="G109" s="102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2"/>
      <c r="G110" s="102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2"/>
      <c r="G111" s="102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2"/>
      <c r="G112" s="102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2"/>
      <c r="G113" s="102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2"/>
      <c r="G114" s="102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2"/>
      <c r="G115" s="102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2"/>
      <c r="G116" s="102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2"/>
      <c r="G117" s="102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2"/>
      <c r="G118" s="102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2"/>
      <c r="G119" s="102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2"/>
      <c r="G120" s="102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2"/>
      <c r="G121" s="102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2"/>
      <c r="G122" s="102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2"/>
      <c r="G123" s="102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2"/>
      <c r="G124" s="102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2"/>
      <c r="G125" s="102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2"/>
      <c r="G126" s="102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2"/>
      <c r="G127" s="102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2"/>
      <c r="G128" s="102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2"/>
      <c r="G129" s="102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2"/>
      <c r="G130" s="102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2"/>
      <c r="G131" s="102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2"/>
      <c r="G132" s="102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2"/>
      <c r="G133" s="102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2"/>
      <c r="G134" s="102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2"/>
      <c r="G135" s="102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2"/>
      <c r="G136" s="102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2"/>
      <c r="G137" s="102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2"/>
      <c r="G138" s="102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2"/>
      <c r="G139" s="102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2"/>
      <c r="G140" s="102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2"/>
      <c r="G141" s="102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2"/>
      <c r="G142" s="102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2"/>
      <c r="G143" s="102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2"/>
      <c r="G144" s="102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2"/>
      <c r="G145" s="102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2"/>
      <c r="G146" s="102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2"/>
      <c r="G147" s="102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2"/>
      <c r="G148" s="102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2"/>
      <c r="G149" s="102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2"/>
      <c r="G150" s="102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2"/>
      <c r="G151" s="102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2"/>
      <c r="G152" s="102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2"/>
      <c r="G153" s="102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2"/>
      <c r="G154" s="102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2"/>
      <c r="G155" s="102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2"/>
      <c r="G156" s="102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2"/>
      <c r="G157" s="102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2"/>
      <c r="G158" s="102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2"/>
      <c r="G159" s="102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2"/>
      <c r="G160" s="102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2"/>
      <c r="G161" s="102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2"/>
      <c r="G162" s="102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2"/>
      <c r="G163" s="102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2"/>
      <c r="G164" s="102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2"/>
      <c r="G165" s="102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2"/>
      <c r="G166" s="102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2"/>
      <c r="G167" s="102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2"/>
      <c r="G168" s="102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2"/>
      <c r="G169" s="102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2"/>
      <c r="G170" s="102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2"/>
      <c r="G171" s="102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2"/>
      <c r="G172" s="102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2"/>
      <c r="G173" s="102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2"/>
      <c r="G174" s="102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2"/>
      <c r="G175" s="102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2"/>
      <c r="G176" s="102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2"/>
      <c r="G177" s="102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2"/>
      <c r="G178" s="102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2"/>
      <c r="G179" s="102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2"/>
      <c r="G180" s="102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2"/>
      <c r="G181" s="102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2"/>
      <c r="G182" s="102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2"/>
      <c r="G183" s="102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2"/>
      <c r="G184" s="102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2"/>
      <c r="G185" s="102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2"/>
      <c r="G186" s="102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2"/>
      <c r="G187" s="102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2"/>
      <c r="G188" s="102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2"/>
      <c r="G189" s="102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2"/>
      <c r="G190" s="102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2"/>
      <c r="G191" s="102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2"/>
      <c r="G192" s="102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2"/>
      <c r="G193" s="102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2"/>
      <c r="G194" s="102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2"/>
      <c r="G195" s="102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2"/>
      <c r="G196" s="102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2"/>
      <c r="G197" s="102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2"/>
      <c r="G198" s="102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2"/>
      <c r="G199" s="102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2"/>
      <c r="G200" s="102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2"/>
      <c r="G201" s="102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2"/>
      <c r="G202" s="102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2"/>
      <c r="G203" s="102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2"/>
      <c r="G204" s="102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2"/>
      <c r="G205" s="102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2"/>
      <c r="G206" s="102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2"/>
      <c r="G207" s="102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2"/>
      <c r="G208" s="102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2"/>
      <c r="G209" s="102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2"/>
      <c r="G210" s="102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2"/>
      <c r="G211" s="102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2"/>
      <c r="G212" s="102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2"/>
      <c r="G213" s="102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2"/>
      <c r="G214" s="102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2"/>
      <c r="G215" s="102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2"/>
      <c r="G216" s="102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2"/>
      <c r="G217" s="102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2"/>
      <c r="G218" s="102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2"/>
      <c r="G219" s="102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2"/>
      <c r="G220" s="102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2"/>
      <c r="G221" s="102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2"/>
      <c r="G222" s="102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2"/>
      <c r="G223" s="102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2"/>
      <c r="G224" s="102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2"/>
      <c r="G225" s="102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2"/>
      <c r="G226" s="102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2"/>
      <c r="G227" s="102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2"/>
      <c r="G228" s="102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2"/>
      <c r="G229" s="102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2"/>
      <c r="G230" s="102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2"/>
      <c r="G231" s="102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2"/>
      <c r="G232" s="102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2"/>
      <c r="G233" s="102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2"/>
      <c r="G234" s="102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2"/>
      <c r="G235" s="102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2"/>
      <c r="G236" s="102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2"/>
      <c r="G237" s="102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2"/>
      <c r="G238" s="102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2"/>
      <c r="G239" s="102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2"/>
      <c r="G240" s="102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2"/>
      <c r="G241" s="102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2"/>
      <c r="G242" s="102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2"/>
      <c r="G243" s="102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2"/>
      <c r="G244" s="102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2"/>
      <c r="G245" s="102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2"/>
      <c r="G246" s="102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2"/>
      <c r="G247" s="102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2"/>
      <c r="G248" s="102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2"/>
      <c r="G249" s="102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2"/>
      <c r="G250" s="102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2"/>
      <c r="G251" s="102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2"/>
      <c r="G252" s="102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2"/>
      <c r="G253" s="102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2"/>
      <c r="G254" s="102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2"/>
      <c r="G255" s="102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2"/>
      <c r="G256" s="102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2"/>
      <c r="G257" s="102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2"/>
      <c r="G258" s="102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2"/>
      <c r="G259" s="102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2"/>
      <c r="G260" s="102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2"/>
      <c r="G261" s="102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2"/>
      <c r="G262" s="102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2"/>
      <c r="G263" s="102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2"/>
      <c r="G264" s="102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2"/>
      <c r="G265" s="102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2"/>
      <c r="G266" s="102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2"/>
      <c r="G267" s="102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2"/>
      <c r="G268" s="102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2"/>
      <c r="G269" s="102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2"/>
      <c r="G270" s="102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2"/>
      <c r="G271" s="102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2"/>
      <c r="G272" s="102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2"/>
      <c r="G273" s="102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2"/>
      <c r="G274" s="102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2"/>
      <c r="G275" s="102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2"/>
      <c r="G276" s="102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2"/>
      <c r="G277" s="102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2"/>
      <c r="G278" s="102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2"/>
      <c r="G279" s="102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2"/>
      <c r="G280" s="102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2"/>
      <c r="G281" s="102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2"/>
      <c r="G282" s="102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2"/>
      <c r="G283" s="102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2"/>
      <c r="G284" s="102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2"/>
      <c r="G285" s="102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2"/>
      <c r="G286" s="102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2"/>
      <c r="G287" s="102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2"/>
      <c r="G288" s="102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2"/>
      <c r="G289" s="102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2"/>
      <c r="G290" s="102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2"/>
      <c r="G291" s="102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2"/>
      <c r="G292" s="102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2"/>
      <c r="G293" s="102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2"/>
      <c r="G294" s="102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2"/>
      <c r="G295" s="102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2"/>
      <c r="G296" s="102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2"/>
      <c r="G297" s="102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2"/>
      <c r="G298" s="102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2"/>
      <c r="G299" s="102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2"/>
      <c r="G300" s="102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2"/>
      <c r="G301" s="102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2"/>
      <c r="G302" s="102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2"/>
      <c r="G303" s="102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2"/>
      <c r="G304" s="102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2"/>
      <c r="G305" s="102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2"/>
      <c r="G306" s="102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2"/>
      <c r="G307" s="102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2"/>
      <c r="G308" s="102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2"/>
      <c r="G309" s="102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2"/>
      <c r="G310" s="102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2"/>
      <c r="G311" s="102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2"/>
      <c r="G312" s="102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2"/>
      <c r="G313" s="102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2"/>
      <c r="G314" s="102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2"/>
      <c r="G315" s="102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2"/>
      <c r="G316" s="102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2"/>
      <c r="G317" s="102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2"/>
      <c r="G318" s="102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2"/>
      <c r="G319" s="102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2"/>
      <c r="G320" s="102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2"/>
      <c r="G321" s="102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2"/>
      <c r="G322" s="102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2"/>
      <c r="G323" s="102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2"/>
      <c r="G324" s="102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2"/>
      <c r="G325" s="102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2"/>
      <c r="G326" s="102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2"/>
      <c r="G327" s="102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2"/>
      <c r="G328" s="102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2"/>
      <c r="G329" s="102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2"/>
      <c r="G330" s="102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2"/>
      <c r="G331" s="102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2"/>
      <c r="G332" s="102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2"/>
      <c r="G333" s="102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2"/>
      <c r="G334" s="102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2"/>
      <c r="G335" s="102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2"/>
      <c r="G336" s="102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2"/>
      <c r="G337" s="102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2"/>
      <c r="G338" s="102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2"/>
      <c r="G339" s="102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2"/>
      <c r="G340" s="102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2"/>
      <c r="G341" s="102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2"/>
      <c r="G342" s="102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2"/>
      <c r="G343" s="102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2"/>
      <c r="G344" s="102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2"/>
      <c r="G345" s="102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2"/>
      <c r="G346" s="102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2"/>
      <c r="G347" s="102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2"/>
      <c r="G348" s="102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2"/>
      <c r="G349" s="102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2"/>
      <c r="G350" s="102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2"/>
      <c r="G351" s="102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2"/>
      <c r="G352" s="102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2"/>
      <c r="G353" s="102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2"/>
      <c r="G354" s="102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2"/>
      <c r="G355" s="102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2"/>
      <c r="G356" s="102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2"/>
      <c r="G357" s="102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2"/>
      <c r="G358" s="102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2"/>
      <c r="G359" s="102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2"/>
      <c r="G360" s="102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2"/>
      <c r="G361" s="102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2"/>
      <c r="G362" s="102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2"/>
      <c r="G363" s="102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2"/>
      <c r="G364" s="102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2"/>
      <c r="G365" s="102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2"/>
      <c r="G366" s="102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2"/>
      <c r="G367" s="102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2"/>
      <c r="G368" s="102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2"/>
      <c r="G369" s="102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2"/>
      <c r="G370" s="102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2"/>
      <c r="G371" s="102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2"/>
      <c r="G372" s="102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2"/>
      <c r="G373" s="102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2"/>
      <c r="G374" s="102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2"/>
      <c r="G375" s="102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2"/>
      <c r="G376" s="102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2"/>
      <c r="G377" s="102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2"/>
      <c r="G378" s="102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2"/>
      <c r="G379" s="102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2"/>
      <c r="G380" s="102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2"/>
      <c r="G381" s="102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2"/>
      <c r="G382" s="102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2"/>
      <c r="G383" s="102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2"/>
      <c r="G384" s="102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2"/>
      <c r="G385" s="102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2"/>
      <c r="G386" s="102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2"/>
      <c r="G387" s="102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2"/>
      <c r="G388" s="102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2"/>
      <c r="G389" s="102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2"/>
      <c r="G390" s="102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2"/>
      <c r="G391" s="102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2"/>
      <c r="G392" s="102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2"/>
      <c r="G393" s="102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2"/>
      <c r="G394" s="102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2"/>
      <c r="G395" s="102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2"/>
      <c r="G396" s="102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2"/>
      <c r="G397" s="102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2"/>
      <c r="G398" s="102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2"/>
      <c r="G399" s="102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2"/>
      <c r="G400" s="102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2"/>
      <c r="G401" s="102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2"/>
      <c r="G402" s="102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2"/>
      <c r="G403" s="102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2"/>
      <c r="G404" s="102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2"/>
      <c r="G405" s="102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2"/>
      <c r="G406" s="102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2"/>
      <c r="G407" s="102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2"/>
      <c r="G408" s="102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2"/>
      <c r="G409" s="102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2"/>
      <c r="G410" s="102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2"/>
      <c r="G411" s="102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2"/>
      <c r="G412" s="102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2"/>
      <c r="G413" s="102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2"/>
      <c r="G414" s="102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2"/>
      <c r="G415" s="102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2"/>
      <c r="G416" s="102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2"/>
      <c r="G417" s="102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2"/>
      <c r="G418" s="102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2"/>
      <c r="G419" s="102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2"/>
      <c r="G420" s="102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2"/>
      <c r="G421" s="102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2"/>
      <c r="G422" s="102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2"/>
      <c r="G423" s="102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2"/>
      <c r="G424" s="102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2"/>
      <c r="G425" s="102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2"/>
      <c r="G426" s="102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2"/>
      <c r="G427" s="102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2"/>
      <c r="G428" s="102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2"/>
      <c r="G429" s="102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2"/>
      <c r="G430" s="102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2"/>
      <c r="G431" s="102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2"/>
      <c r="G432" s="102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2"/>
      <c r="G433" s="102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2"/>
      <c r="G434" s="102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2"/>
      <c r="G435" s="102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2"/>
      <c r="G436" s="102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2"/>
      <c r="G437" s="102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2"/>
      <c r="G438" s="102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2"/>
      <c r="G439" s="102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2"/>
      <c r="G440" s="102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2"/>
      <c r="G441" s="102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2"/>
      <c r="G442" s="102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2"/>
      <c r="G443" s="102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2"/>
      <c r="G444" s="102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2"/>
      <c r="G445" s="102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2"/>
      <c r="G446" s="102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2"/>
      <c r="G447" s="102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2"/>
      <c r="G448" s="102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2"/>
      <c r="G449" s="102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2"/>
      <c r="G450" s="102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2"/>
      <c r="G451" s="102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2"/>
      <c r="G452" s="102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2"/>
      <c r="G453" s="102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2"/>
      <c r="G454" s="102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2"/>
      <c r="G455" s="102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2"/>
      <c r="G456" s="102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2"/>
      <c r="G457" s="102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2"/>
      <c r="G458" s="102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2"/>
      <c r="G459" s="102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2"/>
      <c r="G460" s="102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2"/>
      <c r="G461" s="102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2"/>
      <c r="G462" s="102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2"/>
      <c r="G463" s="102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2"/>
      <c r="G464" s="102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2"/>
      <c r="G465" s="102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2"/>
      <c r="G466" s="102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2"/>
      <c r="G467" s="102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2"/>
      <c r="G468" s="102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2"/>
      <c r="G469" s="102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2"/>
      <c r="G470" s="102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2"/>
      <c r="G471" s="102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2"/>
      <c r="G472" s="102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2"/>
      <c r="G473" s="102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2"/>
      <c r="G474" s="102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2"/>
      <c r="G475" s="102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2"/>
      <c r="G476" s="102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2"/>
      <c r="G477" s="102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2"/>
      <c r="G478" s="102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2"/>
      <c r="G479" s="102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2"/>
      <c r="G480" s="102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2"/>
      <c r="G481" s="102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2"/>
      <c r="G482" s="102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2"/>
      <c r="G483" s="102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2"/>
      <c r="G484" s="102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2"/>
      <c r="G485" s="102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2"/>
      <c r="G486" s="102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2"/>
      <c r="G487" s="102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2"/>
      <c r="G488" s="102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2"/>
      <c r="G489" s="102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2"/>
      <c r="G490" s="102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2"/>
      <c r="G491" s="102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2"/>
      <c r="G492" s="102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2"/>
      <c r="G493" s="102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2"/>
      <c r="G494" s="102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2"/>
      <c r="G495" s="102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2"/>
      <c r="G496" s="102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2"/>
      <c r="G497" s="102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2"/>
      <c r="G498" s="102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2"/>
      <c r="G499" s="102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2"/>
      <c r="G500" s="102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2"/>
      <c r="G501" s="102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2"/>
      <c r="G502" s="102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2"/>
      <c r="G503" s="102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2"/>
      <c r="G504" s="102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2"/>
      <c r="G505" s="102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5" t="s">
        <v>40</v>
      </c>
      <c r="D1" s="105"/>
      <c r="E1" s="105"/>
      <c r="F1" s="106" t="s">
        <v>22</v>
      </c>
      <c r="G1" s="106"/>
      <c r="H1" s="114" t="s">
        <v>71</v>
      </c>
      <c r="I1" s="114"/>
      <c r="J1" s="114"/>
    </row>
    <row r="2" spans="1:10" ht="21.75" customHeight="1" x14ac:dyDescent="0.25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72</v>
      </c>
      <c r="J2" s="41"/>
    </row>
    <row r="3" spans="1:10" ht="18.75" x14ac:dyDescent="0.25">
      <c r="A3" s="107">
        <f>(E3-F3)/D3</f>
        <v>7026.3001826156915</v>
      </c>
      <c r="B3" s="108">
        <f>E3/D3</f>
        <v>7049.7877312789569</v>
      </c>
      <c r="C3" s="109">
        <f>H3*I3</f>
        <v>7427.5740999999998</v>
      </c>
      <c r="D3" s="110">
        <f>SUM(D7:D505)</f>
        <v>0.85151499999999991</v>
      </c>
      <c r="E3" s="111">
        <f>SUM(E7:E505)</f>
        <v>6003</v>
      </c>
      <c r="F3" s="111">
        <f>SUM(F7:G505)</f>
        <v>20</v>
      </c>
      <c r="G3" s="19">
        <f>(C3*D3+F3-E3)/E3</f>
        <v>5.691999996026971E-2</v>
      </c>
      <c r="H3" s="116">
        <v>236.66</v>
      </c>
      <c r="I3" s="117">
        <f>投資!G2</f>
        <v>31.385000000000002</v>
      </c>
      <c r="J3" s="118"/>
    </row>
    <row r="4" spans="1:10" ht="18.75" x14ac:dyDescent="0.25">
      <c r="A4" s="107"/>
      <c r="B4" s="108"/>
      <c r="C4" s="109"/>
      <c r="D4" s="110"/>
      <c r="E4" s="111"/>
      <c r="F4" s="111"/>
      <c r="G4" s="33">
        <f>C3*D3+F3-E3</f>
        <v>341.69075976149907</v>
      </c>
      <c r="H4" s="116"/>
      <c r="I4" s="116"/>
      <c r="J4" s="118"/>
    </row>
    <row r="5" spans="1:10" x14ac:dyDescent="0.25">
      <c r="A5" s="15" t="s">
        <v>46</v>
      </c>
      <c r="B5" s="52" t="s">
        <v>47</v>
      </c>
      <c r="C5" s="15" t="s">
        <v>48</v>
      </c>
      <c r="D5" s="15" t="s">
        <v>49</v>
      </c>
      <c r="E5" s="15" t="s">
        <v>50</v>
      </c>
      <c r="F5" s="124" t="s">
        <v>51</v>
      </c>
      <c r="G5" s="124"/>
      <c r="H5" s="113" t="s">
        <v>48</v>
      </c>
      <c r="I5" s="113" t="s">
        <v>73</v>
      </c>
      <c r="J5" s="113" t="s">
        <v>74</v>
      </c>
    </row>
    <row r="6" spans="1:10" x14ac:dyDescent="0.25">
      <c r="A6" s="53">
        <v>1</v>
      </c>
      <c r="B6" s="125" t="s">
        <v>52</v>
      </c>
      <c r="C6" s="125"/>
      <c r="D6" s="125"/>
      <c r="E6" s="125"/>
      <c r="F6" s="126">
        <f>SUM(F7:G505)</f>
        <v>20</v>
      </c>
      <c r="G6" s="126"/>
      <c r="H6" s="113"/>
      <c r="I6" s="113"/>
      <c r="J6" s="113"/>
    </row>
    <row r="7" spans="1:10" x14ac:dyDescent="0.25">
      <c r="A7" s="53">
        <v>2</v>
      </c>
      <c r="B7" s="54" t="s">
        <v>76</v>
      </c>
      <c r="C7" s="55">
        <f t="shared" ref="C7:C70" si="0">H7*I7</f>
        <v>7029.8515499999994</v>
      </c>
      <c r="D7" s="56">
        <v>0.142234</v>
      </c>
      <c r="E7" s="56">
        <v>1000</v>
      </c>
      <c r="F7" s="123"/>
      <c r="G7" s="123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77</v>
      </c>
      <c r="C8" s="55">
        <f t="shared" si="0"/>
        <v>7138.5788700000003</v>
      </c>
      <c r="D8" s="49">
        <v>0.140096</v>
      </c>
      <c r="E8" s="56">
        <v>1000</v>
      </c>
      <c r="F8" s="123"/>
      <c r="G8" s="123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84</v>
      </c>
      <c r="C9" s="55">
        <f t="shared" si="0"/>
        <v>0</v>
      </c>
      <c r="D9" s="56"/>
      <c r="E9" s="56"/>
      <c r="F9" s="123">
        <v>5</v>
      </c>
      <c r="G9" s="123"/>
      <c r="H9" s="57"/>
      <c r="I9" s="57"/>
      <c r="J9" s="57"/>
    </row>
    <row r="10" spans="1:10" x14ac:dyDescent="0.25">
      <c r="A10" s="53">
        <v>5</v>
      </c>
      <c r="B10" s="54" t="s">
        <v>58</v>
      </c>
      <c r="C10" s="55">
        <f t="shared" si="0"/>
        <v>6752.6379999999999</v>
      </c>
      <c r="D10" s="56">
        <v>0.148091</v>
      </c>
      <c r="E10" s="58">
        <v>1000</v>
      </c>
      <c r="F10" s="123"/>
      <c r="G10" s="123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60</v>
      </c>
      <c r="C11" s="55">
        <f t="shared" si="0"/>
        <v>6946.4885500000009</v>
      </c>
      <c r="D11" s="56">
        <v>0.143956</v>
      </c>
      <c r="E11" s="56">
        <v>1000</v>
      </c>
      <c r="F11" s="123"/>
      <c r="G11" s="123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61</v>
      </c>
      <c r="C12" s="55">
        <f t="shared" si="0"/>
        <v>7190.3852799999995</v>
      </c>
      <c r="D12" s="56">
        <v>0.13905799999999999</v>
      </c>
      <c r="E12" s="56">
        <v>1000</v>
      </c>
      <c r="F12" s="123"/>
      <c r="G12" s="123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80</v>
      </c>
      <c r="C13" s="55">
        <f t="shared" si="0"/>
        <v>0</v>
      </c>
      <c r="D13" s="56"/>
      <c r="E13" s="56"/>
      <c r="F13" s="123">
        <v>15</v>
      </c>
      <c r="G13" s="123"/>
      <c r="H13" s="57"/>
      <c r="I13" s="57"/>
      <c r="J13" s="57"/>
    </row>
    <row r="14" spans="1:10" x14ac:dyDescent="0.25">
      <c r="A14" s="53">
        <v>9</v>
      </c>
      <c r="B14" s="54" t="s">
        <v>63</v>
      </c>
      <c r="C14" s="55">
        <f t="shared" si="0"/>
        <v>7241.1673400000009</v>
      </c>
      <c r="D14" s="56">
        <v>0.13808000000000001</v>
      </c>
      <c r="E14" s="56">
        <v>1003</v>
      </c>
      <c r="F14" s="123"/>
      <c r="G14" s="123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3"/>
      <c r="G15" s="123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3"/>
      <c r="G16" s="123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3"/>
      <c r="G17" s="123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3"/>
      <c r="G18" s="123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3"/>
      <c r="G19" s="123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3"/>
      <c r="G20" s="123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3"/>
      <c r="G21" s="123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3"/>
      <c r="G22" s="123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3"/>
      <c r="G23" s="123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3"/>
      <c r="G24" s="123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3"/>
      <c r="G25" s="123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3"/>
      <c r="G26" s="123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3"/>
      <c r="G27" s="123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3"/>
      <c r="G28" s="123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3"/>
      <c r="G29" s="123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3"/>
      <c r="G30" s="123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3"/>
      <c r="G31" s="123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3"/>
      <c r="G32" s="123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3"/>
      <c r="G33" s="123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3"/>
      <c r="G34" s="123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3"/>
      <c r="G35" s="123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3"/>
      <c r="G36" s="123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3"/>
      <c r="G37" s="123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3"/>
      <c r="G38" s="123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3"/>
      <c r="G39" s="123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3"/>
      <c r="G40" s="123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3"/>
      <c r="G41" s="123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3"/>
      <c r="G42" s="123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3"/>
      <c r="G43" s="123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3"/>
      <c r="G44" s="123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3"/>
      <c r="G45" s="123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3"/>
      <c r="G46" s="123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3"/>
      <c r="G47" s="123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3"/>
      <c r="G48" s="123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3"/>
      <c r="G49" s="123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3"/>
      <c r="G50" s="123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3"/>
      <c r="G51" s="123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3"/>
      <c r="G52" s="123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3"/>
      <c r="G53" s="123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3"/>
      <c r="G54" s="123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3"/>
      <c r="G55" s="123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3"/>
      <c r="G56" s="123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3"/>
      <c r="G57" s="123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3"/>
      <c r="G58" s="123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3"/>
      <c r="G59" s="123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3"/>
      <c r="G60" s="123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3"/>
      <c r="G61" s="123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3"/>
      <c r="G62" s="123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3"/>
      <c r="G63" s="123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3"/>
      <c r="G64" s="123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3"/>
      <c r="G65" s="123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3"/>
      <c r="G66" s="123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3"/>
      <c r="G67" s="123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3"/>
      <c r="G68" s="123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3"/>
      <c r="G69" s="123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3"/>
      <c r="G70" s="123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3"/>
      <c r="G71" s="123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3"/>
      <c r="G72" s="123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3"/>
      <c r="G73" s="123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3"/>
      <c r="G74" s="123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3"/>
      <c r="G75" s="123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3"/>
      <c r="G76" s="123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3"/>
      <c r="G77" s="123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3"/>
      <c r="G78" s="123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3"/>
      <c r="G79" s="123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3"/>
      <c r="G80" s="123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3"/>
      <c r="G81" s="123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3"/>
      <c r="G82" s="123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3"/>
      <c r="G83" s="123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3"/>
      <c r="G84" s="123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3"/>
      <c r="G85" s="123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3"/>
      <c r="G86" s="123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3"/>
      <c r="G87" s="123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3"/>
      <c r="G88" s="123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3"/>
      <c r="G89" s="123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3"/>
      <c r="G90" s="123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3"/>
      <c r="G91" s="123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3"/>
      <c r="G92" s="123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3"/>
      <c r="G93" s="123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3"/>
      <c r="G94" s="123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3"/>
      <c r="G95" s="123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3"/>
      <c r="G96" s="123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3"/>
      <c r="G97" s="123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3"/>
      <c r="G98" s="123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3"/>
      <c r="G99" s="123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3"/>
      <c r="G100" s="123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3"/>
      <c r="G101" s="123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3"/>
      <c r="G102" s="123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3"/>
      <c r="G103" s="123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3"/>
      <c r="G104" s="123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3"/>
      <c r="G105" s="123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3"/>
      <c r="G106" s="123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3"/>
      <c r="G107" s="123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3"/>
      <c r="G108" s="123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3"/>
      <c r="G109" s="123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3"/>
      <c r="G110" s="123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3"/>
      <c r="G111" s="123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3"/>
      <c r="G112" s="123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3"/>
      <c r="G113" s="123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3"/>
      <c r="G114" s="123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3"/>
      <c r="G115" s="123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3"/>
      <c r="G116" s="123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3"/>
      <c r="G117" s="123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3"/>
      <c r="G118" s="123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3"/>
      <c r="G119" s="123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3"/>
      <c r="G120" s="123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3"/>
      <c r="G121" s="123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3"/>
      <c r="G122" s="123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3"/>
      <c r="G123" s="123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3"/>
      <c r="G124" s="123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3"/>
      <c r="G125" s="123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3"/>
      <c r="G126" s="123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3"/>
      <c r="G127" s="123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3"/>
      <c r="G128" s="123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3"/>
      <c r="G129" s="123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3"/>
      <c r="G130" s="123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3"/>
      <c r="G131" s="123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3"/>
      <c r="G132" s="123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3"/>
      <c r="G133" s="123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3"/>
      <c r="G134" s="123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3"/>
      <c r="G135" s="123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3"/>
      <c r="G136" s="123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3"/>
      <c r="G137" s="123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3"/>
      <c r="G138" s="123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3"/>
      <c r="G139" s="123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3"/>
      <c r="G140" s="123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3"/>
      <c r="G141" s="123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3"/>
      <c r="G142" s="123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3"/>
      <c r="G143" s="123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3"/>
      <c r="G144" s="123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3"/>
      <c r="G145" s="123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3"/>
      <c r="G146" s="123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3"/>
      <c r="G147" s="123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3"/>
      <c r="G148" s="123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3"/>
      <c r="G149" s="123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3"/>
      <c r="G150" s="123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3"/>
      <c r="G151" s="123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3"/>
      <c r="G152" s="123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3"/>
      <c r="G153" s="123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3"/>
      <c r="G154" s="123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3"/>
      <c r="G155" s="123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3"/>
      <c r="G156" s="123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3"/>
      <c r="G157" s="123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3"/>
      <c r="G158" s="123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3"/>
      <c r="G159" s="123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3"/>
      <c r="G160" s="123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3"/>
      <c r="G161" s="123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3"/>
      <c r="G162" s="123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3"/>
      <c r="G163" s="123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3"/>
      <c r="G164" s="123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3"/>
      <c r="G165" s="123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3"/>
      <c r="G166" s="123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3"/>
      <c r="G167" s="123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3"/>
      <c r="G168" s="123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3"/>
      <c r="G169" s="123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3"/>
      <c r="G170" s="123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3"/>
      <c r="G171" s="123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3"/>
      <c r="G172" s="123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3"/>
      <c r="G173" s="123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3"/>
      <c r="G174" s="123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3"/>
      <c r="G175" s="123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3"/>
      <c r="G176" s="123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3"/>
      <c r="G177" s="123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3"/>
      <c r="G178" s="123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3"/>
      <c r="G179" s="123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3"/>
      <c r="G180" s="123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3"/>
      <c r="G181" s="123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3"/>
      <c r="G182" s="123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3"/>
      <c r="G183" s="123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3"/>
      <c r="G184" s="123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3"/>
      <c r="G185" s="123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3"/>
      <c r="G186" s="123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3"/>
      <c r="G187" s="123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3"/>
      <c r="G188" s="123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3"/>
      <c r="G189" s="123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3"/>
      <c r="G190" s="123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3"/>
      <c r="G191" s="123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3"/>
      <c r="G192" s="123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3"/>
      <c r="G193" s="123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3"/>
      <c r="G194" s="123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3"/>
      <c r="G195" s="123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3"/>
      <c r="G196" s="123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3"/>
      <c r="G197" s="123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3"/>
      <c r="G198" s="123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3"/>
      <c r="G199" s="123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3"/>
      <c r="G200" s="123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3"/>
      <c r="G201" s="123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3"/>
      <c r="G202" s="123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3"/>
      <c r="G203" s="123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3"/>
      <c r="G204" s="123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3"/>
      <c r="G205" s="123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3"/>
      <c r="G206" s="123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3"/>
      <c r="G207" s="123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3"/>
      <c r="G208" s="123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3"/>
      <c r="G209" s="123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3"/>
      <c r="G210" s="123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3"/>
      <c r="G211" s="123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3"/>
      <c r="G212" s="123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3"/>
      <c r="G213" s="123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3"/>
      <c r="G214" s="123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3"/>
      <c r="G215" s="123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3"/>
      <c r="G216" s="123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3"/>
      <c r="G217" s="123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3"/>
      <c r="G218" s="123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3"/>
      <c r="G219" s="123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3"/>
      <c r="G220" s="123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3"/>
      <c r="G221" s="123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3"/>
      <c r="G222" s="123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3"/>
      <c r="G223" s="123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3"/>
      <c r="G224" s="123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3"/>
      <c r="G225" s="123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3"/>
      <c r="G226" s="123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3"/>
      <c r="G227" s="123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3"/>
      <c r="G228" s="123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3"/>
      <c r="G229" s="123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3"/>
      <c r="G230" s="123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3"/>
      <c r="G231" s="123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3"/>
      <c r="G232" s="123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3"/>
      <c r="G233" s="123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3"/>
      <c r="G234" s="123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3"/>
      <c r="G235" s="123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3"/>
      <c r="G236" s="123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3"/>
      <c r="G237" s="123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3"/>
      <c r="G238" s="123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3"/>
      <c r="G239" s="123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3"/>
      <c r="G240" s="123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3"/>
      <c r="G241" s="123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3"/>
      <c r="G242" s="123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3"/>
      <c r="G243" s="123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3"/>
      <c r="G244" s="123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3"/>
      <c r="G245" s="123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3"/>
      <c r="G246" s="123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3"/>
      <c r="G247" s="123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3"/>
      <c r="G248" s="123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3"/>
      <c r="G249" s="123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3"/>
      <c r="G250" s="123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3"/>
      <c r="G251" s="123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3"/>
      <c r="G252" s="123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3"/>
      <c r="G253" s="123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3"/>
      <c r="G254" s="123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3"/>
      <c r="G255" s="123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3"/>
      <c r="G256" s="123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3"/>
      <c r="G257" s="123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3"/>
      <c r="G258" s="123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3"/>
      <c r="G259" s="123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3"/>
      <c r="G260" s="123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3"/>
      <c r="G261" s="123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3"/>
      <c r="G262" s="123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3"/>
      <c r="G263" s="123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3"/>
      <c r="G264" s="123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3"/>
      <c r="G265" s="123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3"/>
      <c r="G266" s="123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3"/>
      <c r="G267" s="123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3"/>
      <c r="G268" s="123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3"/>
      <c r="G269" s="123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3"/>
      <c r="G270" s="123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3"/>
      <c r="G271" s="123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3"/>
      <c r="G272" s="123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3"/>
      <c r="G273" s="123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3"/>
      <c r="G274" s="123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3"/>
      <c r="G275" s="123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3"/>
      <c r="G276" s="123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3"/>
      <c r="G277" s="123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3"/>
      <c r="G278" s="123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3"/>
      <c r="G279" s="123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3"/>
      <c r="G280" s="123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3"/>
      <c r="G281" s="123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3"/>
      <c r="G282" s="123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3"/>
      <c r="G283" s="123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3"/>
      <c r="G284" s="123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3"/>
      <c r="G285" s="123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3"/>
      <c r="G286" s="123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3"/>
      <c r="G287" s="123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3"/>
      <c r="G288" s="123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3"/>
      <c r="G289" s="123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3"/>
      <c r="G290" s="123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3"/>
      <c r="G291" s="123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3"/>
      <c r="G292" s="123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3"/>
      <c r="G293" s="123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3"/>
      <c r="G294" s="123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3"/>
      <c r="G295" s="123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3"/>
      <c r="G296" s="123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3"/>
      <c r="G297" s="123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3"/>
      <c r="G298" s="123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3"/>
      <c r="G299" s="123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3"/>
      <c r="G300" s="123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3"/>
      <c r="G301" s="123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3"/>
      <c r="G302" s="123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3"/>
      <c r="G303" s="123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3"/>
      <c r="G304" s="123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3"/>
      <c r="G305" s="123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3"/>
      <c r="G306" s="123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3"/>
      <c r="G307" s="123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3"/>
      <c r="G308" s="123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3"/>
      <c r="G309" s="123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3"/>
      <c r="G310" s="123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3"/>
      <c r="G311" s="123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3"/>
      <c r="G312" s="123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3"/>
      <c r="G313" s="123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3"/>
      <c r="G314" s="123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3"/>
      <c r="G315" s="123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3"/>
      <c r="G316" s="123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3"/>
      <c r="G317" s="123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3"/>
      <c r="G318" s="123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3"/>
      <c r="G319" s="123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3"/>
      <c r="G320" s="123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3"/>
      <c r="G321" s="123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3"/>
      <c r="G322" s="123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3"/>
      <c r="G323" s="123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3"/>
      <c r="G324" s="123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3"/>
      <c r="G325" s="123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3"/>
      <c r="G326" s="123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3"/>
      <c r="G327" s="123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3"/>
      <c r="G328" s="123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3"/>
      <c r="G329" s="123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3"/>
      <c r="G330" s="123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3"/>
      <c r="G331" s="123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3"/>
      <c r="G332" s="123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3"/>
      <c r="G333" s="123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3"/>
      <c r="G334" s="123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3"/>
      <c r="G335" s="123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3"/>
      <c r="G336" s="123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3"/>
      <c r="G337" s="123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3"/>
      <c r="G338" s="123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3"/>
      <c r="G339" s="123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3"/>
      <c r="G340" s="123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3"/>
      <c r="G341" s="123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3"/>
      <c r="G342" s="123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3"/>
      <c r="G343" s="123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3"/>
      <c r="G344" s="123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3"/>
      <c r="G345" s="123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3"/>
      <c r="G346" s="123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3"/>
      <c r="G347" s="123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3"/>
      <c r="G348" s="123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3"/>
      <c r="G349" s="123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3"/>
      <c r="G350" s="123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3"/>
      <c r="G351" s="123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3"/>
      <c r="G352" s="123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3"/>
      <c r="G353" s="123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3"/>
      <c r="G354" s="123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3"/>
      <c r="G355" s="123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3"/>
      <c r="G356" s="123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3"/>
      <c r="G357" s="123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3"/>
      <c r="G358" s="123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3"/>
      <c r="G359" s="123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3"/>
      <c r="G360" s="123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3"/>
      <c r="G361" s="123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3"/>
      <c r="G362" s="123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3"/>
      <c r="G363" s="123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3"/>
      <c r="G364" s="123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3"/>
      <c r="G365" s="123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3"/>
      <c r="G366" s="123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3"/>
      <c r="G367" s="123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3"/>
      <c r="G368" s="123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3"/>
      <c r="G369" s="123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3"/>
      <c r="G370" s="123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3"/>
      <c r="G371" s="123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3"/>
      <c r="G372" s="123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3"/>
      <c r="G373" s="123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3"/>
      <c r="G374" s="123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3"/>
      <c r="G375" s="123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3"/>
      <c r="G376" s="123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3"/>
      <c r="G377" s="123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3"/>
      <c r="G378" s="123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3"/>
      <c r="G379" s="123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3"/>
      <c r="G380" s="123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3"/>
      <c r="G381" s="123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3"/>
      <c r="G382" s="123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3"/>
      <c r="G383" s="123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3"/>
      <c r="G384" s="123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3"/>
      <c r="G385" s="123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3"/>
      <c r="G386" s="123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3"/>
      <c r="G387" s="123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3"/>
      <c r="G388" s="123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3"/>
      <c r="G389" s="123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3"/>
      <c r="G390" s="123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3"/>
      <c r="G391" s="123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3"/>
      <c r="G392" s="123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3"/>
      <c r="G393" s="123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3"/>
      <c r="G394" s="123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3"/>
      <c r="G395" s="123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3"/>
      <c r="G396" s="123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3"/>
      <c r="G397" s="123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3"/>
      <c r="G398" s="123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3"/>
      <c r="G399" s="123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3"/>
      <c r="G400" s="123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3"/>
      <c r="G401" s="123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3"/>
      <c r="G402" s="123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3"/>
      <c r="G403" s="123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3"/>
      <c r="G404" s="123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3"/>
      <c r="G405" s="123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3"/>
      <c r="G406" s="123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3"/>
      <c r="G407" s="123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3"/>
      <c r="G408" s="123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3"/>
      <c r="G409" s="123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3"/>
      <c r="G410" s="123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3"/>
      <c r="G411" s="123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3"/>
      <c r="G412" s="123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3"/>
      <c r="G413" s="123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3"/>
      <c r="G414" s="123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3"/>
      <c r="G415" s="123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3"/>
      <c r="G416" s="123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3"/>
      <c r="G417" s="123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3"/>
      <c r="G418" s="123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3"/>
      <c r="G419" s="123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3"/>
      <c r="G420" s="123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3"/>
      <c r="G421" s="123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3"/>
      <c r="G422" s="123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3"/>
      <c r="G423" s="123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3"/>
      <c r="G424" s="123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3"/>
      <c r="G425" s="123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3"/>
      <c r="G426" s="123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3"/>
      <c r="G427" s="123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3"/>
      <c r="G428" s="123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3"/>
      <c r="G429" s="123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3"/>
      <c r="G430" s="123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3"/>
      <c r="G431" s="123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3"/>
      <c r="G432" s="123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3"/>
      <c r="G433" s="123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3"/>
      <c r="G434" s="123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3"/>
      <c r="G435" s="123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3"/>
      <c r="G436" s="123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3"/>
      <c r="G437" s="123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3"/>
      <c r="G438" s="123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3"/>
      <c r="G439" s="123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3"/>
      <c r="G440" s="123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3"/>
      <c r="G441" s="123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3"/>
      <c r="G442" s="123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3"/>
      <c r="G443" s="123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3"/>
      <c r="G444" s="123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3"/>
      <c r="G445" s="123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3"/>
      <c r="G446" s="123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3"/>
      <c r="G447" s="123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3"/>
      <c r="G448" s="123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3"/>
      <c r="G449" s="123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3"/>
      <c r="G450" s="123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3"/>
      <c r="G451" s="123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3"/>
      <c r="G452" s="123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3"/>
      <c r="G453" s="123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3"/>
      <c r="G454" s="123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3"/>
      <c r="G455" s="123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3"/>
      <c r="G456" s="123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3"/>
      <c r="G457" s="123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3"/>
      <c r="G458" s="123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3"/>
      <c r="G459" s="123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3"/>
      <c r="G460" s="123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3"/>
      <c r="G461" s="123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3"/>
      <c r="G462" s="123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3"/>
      <c r="G463" s="123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3"/>
      <c r="G464" s="123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3"/>
      <c r="G465" s="123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3"/>
      <c r="G466" s="123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3"/>
      <c r="G467" s="123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3"/>
      <c r="G468" s="123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3"/>
      <c r="G469" s="123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3"/>
      <c r="G470" s="123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3"/>
      <c r="G471" s="123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3"/>
      <c r="G472" s="123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3"/>
      <c r="G473" s="123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3"/>
      <c r="G474" s="123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3"/>
      <c r="G475" s="123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3"/>
      <c r="G476" s="123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3"/>
      <c r="G477" s="123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3"/>
      <c r="G478" s="123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3"/>
      <c r="G479" s="123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3"/>
      <c r="G480" s="123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3"/>
      <c r="G481" s="123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3"/>
      <c r="G482" s="123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3"/>
      <c r="G483" s="123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3"/>
      <c r="G484" s="123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3"/>
      <c r="G485" s="123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3"/>
      <c r="G486" s="123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3"/>
      <c r="G487" s="123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3"/>
      <c r="G488" s="123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3"/>
      <c r="G489" s="123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3"/>
      <c r="G490" s="123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3"/>
      <c r="G491" s="123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3"/>
      <c r="G492" s="123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3"/>
      <c r="G493" s="123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3"/>
      <c r="G494" s="123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3"/>
      <c r="G495" s="123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3"/>
      <c r="G496" s="123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3"/>
      <c r="G497" s="123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3"/>
      <c r="G498" s="123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3"/>
      <c r="G499" s="123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3"/>
      <c r="G500" s="123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3"/>
      <c r="G501" s="123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3"/>
      <c r="G502" s="123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3"/>
      <c r="G503" s="123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3"/>
      <c r="G504" s="123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3"/>
      <c r="G505" s="123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dcterms:created xsi:type="dcterms:W3CDTF">2006-09-16T00:00:00Z</dcterms:created>
  <dcterms:modified xsi:type="dcterms:W3CDTF">2024-01-19T10:38:38Z</dcterms:modified>
  <dc:language>en-US</dc:language>
</cp:coreProperties>
</file>