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02" documentId="13_ncr:1_{735FC1BD-A765-4ACA-96A1-5B5551E3A8C9}" xr6:coauthVersionLast="47" xr6:coauthVersionMax="47" xr10:uidLastSave="{C088A60A-692B-4898-A32C-2F801F886E1C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G10" i="32"/>
  <c r="C10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<sst xmlns="http://schemas.openxmlformats.org/spreadsheetml/2006/main" count="250" uniqueCount="68">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</sst>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89056.980160000006</c:v>
                </c:pt>
                <c:pt idx="1">
                  <c:v>33954.900780000004</c:v>
                </c:pt>
                <c:pt idx="2">
                  <c:v>109443.43</c:v>
                </c:pt>
                <c:pt idx="3">
                  <c:v>62158.515086630614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57937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11328.6</v>
      </c>
      <c r="L2" s="80"/>
      <c r="M2" s="87" t="s">
        <v>20</v>
      </c>
      <c r="N2" s="88"/>
      <c r="O2" s="138">
        <f>(BND!H3 * BND!D3)</f>
        <v>425.23461973999997</v>
      </c>
      <c r="P2" s="139"/>
      <c r="Q2" s="140">
        <f>SUM(C10,G10,K10,O10)</f>
        <v>294613.82602663059</v>
      </c>
      <c r="R2" s="141"/>
      <c r="S2" s="146">
        <v>8591</v>
      </c>
      <c r="T2" s="147"/>
    </row>
    <row r="3" spans="1:26" ht="17.25" thickBot="1" x14ac:dyDescent="0.3">
      <c r="A3" s="57" t="s">
        <v>50</v>
      </c>
      <c r="B3" s="58"/>
      <c r="C3" s="62">
        <v>31089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35348.18</v>
      </c>
      <c r="L3" s="82"/>
      <c r="M3" s="89" t="s">
        <v>22</v>
      </c>
      <c r="N3" s="90"/>
      <c r="O3" s="115">
        <f>(VEA!D3*VEA!H3)</f>
        <v>118.25801118000001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2208.8999999999996</v>
      </c>
      <c r="L4" s="82"/>
      <c r="M4" s="89" t="s">
        <v>19</v>
      </c>
      <c r="N4" s="90"/>
      <c r="O4" s="115">
        <f>(VT!D3*VT!H3)</f>
        <v>1292.4886671200002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60557.75</v>
      </c>
      <c r="L5" s="82"/>
      <c r="M5" s="89" t="s">
        <v>21</v>
      </c>
      <c r="N5" s="90"/>
      <c r="O5" s="115">
        <f>(VTI!D3*VTI!H3)</f>
        <v>90.160286869999993</v>
      </c>
      <c r="P5" s="116"/>
      <c r="Q5" s="152"/>
      <c r="R5" s="153"/>
      <c r="S5" s="156"/>
      <c r="T5" s="157"/>
    </row>
    <row r="6" spans="1:26" x14ac:dyDescent="0.25">
      <c r="A6" s="57" t="s">
        <v>64</v>
      </c>
      <c r="B6" s="58"/>
      <c r="C6" s="62">
        <f xml:space="preserve"> 投資!G2 * 0.96</f>
        <v>30.980159999999998</v>
      </c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286022.82602663059</v>
      </c>
      <c r="R6" s="122"/>
      <c r="S6" s="125">
        <f>S2/Q2</f>
        <v>2.916020648407535E-2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89056.980160000006</v>
      </c>
      <c r="D10" s="134"/>
      <c r="E10" s="131" t="s">
        <v>59</v>
      </c>
      <c r="F10" s="132"/>
      <c r="G10" s="133">
        <f>SUM(G2:H9) * 投資!G2</f>
        <v>33954.900780000004</v>
      </c>
      <c r="H10" s="135"/>
      <c r="I10" s="131" t="s">
        <v>59</v>
      </c>
      <c r="J10" s="132"/>
      <c r="K10" s="133">
        <f>SUM(K2:L9)</f>
        <v>109443.43</v>
      </c>
      <c r="L10" s="134"/>
      <c r="M10" s="131" t="s">
        <v>59</v>
      </c>
      <c r="N10" s="132"/>
      <c r="O10" s="133">
        <f>SUM(O2:P9) * 投資!G2</f>
        <v>62158.515086630614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6759.8063700000002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-2.8479127472743435E-2</v>
      </c>
      <c r="H3" s="181">
        <v>209.47</v>
      </c>
      <c r="I3" s="181">
        <f>投資!G2</f>
        <v>32.271000000000001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-85.4373824182303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32.271000000000001</v>
      </c>
    </row>
    <row r="3" spans="1:9" ht="17.25" customHeight="1" x14ac:dyDescent="0.3">
      <c r="A3" s="160">
        <f>SUM('006208'!E3:E4,'00692'!E3:E4,'00878'!E3:E4,永豐金!E3,E2,F2)</f>
        <v>109694</v>
      </c>
      <c r="B3" s="160">
        <f>SUM('006208'!E3:E4,'006208'!G4,'00692'!E3:E4,'00692'!G4,'00878'!E3:E4,'00878'!G4,永豐金!E3,永豐金!G4)</f>
        <v>110656.43</v>
      </c>
      <c r="C3" s="1">
        <f>(B3-A3)/A3</f>
        <v>8.7737706711396527E-3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962.42999999999302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62334.515086630614</v>
      </c>
      <c r="C10" s="1">
        <f>(B10-A10)/A10</f>
        <v>-4.1081223188514517E-2</v>
      </c>
      <c r="D10" s="28"/>
      <c r="E10" s="159">
        <f>SUM(A3,A10)</f>
        <v>174699</v>
      </c>
      <c r="F10" s="159">
        <f>SUM(B3,B10)</f>
        <v>172990.94508663061</v>
      </c>
      <c r="G10" s="1">
        <f>(F10-E10)/E10</f>
        <v>-9.7771304550649165E-3</v>
      </c>
    </row>
    <row r="11" spans="1:9" ht="18" customHeight="1" x14ac:dyDescent="0.3">
      <c r="A11" s="160"/>
      <c r="B11" s="160"/>
      <c r="C11" s="14">
        <f>B10-A10</f>
        <v>-2670.484913369386</v>
      </c>
      <c r="D11" s="28"/>
      <c r="E11" s="159"/>
      <c r="F11" s="159"/>
      <c r="G11" s="36">
        <f>F10-E10</f>
        <v>-1708.0549133693858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L12" sqref="L12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72.924050632911388</v>
      </c>
      <c r="B3" s="164">
        <f>E3/D3</f>
        <v>72.924050632911388</v>
      </c>
      <c r="C3" s="166">
        <v>71.7</v>
      </c>
      <c r="D3" s="168">
        <f>SUM(D6:D505)</f>
        <v>158</v>
      </c>
      <c r="E3" s="170">
        <f>SUM(E6:E505)</f>
        <v>11522</v>
      </c>
      <c r="F3" s="170">
        <f>SUM(F6:F505)</f>
        <v>0</v>
      </c>
      <c r="G3" s="1">
        <f>(C3-A3)/B3</f>
        <v>-1.6785280333275379E-2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-193.39999999999893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31.219106047326907</v>
      </c>
      <c r="B3" s="164">
        <f>E3/D3</f>
        <v>31.219106047326907</v>
      </c>
      <c r="C3" s="166">
        <v>30.98</v>
      </c>
      <c r="D3" s="168">
        <f>SUM(D6:D505)</f>
        <v>1141</v>
      </c>
      <c r="E3" s="170">
        <f>SUM(E6:E505)</f>
        <v>35621</v>
      </c>
      <c r="F3" s="170">
        <f>SUM(F6:F505)</f>
        <v>0</v>
      </c>
      <c r="G3" s="1">
        <f>(C3-A3)/B3</f>
        <v>-7.6589652171471954E-3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-272.82000000000022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19.899999999999999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-5.3705281090289742E-2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-126.10000000000002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17.586587183308495</v>
      </c>
      <c r="B3" s="164">
        <f>E3/D3</f>
        <v>17.944262295081966</v>
      </c>
      <c r="C3" s="166">
        <v>18.05</v>
      </c>
      <c r="D3" s="168">
        <f>SUM(D6:D505)</f>
        <v>3355</v>
      </c>
      <c r="E3" s="170">
        <f>SUM(E6:E505)</f>
        <v>60203</v>
      </c>
      <c r="F3" s="170">
        <f>SUM(F6:F505)</f>
        <v>1200</v>
      </c>
      <c r="G3" s="1">
        <f>(C3-A3)/B3</f>
        <v>2.5825124993771091E-2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1554.7500000000059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2219.5993800000001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-1.7659709047243882E-2</v>
      </c>
      <c r="H3" s="181">
        <v>68.78</v>
      </c>
      <c r="I3" s="182">
        <f>投資!G2</f>
        <v>32.271000000000001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-247.25358637046156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1367.9676899999999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-4.2423930302555049E-2</v>
      </c>
      <c r="H3" s="181">
        <v>42.39</v>
      </c>
      <c r="I3" s="182">
        <f>投資!G2</f>
        <v>32.271000000000001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-169.6957212102202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2946.6650100000002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-4.9270480487466385E-2</v>
      </c>
      <c r="H3" s="181">
        <v>91.31</v>
      </c>
      <c r="I3" s="182">
        <f>投資!G2</f>
        <v>32.271000000000001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-2168.0982233704708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2023-10-26T02:17:14Z</dcterms:modified>
</cp:coreProperties>
</file>