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26" documentId="11_09DE05E81715C8CD14450D517D8FCD9AF6E22C88" xr6:coauthVersionLast="47" xr6:coauthVersionMax="47" xr10:uidLastSave="{284B9EDB-DB21-4786-BB88-3462734634D4}"/>
  <bookViews>
    <workbookView xWindow="-120" yWindow="-120" windowWidth="29040" windowHeight="15720" tabRatio="56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" l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D3" i="8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A3" i="7" s="1"/>
  <c r="D3" i="7"/>
  <c r="F3" i="6"/>
  <c r="E3" i="6"/>
  <c r="B3" i="6" s="1"/>
  <c r="D3" i="6"/>
  <c r="G4" i="6" s="1"/>
  <c r="G3" i="6" s="1"/>
  <c r="F3" i="5"/>
  <c r="A3" i="5" s="1"/>
  <c r="E3" i="5"/>
  <c r="G4" i="5" s="1"/>
  <c r="G3" i="5" s="1"/>
  <c r="D3" i="5"/>
  <c r="F3" i="4"/>
  <c r="G4" i="4" s="1"/>
  <c r="G3" i="4" s="1"/>
  <c r="E3" i="4"/>
  <c r="B3" i="4" s="1"/>
  <c r="D3" i="4"/>
  <c r="K3" i="1" s="1"/>
  <c r="G4" i="3"/>
  <c r="G3" i="3" s="1"/>
  <c r="F3" i="3"/>
  <c r="E3" i="3"/>
  <c r="D3" i="3"/>
  <c r="K2" i="1" s="1"/>
  <c r="A3" i="3"/>
  <c r="G10" i="1"/>
  <c r="C6" i="1"/>
  <c r="C10" i="1" s="1"/>
  <c r="K4" i="1"/>
  <c r="O2" i="1"/>
  <c r="B3" i="8" l="1"/>
  <c r="A3" i="8"/>
  <c r="G4" i="7"/>
  <c r="G3" i="7" s="1"/>
  <c r="B3" i="7"/>
  <c r="O3" i="1"/>
  <c r="O10" i="1" s="1"/>
  <c r="B10" i="2" s="1"/>
  <c r="B3" i="3"/>
  <c r="A3" i="2"/>
  <c r="K5" i="1"/>
  <c r="K10" i="1" s="1"/>
  <c r="B3" i="5"/>
  <c r="A3" i="4"/>
  <c r="G4" i="8"/>
  <c r="G3" i="8" s="1"/>
  <c r="A3" i="6"/>
  <c r="E10" i="2" l="1"/>
  <c r="C11" i="2"/>
  <c r="C10" i="2" s="1"/>
  <c r="B3" i="2"/>
  <c r="A12" i="1"/>
  <c r="A16" i="1" l="1"/>
  <c r="C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<sst xmlns="http://schemas.openxmlformats.org/spreadsheetml/2006/main" count="292" uniqueCount="112">
  <si>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</si>
  <si>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</si>
  <si>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</si>
  <si>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</si>
  <si>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</si>
  <si>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</si>
  <si>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</si>
  <si>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</si>
  <si>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</si>
  <si>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</si>
  <si>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一銀iLeo活存</t>
  </si>
  <si>
    <t>00878</t>
  </si>
  <si>
    <t>VT</t>
  </si>
  <si>
    <t>中華郵政活存</t>
  </si>
  <si>
    <t>2890</t>
  </si>
  <si>
    <t>永豐大戶美元活存</t>
  </si>
  <si>
    <t>2891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</si>
  <si>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</si>
  <si>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</si>
  <si>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</si>
  <si>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</si>
  <si>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</si>
  <si>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</si>
  <si>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</si>
  <si>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</si>
  <si>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</si>
  <si>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</si>
  <si>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</si>
  <si>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</si>
  <si>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</si>
  <si>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</si>
  <si>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</si>
  <si>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</si>
  <si>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</si>
  <si>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</si>
  <si>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</si>
  <si>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</si>
  <si>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</si>
  <si>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</si>
  <si>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</si>
  <si>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</si>
  <si>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102.15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</si>
  <si>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</si>
  <si>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</si>
  <si>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</si>
  <si>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</si>
  <si>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</si>
  <si>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</si>
  <si>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</si>
  <si>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</si>
  <si>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</si>
  <si>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</si>
  <si>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</si>
  <si>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</si>
  <si>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</si>
  <si>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</si>
  <si>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</si>
  <si>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</si>
  <si>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</si>
  <si>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</si>
  <si>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</si>
  <si>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</si>
  <si>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</si>
  <si>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</si>
  <si>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</si>
  <si>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</si>
  <si>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</si>
  <si>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</si>
  <si>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</si>
  <si>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</si>
  <si>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</si>
  <si>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00692.TW</t>
  </si>
  <si>
    <t>41.14</t>
  </si>
  <si>
    <t>2023.08.18</t>
  </si>
  <si>
    <t>2023.10.24</t>
  </si>
  <si>
    <t>2024.01.17</t>
  </si>
  <si>
    <t>00878.TW</t>
  </si>
  <si>
    <t>22.36</t>
  </si>
  <si>
    <t>2024.03.25</t>
  </si>
  <si>
    <t>2024.06.13</t>
  </si>
  <si>
    <t>2890.TW</t>
  </si>
  <si>
    <t>23.50</t>
  </si>
  <si>
    <t>2023.09.13</t>
  </si>
  <si>
    <t>2023.10.25</t>
  </si>
  <si>
    <t>2023.10.31</t>
  </si>
  <si>
    <t>2023.12.07</t>
  </si>
  <si>
    <t>USD</t>
  </si>
  <si>
    <t>目前匯率</t>
  </si>
  <si>
    <t>75.05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</si>
  <si>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</si>
  <si>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</si>
  <si>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</si>
  <si>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</si>
  <si>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</si>
  <si>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</si>
  <si>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</si>
  <si>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</si>
  <si>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</si>
  <si>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</si>
  <si>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</si>
  <si>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</si>
  <si>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</si>
  <si>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</si>
  <si>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</si>
  <si>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</si>
  <si>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112.83</t>
  </si>
  <si>
    <t>2023.09.16</t>
  </si>
  <si>
    <t>2023.09.27</t>
  </si>
  <si>
    <t>2023.12.28</t>
  </si>
  <si>
    <t>2024.03.26</t>
  </si>
  <si>
    <t>2024.06.28</t>
  </si>
  <si>
    <t>2024.09.06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</si>
</sst>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S11" sqref="S11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50872</v>
      </c>
      <c r="D2" s="51"/>
      <c r="E2" s="92" t="s">
        <v>5</v>
      </c>
      <c r="F2" s="90"/>
      <c r="G2" s="75">
        <v>770.66</v>
      </c>
      <c r="H2" s="51"/>
      <c r="I2" s="76" t="s">
        <v>6</v>
      </c>
      <c r="J2" s="77"/>
      <c r="K2" s="50">
        <f>'006208.TW'!D3*'006208.TW'!C3*0.997</f>
        <v>39515.297400000003</v>
      </c>
      <c r="L2" s="51"/>
      <c r="M2" s="83" t="s">
        <v>7</v>
      </c>
      <c r="N2" s="77"/>
      <c r="O2" s="54">
        <f>BND!H3*BND!D3</f>
        <v>820.36667175000014</v>
      </c>
      <c r="P2" s="51"/>
    </row>
    <row r="3" spans="1:26" ht="17.25" customHeight="1" x14ac:dyDescent="0.25">
      <c r="A3" s="47" t="s">
        <v>8</v>
      </c>
      <c r="B3" s="46"/>
      <c r="C3" s="41">
        <v>0</v>
      </c>
      <c r="D3" s="40"/>
      <c r="E3" s="45"/>
      <c r="F3" s="46"/>
      <c r="G3" s="67"/>
      <c r="H3" s="40"/>
      <c r="I3" s="88" t="s">
        <v>9</v>
      </c>
      <c r="J3" s="81"/>
      <c r="K3" s="71">
        <f>'00692.TW'!D3*'00692.TW'!C3*0.997</f>
        <v>61073.687619999997</v>
      </c>
      <c r="L3" s="40"/>
      <c r="M3" s="80" t="s">
        <v>12</v>
      </c>
      <c r="N3" s="81"/>
      <c r="O3" s="39">
        <f>VT!H3*VT!D3</f>
        <v>2933.1805817999998</v>
      </c>
      <c r="P3" s="40"/>
    </row>
    <row r="4" spans="1:26" ht="15.75" customHeight="1" x14ac:dyDescent="0.25">
      <c r="A4" s="47" t="s">
        <v>10</v>
      </c>
      <c r="B4" s="46"/>
      <c r="C4" s="41">
        <v>66743</v>
      </c>
      <c r="D4" s="40"/>
      <c r="E4" s="45"/>
      <c r="F4" s="46"/>
      <c r="G4" s="67"/>
      <c r="H4" s="40"/>
      <c r="I4" s="88" t="s">
        <v>11</v>
      </c>
      <c r="J4" s="81"/>
      <c r="K4" s="71">
        <f>'00878.TW'!D3*'00878.TW'!C3*0.997</f>
        <v>7824.8149199999998</v>
      </c>
      <c r="L4" s="40"/>
      <c r="M4" s="80"/>
      <c r="N4" s="81"/>
      <c r="O4" s="39"/>
      <c r="P4" s="40"/>
    </row>
    <row r="5" spans="1:26" ht="16.5" customHeight="1" x14ac:dyDescent="0.25">
      <c r="A5" s="47" t="s">
        <v>13</v>
      </c>
      <c r="B5" s="46"/>
      <c r="C5" s="41">
        <v>0</v>
      </c>
      <c r="D5" s="40"/>
      <c r="E5" s="45"/>
      <c r="F5" s="46"/>
      <c r="G5" s="67"/>
      <c r="H5" s="40"/>
      <c r="I5" s="88" t="s">
        <v>14</v>
      </c>
      <c r="J5" s="81"/>
      <c r="K5" s="71">
        <f>'2890.TW'!D3*'2890.TW'!C3*0.997</f>
        <v>90883.030499999993</v>
      </c>
      <c r="L5" s="40"/>
      <c r="M5" s="80"/>
      <c r="N5" s="81"/>
      <c r="O5" s="39"/>
      <c r="P5" s="40"/>
    </row>
    <row r="6" spans="1:26" ht="17.25" customHeight="1" x14ac:dyDescent="0.25">
      <c r="A6" s="47" t="s">
        <v>15</v>
      </c>
      <c r="B6" s="46"/>
      <c r="C6" s="41">
        <f>投資!G2 * 5.1</f>
        <v>162.65430000000001</v>
      </c>
      <c r="D6" s="40"/>
      <c r="E6" s="45"/>
      <c r="F6" s="46"/>
      <c r="G6" s="67"/>
      <c r="H6" s="40"/>
      <c r="I6" s="64" t="s">
        <v>16</v>
      </c>
      <c r="J6" s="46"/>
      <c r="K6" s="71">
        <v>13104</v>
      </c>
      <c r="L6" s="40"/>
      <c r="M6" s="53"/>
      <c r="N6" s="46"/>
      <c r="O6" s="39"/>
      <c r="P6" s="40"/>
    </row>
    <row r="7" spans="1:26" ht="17.25" customHeight="1" x14ac:dyDescent="0.25">
      <c r="A7" s="47" t="s">
        <v>17</v>
      </c>
      <c r="B7" s="46"/>
      <c r="C7" s="41">
        <v>1765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18</v>
      </c>
      <c r="B8" s="46"/>
      <c r="C8" s="41">
        <v>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x14ac:dyDescent="0.25">
      <c r="A9" s="55" t="s">
        <v>19</v>
      </c>
      <c r="B9" s="56"/>
      <c r="C9" s="86">
        <v>3346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20</v>
      </c>
      <c r="B10" s="49"/>
      <c r="C10" s="70">
        <f>SUM(C2:D9)</f>
        <v>122888.65429999999</v>
      </c>
      <c r="D10" s="66"/>
      <c r="E10" s="48" t="s">
        <v>20</v>
      </c>
      <c r="F10" s="49"/>
      <c r="G10" s="70">
        <f>SUM(G2:H9)*投資!G2</f>
        <v>24578.659380000001</v>
      </c>
      <c r="H10" s="66"/>
      <c r="I10" s="48" t="s">
        <v>20</v>
      </c>
      <c r="J10" s="49"/>
      <c r="K10" s="70">
        <f>SUM(K2:L9)</f>
        <v>212400.83043999999</v>
      </c>
      <c r="L10" s="66"/>
      <c r="M10" s="48" t="s">
        <v>20</v>
      </c>
      <c r="N10" s="49"/>
      <c r="O10" s="70">
        <f>SUM(O2:P9)*投資!G2</f>
        <v>119711.88255747015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21</v>
      </c>
      <c r="B11" s="66"/>
      <c r="C11" s="93" t="s">
        <v>22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479580.02667747007</v>
      </c>
      <c r="B12" s="44"/>
      <c r="C12" s="60">
        <v>7297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23</v>
      </c>
      <c r="B14" s="44"/>
      <c r="C14" s="93" t="s">
        <v>24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472283.02667747007</v>
      </c>
      <c r="B16" s="44"/>
      <c r="C16" s="69">
        <f>C12/A12</f>
        <v>1.5215395959155364E-2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G4:H4"/>
    <mergeCell ref="I4:J4"/>
    <mergeCell ref="K4:L4"/>
    <mergeCell ref="M3:N3"/>
    <mergeCell ref="M4:N4"/>
    <mergeCell ref="O4:P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3:P3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25</v>
      </c>
      <c r="B1" s="95"/>
      <c r="C1" s="46"/>
      <c r="D1" s="3"/>
      <c r="E1" s="29" t="s">
        <v>26</v>
      </c>
      <c r="F1" s="29" t="s">
        <v>27</v>
      </c>
      <c r="G1" s="4" t="s">
        <v>28</v>
      </c>
    </row>
    <row r="2" spans="1:10" ht="21.75" customHeight="1" x14ac:dyDescent="0.3">
      <c r="A2" s="5" t="s">
        <v>29</v>
      </c>
      <c r="B2" s="5" t="s">
        <v>30</v>
      </c>
      <c r="C2" s="5" t="s">
        <v>31</v>
      </c>
      <c r="D2" s="6"/>
      <c r="E2" s="7">
        <v>304</v>
      </c>
      <c r="F2" s="7">
        <v>0</v>
      </c>
      <c r="G2" s="30">
        <v>31.893000000000001</v>
      </c>
    </row>
    <row r="3" spans="1:10" ht="17.25" customHeight="1" x14ac:dyDescent="0.3">
      <c r="A3" s="96">
        <f>('006208.TW'!E3+'00692.TW'!E3+'00878.TW'!E3+'2890.TW'!E3)-('006208.TW'!F3+'00692.TW'!F3+'00878.TW'!F3+'2890.TW'!F3)-E2+7345</f>
        <v>161892</v>
      </c>
      <c r="B3" s="96">
        <f>總資產!K10</f>
        <v>212400.83043999999</v>
      </c>
      <c r="C3" s="8">
        <f>C4/A3</f>
        <v>0.31199089788253892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50508.830439999991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32</v>
      </c>
      <c r="B8" s="95"/>
      <c r="C8" s="46"/>
      <c r="D8" s="6"/>
      <c r="E8" s="94" t="s">
        <v>33</v>
      </c>
      <c r="F8" s="95"/>
      <c r="G8" s="46"/>
    </row>
    <row r="9" spans="1:10" ht="15" customHeight="1" x14ac:dyDescent="0.3">
      <c r="A9" s="5" t="s">
        <v>29</v>
      </c>
      <c r="B9" s="5" t="s">
        <v>30</v>
      </c>
      <c r="C9" s="5" t="s">
        <v>31</v>
      </c>
      <c r="D9" s="6"/>
      <c r="E9" s="5" t="s">
        <v>29</v>
      </c>
      <c r="F9" s="5" t="s">
        <v>30</v>
      </c>
      <c r="G9" s="5" t="s">
        <v>31</v>
      </c>
    </row>
    <row r="10" spans="1:10" ht="18" customHeight="1" x14ac:dyDescent="0.3">
      <c r="A10" s="96">
        <f>(BND!E3+VT!E3)-(BND!F3+VT!F3)</f>
        <v>110850</v>
      </c>
      <c r="B10" s="96">
        <f>總資產!O10</f>
        <v>119711.88255747015</v>
      </c>
      <c r="C10" s="8">
        <f>C11/A10</f>
        <v>7.9944813328553424E-2</v>
      </c>
      <c r="D10" s="6"/>
      <c r="E10" s="96">
        <f>A3+A10</f>
        <v>272742</v>
      </c>
      <c r="F10" s="96">
        <f>B3+B10</f>
        <v>332112.71299747017</v>
      </c>
      <c r="G10" s="8">
        <f>G11/E10</f>
        <v>0.21768085955764116</v>
      </c>
    </row>
    <row r="11" spans="1:10" ht="18" customHeight="1" x14ac:dyDescent="0.3">
      <c r="A11" s="97"/>
      <c r="B11" s="97"/>
      <c r="C11" s="31">
        <f>B10-A10</f>
        <v>8861.8825574701477</v>
      </c>
      <c r="D11" s="6"/>
      <c r="E11" s="97"/>
      <c r="F11" s="97"/>
      <c r="G11" s="33">
        <f>F10-E10</f>
        <v>59370.712997470167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1" zoomScale="115" zoomScaleNormal="115" workbookViewId="0">
      <selection activeCell="I10" sqref="I10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34</v>
      </c>
      <c r="D1" s="108"/>
      <c r="E1" s="108"/>
      <c r="F1" s="112" t="s">
        <v>35</v>
      </c>
      <c r="G1" s="46"/>
      <c r="H1" s="111"/>
      <c r="I1" s="95"/>
      <c r="J1" s="46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 x14ac:dyDescent="0.3">
      <c r="A3" s="100">
        <f>(E3-F3)/D3</f>
        <v>80.090206185567013</v>
      </c>
      <c r="B3" s="103">
        <f>E3/D3</f>
        <v>81.201030927835049</v>
      </c>
      <c r="C3" s="115" t="s">
        <v>41</v>
      </c>
      <c r="D3" s="110">
        <f>SUM(D7:D505)</f>
        <v>388</v>
      </c>
      <c r="E3" s="113">
        <f>SUM(E7:E505)</f>
        <v>31506</v>
      </c>
      <c r="F3" s="113">
        <f>SUM(F6:G505)</f>
        <v>431</v>
      </c>
      <c r="G3" s="8">
        <f>G4/E3</f>
        <v>0.27166888846568921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8559.2000000000044</v>
      </c>
      <c r="H4" s="102"/>
      <c r="I4" s="102"/>
      <c r="J4" s="102"/>
    </row>
    <row r="5" spans="1:10" x14ac:dyDescent="0.3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 x14ac:dyDescent="0.3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50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51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52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53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54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55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56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57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58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58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59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60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62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63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64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65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66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67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70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5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5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5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5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15" zoomScale="115" zoomScaleNormal="115" workbookViewId="0">
      <selection activeCell="F27" sqref="F27:G2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34</v>
      </c>
      <c r="D1" s="108"/>
      <c r="E1" s="108"/>
      <c r="F1" s="112" t="s">
        <v>71</v>
      </c>
      <c r="G1" s="46"/>
      <c r="H1" s="111"/>
      <c r="I1" s="95"/>
      <c r="J1" s="46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 x14ac:dyDescent="0.3">
      <c r="A3" s="100">
        <f>(E3-F3)/D3</f>
        <v>31.112155809267964</v>
      </c>
      <c r="B3" s="103">
        <f>E3/D3</f>
        <v>32.339153794492951</v>
      </c>
      <c r="C3" s="115" t="s">
        <v>72</v>
      </c>
      <c r="D3" s="110">
        <f>SUM(D7:D505)</f>
        <v>1489</v>
      </c>
      <c r="E3" s="113">
        <f>SUM(E7:E505)</f>
        <v>48153</v>
      </c>
      <c r="F3" s="113">
        <f>SUM(F6:G505)</f>
        <v>1827</v>
      </c>
      <c r="G3" s="8">
        <f>G4/E3</f>
        <v>0.3100836915664652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14931.46</v>
      </c>
      <c r="H4" s="102"/>
      <c r="I4" s="102"/>
      <c r="J4" s="102"/>
    </row>
    <row r="5" spans="1:10" x14ac:dyDescent="0.3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 x14ac:dyDescent="0.3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52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73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53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54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74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56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57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58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59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75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61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62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63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64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65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66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67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68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69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70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/>
      <c r="C27" s="27"/>
      <c r="D27" s="27"/>
      <c r="E27" s="27"/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27"/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27"/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27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4" zoomScale="115" zoomScaleNormal="115" workbookViewId="0">
      <selection activeCell="B26" sqref="B26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34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 x14ac:dyDescent="0.3">
      <c r="A3" s="100">
        <f>(E3-F3)/D3</f>
        <v>21.094017094017094</v>
      </c>
      <c r="B3" s="103">
        <f>E3/D3</f>
        <v>21.792022792022792</v>
      </c>
      <c r="C3" s="115" t="s">
        <v>77</v>
      </c>
      <c r="D3" s="110">
        <f>SUM(D7:D505)</f>
        <v>351</v>
      </c>
      <c r="E3" s="113">
        <f>SUM(E7:E505)</f>
        <v>7649</v>
      </c>
      <c r="F3" s="113">
        <f>SUM(F6:G505)</f>
        <v>245</v>
      </c>
      <c r="G3" s="8">
        <f>G4/E3</f>
        <v>5.8093868479539769E-2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444.35999999999967</v>
      </c>
      <c r="H4" s="102"/>
      <c r="I4" s="102"/>
      <c r="J4" s="102"/>
    </row>
    <row r="5" spans="1:10" x14ac:dyDescent="0.3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 x14ac:dyDescent="0.3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51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52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53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 x14ac:dyDescent="0.3">
      <c r="A11" s="18">
        <v>6</v>
      </c>
      <c r="B11" s="26" t="s">
        <v>53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54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56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57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58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59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61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62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78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63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64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65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79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66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67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70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/>
      <c r="C27" s="36"/>
      <c r="D27" s="27"/>
      <c r="E27" s="27"/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C1" zoomScale="115" zoomScaleNormal="115" workbookViewId="0">
      <selection activeCell="F27" sqref="F27:G2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34</v>
      </c>
      <c r="D1" s="108"/>
      <c r="E1" s="108"/>
      <c r="F1" s="112" t="s">
        <v>80</v>
      </c>
      <c r="G1" s="46"/>
      <c r="H1" s="111"/>
      <c r="I1" s="95"/>
      <c r="J1" s="46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 x14ac:dyDescent="0.3">
      <c r="A3" s="100">
        <f>(E3-F3)/D3</f>
        <v>18.057746841969578</v>
      </c>
      <c r="B3" s="103">
        <f>E3/D3</f>
        <v>18.367104923949473</v>
      </c>
      <c r="C3" s="116" t="s">
        <v>81</v>
      </c>
      <c r="D3" s="110">
        <f>SUM(D7:D505)</f>
        <v>3879</v>
      </c>
      <c r="E3" s="113">
        <f>SUM(E7:E505)</f>
        <v>71246</v>
      </c>
      <c r="F3" s="113">
        <f>SUM(F6:G505)</f>
        <v>1200</v>
      </c>
      <c r="G3" s="8">
        <f>G4/E3</f>
        <v>0.29630435392864163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21110.5</v>
      </c>
      <c r="H4" s="102"/>
      <c r="I4" s="102"/>
      <c r="J4" s="102"/>
    </row>
    <row r="5" spans="1:10" x14ac:dyDescent="0.3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 x14ac:dyDescent="0.3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51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52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52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73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53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82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54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83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84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57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85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59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62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63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64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65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66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67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70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D36" sqref="D36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34</v>
      </c>
      <c r="D1" s="108"/>
      <c r="E1" s="108"/>
      <c r="F1" s="112" t="s">
        <v>7</v>
      </c>
      <c r="G1" s="46"/>
      <c r="H1" s="111" t="s">
        <v>86</v>
      </c>
      <c r="I1" s="95"/>
      <c r="J1" s="46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 t="s">
        <v>38</v>
      </c>
      <c r="I2" s="28" t="s">
        <v>87</v>
      </c>
      <c r="J2" s="28" t="s">
        <v>29</v>
      </c>
    </row>
    <row r="3" spans="1:10" ht="18.75" customHeight="1" x14ac:dyDescent="0.3">
      <c r="A3" s="100">
        <f>(E3-F3)/D3</f>
        <v>2249.1214155056264</v>
      </c>
      <c r="B3" s="103">
        <f>E3/D3</f>
        <v>2287.4529946431844</v>
      </c>
      <c r="C3" s="116">
        <f>H3*I3</f>
        <v>2393.5696499999999</v>
      </c>
      <c r="D3" s="110">
        <f>SUM(D7:D505)</f>
        <v>10.930935000000002</v>
      </c>
      <c r="E3" s="113">
        <f>SUM(E7:E505)</f>
        <v>25004</v>
      </c>
      <c r="F3" s="113">
        <f>SUM(F6:G505)</f>
        <v>419</v>
      </c>
      <c r="G3" s="8">
        <f>G4/E3</f>
        <v>6.314806679422301E-2</v>
      </c>
      <c r="H3" s="105" t="s">
        <v>88</v>
      </c>
      <c r="I3" s="109">
        <f>投資!G2</f>
        <v>31.893000000000001</v>
      </c>
      <c r="J3" s="106">
        <f>SUM(J7:J505)</f>
        <v>781.83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1578.954262122752</v>
      </c>
      <c r="H4" s="102"/>
      <c r="I4" s="102"/>
      <c r="J4" s="102"/>
    </row>
    <row r="5" spans="1:10" x14ac:dyDescent="0.3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 t="s">
        <v>44</v>
      </c>
      <c r="I5" s="101" t="s">
        <v>89</v>
      </c>
      <c r="J5" s="101" t="s">
        <v>90</v>
      </c>
    </row>
    <row r="6" spans="1:10" x14ac:dyDescent="0.3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91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92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93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93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82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54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94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56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95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57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58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96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97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98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99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63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100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64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101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65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102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66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103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67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104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111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J27" sqref="J2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34</v>
      </c>
      <c r="D1" s="108"/>
      <c r="E1" s="108"/>
      <c r="F1" s="112" t="s">
        <v>12</v>
      </c>
      <c r="G1" s="46"/>
      <c r="H1" s="111" t="s">
        <v>86</v>
      </c>
      <c r="I1" s="95"/>
      <c r="J1" s="46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 t="s">
        <v>38</v>
      </c>
      <c r="I2" s="28" t="s">
        <v>87</v>
      </c>
      <c r="J2" s="28" t="s">
        <v>29</v>
      </c>
    </row>
    <row r="3" spans="1:10" ht="18.75" customHeight="1" x14ac:dyDescent="0.3">
      <c r="A3" s="100">
        <f>(E3-F3)/D3</f>
        <v>3318.3364196509833</v>
      </c>
      <c r="B3" s="103">
        <f>E3/D3</f>
        <v>3346.9941676674439</v>
      </c>
      <c r="C3" s="115">
        <f>H3*I3</f>
        <v>3598.4871899999998</v>
      </c>
      <c r="D3" s="110">
        <f>SUM(D7:D505)</f>
        <v>25.996459999999999</v>
      </c>
      <c r="E3" s="113">
        <f>SUM(E7:E505)</f>
        <v>87010</v>
      </c>
      <c r="F3" s="113">
        <f>SUM(F6:G505)</f>
        <v>745</v>
      </c>
      <c r="G3" s="8">
        <f>G4/E3</f>
        <v>8.3702198544390163E-2</v>
      </c>
      <c r="H3" s="105" t="s">
        <v>105</v>
      </c>
      <c r="I3" s="118">
        <f>投資!G2</f>
        <v>31.893000000000001</v>
      </c>
      <c r="J3" s="106">
        <f>SUM(J7:J505)</f>
        <v>2704.7899999999995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7282.9282953473885</v>
      </c>
      <c r="H4" s="102"/>
      <c r="I4" s="102"/>
      <c r="J4" s="102"/>
    </row>
    <row r="5" spans="1:10" x14ac:dyDescent="0.3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 t="s">
        <v>44</v>
      </c>
      <c r="I5" s="101" t="s">
        <v>89</v>
      </c>
      <c r="J5" s="101" t="s">
        <v>90</v>
      </c>
    </row>
    <row r="6" spans="1:10" x14ac:dyDescent="0.3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92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106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106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107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54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56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57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108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59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97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62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109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63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64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65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110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66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67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111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/>
      <c r="C27" s="38">
        <f t="shared" si="0"/>
        <v>0</v>
      </c>
      <c r="D27" s="27"/>
      <c r="E27" s="27"/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8">
        <f t="shared" si="0"/>
        <v>0</v>
      </c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8">
        <f t="shared" si="0"/>
        <v>0</v>
      </c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8">
        <f t="shared" si="0"/>
        <v>0</v>
      </c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2024-09-09T06:06:44Z</dcterms:modified>
  <dc:language>en-US</dc:language>
</cp:coreProperties>
</file>