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44" documentId="13_ncr:1_{E4AF7BD9-E667-4FDE-BC2C-BBC03DE78D60}" xr6:coauthVersionLast="47" xr6:coauthVersionMax="47" xr10:uidLastSave="{E984FBB6-8FC7-4048-A5AE-EE18CF3558EE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<sst xmlns="http://schemas.openxmlformats.org/spreadsheetml/2006/main" count="273" uniqueCount="80">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</sst>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76612.365600000005</c:v>
                </c:pt>
                <c:pt idx="1">
                  <c:v>42242.10319999999</c:v>
                </c:pt>
                <c:pt idx="2">
                  <c:v>128875.45000000001</c:v>
                </c:pt>
                <c:pt idx="3">
                  <c:v>74165.705712172799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321895.62451217283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9410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S8" sqref="S8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40551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16534.5</v>
      </c>
      <c r="L2" s="82"/>
      <c r="M2" s="89" t="s">
        <v>20</v>
      </c>
      <c r="N2" s="90"/>
      <c r="O2" s="140">
        <f>(BND!H3 * BND!D3)</f>
        <v>520.40535371999999</v>
      </c>
      <c r="P2" s="141"/>
      <c r="Q2" s="142">
        <f>SUM(C10,G10,K10,O10)</f>
        <v>321895.62451217283</v>
      </c>
      <c r="R2" s="143"/>
      <c r="S2" s="148">
        <v>9410</v>
      </c>
      <c r="T2" s="149"/>
    </row>
    <row r="3" spans="1:26" ht="17.25" thickBot="1" x14ac:dyDescent="0.3">
      <c r="A3" s="59" t="s">
        <v>49</v>
      </c>
      <c r="B3" s="60"/>
      <c r="C3" s="64">
        <v>31779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38395.97</v>
      </c>
      <c r="L3" s="84"/>
      <c r="M3" s="91" t="s">
        <v>22</v>
      </c>
      <c r="N3" s="92"/>
      <c r="O3" s="117">
        <f>(VEA!D3*VEA!H3)</f>
        <v>194.64573711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3335.38</v>
      </c>
      <c r="L4" s="84"/>
      <c r="M4" s="91" t="s">
        <v>19</v>
      </c>
      <c r="N4" s="92"/>
      <c r="O4" s="117">
        <f>(VT!D3*VT!H3)</f>
        <v>1491.7035500400002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67974.600000000006</v>
      </c>
      <c r="L5" s="84"/>
      <c r="M5" s="91" t="s">
        <v>21</v>
      </c>
      <c r="N5" s="92"/>
      <c r="O5" s="117">
        <f>(VTI!D3*VTI!H3)</f>
        <v>167.30764184999998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0.94</f>
        <v>29.365599999999997</v>
      </c>
      <c r="D6" s="65"/>
      <c r="E6" s="66"/>
      <c r="F6" s="67"/>
      <c r="G6" s="71"/>
      <c r="H6" s="72"/>
      <c r="I6" s="111" t="s">
        <v>78</v>
      </c>
      <c r="J6" s="112"/>
      <c r="K6" s="87">
        <v>2635</v>
      </c>
      <c r="L6" s="88"/>
      <c r="M6" s="85"/>
      <c r="N6" s="86"/>
      <c r="O6" s="119"/>
      <c r="P6" s="120"/>
      <c r="Q6" s="123">
        <f>Q2-S2</f>
        <v>312485.62451217283</v>
      </c>
      <c r="R6" s="124"/>
      <c r="S6" s="127">
        <f>S2/Q2</f>
        <v>2.9233078313073344E-2</v>
      </c>
      <c r="T6" s="128"/>
    </row>
    <row r="7" spans="1:26" ht="17.25" thickBot="1" x14ac:dyDescent="0.3">
      <c r="A7" s="59" t="s">
        <v>67</v>
      </c>
      <c r="B7" s="60"/>
      <c r="C7" s="64">
        <v>1026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180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3047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76612.365600000005</v>
      </c>
      <c r="D10" s="136"/>
      <c r="E10" s="133" t="s">
        <v>57</v>
      </c>
      <c r="F10" s="134"/>
      <c r="G10" s="135">
        <f>SUM(G2:H9) * 投資!G2</f>
        <v>42242.10319999999</v>
      </c>
      <c r="H10" s="137"/>
      <c r="I10" s="133" t="s">
        <v>57</v>
      </c>
      <c r="J10" s="134"/>
      <c r="K10" s="135">
        <f>SUM(K2:L9)</f>
        <v>128875.45000000001</v>
      </c>
      <c r="L10" s="136"/>
      <c r="M10" s="133" t="s">
        <v>57</v>
      </c>
      <c r="N10" s="134"/>
      <c r="O10" s="135">
        <f>SUM(O2:P9) * 投資!G2</f>
        <v>74165.705712172799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31.24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126240.45000000001</v>
      </c>
      <c r="C3" s="1">
        <f>(B3-A3)/A3</f>
        <v>0.10016340296478349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11493.450000000012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74398.705712172814</v>
      </c>
      <c r="C10" s="1">
        <f>(B10-A10)/A10</f>
        <v>2.2353456166833589E-2</v>
      </c>
      <c r="D10" s="28"/>
      <c r="E10" s="161">
        <f>SUM(A3,A10)</f>
        <v>187519</v>
      </c>
      <c r="F10" s="161">
        <f>SUM(B3,B10)</f>
        <v>200639.15571217283</v>
      </c>
      <c r="G10" s="1">
        <f>(F10-E10)/E10</f>
        <v>6.9967073801443194E-2</v>
      </c>
    </row>
    <row r="11" spans="1:9" ht="18" customHeight="1" x14ac:dyDescent="0.3">
      <c r="A11" s="162"/>
      <c r="B11" s="162"/>
      <c r="C11" s="57">
        <f>B10-A10</f>
        <v>1626.7057121728139</v>
      </c>
      <c r="D11" s="28"/>
      <c r="E11" s="161"/>
      <c r="F11" s="161"/>
      <c r="G11" s="56">
        <f>F10-E10</f>
        <v>13120.155712172826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 selectLockedCell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71.958904109589042</v>
      </c>
      <c r="B3" s="166">
        <f>E3/D3</f>
        <v>73.347031963470315</v>
      </c>
      <c r="C3" s="168">
        <v>75.5</v>
      </c>
      <c r="D3" s="170">
        <f>SUM(D6:D505)</f>
        <v>219</v>
      </c>
      <c r="E3" s="172">
        <f>SUM(E6:E505)</f>
        <v>16063</v>
      </c>
      <c r="F3" s="172">
        <f>SUM(F6:F505)</f>
        <v>304</v>
      </c>
      <c r="G3" s="1">
        <f>(C3-A3)/B3</f>
        <v>4.8278652804581948E-2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775.50000000000114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152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152</v>
      </c>
      <c r="G16" s="163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31.97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8.9037923406977054E-2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3340.9699999999975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21.11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3.819280749471133E-2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126.37999999999982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19.3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0.11106094095358378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7034.6000000000013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2251.464520156359</v>
      </c>
      <c r="B3" s="166">
        <f>E3/D3</f>
        <v>2263.9152760021302</v>
      </c>
      <c r="C3" s="182">
        <f>H3*I3</f>
        <v>2300.2011999999995</v>
      </c>
      <c r="D3" s="170">
        <f>SUM(D7:D505)</f>
        <v>7.067844</v>
      </c>
      <c r="E3" s="172">
        <f>SUM(E7:E505)</f>
        <v>16001</v>
      </c>
      <c r="F3" s="172">
        <f>SUM(F7:G505)</f>
        <v>88</v>
      </c>
      <c r="G3" s="1">
        <f>(C3*D3+F3-E3)/E3</f>
        <v>2.1527607662820886E-2</v>
      </c>
      <c r="H3" s="183">
        <v>73.63</v>
      </c>
      <c r="I3" s="184">
        <f>投資!G2</f>
        <v>31.24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344.46325021279699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88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90">
        <v>29</v>
      </c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1433.4116130286723</v>
      </c>
      <c r="B3" s="166">
        <f>E3/D3</f>
        <v>1436.7640625078573</v>
      </c>
      <c r="C3" s="168">
        <f>H3*I3</f>
        <v>1456.0963999999999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1.578880455273338E-2</v>
      </c>
      <c r="H3" s="183">
        <v>46.61</v>
      </c>
      <c r="I3" s="184">
        <f>投資!G2</f>
        <v>31.24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94.732827316400289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3099.2257542566217</v>
      </c>
      <c r="B3" s="166">
        <f>E3/D3</f>
        <v>3107.7375125075555</v>
      </c>
      <c r="C3" s="168">
        <f>H3*I3</f>
        <v>3148.0547999999999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1.571208814993497E-2</v>
      </c>
      <c r="H3" s="183">
        <v>100.77</v>
      </c>
      <c r="I3" s="184">
        <f>投資!G2</f>
        <v>31.24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722.81890324960841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7001.3385942657715</v>
      </c>
      <c r="B3" s="166">
        <f>E3/D3</f>
        <v>7008.346941206978</v>
      </c>
      <c r="C3" s="168">
        <f>H3*I3</f>
        <v>7326.0923999999995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4.6338146278799834E-2</v>
      </c>
      <c r="H3" s="183">
        <v>234.51</v>
      </c>
      <c r="I3" s="183">
        <f>投資!G2</f>
        <v>31.24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231.69073139399916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2023-12-21T06:08:27Z</dcterms:modified>
</cp:coreProperties>
</file>