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B0F18CCB-EB68-484D-A321-7A6E433BDBF9}" xr6:coauthVersionLast="47" xr6:coauthVersionMax="47" xr10:uidLastSave="{00000000-0000-0000-0000-000000000000}"/>
  <bookViews>
    <workbookView xWindow="-110" yWindow="-110" windowWidth="19420" windowHeight="1150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8" l="1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A3" i="8" s="1"/>
  <c r="D3" i="8"/>
  <c r="O3" i="1" s="1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F3" i="7"/>
  <c r="E3" i="7"/>
  <c r="A10" i="2" s="1"/>
  <c r="D3" i="7"/>
  <c r="G4" i="7" s="1"/>
  <c r="G3" i="7" s="1"/>
  <c r="C3" i="7"/>
  <c r="F3" i="6"/>
  <c r="E3" i="6"/>
  <c r="D3" i="6"/>
  <c r="K5" i="1" s="1"/>
  <c r="F3" i="5"/>
  <c r="E3" i="5"/>
  <c r="B3" i="5" s="1"/>
  <c r="D3" i="5"/>
  <c r="G4" i="5" s="1"/>
  <c r="G3" i="5" s="1"/>
  <c r="F3" i="4"/>
  <c r="E3" i="4"/>
  <c r="B3" i="4" s="1"/>
  <c r="D3" i="4"/>
  <c r="K3" i="1" s="1"/>
  <c r="F3" i="3"/>
  <c r="E3" i="3"/>
  <c r="B3" i="3" s="1"/>
  <c r="D3" i="3"/>
  <c r="K2" i="1" s="1"/>
  <c r="G10" i="1"/>
  <c r="C7" i="1"/>
  <c r="C10" i="1" s="1"/>
  <c r="B3" i="6" l="1"/>
  <c r="G4" i="3"/>
  <c r="G3" i="3" s="1"/>
  <c r="G4" i="8"/>
  <c r="G3" i="8" s="1"/>
  <c r="A3" i="4"/>
  <c r="G4" i="6"/>
  <c r="G3" i="6" s="1"/>
  <c r="A3" i="2"/>
  <c r="E10" i="2" s="1"/>
  <c r="A3" i="7"/>
  <c r="B3" i="7"/>
  <c r="A3" i="6"/>
  <c r="G4" i="4"/>
  <c r="G3" i="4" s="1"/>
  <c r="A3" i="5"/>
  <c r="O2" i="1"/>
  <c r="O10" i="1" s="1"/>
  <c r="B10" i="2" s="1"/>
  <c r="C11" i="2" s="1"/>
  <c r="C10" i="2" s="1"/>
  <c r="A3" i="3"/>
  <c r="B3" i="8"/>
  <c r="K4" i="1"/>
  <c r="K10" i="1" s="1"/>
  <c r="B3" i="2" l="1"/>
  <c r="A12" i="1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<sst xmlns="http://schemas.openxmlformats.org/spreadsheetml/2006/main" count="304" uniqueCount="117">
  <si>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</si>
  <si>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</si>
  <si>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</si>
  <si>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</si>
  <si>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</si>
  <si>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</si>
  <si>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</si>
  <si>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</si>
  <si>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</si>
  <si>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</si>
  <si>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VT</t>
  </si>
  <si>
    <t>一銀iLeo活存</t>
  </si>
  <si>
    <t>00878</t>
  </si>
  <si>
    <t>中華郵政活存</t>
  </si>
  <si>
    <t>2890</t>
  </si>
  <si>
    <t>中國信託活存</t>
  </si>
  <si>
    <t>2891</t>
  </si>
  <si>
    <t>永豐大戶美元活存</t>
  </si>
  <si>
    <t>錢包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</si>
  <si>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</si>
  <si>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</si>
  <si>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</si>
  <si>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</si>
  <si>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</si>
  <si>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</si>
  <si>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</si>
  <si>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</si>
  <si>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</si>
  <si>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</si>
  <si>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</si>
  <si>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</si>
  <si>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</si>
  <si>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</si>
  <si>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</si>
  <si>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</si>
  <si>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</si>
  <si>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</si>
  <si>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</si>
  <si>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</si>
  <si>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</si>
  <si>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</si>
  <si>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113.20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</si>
  <si>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</si>
  <si>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</si>
  <si>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</si>
  <si>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</si>
  <si>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</si>
  <si>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</si>
  <si>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</si>
  <si>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</si>
  <si>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</si>
  <si>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</si>
  <si>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</si>
  <si>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</si>
  <si>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</si>
  <si>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</si>
  <si>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</si>
  <si>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</si>
  <si>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</si>
  <si>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</si>
  <si>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</si>
  <si>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</si>
  <si>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</si>
  <si>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</si>
  <si>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</si>
  <si>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</si>
  <si>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</si>
  <si>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</si>
  <si>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</si>
  <si>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</si>
  <si>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</si>
  <si>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</si>
  <si>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00692.TW</t>
  </si>
  <si>
    <t>45.22</t>
  </si>
  <si>
    <t>2023.08.18</t>
  </si>
  <si>
    <t>2023.10.24</t>
  </si>
  <si>
    <t>2024.01.17</t>
  </si>
  <si>
    <t>00878.TW</t>
  </si>
  <si>
    <t>23.04</t>
  </si>
  <si>
    <t>2024.03.25</t>
  </si>
  <si>
    <t>2024.06.13</t>
  </si>
  <si>
    <t>2024.09.16</t>
  </si>
  <si>
    <t>2890.TW</t>
  </si>
  <si>
    <t>23.55</t>
  </si>
  <si>
    <t>2023.09.13</t>
  </si>
  <si>
    <t>2023.10.25</t>
  </si>
  <si>
    <t>2023.10.31</t>
  </si>
  <si>
    <t>2023.12.07</t>
  </si>
  <si>
    <t>2024.09.27</t>
  </si>
  <si>
    <t>USD</t>
  </si>
  <si>
    <t>目前匯率</t>
  </si>
  <si>
    <t>74.16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</si>
  <si>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</si>
  <si>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</si>
  <si>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</si>
  <si>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</si>
  <si>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</si>
  <si>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</si>
  <si>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</si>
  <si>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</si>
  <si>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</si>
  <si>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</si>
  <si>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</si>
  <si>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</si>
  <si>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</si>
  <si>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</si>
  <si>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</si>
  <si>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</si>
  <si>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</si>
  <si>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</si>
  <si>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120.04</t>
  </si>
  <si>
    <t>2023.09.16</t>
  </si>
  <si>
    <t>2023.09.27</t>
  </si>
  <si>
    <t>2023.12.28</t>
  </si>
  <si>
    <t>2024.03.26</t>
  </si>
  <si>
    <t>2024.06.28</t>
  </si>
  <si>
    <t>2024.10.07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</si>
</sst>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7" sqref="K7:L7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45015</v>
      </c>
      <c r="D2" s="51"/>
      <c r="E2" s="92" t="s">
        <v>5</v>
      </c>
      <c r="F2" s="90"/>
      <c r="G2" s="75">
        <v>770.66</v>
      </c>
      <c r="H2" s="51"/>
      <c r="I2" s="76" t="s">
        <v>6</v>
      </c>
      <c r="J2" s="77"/>
      <c r="K2" s="50">
        <f>'006208.TW'!D3*'006208.TW'!C3*0.997</f>
        <v>45369.880799999999</v>
      </c>
      <c r="L2" s="51"/>
      <c r="M2" s="83" t="s">
        <v>7</v>
      </c>
      <c r="N2" s="77"/>
      <c r="O2" s="54">
        <f>BND!H3*BND!D3</f>
        <v>841.76012520000006</v>
      </c>
      <c r="P2" s="51"/>
    </row>
    <row r="3" spans="1:26" ht="17.25" customHeight="1">
      <c r="A3" s="47" t="s">
        <v>8</v>
      </c>
      <c r="B3" s="46"/>
      <c r="C3" s="41">
        <v>0</v>
      </c>
      <c r="D3" s="40"/>
      <c r="E3" s="45"/>
      <c r="F3" s="46"/>
      <c r="G3" s="67"/>
      <c r="H3" s="40"/>
      <c r="I3" s="88" t="s">
        <v>9</v>
      </c>
      <c r="J3" s="81"/>
      <c r="K3" s="71">
        <f>'00692.TW'!D3*'00692.TW'!C3*0.997</f>
        <v>68122.437739999994</v>
      </c>
      <c r="L3" s="40"/>
      <c r="M3" s="80" t="s">
        <v>10</v>
      </c>
      <c r="N3" s="81"/>
      <c r="O3" s="39">
        <f>VT!H3*VT!D3</f>
        <v>3214.2534608000001</v>
      </c>
      <c r="P3" s="40"/>
    </row>
    <row r="4" spans="1:26" ht="15.75" customHeight="1">
      <c r="A4" s="47" t="s">
        <v>11</v>
      </c>
      <c r="B4" s="46"/>
      <c r="C4" s="41">
        <v>63222</v>
      </c>
      <c r="D4" s="40"/>
      <c r="E4" s="45"/>
      <c r="F4" s="46"/>
      <c r="G4" s="67"/>
      <c r="H4" s="40"/>
      <c r="I4" s="88" t="s">
        <v>12</v>
      </c>
      <c r="J4" s="81"/>
      <c r="K4" s="71">
        <f>'00878.TW'!D3*'00878.TW'!C3*0.997</f>
        <v>8660.0217599999996</v>
      </c>
      <c r="L4" s="40"/>
      <c r="M4" s="80"/>
      <c r="N4" s="81"/>
      <c r="O4" s="39"/>
      <c r="P4" s="40"/>
    </row>
    <row r="5" spans="1:26" ht="16.5" customHeight="1">
      <c r="A5" s="47" t="s">
        <v>13</v>
      </c>
      <c r="B5" s="46"/>
      <c r="C5" s="41">
        <v>0</v>
      </c>
      <c r="D5" s="40"/>
      <c r="E5" s="45"/>
      <c r="F5" s="46"/>
      <c r="G5" s="67"/>
      <c r="H5" s="40"/>
      <c r="I5" s="88" t="s">
        <v>14</v>
      </c>
      <c r="J5" s="81"/>
      <c r="K5" s="71">
        <f>'2890.TW'!D3*'2890.TW'!C3*0.997</f>
        <v>95678.351250000007</v>
      </c>
      <c r="L5" s="40"/>
      <c r="M5" s="80"/>
      <c r="N5" s="81"/>
      <c r="O5" s="39"/>
      <c r="P5" s="40"/>
    </row>
    <row r="6" spans="1:26" ht="17.25" customHeight="1">
      <c r="A6" s="47" t="s">
        <v>15</v>
      </c>
      <c r="B6" s="46"/>
      <c r="C6" s="41">
        <v>0</v>
      </c>
      <c r="D6" s="40"/>
      <c r="E6" s="45"/>
      <c r="F6" s="46"/>
      <c r="G6" s="67"/>
      <c r="H6" s="40"/>
      <c r="I6" s="64" t="s">
        <v>16</v>
      </c>
      <c r="J6" s="46"/>
      <c r="K6" s="71">
        <v>13782</v>
      </c>
      <c r="L6" s="40"/>
      <c r="M6" s="53"/>
      <c r="N6" s="46"/>
      <c r="O6" s="39"/>
      <c r="P6" s="40"/>
    </row>
    <row r="7" spans="1:26" ht="17.25" customHeight="1">
      <c r="A7" s="47" t="s">
        <v>17</v>
      </c>
      <c r="B7" s="46"/>
      <c r="C7" s="41">
        <f>投資!G2 * 0</f>
        <v>0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18</v>
      </c>
      <c r="B8" s="46"/>
      <c r="C8" s="41">
        <v>100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 t="s">
        <v>19</v>
      </c>
      <c r="B9" s="56"/>
      <c r="C9" s="86">
        <v>3403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20</v>
      </c>
      <c r="B10" s="49"/>
      <c r="C10" s="70">
        <f>SUM(C2:D9)</f>
        <v>111740</v>
      </c>
      <c r="D10" s="66"/>
      <c r="E10" s="48" t="s">
        <v>20</v>
      </c>
      <c r="F10" s="49"/>
      <c r="G10" s="70">
        <f>SUM(G2:H9)*投資!G2</f>
        <v>24757.452499999999</v>
      </c>
      <c r="H10" s="66"/>
      <c r="I10" s="48" t="s">
        <v>20</v>
      </c>
      <c r="J10" s="49"/>
      <c r="K10" s="70">
        <f>SUM(K2:L9)</f>
        <v>231612.69154999999</v>
      </c>
      <c r="L10" s="66"/>
      <c r="M10" s="48" t="s">
        <v>20</v>
      </c>
      <c r="N10" s="49"/>
      <c r="O10" s="70">
        <f>SUM(O2:P9)*投資!G2</f>
        <v>130299.43645025</v>
      </c>
      <c r="P10" s="66"/>
      <c r="Q10" s="1"/>
      <c r="R10" s="1"/>
      <c r="S10" s="1"/>
      <c r="T10" s="1"/>
    </row>
    <row r="11" spans="1:26" ht="31.5" customHeight="1" thickBot="1">
      <c r="A11" s="65" t="s">
        <v>21</v>
      </c>
      <c r="B11" s="66"/>
      <c r="C11" s="93" t="s">
        <v>22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498409.58050024998</v>
      </c>
      <c r="B12" s="44"/>
      <c r="C12" s="60">
        <v>4199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23</v>
      </c>
      <c r="B14" s="44"/>
      <c r="C14" s="93" t="s">
        <v>24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494210.58050024998</v>
      </c>
      <c r="B16" s="44"/>
      <c r="C16" s="69">
        <f>C12/A12</f>
        <v>8.4247979258053086E-3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F10" sqref="F10:F11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25</v>
      </c>
      <c r="B1" s="95"/>
      <c r="C1" s="46"/>
      <c r="D1" s="3"/>
      <c r="E1" s="29" t="s">
        <v>26</v>
      </c>
      <c r="F1" s="29" t="s">
        <v>27</v>
      </c>
      <c r="G1" s="4" t="s">
        <v>28</v>
      </c>
    </row>
    <row r="2" spans="1:10" ht="21.75" customHeight="1">
      <c r="A2" s="5" t="s">
        <v>29</v>
      </c>
      <c r="B2" s="5" t="s">
        <v>30</v>
      </c>
      <c r="C2" s="5" t="s">
        <v>31</v>
      </c>
      <c r="D2" s="6"/>
      <c r="E2" s="7">
        <v>304</v>
      </c>
      <c r="F2" s="7">
        <v>0</v>
      </c>
      <c r="G2" s="30">
        <v>32.125</v>
      </c>
    </row>
    <row r="3" spans="1:10" ht="17.25" customHeight="1">
      <c r="A3" s="96">
        <f>('006208.TW'!E3+'00692.TW'!E3+'00878.TW'!E3+'2890.TW'!E3)-('006208.TW'!F3+'00692.TW'!F3+'00878.TW'!F3+'2890.TW'!F3)-E2+7345</f>
        <v>164482</v>
      </c>
      <c r="B3" s="96">
        <f>總資產!K10</f>
        <v>231612.69154999999</v>
      </c>
      <c r="C3" s="8">
        <f>C4/A3</f>
        <v>0.40813396937050855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67130.691549999989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32</v>
      </c>
      <c r="B8" s="95"/>
      <c r="C8" s="46"/>
      <c r="D8" s="6"/>
      <c r="E8" s="94" t="s">
        <v>33</v>
      </c>
      <c r="F8" s="95"/>
      <c r="G8" s="46"/>
    </row>
    <row r="9" spans="1:10" ht="15" customHeight="1">
      <c r="A9" s="5" t="s">
        <v>29</v>
      </c>
      <c r="B9" s="5" t="s">
        <v>30</v>
      </c>
      <c r="C9" s="5" t="s">
        <v>31</v>
      </c>
      <c r="D9" s="6"/>
      <c r="E9" s="5" t="s">
        <v>29</v>
      </c>
      <c r="F9" s="5" t="s">
        <v>30</v>
      </c>
      <c r="G9" s="5" t="s">
        <v>31</v>
      </c>
    </row>
    <row r="10" spans="1:10" ht="18" customHeight="1">
      <c r="A10" s="96">
        <f>(BND!E3+VT!E3)-(BND!F3+VT!F3)</f>
        <v>114502</v>
      </c>
      <c r="B10" s="96">
        <f>總資產!O10</f>
        <v>130299.43645025</v>
      </c>
      <c r="C10" s="8">
        <f>C11/A10</f>
        <v>0.13796646740013271</v>
      </c>
      <c r="D10" s="6"/>
      <c r="E10" s="96">
        <f>A3+A10</f>
        <v>278984</v>
      </c>
      <c r="F10" s="96">
        <f>B3+B10</f>
        <v>361912.12800024997</v>
      </c>
      <c r="G10" s="8">
        <f>G11/E10</f>
        <v>0.29725048031517926</v>
      </c>
    </row>
    <row r="11" spans="1:10" ht="18" customHeight="1">
      <c r="A11" s="97"/>
      <c r="B11" s="97"/>
      <c r="C11" s="31">
        <f>B10-A10</f>
        <v>15797.436450249996</v>
      </c>
      <c r="D11" s="6"/>
      <c r="E11" s="97"/>
      <c r="F11" s="97"/>
      <c r="G11" s="33">
        <f>F10-E10</f>
        <v>82928.12800024997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2" zoomScale="115" zoomScaleNormal="115" workbookViewId="0">
      <selection activeCell="E30" sqref="E30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35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81.119402985074629</v>
      </c>
      <c r="B3" s="103">
        <f>E3/D3</f>
        <v>82.191542288557216</v>
      </c>
      <c r="C3" s="115" t="s">
        <v>41</v>
      </c>
      <c r="D3" s="110">
        <f>SUM(D7:D505)</f>
        <v>402</v>
      </c>
      <c r="E3" s="113">
        <f>SUM(E7:E505)</f>
        <v>33041</v>
      </c>
      <c r="F3" s="113">
        <f>SUM(F6:G505)</f>
        <v>431</v>
      </c>
      <c r="G3" s="8">
        <f>G4/E3</f>
        <v>0.39031506310341701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12896.400000000001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50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51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52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55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56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57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58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5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5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5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5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5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5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5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5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27" zoomScale="115" zoomScaleNormal="115" workbookViewId="0">
      <selection activeCell="E27" sqref="E2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72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31.297816015883519</v>
      </c>
      <c r="B3" s="103">
        <f>E3/D3</f>
        <v>32.506949040370614</v>
      </c>
      <c r="C3" s="115" t="s">
        <v>73</v>
      </c>
      <c r="D3" s="110">
        <f>SUM(D7:D505)</f>
        <v>1511</v>
      </c>
      <c r="E3" s="113">
        <f>SUM(E7:E505)</f>
        <v>49118</v>
      </c>
      <c r="F3" s="113">
        <f>SUM(F6:G505)</f>
        <v>1827</v>
      </c>
      <c r="G3" s="8">
        <f>G4/E3</f>
        <v>0.42828331772466305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21036.42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52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74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53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54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75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56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57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58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59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76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63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64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65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66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67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68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69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71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/>
      <c r="C28" s="27"/>
      <c r="D28" s="27"/>
      <c r="E28" s="27"/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27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27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27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27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27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27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="115" zoomScaleNormal="115" workbookViewId="0">
      <selection activeCell="E28" sqref="E2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77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21.198938992042439</v>
      </c>
      <c r="B3" s="103">
        <f>E3/D3</f>
        <v>21.848806366047747</v>
      </c>
      <c r="C3" s="115" t="s">
        <v>78</v>
      </c>
      <c r="D3" s="110">
        <f>SUM(D7:D505)</f>
        <v>377</v>
      </c>
      <c r="E3" s="113">
        <f>SUM(E7:E505)</f>
        <v>8237</v>
      </c>
      <c r="F3" s="113">
        <f>SUM(F6:G505)</f>
        <v>245</v>
      </c>
      <c r="G3" s="8">
        <f>G4/E3</f>
        <v>8.4263688236008244E-2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694.07999999999993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6">
        <v>21.23</v>
      </c>
      <c r="D7" s="27">
        <v>22</v>
      </c>
      <c r="E7" s="27">
        <v>469</v>
      </c>
      <c r="F7" s="98"/>
      <c r="G7" s="46"/>
      <c r="H7" s="21"/>
      <c r="I7" s="21"/>
      <c r="J7" s="21"/>
    </row>
    <row r="8" spans="1:10">
      <c r="A8" s="18">
        <v>3</v>
      </c>
      <c r="B8" s="26" t="s">
        <v>51</v>
      </c>
      <c r="C8" s="36">
        <v>21.54</v>
      </c>
      <c r="D8" s="27">
        <v>22</v>
      </c>
      <c r="E8" s="27">
        <v>474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21.59</v>
      </c>
      <c r="D9" s="27">
        <v>22</v>
      </c>
      <c r="E9" s="27">
        <v>475</v>
      </c>
      <c r="F9" s="98"/>
      <c r="G9" s="46"/>
      <c r="H9" s="21"/>
      <c r="I9" s="21"/>
      <c r="J9" s="21"/>
    </row>
    <row r="10" spans="1:10">
      <c r="A10" s="18">
        <v>5</v>
      </c>
      <c r="B10" s="26" t="s">
        <v>53</v>
      </c>
      <c r="C10" s="36"/>
      <c r="D10" s="27"/>
      <c r="E10" s="19"/>
      <c r="F10" s="98">
        <v>13</v>
      </c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20.5</v>
      </c>
      <c r="D11" s="27">
        <v>22</v>
      </c>
      <c r="E11" s="27">
        <v>452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6">
        <v>20.73</v>
      </c>
      <c r="D12" s="27">
        <v>23</v>
      </c>
      <c r="E12" s="27">
        <v>478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56</v>
      </c>
      <c r="C13" s="36">
        <v>20.25</v>
      </c>
      <c r="D13" s="27">
        <v>24</v>
      </c>
      <c r="E13" s="27">
        <v>487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57</v>
      </c>
      <c r="C14" s="36">
        <v>20.57</v>
      </c>
      <c r="D14" s="27">
        <v>23</v>
      </c>
      <c r="E14" s="27">
        <v>474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58</v>
      </c>
      <c r="C15" s="36"/>
      <c r="D15" s="27"/>
      <c r="E15" s="27"/>
      <c r="F15" s="98">
        <v>37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6">
        <v>21.32</v>
      </c>
      <c r="D16" s="27">
        <v>22</v>
      </c>
      <c r="E16" s="27">
        <v>470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61</v>
      </c>
      <c r="C17" s="36">
        <v>22.14</v>
      </c>
      <c r="D17" s="27">
        <v>21</v>
      </c>
      <c r="E17" s="27">
        <v>466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62</v>
      </c>
      <c r="C18" s="36">
        <v>22.24</v>
      </c>
      <c r="D18" s="27">
        <v>21</v>
      </c>
      <c r="E18" s="27">
        <v>468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79</v>
      </c>
      <c r="C19" s="36"/>
      <c r="D19" s="27"/>
      <c r="E19" s="27"/>
      <c r="F19" s="98">
        <v>70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6">
        <v>22.67</v>
      </c>
      <c r="D20" s="27">
        <v>21</v>
      </c>
      <c r="E20" s="27">
        <v>477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64</v>
      </c>
      <c r="C21" s="36">
        <v>22.59</v>
      </c>
      <c r="D21" s="27">
        <v>22</v>
      </c>
      <c r="E21" s="27">
        <v>498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65</v>
      </c>
      <c r="C22" s="36">
        <v>23</v>
      </c>
      <c r="D22" s="27">
        <v>21</v>
      </c>
      <c r="E22" s="27">
        <v>484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80</v>
      </c>
      <c r="C23" s="36"/>
      <c r="D23" s="27"/>
      <c r="E23" s="27"/>
      <c r="F23" s="98">
        <v>125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6">
        <v>24.25</v>
      </c>
      <c r="D24" s="27">
        <v>20</v>
      </c>
      <c r="E24" s="27">
        <v>486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67</v>
      </c>
      <c r="C25" s="36">
        <v>21.65</v>
      </c>
      <c r="D25" s="27">
        <v>23</v>
      </c>
      <c r="E25" s="27">
        <v>499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70</v>
      </c>
      <c r="C26" s="36">
        <v>22.32</v>
      </c>
      <c r="D26" s="27">
        <v>22</v>
      </c>
      <c r="E26" s="27">
        <v>492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81</v>
      </c>
      <c r="C27" s="36">
        <v>22.25</v>
      </c>
      <c r="D27" s="27">
        <v>4</v>
      </c>
      <c r="E27" s="27">
        <v>90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71</v>
      </c>
      <c r="C28" s="36">
        <v>22.64</v>
      </c>
      <c r="D28" s="27">
        <v>22</v>
      </c>
      <c r="E28" s="27">
        <v>498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topLeftCell="A2" zoomScale="115" zoomScaleNormal="115" workbookViewId="0">
      <selection activeCell="F31" sqref="F31:G31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82</v>
      </c>
      <c r="G1" s="46"/>
      <c r="H1" s="111"/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/>
      <c r="I2" s="28"/>
      <c r="J2" s="20"/>
    </row>
    <row r="3" spans="1:10" ht="18.75" customHeight="1">
      <c r="A3" s="100">
        <f>(E3-F3)/D3</f>
        <v>17.066993865030675</v>
      </c>
      <c r="B3" s="103">
        <f>E3/D3</f>
        <v>18.068220858895707</v>
      </c>
      <c r="C3" s="116" t="s">
        <v>83</v>
      </c>
      <c r="D3" s="110">
        <f>SUM(D7:D505)</f>
        <v>4075</v>
      </c>
      <c r="E3" s="113">
        <f>SUM(E7:E505)</f>
        <v>73628</v>
      </c>
      <c r="F3" s="113">
        <f>SUM(F6:G505)</f>
        <v>4080</v>
      </c>
      <c r="G3" s="8">
        <f>G4/E3</f>
        <v>0.35880711142500138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26418.25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/>
      <c r="I5" s="101"/>
      <c r="J5" s="101"/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51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52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52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74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53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84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85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86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87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59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66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70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88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71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116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J37" sqref="J3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7</v>
      </c>
      <c r="G1" s="46"/>
      <c r="H1" s="111" t="s">
        <v>89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90</v>
      </c>
      <c r="J2" s="28" t="s">
        <v>29</v>
      </c>
    </row>
    <row r="3" spans="1:10" ht="18.75" customHeight="1">
      <c r="A3" s="100">
        <f>(E3-F3)/D3</f>
        <v>2244.6400386940063</v>
      </c>
      <c r="B3" s="103">
        <f>E3/D3</f>
        <v>2290.9812216892592</v>
      </c>
      <c r="C3" s="116">
        <f>H3*I3</f>
        <v>2382.39</v>
      </c>
      <c r="D3" s="110">
        <f>SUM(D7:D505)</f>
        <v>11.350595000000002</v>
      </c>
      <c r="E3" s="113">
        <f>SUM(E7:E505)</f>
        <v>26004</v>
      </c>
      <c r="F3" s="113">
        <f>SUM(F6:G505)</f>
        <v>526</v>
      </c>
      <c r="G3" s="8">
        <f>G4/E3</f>
        <v>6.0127058223734896E-2</v>
      </c>
      <c r="H3" s="105" t="s">
        <v>91</v>
      </c>
      <c r="I3" s="109">
        <f>投資!G2</f>
        <v>32.125</v>
      </c>
      <c r="J3" s="106">
        <f>SUM(J7:J505)</f>
        <v>812.85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1563.5440220500022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92</v>
      </c>
      <c r="J5" s="101" t="s">
        <v>93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95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96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96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84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97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98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57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58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99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59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100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101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62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102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103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64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104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65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105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66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106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67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107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70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108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71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109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K12" sqref="K12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34</v>
      </c>
      <c r="D1" s="108"/>
      <c r="E1" s="108"/>
      <c r="F1" s="112" t="s">
        <v>10</v>
      </c>
      <c r="G1" s="46"/>
      <c r="H1" s="111" t="s">
        <v>89</v>
      </c>
      <c r="I1" s="95"/>
      <c r="J1" s="46"/>
    </row>
    <row r="2" spans="1:10" ht="21.75" customHeight="1">
      <c r="A2" s="5" t="s">
        <v>36</v>
      </c>
      <c r="B2" s="5" t="s">
        <v>37</v>
      </c>
      <c r="C2" s="5" t="s">
        <v>38</v>
      </c>
      <c r="D2" s="5" t="s">
        <v>39</v>
      </c>
      <c r="E2" s="5" t="s">
        <v>29</v>
      </c>
      <c r="F2" s="5" t="s">
        <v>40</v>
      </c>
      <c r="G2" s="5" t="s">
        <v>31</v>
      </c>
      <c r="H2" s="28" t="s">
        <v>38</v>
      </c>
      <c r="I2" s="28" t="s">
        <v>90</v>
      </c>
      <c r="J2" s="28" t="s">
        <v>29</v>
      </c>
    </row>
    <row r="3" spans="1:10" ht="18.75" customHeight="1">
      <c r="A3" s="100">
        <f>(E3-F3)/D3</f>
        <v>3324.7038823566322</v>
      </c>
      <c r="B3" s="103">
        <f>E3/D3</f>
        <v>3361.5271887459612</v>
      </c>
      <c r="C3" s="115">
        <f>H3*I3</f>
        <v>3856.2850000000003</v>
      </c>
      <c r="D3" s="110">
        <f>SUM(D7:D505)</f>
        <v>26.776519999999998</v>
      </c>
      <c r="E3" s="113">
        <f>SUM(E7:E505)</f>
        <v>90010</v>
      </c>
      <c r="F3" s="113">
        <f>SUM(F6:G505)</f>
        <v>986</v>
      </c>
      <c r="G3" s="8">
        <f>G4/E3</f>
        <v>0.15813678955893781</v>
      </c>
      <c r="H3" s="105" t="s">
        <v>110</v>
      </c>
      <c r="I3" s="118">
        <f>投資!G2</f>
        <v>32.125</v>
      </c>
      <c r="J3" s="106">
        <f>SUM(J7:J505)</f>
        <v>2797.8599999999997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14233.892428199993</v>
      </c>
      <c r="H4" s="102"/>
      <c r="I4" s="102"/>
      <c r="J4" s="102"/>
    </row>
    <row r="5" spans="1:10">
      <c r="A5" s="17" t="s">
        <v>42</v>
      </c>
      <c r="B5" s="25" t="s">
        <v>43</v>
      </c>
      <c r="C5" s="17" t="s">
        <v>44</v>
      </c>
      <c r="D5" s="17" t="s">
        <v>45</v>
      </c>
      <c r="E5" s="17" t="s">
        <v>46</v>
      </c>
      <c r="F5" s="114" t="s">
        <v>47</v>
      </c>
      <c r="G5" s="46"/>
      <c r="H5" s="101" t="s">
        <v>44</v>
      </c>
      <c r="I5" s="101" t="s">
        <v>92</v>
      </c>
      <c r="J5" s="101" t="s">
        <v>93</v>
      </c>
    </row>
    <row r="6" spans="1:10">
      <c r="A6" s="18">
        <v>1</v>
      </c>
      <c r="B6" s="99" t="s">
        <v>48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111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111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112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54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56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57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113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59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100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62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114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63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64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65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115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66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67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70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88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71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/>
      <c r="C29" s="38">
        <f t="shared" si="0"/>
        <v>0</v>
      </c>
      <c r="D29" s="27"/>
      <c r="E29" s="27"/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/>
      <c r="C30" s="38">
        <f t="shared" si="0"/>
        <v>0</v>
      </c>
      <c r="D30" s="27"/>
      <c r="E30" s="27"/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/>
      <c r="C31" s="38">
        <f t="shared" si="0"/>
        <v>0</v>
      </c>
      <c r="D31" s="27"/>
      <c r="E31" s="27"/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/>
      <c r="C32" s="38">
        <f t="shared" si="0"/>
        <v>0</v>
      </c>
      <c r="D32" s="27"/>
      <c r="E32" s="27"/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/>
      <c r="C33" s="38">
        <f t="shared" si="0"/>
        <v>0</v>
      </c>
      <c r="D33" s="27"/>
      <c r="E33" s="27"/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2024-10-17T08:56:09Z</dcterms:modified>
  <dc:language>en-US</dc:language>
</cp:coreProperties>
</file>