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9" documentId="11_E67832DDBE298F9F3EB12D397D6635B3732D1BF5" xr6:coauthVersionLast="47" xr6:coauthVersionMax="47" xr10:uidLastSave="{834AA384-916C-4EB7-8D6B-E44D13011218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A3" i="10" s="1"/>
  <c r="D3" i="10"/>
  <c r="B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F3" i="7"/>
  <c r="E3" i="7"/>
  <c r="D3" i="7"/>
  <c r="O2" i="1" s="1"/>
  <c r="C3" i="7"/>
  <c r="F3" i="6"/>
  <c r="E3" i="6"/>
  <c r="D3" i="6"/>
  <c r="K5" i="1" s="1"/>
  <c r="F3" i="5"/>
  <c r="E3" i="5"/>
  <c r="D3" i="5"/>
  <c r="K4" i="1" s="1"/>
  <c r="F3" i="4"/>
  <c r="E3" i="4"/>
  <c r="D3" i="4"/>
  <c r="K3" i="1" s="1"/>
  <c r="F3" i="3"/>
  <c r="E3" i="3"/>
  <c r="D3" i="3"/>
  <c r="B3" i="3" s="1"/>
  <c r="G10" i="1"/>
  <c r="C10" i="1"/>
  <c r="G4" i="10" l="1"/>
  <c r="G3" i="10" s="1"/>
  <c r="O5" i="1"/>
  <c r="A3" i="9"/>
  <c r="B3" i="9"/>
  <c r="G4" i="9"/>
  <c r="G3" i="9" s="1"/>
  <c r="O4" i="1"/>
  <c r="G4" i="8"/>
  <c r="G3" i="8" s="1"/>
  <c r="D5" i="8"/>
  <c r="O3" i="1"/>
  <c r="B3" i="7"/>
  <c r="A10" i="2"/>
  <c r="G4" i="7"/>
  <c r="G3" i="7" s="1"/>
  <c r="G4" i="6"/>
  <c r="G3" i="6" s="1"/>
  <c r="B3" i="5"/>
  <c r="G4" i="5"/>
  <c r="G3" i="5" s="1"/>
  <c r="A3" i="2"/>
  <c r="B3" i="4"/>
  <c r="G4" i="4"/>
  <c r="G3" i="4" s="1"/>
  <c r="A3" i="4"/>
  <c r="A3" i="3"/>
  <c r="K2" i="1"/>
  <c r="K10" i="1" s="1"/>
  <c r="G4" i="3"/>
  <c r="G3" i="3" s="1"/>
  <c r="A3" i="8"/>
  <c r="A3" i="6"/>
  <c r="B3" i="6"/>
  <c r="A3" i="5"/>
  <c r="A3" i="7"/>
  <c r="O10" i="1" l="1"/>
  <c r="B10" i="2" s="1"/>
  <c r="C11" i="2" s="1"/>
  <c r="C10" i="2" s="1"/>
  <c r="E10" i="2"/>
  <c r="B3" i="2"/>
  <c r="A12" i="1"/>
  <c r="C16" i="1" s="1"/>
  <c r="A16" i="1" l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<sst xmlns="http://schemas.openxmlformats.org/spreadsheetml/2006/main" count="332" uniqueCount="106">
  <si>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</si>
  <si>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</si>
  <si>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</si>
  <si>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</si>
  <si>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</si>
  <si>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</si>
  <si>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</si>
  <si>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</si>
  <si>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</si>
  <si>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</si>
  <si>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</si>
  <si>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</si>
  <si>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</si>
  <si>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</si>
  <si>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</si>
  <si>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</si>
  <si>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</si>
  <si>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</si>
  <si>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</si>
  <si>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</si>
  <si>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</si>
  <si>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</si>
  <si>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</si>
  <si>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</si>
  <si>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</si>
  <si>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</si>
  <si>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</si>
  <si>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</si>
  <si>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</si>
  <si>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</si>
  <si>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</si>
  <si>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</si>
  <si>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</si>
  <si>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</si>
  <si>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</si>
  <si>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</si>
  <si>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</si>
  <si>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</si>
  <si>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</si>
  <si>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</si>
  <si>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</si>
  <si>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</si>
  <si>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</si>
  <si>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</si>
  <si>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94.10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</si>
  <si>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</si>
  <si>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</si>
  <si>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</si>
  <si>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</si>
  <si>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</si>
  <si>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</si>
  <si>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</si>
  <si>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</si>
  <si>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</si>
  <si>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</si>
  <si>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</si>
  <si>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</si>
  <si>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</si>
  <si>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</si>
  <si>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</si>
  <si>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</si>
  <si>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</si>
  <si>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</si>
  <si>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</si>
  <si>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</si>
  <si>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</si>
  <si>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</si>
  <si>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00692.TW</t>
  </si>
  <si>
    <t>38.69</t>
  </si>
  <si>
    <t>2023.08.18</t>
  </si>
  <si>
    <t>2023.10.24</t>
  </si>
  <si>
    <t>2024.01.17</t>
  </si>
  <si>
    <t>00878.TW</t>
  </si>
  <si>
    <t>22.89</t>
  </si>
  <si>
    <t>2024.03.25</t>
  </si>
  <si>
    <t>2890.TW</t>
  </si>
  <si>
    <t>22.70</t>
  </si>
  <si>
    <t>2023.09.13</t>
  </si>
  <si>
    <t>2023.10.25</t>
  </si>
  <si>
    <t>2023.10.31</t>
  </si>
  <si>
    <t>2023.12.07</t>
  </si>
  <si>
    <t>USD</t>
  </si>
  <si>
    <t>目前匯率</t>
  </si>
  <si>
    <t>71.56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</si>
  <si>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</si>
  <si>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</si>
  <si>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</si>
  <si>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</si>
  <si>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</si>
  <si>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</si>
  <si>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</si>
  <si>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</si>
  <si>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</si>
  <si>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</si>
  <si>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</si>
  <si>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</si>
  <si>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50.02</t>
  </si>
  <si>
    <t>2023.09.27</t>
  </si>
  <si>
    <t>2023.12.28</t>
  </si>
  <si>
    <t>2024.03.26</t>
  </si>
  <si>
    <t>109.79</t>
  </si>
  <si>
    <t>2023.09.16</t>
  </si>
  <si>
    <t>256.48</t>
  </si>
  <si>
    <t>2023.10.04</t>
  </si>
  <si>
    <t>2024.04.03</t>
  </si>
  <si>
    <t>2024.05.06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</si>
</sst>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M15" sqref="M15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42621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30772.205599999998</v>
      </c>
      <c r="L2" s="64"/>
      <c r="M2" s="96" t="s">
        <v>7</v>
      </c>
      <c r="N2" s="90"/>
      <c r="O2" s="67">
        <f>BND!H3*BND!D3</f>
        <v>661.97973420000005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53424.893049999991</v>
      </c>
      <c r="L3" s="53"/>
      <c r="M3" s="93" t="s">
        <v>11</v>
      </c>
      <c r="N3" s="94"/>
      <c r="O3" s="52">
        <f>VEA!H3*VEA!D3</f>
        <v>370.76904832000002</v>
      </c>
      <c r="P3" s="53"/>
    </row>
    <row r="4" spans="1:26" ht="15.75" customHeight="1" x14ac:dyDescent="0.25">
      <c r="A4" s="60" t="s">
        <v>12</v>
      </c>
      <c r="B4" s="59"/>
      <c r="C4" s="54">
        <v>44756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6047.6524500000005</v>
      </c>
      <c r="L4" s="53"/>
      <c r="M4" s="93" t="s">
        <v>14</v>
      </c>
      <c r="N4" s="94"/>
      <c r="O4" s="52">
        <f>VT!H3*VT!D3</f>
        <v>1787.7742482000001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84507.51460000001</v>
      </c>
      <c r="L5" s="53"/>
      <c r="M5" s="93" t="s">
        <v>17</v>
      </c>
      <c r="N5" s="94"/>
      <c r="O5" s="52">
        <f>VTI!H3*VTI!D3</f>
        <v>345.70785311999992</v>
      </c>
      <c r="P5" s="53"/>
    </row>
    <row r="6" spans="1:26" ht="17.25" customHeight="1" x14ac:dyDescent="0.25">
      <c r="A6" s="60" t="s">
        <v>18</v>
      </c>
      <c r="B6" s="59"/>
      <c r="C6" s="54">
        <f>投資!G2 * 2.47</f>
        <v>79.976129999999998</v>
      </c>
      <c r="D6" s="53"/>
      <c r="E6" s="58"/>
      <c r="F6" s="59"/>
      <c r="G6" s="80"/>
      <c r="H6" s="53"/>
      <c r="I6" s="77" t="s">
        <v>19</v>
      </c>
      <c r="J6" s="59"/>
      <c r="K6" s="84">
        <v>6492</v>
      </c>
      <c r="L6" s="53"/>
      <c r="M6" s="66"/>
      <c r="N6" s="59"/>
      <c r="O6" s="52"/>
      <c r="P6" s="53"/>
    </row>
    <row r="7" spans="1:26" ht="17.25" customHeight="1" x14ac:dyDescent="0.25">
      <c r="A7" s="60" t="s">
        <v>20</v>
      </c>
      <c r="B7" s="59"/>
      <c r="C7" s="54">
        <v>4091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21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22</v>
      </c>
      <c r="B9" s="69"/>
      <c r="C9" s="99">
        <v>3231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94958.976129999995</v>
      </c>
      <c r="D10" s="79"/>
      <c r="E10" s="61" t="s">
        <v>23</v>
      </c>
      <c r="F10" s="62"/>
      <c r="G10" s="83">
        <f>SUM(G2:H9)*投資!G2</f>
        <v>34666.900139999991</v>
      </c>
      <c r="H10" s="79"/>
      <c r="I10" s="61" t="s">
        <v>23</v>
      </c>
      <c r="J10" s="62"/>
      <c r="K10" s="83">
        <f>SUM(K2:L9)</f>
        <v>181244.26569999999</v>
      </c>
      <c r="L10" s="79"/>
      <c r="M10" s="61" t="s">
        <v>23</v>
      </c>
      <c r="N10" s="62"/>
      <c r="O10" s="83">
        <f>SUM(O2:P9)*投資!G2</f>
        <v>102519.38978785535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413389.53175785532</v>
      </c>
      <c r="B12" s="57"/>
      <c r="C12" s="73">
        <v>9113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404276.53175785532</v>
      </c>
      <c r="B16" s="57"/>
      <c r="C16" s="82">
        <f>C12/A12</f>
        <v>2.204458337696364E-2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20" sqref="J20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37</v>
      </c>
      <c r="D1" s="121"/>
      <c r="E1" s="121"/>
      <c r="F1" s="125" t="s">
        <v>17</v>
      </c>
      <c r="G1" s="59"/>
      <c r="H1" s="124" t="s">
        <v>81</v>
      </c>
      <c r="I1" s="108"/>
      <c r="J1" s="59"/>
    </row>
    <row r="2" spans="1:10" ht="21.75" customHeight="1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82</v>
      </c>
      <c r="J2" s="40"/>
    </row>
    <row r="3" spans="1:10" ht="18.75" customHeight="1" x14ac:dyDescent="0.25">
      <c r="A3" s="113">
        <f>(E3-F3)/D3</f>
        <v>7390.0469918257686</v>
      </c>
      <c r="B3" s="116">
        <f>E3/D3</f>
        <v>7421.2067121005084</v>
      </c>
      <c r="C3" s="128">
        <f>H3*I3</f>
        <v>8304.5659200000009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0.12323048847070675</v>
      </c>
      <c r="H3" s="118" t="s">
        <v>102</v>
      </c>
      <c r="I3" s="122">
        <f>投資!G2</f>
        <v>32.378999999999998</v>
      </c>
      <c r="J3" s="119"/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1232.6745761724796</v>
      </c>
      <c r="H4" s="115"/>
      <c r="I4" s="115"/>
      <c r="J4" s="115"/>
    </row>
    <row r="5" spans="1:10" x14ac:dyDescent="0.25">
      <c r="A5" s="5" t="s">
        <v>45</v>
      </c>
      <c r="B5" s="37" t="s">
        <v>46</v>
      </c>
      <c r="C5" s="5" t="s">
        <v>47</v>
      </c>
      <c r="D5" s="5" t="s">
        <v>48</v>
      </c>
      <c r="E5" s="5" t="s">
        <v>49</v>
      </c>
      <c r="F5" s="139" t="s">
        <v>50</v>
      </c>
      <c r="G5" s="59"/>
      <c r="H5" s="114" t="s">
        <v>47</v>
      </c>
      <c r="I5" s="114" t="s">
        <v>84</v>
      </c>
      <c r="J5" s="114" t="s">
        <v>85</v>
      </c>
    </row>
    <row r="6" spans="1:10" x14ac:dyDescent="0.25">
      <c r="A6" s="26">
        <v>1</v>
      </c>
      <c r="B6" s="137" t="s">
        <v>51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87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88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103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57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59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60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91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62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92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65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104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66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105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28</v>
      </c>
      <c r="B1" s="108"/>
      <c r="C1" s="59"/>
      <c r="D1" s="3"/>
      <c r="E1" s="41" t="s">
        <v>29</v>
      </c>
      <c r="F1" s="4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295</v>
      </c>
      <c r="F2" s="7">
        <v>0</v>
      </c>
      <c r="G2" s="43">
        <v>32.378999999999998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146793</v>
      </c>
      <c r="B3" s="109">
        <f>總資產!K10</f>
        <v>181244.26569999999</v>
      </c>
      <c r="C3" s="8">
        <f>C4/A3</f>
        <v>0.23469283753312481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34451.265699999989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35</v>
      </c>
      <c r="B8" s="108"/>
      <c r="C8" s="59"/>
      <c r="D8" s="6"/>
      <c r="E8" s="107" t="s">
        <v>36</v>
      </c>
      <c r="F8" s="108"/>
      <c r="G8" s="59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09">
        <f>(BND!E3+VEA!E3+VT!E3+VTI!E3)-(BND!F3+VEA!F3+VT!F3+VTI!F3)</f>
        <v>92108</v>
      </c>
      <c r="B10" s="109">
        <f>總資產!O10</f>
        <v>102519.38978785535</v>
      </c>
      <c r="C10" s="8">
        <f>C11/A10</f>
        <v>0.1130345875261145</v>
      </c>
      <c r="D10" s="6"/>
      <c r="E10" s="109">
        <f>A3+A10</f>
        <v>238901</v>
      </c>
      <c r="F10" s="109">
        <f>B3+B10</f>
        <v>283763.65548785531</v>
      </c>
      <c r="G10" s="8">
        <f>G11/E10</f>
        <v>0.18778764211056176</v>
      </c>
    </row>
    <row r="11" spans="1:10" ht="18" customHeight="1" x14ac:dyDescent="0.3">
      <c r="A11" s="110"/>
      <c r="B11" s="110"/>
      <c r="C11" s="44">
        <f>B10-A10</f>
        <v>10411.389787855354</v>
      </c>
      <c r="D11" s="6"/>
      <c r="E11" s="110"/>
      <c r="F11" s="110"/>
      <c r="G11" s="46">
        <f>F10-E10</f>
        <v>44862.655487855314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1" width="8.875" style="29" customWidth="1"/>
    <col min="1082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38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76.612804878048777</v>
      </c>
      <c r="B3" s="116">
        <f>E3/D3</f>
        <v>77.076219512195124</v>
      </c>
      <c r="C3" s="128" t="s">
        <v>44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0.22688184802816341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5735.7999999999993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61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62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63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105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1" width="8.875" style="29" customWidth="1"/>
    <col min="1082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0.25219054797962481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11040.649999999994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55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56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57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59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60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61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62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105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1" width="8.875" style="29" customWidth="1"/>
    <col min="1082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21.01132075471698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120</v>
      </c>
      <c r="G3" s="8">
        <f>G4/E3</f>
        <v>8.7526371308016937E-2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497.85000000000036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64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65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105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81" width="8.875" style="29" customWidth="1"/>
    <col min="1082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75</v>
      </c>
      <c r="G1" s="59"/>
      <c r="H1" s="124"/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/>
      <c r="I2" s="40"/>
      <c r="J2" s="20"/>
    </row>
    <row r="3" spans="1:10" ht="18.75" customHeight="1" x14ac:dyDescent="0.3">
      <c r="A3" s="113">
        <f>(E3-F3)/D3</f>
        <v>17.809587573647562</v>
      </c>
      <c r="B3" s="116">
        <f>E3/D3</f>
        <v>18.130958757364755</v>
      </c>
      <c r="C3" s="129" t="s">
        <v>76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0.26972718275948659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18260.800000000003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/>
      <c r="I5" s="114"/>
      <c r="J5" s="114"/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55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77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77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78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79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80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105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M25" sqref="M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7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82</v>
      </c>
      <c r="J2" s="20"/>
    </row>
    <row r="3" spans="1:10" ht="18.75" customHeight="1" x14ac:dyDescent="0.3">
      <c r="A3" s="113">
        <f>(E3-F3)/D3</f>
        <v>2245.5610091998492</v>
      </c>
      <c r="B3" s="116">
        <f>E3/D3</f>
        <v>2270.5321059660923</v>
      </c>
      <c r="C3" s="129">
        <f>H3*I3</f>
        <v>2317.04124</v>
      </c>
      <c r="D3" s="123">
        <f>SUM(D7:D505)</f>
        <v>9.2506950000000003</v>
      </c>
      <c r="E3" s="126">
        <f>SUM(E7:E505)</f>
        <v>21004</v>
      </c>
      <c r="F3" s="126">
        <f>SUM(F6:G505)</f>
        <v>231</v>
      </c>
      <c r="G3" s="8">
        <f>G4/E3</f>
        <v>3.1481708896486375E-2</v>
      </c>
      <c r="H3" s="118" t="s">
        <v>83</v>
      </c>
      <c r="I3" s="122">
        <f>投資!G2</f>
        <v>32.378999999999998</v>
      </c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661.24181366179982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86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87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88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88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77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89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90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61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91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92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93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94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66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95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105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20" sqref="K20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11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82</v>
      </c>
      <c r="J2" s="20"/>
    </row>
    <row r="3" spans="1:10" ht="18.75" customHeight="1" x14ac:dyDescent="0.3">
      <c r="A3" s="113">
        <f>(E3-F3)/D3</f>
        <v>1469.831158963555</v>
      </c>
      <c r="B3" s="116">
        <v>1446.530865440456</v>
      </c>
      <c r="C3" s="134">
        <f>H3*I3</f>
        <v>1619.5975799999999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0.10089348500893204</v>
      </c>
      <c r="H3" s="118" t="s">
        <v>96</v>
      </c>
      <c r="I3" s="132">
        <f>投資!G2</f>
        <v>32.378999999999998</v>
      </c>
      <c r="J3" s="119"/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1110.1310155532792</v>
      </c>
      <c r="H4" s="115"/>
      <c r="I4" s="133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>
        <f>E3/D3</f>
        <v>1484.4013072121154</v>
      </c>
      <c r="E5" s="17" t="s">
        <v>49</v>
      </c>
      <c r="F5" s="127" t="s">
        <v>50</v>
      </c>
      <c r="G5" s="59"/>
      <c r="H5" s="114" t="s">
        <v>47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52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88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97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57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59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60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98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62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92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65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99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66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105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1" sqref="J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25" t="s">
        <v>14</v>
      </c>
      <c r="G1" s="59"/>
      <c r="H1" s="124" t="s">
        <v>81</v>
      </c>
      <c r="I1" s="108"/>
      <c r="J1" s="59"/>
    </row>
    <row r="2" spans="1:10" ht="21.75" customHeight="1" x14ac:dyDescent="0.3">
      <c r="A2" s="5" t="s">
        <v>39</v>
      </c>
      <c r="B2" s="5" t="s">
        <v>40</v>
      </c>
      <c r="C2" s="5" t="s">
        <v>41</v>
      </c>
      <c r="D2" s="5" t="s">
        <v>42</v>
      </c>
      <c r="E2" s="5" t="s">
        <v>32</v>
      </c>
      <c r="F2" s="5" t="s">
        <v>43</v>
      </c>
      <c r="G2" s="5" t="s">
        <v>34</v>
      </c>
      <c r="H2" s="40" t="s">
        <v>41</v>
      </c>
      <c r="I2" s="40" t="s">
        <v>82</v>
      </c>
      <c r="J2" s="20"/>
    </row>
    <row r="3" spans="1:10" ht="18.75" customHeight="1" x14ac:dyDescent="0.3">
      <c r="A3" s="113">
        <f>(E3-F3)/D3</f>
        <v>3099.9939816674218</v>
      </c>
      <c r="B3" s="116">
        <f>E3/D3</f>
        <v>3132.4192837201645</v>
      </c>
      <c r="C3" s="128">
        <f>H3*I3</f>
        <v>3554.89041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0.14522207505769411</v>
      </c>
      <c r="H3" s="118" t="s">
        <v>100</v>
      </c>
      <c r="I3" s="135">
        <f>投資!G2</f>
        <v>32.378999999999998</v>
      </c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7407.342382467803</v>
      </c>
      <c r="H4" s="115"/>
      <c r="I4" s="115"/>
      <c r="J4" s="115"/>
    </row>
    <row r="5" spans="1:10" x14ac:dyDescent="0.3">
      <c r="A5" s="17" t="s">
        <v>45</v>
      </c>
      <c r="B5" s="33" t="s">
        <v>46</v>
      </c>
      <c r="C5" s="17" t="s">
        <v>47</v>
      </c>
      <c r="D5" s="17" t="s">
        <v>48</v>
      </c>
      <c r="E5" s="17" t="s">
        <v>49</v>
      </c>
      <c r="F5" s="127" t="s">
        <v>50</v>
      </c>
      <c r="G5" s="59"/>
      <c r="H5" s="114" t="s">
        <v>47</v>
      </c>
      <c r="I5" s="114" t="s">
        <v>84</v>
      </c>
      <c r="J5" s="114" t="s">
        <v>85</v>
      </c>
    </row>
    <row r="6" spans="1:10" x14ac:dyDescent="0.3">
      <c r="A6" s="18">
        <v>1</v>
      </c>
      <c r="B6" s="112" t="s">
        <v>51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52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101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97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57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59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60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98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62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92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65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99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105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2024-05-08T07:25:43Z</dcterms:modified>
  <dc:language>en-US</dc:language>
</cp:coreProperties>
</file>