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69F11385-3858-4047-B104-7D1934838847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G4" i="8"/>
  <c r="G3" i="8" s="1"/>
  <c r="J3" i="8"/>
  <c r="I3" i="8"/>
  <c r="F3" i="8"/>
  <c r="E3" i="8"/>
  <c r="A10" i="2" s="1"/>
  <c r="D3" i="8"/>
  <c r="C3" i="8"/>
  <c r="B3" i="8"/>
  <c r="A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4" i="7"/>
  <c r="G3" i="7" s="1"/>
  <c r="J3" i="7"/>
  <c r="I3" i="7"/>
  <c r="F3" i="7"/>
  <c r="E3" i="7"/>
  <c r="D3" i="7"/>
  <c r="O2" i="1" s="1"/>
  <c r="O10" i="1" s="1"/>
  <c r="B10" i="2" s="1"/>
  <c r="C3" i="7"/>
  <c r="B3" i="7"/>
  <c r="A3" i="7"/>
  <c r="G4" i="6"/>
  <c r="G3" i="6"/>
  <c r="F3" i="6"/>
  <c r="E3" i="6"/>
  <c r="D3" i="6"/>
  <c r="B3" i="6"/>
  <c r="A3" i="6"/>
  <c r="F3" i="5"/>
  <c r="E3" i="5"/>
  <c r="B3" i="5" s="1"/>
  <c r="D3" i="5"/>
  <c r="G4" i="5" s="1"/>
  <c r="G3" i="5" s="1"/>
  <c r="F3" i="4"/>
  <c r="E3" i="4"/>
  <c r="D3" i="4"/>
  <c r="G4" i="4" s="1"/>
  <c r="G3" i="4" s="1"/>
  <c r="B3" i="4"/>
  <c r="A3" i="4"/>
  <c r="G4" i="3"/>
  <c r="G3" i="3" s="1"/>
  <c r="F3" i="3"/>
  <c r="E3" i="3"/>
  <c r="D3" i="3"/>
  <c r="K2" i="1" s="1"/>
  <c r="B3" i="3"/>
  <c r="A3" i="3"/>
  <c r="G10" i="1"/>
  <c r="C7" i="1"/>
  <c r="C10" i="1" s="1"/>
  <c r="K5" i="1"/>
  <c r="O3" i="1"/>
  <c r="K3" i="1"/>
  <c r="C11" i="2" l="1"/>
  <c r="C10" i="2" s="1"/>
  <c r="A3" i="2"/>
  <c r="E10" i="2" s="1"/>
  <c r="A3" i="5"/>
  <c r="K4" i="1"/>
  <c r="K10" i="1" s="1"/>
  <c r="B3" i="2" l="1"/>
  <c r="A12" i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<sst xmlns="http://schemas.openxmlformats.org/spreadsheetml/2006/main" count="331" uniqueCount="125">
  <si>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</si>
  <si>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</si>
  <si>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</si>
  <si>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</si>
  <si>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</si>
  <si>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</si>
  <si>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</si>
  <si>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</si>
  <si>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</si>
  <si>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</si>
  <si>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</si>
  <si>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</si>
  <si>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</si>
  <si>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</si>
  <si>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</si>
  <si>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</si>
  <si>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</si>
  <si>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</si>
  <si>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</si>
  <si>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</si>
  <si>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</si>
  <si>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</si>
  <si>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</si>
  <si>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</si>
  <si>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</si>
  <si>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</si>
  <si>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</si>
  <si>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</si>
  <si>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</si>
  <si>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</si>
  <si>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</si>
  <si>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</si>
  <si>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</si>
  <si>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</si>
  <si>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</si>
  <si>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</si>
  <si>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</si>
  <si>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</si>
  <si>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</si>
  <si>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118.40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</si>
  <si>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</si>
  <si>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</si>
  <si>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</si>
  <si>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</si>
  <si>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</si>
  <si>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</si>
  <si>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</si>
  <si>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</si>
  <si>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</si>
  <si>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</si>
  <si>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</si>
  <si>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</si>
  <si>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</si>
  <si>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</si>
  <si>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</si>
  <si>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</si>
  <si>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</si>
  <si>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</si>
  <si>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</si>
  <si>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</si>
  <si>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</si>
  <si>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</si>
  <si>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</si>
  <si>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</si>
  <si>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</si>
  <si>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</si>
  <si>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</si>
  <si>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</si>
  <si>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</si>
  <si>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</si>
  <si>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</si>
  <si>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</si>
  <si>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</si>
  <si>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</si>
  <si>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</si>
  <si>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00692.TW</t>
  </si>
  <si>
    <t>46.45</t>
  </si>
  <si>
    <t>2023.08.18</t>
  </si>
  <si>
    <t>2023.10.24</t>
  </si>
  <si>
    <t>2024.01.17</t>
  </si>
  <si>
    <t>00878.TW</t>
  </si>
  <si>
    <t>22.28</t>
  </si>
  <si>
    <t>2024.03.25</t>
  </si>
  <si>
    <t>2024.06.13</t>
  </si>
  <si>
    <t>2024.09.16</t>
  </si>
  <si>
    <t>2890.TW</t>
  </si>
  <si>
    <t>22.70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</si>
  <si>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</si>
  <si>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</si>
  <si>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</si>
  <si>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</si>
  <si>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</si>
  <si>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</si>
  <si>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</si>
  <si>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</si>
  <si>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</si>
  <si>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72.42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</si>
  <si>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</si>
  <si>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</si>
  <si>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</si>
  <si>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</si>
  <si>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</si>
  <si>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</si>
  <si>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</si>
  <si>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</si>
  <si>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</si>
  <si>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</si>
  <si>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</si>
  <si>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</si>
  <si>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</si>
  <si>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</si>
  <si>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</si>
  <si>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</si>
  <si>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</si>
  <si>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</si>
  <si>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</si>
  <si>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</si>
  <si>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</si>
  <si>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120.51</t>
  </si>
  <si>
    <t>2023.09.16</t>
  </si>
  <si>
    <t>2023.09.27</t>
  </si>
  <si>
    <t>2023.12.28</t>
  </si>
  <si>
    <t>2024.03.26</t>
  </si>
  <si>
    <t>2024.06.28</t>
  </si>
  <si>
    <t>2024.12.30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</si>
</sst>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57744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52411.891200000005</v>
      </c>
      <c r="L2" s="51"/>
      <c r="M2" s="83" t="s">
        <v>6</v>
      </c>
      <c r="N2" s="77"/>
      <c r="O2" s="54">
        <f>BND!H3*BND!D3</f>
        <v>913.9921803000002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73865.486749999996</v>
      </c>
      <c r="L3" s="40"/>
      <c r="M3" s="80" t="s">
        <v>9</v>
      </c>
      <c r="N3" s="81"/>
      <c r="O3" s="39">
        <f>VT!H3*VT!D3</f>
        <v>3502.7147375999998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10018.13516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96117.679299999989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15640</v>
      </c>
      <c r="L6" s="40"/>
      <c r="M6" s="53"/>
      <c r="N6" s="46"/>
      <c r="O6" s="39"/>
      <c r="P6" s="40"/>
    </row>
    <row r="7" spans="1:26" ht="17.25" customHeight="1">
      <c r="A7" s="47" t="s">
        <v>16</v>
      </c>
      <c r="B7" s="46"/>
      <c r="C7" s="41">
        <f>投資!G2 * 0.02</f>
        <v>0.65319999999999989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17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18</v>
      </c>
      <c r="B10" s="49"/>
      <c r="C10" s="70">
        <f>SUM(C2:D9)</f>
        <v>178344.6532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248053.19240999999</v>
      </c>
      <c r="L10" s="66"/>
      <c r="M10" s="48" t="s">
        <v>18</v>
      </c>
      <c r="N10" s="49"/>
      <c r="O10" s="70">
        <f>SUM(O2:P9)*投資!G2</f>
        <v>144249.64793861398</v>
      </c>
      <c r="P10" s="66"/>
      <c r="Q10" s="1"/>
      <c r="R10" s="1"/>
      <c r="S10" s="1"/>
      <c r="T10" s="1"/>
    </row>
    <row r="11" spans="1:26" ht="31.5" customHeight="1" thickBot="1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570647.49354861397</v>
      </c>
      <c r="B12" s="44"/>
      <c r="C12" s="60">
        <v>3136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567511.49354861397</v>
      </c>
      <c r="B16" s="44"/>
      <c r="C16" s="69">
        <f>C12/A12</f>
        <v>5.4955117396530565E-3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32.659999999999997</v>
      </c>
    </row>
    <row r="3" spans="1:10" ht="17.25" customHeight="1">
      <c r="A3" s="96">
        <f>('006208.TW'!E3+'00692.TW'!E3+'00878.TW'!E3+'2890.TW'!E3)-('006208.TW'!F3+'00692.TW'!F3+'00878.TW'!F3+'2890.TW'!F3)-E2+7345</f>
        <v>177329</v>
      </c>
      <c r="B3" s="96">
        <f>總資產!K10</f>
        <v>248053.19240999999</v>
      </c>
      <c r="C3" s="8">
        <f>C4/A3</f>
        <v>0.39883037974612157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70724.192409999989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>
      <c r="A10" s="96">
        <f>(BND!E3+VT!E3)-(BND!F3+VT!F3)</f>
        <v>125751</v>
      </c>
      <c r="B10" s="96">
        <f>總資產!O10</f>
        <v>144249.64793861398</v>
      </c>
      <c r="C10" s="8">
        <f>C11/A10</f>
        <v>0.14710537441940011</v>
      </c>
      <c r="D10" s="6"/>
      <c r="E10" s="96">
        <f>A3+A10</f>
        <v>303080</v>
      </c>
      <c r="F10" s="96">
        <f>B3+B10</f>
        <v>392302.84034861397</v>
      </c>
      <c r="G10" s="8">
        <f>G11/E10</f>
        <v>0.29438709366706473</v>
      </c>
    </row>
    <row r="11" spans="1:10" ht="18" customHeight="1">
      <c r="A11" s="97"/>
      <c r="B11" s="97"/>
      <c r="C11" s="31">
        <f>B10-A10</f>
        <v>18498.647938613984</v>
      </c>
      <c r="D11" s="6"/>
      <c r="E11" s="97"/>
      <c r="F11" s="97"/>
      <c r="G11" s="33">
        <f>F10-E10</f>
        <v>89222.840348613972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83.472972972972968</v>
      </c>
      <c r="B3" s="103">
        <f>E3/D3</f>
        <v>85.286036036036037</v>
      </c>
      <c r="C3" s="115" t="s">
        <v>39</v>
      </c>
      <c r="D3" s="110">
        <f>SUM(D7:D505)</f>
        <v>444</v>
      </c>
      <c r="E3" s="113">
        <f>SUM(E7:E505)</f>
        <v>37867</v>
      </c>
      <c r="F3" s="113">
        <f>SUM(F6:G505)</f>
        <v>805</v>
      </c>
      <c r="G3" s="8">
        <f>G4/E3</f>
        <v>0.40952808514009575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15507.600000000006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3" sqref="E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75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31.460815047021942</v>
      </c>
      <c r="B3" s="103">
        <f>E3/D3</f>
        <v>33.182445141065834</v>
      </c>
      <c r="C3" s="115" t="s">
        <v>76</v>
      </c>
      <c r="D3" s="110">
        <f>SUM(D7:D505)</f>
        <v>1595</v>
      </c>
      <c r="E3" s="113">
        <f>SUM(E7:E505)</f>
        <v>52926</v>
      </c>
      <c r="F3" s="113">
        <f>SUM(F6:G505)</f>
        <v>2746</v>
      </c>
      <c r="G3" s="8">
        <f>G4/E3</f>
        <v>0.45172032649359484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23907.75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F33" sqref="F33:G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80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20.964523281596453</v>
      </c>
      <c r="B3" s="103">
        <f>E3/D3</f>
        <v>21.971175166297119</v>
      </c>
      <c r="C3" s="115" t="s">
        <v>81</v>
      </c>
      <c r="D3" s="110">
        <f>SUM(D7:D505)</f>
        <v>451</v>
      </c>
      <c r="E3" s="113">
        <f>SUM(E7:E505)</f>
        <v>9909</v>
      </c>
      <c r="F3" s="113">
        <f>SUM(F6:G505)</f>
        <v>454</v>
      </c>
      <c r="G3" s="8">
        <f>G4/E3</f>
        <v>5.987284287011814E-2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593.28000000000065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59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60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82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83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65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68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84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36">
        <v>22.32</v>
      </c>
      <c r="D30" s="27">
        <v>22</v>
      </c>
      <c r="E30" s="27">
        <v>492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36"/>
      <c r="D31" s="27"/>
      <c r="E31" s="27"/>
      <c r="F31" s="98">
        <v>209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6">
        <v>22</v>
      </c>
      <c r="D32" s="27">
        <v>9</v>
      </c>
      <c r="E32" s="27">
        <v>199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36">
        <v>22.41</v>
      </c>
      <c r="D33" s="27">
        <v>22</v>
      </c>
      <c r="E33" s="27">
        <v>494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15" zoomScale="115" zoomScaleNormal="115" workbookViewId="0">
      <selection activeCell="F34" sqref="F34:G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85</v>
      </c>
      <c r="G1" s="46"/>
      <c r="H1" s="111"/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>
      <c r="A3" s="100">
        <f>(E3-F3)/D3</f>
        <v>17.327760772309865</v>
      </c>
      <c r="B3" s="103">
        <f>E3/D3</f>
        <v>18.28843889804568</v>
      </c>
      <c r="C3" s="116" t="s">
        <v>86</v>
      </c>
      <c r="D3" s="110">
        <f>SUM(D7:D505)</f>
        <v>4247</v>
      </c>
      <c r="E3" s="113">
        <f>SUM(E7:E505)</f>
        <v>77671</v>
      </c>
      <c r="F3" s="113">
        <f>SUM(F6:G505)</f>
        <v>4080</v>
      </c>
      <c r="G3" s="8">
        <f>G4/E3</f>
        <v>0.29375056327329369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22815.899999999994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87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88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89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90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91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92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93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44" sqref="F44:G4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94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95</v>
      </c>
      <c r="J2" s="28" t="s">
        <v>27</v>
      </c>
    </row>
    <row r="3" spans="1:10" ht="18.75" customHeight="1">
      <c r="A3" s="100">
        <f>(E3-F3)/D3</f>
        <v>2241.9490496378371</v>
      </c>
      <c r="B3" s="103">
        <f>E3/D3</f>
        <v>2298.1265324508154</v>
      </c>
      <c r="C3" s="116">
        <f>H3*I3</f>
        <v>2365.2372</v>
      </c>
      <c r="D3" s="110">
        <f>SUM(D7:D505)</f>
        <v>12.620715000000002</v>
      </c>
      <c r="E3" s="113">
        <f>SUM(E7:E505)</f>
        <v>29004</v>
      </c>
      <c r="F3" s="113">
        <f>SUM(F6:G505)</f>
        <v>709</v>
      </c>
      <c r="G3" s="8">
        <f>G4/E3</f>
        <v>5.3647242056199355E-2</v>
      </c>
      <c r="H3" s="105" t="s">
        <v>96</v>
      </c>
      <c r="I3" s="109">
        <f>投資!G2</f>
        <v>32.659999999999997</v>
      </c>
      <c r="J3" s="106">
        <f>SUM(J7:J505)</f>
        <v>905.09000000000015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1555.9846085980062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97</v>
      </c>
      <c r="J5" s="101" t="s">
        <v>98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99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100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101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101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87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102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103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104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105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106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107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108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109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110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111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112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113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114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115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116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117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J33" sqref="J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94</v>
      </c>
      <c r="I1" s="95"/>
      <c r="J1" s="46"/>
    </row>
    <row r="2" spans="1:10" ht="21.75" customHeight="1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95</v>
      </c>
      <c r="J2" s="28" t="s">
        <v>27</v>
      </c>
    </row>
    <row r="3" spans="1:10" ht="18.75" customHeight="1">
      <c r="A3" s="100">
        <f>(E3-F3)/D3</f>
        <v>3352.9486240855222</v>
      </c>
      <c r="B3" s="103">
        <f>E3/D3</f>
        <v>3406.4135945524908</v>
      </c>
      <c r="C3" s="115">
        <f>H3*I3</f>
        <v>3935.8565999999996</v>
      </c>
      <c r="D3" s="110">
        <f>SUM(D7:D505)</f>
        <v>29.065759999999997</v>
      </c>
      <c r="E3" s="113">
        <f>SUM(E7:E505)</f>
        <v>99010</v>
      </c>
      <c r="F3" s="113">
        <f>SUM(F6:G505)</f>
        <v>1554</v>
      </c>
      <c r="G3" s="8">
        <f>G4/E3</f>
        <v>0.17112072851243282</v>
      </c>
      <c r="H3" s="105" t="s">
        <v>118</v>
      </c>
      <c r="I3" s="118">
        <f>投資!G2</f>
        <v>32.659999999999997</v>
      </c>
      <c r="J3" s="106">
        <f>SUM(J7:J505)</f>
        <v>3074.5799999999995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16942.663330015974</v>
      </c>
      <c r="H4" s="102"/>
      <c r="I4" s="102"/>
      <c r="J4" s="102"/>
    </row>
    <row r="5" spans="1:10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97</v>
      </c>
      <c r="J5" s="101" t="s">
        <v>98</v>
      </c>
    </row>
    <row r="6" spans="1:10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100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119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119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120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121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105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122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123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91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124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2025-01-28T14:01:13Z</dcterms:modified>
  <dc:language>en-US</dc:language>
</cp:coreProperties>
</file>