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7" documentId="11_C68482E3D80F89092EE5DA1A329BC731F22146CE" xr6:coauthVersionLast="47" xr6:coauthVersionMax="47" xr10:uidLastSave="{658E319D-B0D9-4CB9-B53E-1AD32A8A5710}"/>
  <bookViews>
    <workbookView xWindow="-120" yWindow="-120" windowWidth="29040" windowHeight="157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G4" i="11" s="1"/>
  <c r="G3" i="11" s="1"/>
  <c r="F3" i="11"/>
  <c r="E3" i="11"/>
  <c r="B3" i="11" s="1"/>
  <c r="D3" i="11"/>
  <c r="O5" i="1" s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D3" i="10"/>
  <c r="B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D5" i="9" s="1"/>
  <c r="D3" i="9"/>
  <c r="G4" i="9" s="1"/>
  <c r="G3" i="9" s="1"/>
  <c r="C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B3" i="8" s="1"/>
  <c r="D3" i="8"/>
  <c r="G4" i="8" s="1"/>
  <c r="G3" i="8" s="1"/>
  <c r="F3" i="7"/>
  <c r="E3" i="7"/>
  <c r="A3" i="3" s="1"/>
  <c r="D3" i="7"/>
  <c r="G4" i="7" s="1"/>
  <c r="G3" i="7" s="1"/>
  <c r="A3" i="7"/>
  <c r="G4" i="6"/>
  <c r="G3" i="6" s="1"/>
  <c r="F3" i="6"/>
  <c r="E3" i="6"/>
  <c r="B3" i="6" s="1"/>
  <c r="D3" i="6"/>
  <c r="F3" i="5"/>
  <c r="E3" i="5"/>
  <c r="D3" i="5"/>
  <c r="G4" i="5" s="1"/>
  <c r="G3" i="5" s="1"/>
  <c r="B3" i="5"/>
  <c r="A3" i="5"/>
  <c r="G4" i="4"/>
  <c r="G3" i="4"/>
  <c r="F3" i="4"/>
  <c r="E3" i="4"/>
  <c r="D3" i="4"/>
  <c r="B3" i="4"/>
  <c r="A3" i="4"/>
  <c r="C3" i="2"/>
  <c r="G10" i="1"/>
  <c r="C10" i="1"/>
  <c r="O4" i="1"/>
  <c r="O3" i="1"/>
  <c r="O2" i="1" l="1"/>
  <c r="O10" i="1" s="1"/>
  <c r="B10" i="3" s="1"/>
  <c r="K10" i="1"/>
  <c r="B3" i="7"/>
  <c r="A3" i="6"/>
  <c r="A10" i="3"/>
  <c r="E10" i="3" s="1"/>
  <c r="A3" i="8"/>
  <c r="A3" i="11"/>
  <c r="A12" i="1" l="1"/>
  <c r="B3" i="3"/>
  <c r="C11" i="3"/>
  <c r="C10" i="3" s="1"/>
  <c r="C4" i="3" l="1"/>
  <c r="C3" i="3" s="1"/>
  <c r="F10" i="3"/>
  <c r="G11" i="3" s="1"/>
  <c r="G10" i="3" s="1"/>
  <c r="C16" i="1"/>
  <c r="A16" i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<sst xmlns="http://schemas.openxmlformats.org/spreadsheetml/2006/main" count="305" uniqueCount="100">
  <si>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</si>
  <si>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</si>
  <si>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</si>
  <si>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</si>
  <si>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</si>
  <si>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</si>
  <si>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</si>
  <si>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</si>
  <si>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</si>
  <si>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</si>
  <si>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</si>
  <si>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</si>
  <si>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</si>
  <si>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</si>
  <si>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</si>
  <si>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</si>
  <si>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</si>
  <si>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</si>
  <si>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</si>
  <si>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</si>
  <si>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</si>
  <si>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</si>
  <si>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</si>
  <si>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</si>
  <si>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</si>
  <si>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</si>
  <si>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</si>
  <si>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</si>
  <si>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</si>
  <si>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</si>
  <si>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</si>
  <si>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</si>
  <si>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</si>
  <si>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</si>
  <si>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</si>
  <si>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</si>
  <si>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</si>
  <si>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</si>
  <si>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</si>
  <si>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</si>
  <si>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</si>
  <si>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</si>
  <si>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</si>
  <si>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</si>
  <si>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</si>
  <si>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</si>
  <si>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83.85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</si>
  <si>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</si>
  <si>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</si>
  <si>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</si>
  <si>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</si>
  <si>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</si>
  <si>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</si>
  <si>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</si>
  <si>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</si>
  <si>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</si>
  <si>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</si>
  <si>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</si>
  <si>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</si>
  <si>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</si>
  <si>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</si>
  <si>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</si>
  <si>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</si>
  <si>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</si>
  <si>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</si>
  <si>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</si>
  <si>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</si>
  <si>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</si>
  <si>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34.70</t>
  </si>
  <si>
    <t>2023.08.18</t>
  </si>
  <si>
    <t>2023.10.24</t>
  </si>
  <si>
    <t>2024.01.17</t>
  </si>
  <si>
    <t>00878.TW</t>
  </si>
  <si>
    <t>21.85</t>
  </si>
  <si>
    <t>2890.TW</t>
  </si>
  <si>
    <t>19.85</t>
  </si>
  <si>
    <t>2023.09.13</t>
  </si>
  <si>
    <t>2023.10.25</t>
  </si>
  <si>
    <t>2023.10.31</t>
  </si>
  <si>
    <t>2023.12.07</t>
  </si>
  <si>
    <t>USD</t>
  </si>
  <si>
    <t>目前匯率</t>
  </si>
  <si>
    <t>72.1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</si>
  <si>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</si>
  <si>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</si>
  <si>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</si>
  <si>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</si>
  <si>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</si>
  <si>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</si>
  <si>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</si>
  <si>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</si>
  <si>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</si>
  <si>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</si>
  <si>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48.57</t>
  </si>
  <si>
    <t>2023.09.27</t>
  </si>
  <si>
    <t>2023.12.28</t>
  </si>
  <si>
    <t>107.06</t>
  </si>
  <si>
    <t>2023.09.16</t>
  </si>
  <si>
    <t>251.52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</si>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</sst>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3" sqref="C3:D3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3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</row>
    <row r="2" spans="1:26" ht="17.25" customHeight="1" x14ac:dyDescent="0.25">
      <c r="A2" s="114" t="s">
        <v>4</v>
      </c>
      <c r="B2" s="115"/>
      <c r="C2" s="116">
        <v>50711</v>
      </c>
      <c r="D2" s="100"/>
      <c r="E2" s="117" t="s">
        <v>5</v>
      </c>
      <c r="F2" s="115"/>
      <c r="G2" s="99">
        <v>770.66</v>
      </c>
      <c r="H2" s="100"/>
      <c r="I2" s="101" t="s">
        <v>6</v>
      </c>
      <c r="J2" s="102"/>
      <c r="K2" s="71">
        <f>'006208.TW'!D3*'006208.TW'!C3</f>
        <v>23310.3</v>
      </c>
      <c r="L2" s="72"/>
      <c r="M2" s="108" t="s">
        <v>7</v>
      </c>
      <c r="N2" s="102"/>
      <c r="O2" s="75">
        <f>BND!H3*BND!D3</f>
        <v>573.13003789999993</v>
      </c>
      <c r="P2" s="72"/>
    </row>
    <row r="3" spans="1:26" ht="17.25" customHeight="1" x14ac:dyDescent="0.25">
      <c r="A3" s="68" t="s">
        <v>8</v>
      </c>
      <c r="B3" s="67"/>
      <c r="C3" s="62">
        <v>61658</v>
      </c>
      <c r="D3" s="61"/>
      <c r="E3" s="66" t="s">
        <v>9</v>
      </c>
      <c r="F3" s="67"/>
      <c r="G3" s="90">
        <v>300</v>
      </c>
      <c r="H3" s="61"/>
      <c r="I3" s="113" t="s">
        <v>10</v>
      </c>
      <c r="J3" s="106"/>
      <c r="K3" s="98">
        <f>'00692.TW'!D3*'00692.TW'!C3</f>
        <v>45422.3</v>
      </c>
      <c r="L3" s="82"/>
      <c r="M3" s="105" t="s">
        <v>11</v>
      </c>
      <c r="N3" s="106"/>
      <c r="O3" s="81">
        <f>VEA!H3*VEA!D3</f>
        <v>268.71580778999999</v>
      </c>
      <c r="P3" s="82"/>
    </row>
    <row r="4" spans="1:26" ht="15.75" customHeight="1" x14ac:dyDescent="0.25">
      <c r="A4" s="68" t="s">
        <v>12</v>
      </c>
      <c r="B4" s="67"/>
      <c r="C4" s="62">
        <v>0</v>
      </c>
      <c r="D4" s="61"/>
      <c r="E4" s="66"/>
      <c r="F4" s="67"/>
      <c r="G4" s="90"/>
      <c r="H4" s="61"/>
      <c r="I4" s="113" t="s">
        <v>13</v>
      </c>
      <c r="J4" s="106"/>
      <c r="K4" s="98">
        <f>'00878.TW'!D3*'00878.TW'!C3</f>
        <v>4391.8500000000004</v>
      </c>
      <c r="L4" s="82"/>
      <c r="M4" s="105" t="s">
        <v>14</v>
      </c>
      <c r="N4" s="106"/>
      <c r="O4" s="81">
        <f>VT!H3*VT!D3</f>
        <v>1651.6277883800003</v>
      </c>
      <c r="P4" s="82"/>
    </row>
    <row r="5" spans="1:26" ht="16.5" customHeight="1" x14ac:dyDescent="0.25">
      <c r="A5" s="68" t="s">
        <v>15</v>
      </c>
      <c r="B5" s="67"/>
      <c r="C5" s="62">
        <v>0</v>
      </c>
      <c r="D5" s="61"/>
      <c r="E5" s="66"/>
      <c r="F5" s="67"/>
      <c r="G5" s="90"/>
      <c r="H5" s="61"/>
      <c r="I5" s="113" t="s">
        <v>16</v>
      </c>
      <c r="J5" s="106"/>
      <c r="K5" s="98">
        <f>'2890.TW'!D3*'2890.TW'!C3</f>
        <v>71678.350000000006</v>
      </c>
      <c r="L5" s="82"/>
      <c r="M5" s="105" t="s">
        <v>17</v>
      </c>
      <c r="N5" s="106"/>
      <c r="O5" s="81">
        <f>VTI!H3*VTI!D3</f>
        <v>246.91969919999997</v>
      </c>
      <c r="P5" s="82"/>
    </row>
    <row r="6" spans="1:26" x14ac:dyDescent="0.25">
      <c r="A6" s="68" t="s">
        <v>18</v>
      </c>
      <c r="B6" s="67"/>
      <c r="C6" s="62">
        <v>0</v>
      </c>
      <c r="D6" s="61"/>
      <c r="E6" s="66"/>
      <c r="F6" s="67"/>
      <c r="G6" s="90"/>
      <c r="H6" s="61"/>
      <c r="I6" s="87" t="s">
        <v>19</v>
      </c>
      <c r="J6" s="67"/>
      <c r="K6" s="94">
        <v>7530</v>
      </c>
      <c r="L6" s="61"/>
      <c r="M6" s="74"/>
      <c r="N6" s="67"/>
      <c r="O6" s="60"/>
      <c r="P6" s="61"/>
    </row>
    <row r="7" spans="1:26" x14ac:dyDescent="0.25">
      <c r="A7" s="68" t="s">
        <v>20</v>
      </c>
      <c r="B7" s="67"/>
      <c r="C7" s="62">
        <v>1726</v>
      </c>
      <c r="D7" s="61"/>
      <c r="E7" s="66"/>
      <c r="F7" s="67"/>
      <c r="G7" s="90"/>
      <c r="H7" s="61"/>
      <c r="I7" s="87"/>
      <c r="J7" s="67"/>
      <c r="K7" s="94"/>
      <c r="L7" s="61"/>
      <c r="M7" s="74"/>
      <c r="N7" s="67"/>
      <c r="O7" s="60"/>
      <c r="P7" s="61"/>
    </row>
    <row r="8" spans="1:26" x14ac:dyDescent="0.25">
      <c r="A8" s="68" t="s">
        <v>21</v>
      </c>
      <c r="B8" s="67"/>
      <c r="C8" s="62">
        <v>80</v>
      </c>
      <c r="D8" s="61"/>
      <c r="E8" s="66"/>
      <c r="F8" s="67"/>
      <c r="G8" s="90"/>
      <c r="H8" s="61"/>
      <c r="I8" s="87"/>
      <c r="J8" s="67"/>
      <c r="K8" s="94"/>
      <c r="L8" s="61"/>
      <c r="M8" s="74"/>
      <c r="N8" s="67"/>
      <c r="O8" s="60"/>
      <c r="P8" s="61"/>
      <c r="Q8" s="1"/>
      <c r="R8" s="1"/>
      <c r="S8" s="1"/>
      <c r="T8" s="1"/>
    </row>
    <row r="9" spans="1:26" x14ac:dyDescent="0.25">
      <c r="A9" s="76" t="s">
        <v>22</v>
      </c>
      <c r="B9" s="77"/>
      <c r="C9" s="111">
        <v>3125</v>
      </c>
      <c r="D9" s="96"/>
      <c r="E9" s="112"/>
      <c r="F9" s="77"/>
      <c r="G9" s="95"/>
      <c r="H9" s="96"/>
      <c r="I9" s="97"/>
      <c r="J9" s="77"/>
      <c r="K9" s="103"/>
      <c r="L9" s="96"/>
      <c r="M9" s="104"/>
      <c r="N9" s="77"/>
      <c r="O9" s="107"/>
      <c r="P9" s="96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93">
        <f>SUM(C2:D9)</f>
        <v>117300</v>
      </c>
      <c r="D10" s="89"/>
      <c r="E10" s="69" t="s">
        <v>23</v>
      </c>
      <c r="F10" s="70"/>
      <c r="G10" s="93">
        <f>SUM(G2:H9)*投資!G2</f>
        <v>33763.263099999996</v>
      </c>
      <c r="H10" s="89"/>
      <c r="I10" s="69" t="s">
        <v>23</v>
      </c>
      <c r="J10" s="70"/>
      <c r="K10" s="93">
        <f>SUM(K2:L9)</f>
        <v>152332.80000000002</v>
      </c>
      <c r="L10" s="89"/>
      <c r="M10" s="69" t="s">
        <v>23</v>
      </c>
      <c r="N10" s="70"/>
      <c r="O10" s="93">
        <f>SUM(O2:P9)*投資!G2</f>
        <v>86418.303764669443</v>
      </c>
      <c r="P10" s="89"/>
      <c r="Q10" s="1"/>
      <c r="R10" s="1"/>
      <c r="S10" s="1"/>
      <c r="T10" s="1"/>
    </row>
    <row r="11" spans="1:26" ht="31.5" customHeight="1" thickBot="1" x14ac:dyDescent="0.3">
      <c r="A11" s="88" t="s">
        <v>24</v>
      </c>
      <c r="B11" s="89"/>
      <c r="C11" s="118" t="s">
        <v>25</v>
      </c>
      <c r="D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8">
        <f>C10+G10+K10+O10</f>
        <v>389814.36686466949</v>
      </c>
      <c r="B12" s="65"/>
      <c r="C12" s="83">
        <v>13623</v>
      </c>
      <c r="D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9"/>
      <c r="B13" s="80"/>
      <c r="C13" s="85"/>
      <c r="D13" s="8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8" t="s">
        <v>26</v>
      </c>
      <c r="B14" s="65"/>
      <c r="C14" s="118" t="s">
        <v>27</v>
      </c>
      <c r="D14" s="6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9"/>
      <c r="B15" s="80"/>
      <c r="C15" s="79"/>
      <c r="D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91">
        <f>A12-C12</f>
        <v>376191.36686466949</v>
      </c>
      <c r="B16" s="65"/>
      <c r="C16" s="92">
        <f>C12/A12</f>
        <v>3.4947403579738891E-2</v>
      </c>
      <c r="D16" s="6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9"/>
      <c r="B17" s="80"/>
      <c r="C17" s="79"/>
      <c r="D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14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3376.1370999999999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9.2842341878544968E-2</v>
      </c>
      <c r="H3" s="131" t="s">
        <v>96</v>
      </c>
      <c r="I3" s="148">
        <f>投資!G2</f>
        <v>31.535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4457.0823065633085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17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7931.6832000000004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0.11475263662316146</v>
      </c>
      <c r="H3" s="131" t="s">
        <v>98</v>
      </c>
      <c r="I3" s="135">
        <f>投資!G2</f>
        <v>31.535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803.61271427199972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31.535</v>
      </c>
    </row>
    <row r="3" spans="1:7" ht="17.25" customHeight="1" x14ac:dyDescent="0.3">
      <c r="A3" s="123">
        <f>('006208.TW'!E3+'00692.TW'!E3+'00878.TW'!E3+'2890.TW'!E3)-('006208.TW'!F3+'00692.TW'!F3+'00878.TW'!F3+'2890.TW'!F3)-E2+7345</f>
        <v>135407</v>
      </c>
      <c r="B3" s="123">
        <f>總資產!K10</f>
        <v>152332.80000000002</v>
      </c>
      <c r="C3" s="12">
        <f>C4/A3</f>
        <v>0.12499944611430737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16925.800000000017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86418.303764669443</v>
      </c>
      <c r="C10" s="12">
        <f>C11/A10</f>
        <v>7.4934743446892091E-2</v>
      </c>
      <c r="D10" s="10"/>
      <c r="E10" s="119">
        <f>A3+A10</f>
        <v>215801</v>
      </c>
      <c r="F10" s="119">
        <f>B3+B10</f>
        <v>238751.10376466945</v>
      </c>
      <c r="G10" s="12">
        <f>G11/E10</f>
        <v>0.10634845883322805</v>
      </c>
    </row>
    <row r="11" spans="1:7" ht="18" customHeight="1" x14ac:dyDescent="0.3">
      <c r="A11" s="120"/>
      <c r="B11" s="120"/>
      <c r="C11" s="44">
        <f>B10-A10</f>
        <v>6024.3037646694429</v>
      </c>
      <c r="D11" s="10"/>
      <c r="E11" s="120"/>
      <c r="F11" s="120"/>
      <c r="G11" s="47">
        <f>F10-E10</f>
        <v>22950.103764669446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3" width="8.875" style="35" customWidth="1"/>
    <col min="1044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0.12875743582320015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2668.3690999999999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3" width="8.875" style="35" customWidth="1"/>
    <col min="1044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0.13657544832641097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5590.0331000000006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C28" sqref="C2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3" width="8.875" style="35" customWidth="1"/>
    <col min="1044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4.3268421672556047E-2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183.67445000000043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3" width="8.875" style="35" customWidth="1"/>
    <col min="1044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0.11654012738364142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7584.31495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2273.6734999999999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1.247810182051212E-2</v>
      </c>
      <c r="H3" s="131" t="s">
        <v>82</v>
      </c>
      <c r="I3" s="135">
        <f>投資!G2</f>
        <v>31.535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224.6557451765002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11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1531.6549500000001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6.7343870880626114E-2</v>
      </c>
      <c r="H3" s="131" t="s">
        <v>93</v>
      </c>
      <c r="I3" s="145">
        <f>投資!G2</f>
        <v>31.535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538.95299865765082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2024-02-29T00:23:34Z</dcterms:modified>
  <dc:language>en-US</dc:language>
</cp:coreProperties>
</file>