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5" documentId="11_4C3625CB7F95EB3DC7789BD902B75D75B2E1ABCA" xr6:coauthVersionLast="47" xr6:coauthVersionMax="47" xr10:uidLastSave="{29C1F290-0273-4001-B3FA-5A2BDE5C745B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B3" i="9" s="1"/>
  <c r="D3" i="9"/>
  <c r="C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A10" i="2" s="1"/>
  <c r="E3" i="8"/>
  <c r="D5" i="8" s="1"/>
  <c r="D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A3" i="7" s="1"/>
  <c r="D3" i="7"/>
  <c r="B3" i="7"/>
  <c r="F3" i="6"/>
  <c r="E3" i="6"/>
  <c r="B3" i="6" s="1"/>
  <c r="D3" i="6"/>
  <c r="G4" i="6" s="1"/>
  <c r="G3" i="6" s="1"/>
  <c r="F3" i="5"/>
  <c r="E3" i="5"/>
  <c r="A3" i="5" s="1"/>
  <c r="D3" i="5"/>
  <c r="F3" i="4"/>
  <c r="A3" i="4" s="1"/>
  <c r="E3" i="4"/>
  <c r="D3" i="4"/>
  <c r="G4" i="4" s="1"/>
  <c r="G3" i="4" s="1"/>
  <c r="F3" i="3"/>
  <c r="E3" i="3"/>
  <c r="D3" i="3"/>
  <c r="G4" i="3" s="1"/>
  <c r="G3" i="3" s="1"/>
  <c r="A3" i="3"/>
  <c r="G10" i="1"/>
  <c r="C10" i="1"/>
  <c r="C6" i="1"/>
  <c r="O5" i="1"/>
  <c r="K5" i="1"/>
  <c r="O4" i="1"/>
  <c r="K4" i="1"/>
  <c r="O3" i="1"/>
  <c r="O2" i="1"/>
  <c r="O10" i="1" s="1"/>
  <c r="B10" i="2" s="1"/>
  <c r="C11" i="2" s="1"/>
  <c r="C10" i="2" s="1"/>
  <c r="K2" i="1" l="1"/>
  <c r="B3" i="4"/>
  <c r="G4" i="5"/>
  <c r="G3" i="5" s="1"/>
  <c r="A3" i="8"/>
  <c r="A3" i="6"/>
  <c r="K3" i="1"/>
  <c r="A3" i="9"/>
  <c r="B3" i="3"/>
  <c r="B3" i="5"/>
  <c r="A3" i="2"/>
  <c r="E10" i="2" s="1"/>
  <c r="A3" i="10"/>
  <c r="K10" i="1" l="1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<sst xmlns="http://schemas.openxmlformats.org/spreadsheetml/2006/main" count="332" uniqueCount="106">
  <si>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</si>
  <si>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</si>
  <si>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</si>
  <si>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</si>
  <si>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</si>
  <si>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</si>
  <si>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</si>
  <si>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</si>
  <si>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</si>
  <si>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</si>
  <si>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</si>
  <si>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</si>
  <si>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</si>
  <si>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</si>
  <si>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</si>
  <si>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</si>
  <si>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</si>
  <si>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</si>
  <si>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</si>
  <si>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</si>
  <si>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</si>
  <si>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</si>
  <si>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</si>
  <si>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</si>
  <si>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</si>
  <si>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</si>
  <si>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</si>
  <si>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</si>
  <si>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</si>
  <si>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</si>
  <si>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</si>
  <si>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</si>
  <si>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</si>
  <si>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</si>
  <si>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</si>
  <si>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</si>
  <si>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</si>
  <si>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</si>
  <si>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</si>
  <si>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</si>
  <si>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</si>
  <si>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</si>
  <si>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</si>
  <si>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97.80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</si>
  <si>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</si>
  <si>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</si>
  <si>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</si>
  <si>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</si>
  <si>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</si>
  <si>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</si>
  <si>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</si>
  <si>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</si>
  <si>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</si>
  <si>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</si>
  <si>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</si>
  <si>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</si>
  <si>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</si>
  <si>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</si>
  <si>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</si>
  <si>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</si>
  <si>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</si>
  <si>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</si>
  <si>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</si>
  <si>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</si>
  <si>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</si>
  <si>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</si>
  <si>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</si>
  <si>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</si>
  <si>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40.04</t>
  </si>
  <si>
    <t>2023.08.18</t>
  </si>
  <si>
    <t>2023.10.24</t>
  </si>
  <si>
    <t>2024.01.17</t>
  </si>
  <si>
    <t>00878.TW</t>
  </si>
  <si>
    <t>22.99</t>
  </si>
  <si>
    <t>2024.03.25</t>
  </si>
  <si>
    <t>2890.TW</t>
  </si>
  <si>
    <t>23.15</t>
  </si>
  <si>
    <t>2023.09.13</t>
  </si>
  <si>
    <t>2023.10.25</t>
  </si>
  <si>
    <t>2023.10.31</t>
  </si>
  <si>
    <t>2023.12.07</t>
  </si>
  <si>
    <t>USD</t>
  </si>
  <si>
    <t>目前匯率</t>
  </si>
  <si>
    <t>71.81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</si>
  <si>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</si>
  <si>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</si>
  <si>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</si>
  <si>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</si>
  <si>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</si>
  <si>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</si>
  <si>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</si>
  <si>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</si>
  <si>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</si>
  <si>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</si>
  <si>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</si>
  <si>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</si>
  <si>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</si>
  <si>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51.1</t>
  </si>
  <si>
    <t>2023.09.27</t>
  </si>
  <si>
    <t>2023.12.28</t>
  </si>
  <si>
    <t>2024.03.26</t>
  </si>
  <si>
    <t>112.48</t>
  </si>
  <si>
    <t>2023.09.16</t>
  </si>
  <si>
    <t>262.3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</si>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</sst>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0" sqref="C10:D10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45055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31982.164799999999</v>
      </c>
      <c r="L2" s="64"/>
      <c r="M2" s="96" t="s">
        <v>7</v>
      </c>
      <c r="N2" s="90"/>
      <c r="O2" s="67">
        <f>BND!H3*BND!D3</f>
        <v>664.2924079500001</v>
      </c>
      <c r="P2" s="64"/>
    </row>
    <row r="3" spans="1:26" ht="17.25" customHeight="1" x14ac:dyDescent="0.25">
      <c r="A3" s="60" t="s">
        <v>8</v>
      </c>
      <c r="B3" s="59"/>
      <c r="C3" s="54">
        <v>0</v>
      </c>
      <c r="D3" s="53"/>
      <c r="E3" s="58"/>
      <c r="F3" s="59"/>
      <c r="G3" s="80"/>
      <c r="H3" s="53"/>
      <c r="I3" s="101" t="s">
        <v>9</v>
      </c>
      <c r="J3" s="94"/>
      <c r="K3" s="84">
        <f>'00692.TW'!D3*'00692.TW'!C3*0.997</f>
        <v>55289.033800000005</v>
      </c>
      <c r="L3" s="53"/>
      <c r="M3" s="93" t="s">
        <v>10</v>
      </c>
      <c r="N3" s="94"/>
      <c r="O3" s="52">
        <f>VEA!H3*VEA!D3</f>
        <v>378.77445760000001</v>
      </c>
      <c r="P3" s="53"/>
    </row>
    <row r="4" spans="1:26" ht="15.75" customHeight="1" x14ac:dyDescent="0.25">
      <c r="A4" s="60" t="s">
        <v>11</v>
      </c>
      <c r="B4" s="59"/>
      <c r="C4" s="54">
        <v>64456</v>
      </c>
      <c r="D4" s="53"/>
      <c r="E4" s="58"/>
      <c r="F4" s="59"/>
      <c r="G4" s="80"/>
      <c r="H4" s="53"/>
      <c r="I4" s="101" t="s">
        <v>12</v>
      </c>
      <c r="J4" s="94"/>
      <c r="K4" s="84">
        <f>'00878.TW'!D3*'00878.TW'!C3*0.997</f>
        <v>6074.0729499999998</v>
      </c>
      <c r="L4" s="53"/>
      <c r="M4" s="93" t="s">
        <v>13</v>
      </c>
      <c r="N4" s="94"/>
      <c r="O4" s="52">
        <f>VT!H3*VT!D3</f>
        <v>1831.5770784000001</v>
      </c>
      <c r="P4" s="53"/>
    </row>
    <row r="5" spans="1:26" ht="16.5" customHeight="1" x14ac:dyDescent="0.25">
      <c r="A5" s="60" t="s">
        <v>14</v>
      </c>
      <c r="B5" s="59"/>
      <c r="C5" s="54">
        <v>0</v>
      </c>
      <c r="D5" s="53"/>
      <c r="E5" s="58"/>
      <c r="F5" s="59"/>
      <c r="G5" s="80"/>
      <c r="H5" s="53"/>
      <c r="I5" s="101" t="s">
        <v>15</v>
      </c>
      <c r="J5" s="94"/>
      <c r="K5" s="84">
        <f>'2890.TW'!D3*'2890.TW'!C3*0.997</f>
        <v>86182.773699999991</v>
      </c>
      <c r="L5" s="53"/>
      <c r="M5" s="93" t="s">
        <v>16</v>
      </c>
      <c r="N5" s="94"/>
      <c r="O5" s="52">
        <f>VTI!H3*VTI!D3</f>
        <v>353.55259619999993</v>
      </c>
      <c r="P5" s="53"/>
    </row>
    <row r="6" spans="1:26" ht="17.25" customHeight="1" x14ac:dyDescent="0.25">
      <c r="A6" s="60" t="s">
        <v>17</v>
      </c>
      <c r="B6" s="59"/>
      <c r="C6" s="54">
        <f>投資!G2 * 0</f>
        <v>0</v>
      </c>
      <c r="D6" s="53"/>
      <c r="E6" s="58"/>
      <c r="F6" s="59"/>
      <c r="G6" s="80"/>
      <c r="H6" s="53"/>
      <c r="I6" s="77" t="s">
        <v>18</v>
      </c>
      <c r="J6" s="59"/>
      <c r="K6" s="84">
        <v>6552</v>
      </c>
      <c r="L6" s="53"/>
      <c r="M6" s="66"/>
      <c r="N6" s="59"/>
      <c r="O6" s="52"/>
      <c r="P6" s="53"/>
    </row>
    <row r="7" spans="1:26" ht="17.25" customHeight="1" x14ac:dyDescent="0.25">
      <c r="A7" s="60" t="s">
        <v>19</v>
      </c>
      <c r="B7" s="59"/>
      <c r="C7" s="54">
        <v>2428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25">
      <c r="A8" s="60" t="s">
        <v>20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25">
      <c r="A9" s="68" t="s">
        <v>21</v>
      </c>
      <c r="B9" s="69"/>
      <c r="C9" s="99">
        <v>3249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22</v>
      </c>
      <c r="B10" s="62"/>
      <c r="C10" s="83">
        <f>SUM(C2:D9)</f>
        <v>115368</v>
      </c>
      <c r="D10" s="79"/>
      <c r="E10" s="61" t="s">
        <v>22</v>
      </c>
      <c r="F10" s="62"/>
      <c r="G10" s="83">
        <f>SUM(G2:H9)*投資!G2</f>
        <v>24784.425599999995</v>
      </c>
      <c r="H10" s="79"/>
      <c r="I10" s="61" t="s">
        <v>22</v>
      </c>
      <c r="J10" s="62"/>
      <c r="K10" s="83">
        <f>SUM(K2:L9)</f>
        <v>186080.04525</v>
      </c>
      <c r="L10" s="79"/>
      <c r="M10" s="61" t="s">
        <v>22</v>
      </c>
      <c r="N10" s="62"/>
      <c r="O10" s="83">
        <f>SUM(O2:P9)*投資!G2</f>
        <v>103818.80073122399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23</v>
      </c>
      <c r="B11" s="79"/>
      <c r="C11" s="106" t="s">
        <v>24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430051.27158122399</v>
      </c>
      <c r="B12" s="57"/>
      <c r="C12" s="73">
        <v>13980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25</v>
      </c>
      <c r="B14" s="57"/>
      <c r="C14" s="106" t="s">
        <v>26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416071.27158122399</v>
      </c>
      <c r="B16" s="57"/>
      <c r="C16" s="82">
        <f>C12/A12</f>
        <v>3.2507751805030044E-2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20" sqref="J20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36</v>
      </c>
      <c r="D1" s="121"/>
      <c r="E1" s="121"/>
      <c r="F1" s="125" t="s">
        <v>16</v>
      </c>
      <c r="G1" s="59"/>
      <c r="H1" s="124" t="s">
        <v>81</v>
      </c>
      <c r="I1" s="108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40"/>
    </row>
    <row r="3" spans="1:10" ht="18.75" customHeight="1" x14ac:dyDescent="0.25">
      <c r="A3" s="113">
        <f>(E3-F3)/D3</f>
        <v>7390.0469918257686</v>
      </c>
      <c r="B3" s="116">
        <f>E3/D3</f>
        <v>7421.2067121005084</v>
      </c>
      <c r="C3" s="128">
        <f>H3*I3</f>
        <v>8435.5679999999993</v>
      </c>
      <c r="D3" s="123">
        <f>SUM(D7:D505)</f>
        <v>1.3478939999999997</v>
      </c>
      <c r="E3" s="126">
        <f>SUM(E7:E505)</f>
        <v>10003</v>
      </c>
      <c r="F3" s="126">
        <f>SUM(F6:G505)</f>
        <v>42</v>
      </c>
      <c r="G3" s="8">
        <f>G4/E3</f>
        <v>0.14088288451384554</v>
      </c>
      <c r="H3" s="118" t="s">
        <v>103</v>
      </c>
      <c r="I3" s="122">
        <f>投資!G2</f>
        <v>32.159999999999997</v>
      </c>
      <c r="J3" s="119"/>
    </row>
    <row r="4" spans="1:10" ht="18.75" customHeight="1" x14ac:dyDescent="0.25">
      <c r="A4" s="110"/>
      <c r="B4" s="110"/>
      <c r="C4" s="115"/>
      <c r="D4" s="110"/>
      <c r="E4" s="110"/>
      <c r="F4" s="110"/>
      <c r="G4" s="47">
        <f>D3*C3-E3+F3</f>
        <v>1409.2514937919968</v>
      </c>
      <c r="H4" s="115"/>
      <c r="I4" s="115"/>
      <c r="J4" s="115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39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25">
      <c r="A6" s="26">
        <v>1</v>
      </c>
      <c r="B6" s="137" t="s">
        <v>50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25">
      <c r="A7" s="26">
        <v>2</v>
      </c>
      <c r="B7" s="38" t="s">
        <v>87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88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104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25">
      <c r="A10" s="26">
        <v>5</v>
      </c>
      <c r="B10" s="38" t="s">
        <v>56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91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92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105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25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25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25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25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25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25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25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25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25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25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25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25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25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25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25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25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25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25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25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25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25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25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25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25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25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25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25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25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25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25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25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25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25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25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25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25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25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25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25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25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25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25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25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25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25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25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25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25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25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25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25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25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25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25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25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25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25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25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25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25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25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25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25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25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25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25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25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25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25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25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25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25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25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25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25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25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25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25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25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25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25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25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25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25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25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25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25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25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25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25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25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25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25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25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25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25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25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25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25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25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25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25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25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25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25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25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25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25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25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25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25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25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25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25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25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25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25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25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25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25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25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25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25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25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25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25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25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25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25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25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25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25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25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25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25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25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25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25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25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25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25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25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25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25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25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25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25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25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25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25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25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25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25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25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25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25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25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25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25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25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25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25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25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25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25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25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25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25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25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25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25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25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25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25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25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25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25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25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25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25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25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25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25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25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25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25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25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25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25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25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25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25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25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25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25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25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25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25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25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25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25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25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25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25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25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25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25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25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25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25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25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25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25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25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25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25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25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25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25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25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25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25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25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25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25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25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25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25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25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25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25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25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25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25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25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25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25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25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25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25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25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25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25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25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25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25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25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25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25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25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25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25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25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25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25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25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25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25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25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25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25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25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25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25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25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25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25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25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25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25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25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25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25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25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25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25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25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25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25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25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25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25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25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25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25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25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25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25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25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25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25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25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25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25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25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25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25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25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25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25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25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25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25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25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25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25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25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25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25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25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25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25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25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25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25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25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25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25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25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25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25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25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25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25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25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25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25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25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25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25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25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25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25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25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25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25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25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25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25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25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25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25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25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25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25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25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25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25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25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25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25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25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25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25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25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25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25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25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25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25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25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25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25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25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25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25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25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25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25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25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25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25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25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25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25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25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25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25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25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25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25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25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25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25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25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25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25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25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25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25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25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25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25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25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25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25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25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25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25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25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25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25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25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25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25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25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25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25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25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25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25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25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25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25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25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25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25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25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25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25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25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25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25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25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25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25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25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25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25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25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25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25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25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25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25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25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25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25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25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25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25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25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25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25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25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25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25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25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25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25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25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25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25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25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25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25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25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25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25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25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25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25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25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25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25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25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25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25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25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25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25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25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25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25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25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25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25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25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25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25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25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25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25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25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25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7" t="s">
        <v>27</v>
      </c>
      <c r="B1" s="108"/>
      <c r="C1" s="59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32.159999999999997</v>
      </c>
    </row>
    <row r="3" spans="1:10" ht="17.25" customHeight="1" x14ac:dyDescent="0.3">
      <c r="A3" s="109">
        <f>('006208.TW'!E3+'00692.TW'!E3+'00878.TW'!E3+'2890.TW'!E3)-('006208.TW'!F3+'00692.TW'!F3+'00878.TW'!F3+'2890.TW'!F3)-E2+7345</f>
        <v>146793</v>
      </c>
      <c r="B3" s="109">
        <f>總資產!K10</f>
        <v>186080.04525</v>
      </c>
      <c r="C3" s="8">
        <f>C4/A3</f>
        <v>0.267635685965952</v>
      </c>
      <c r="D3" s="9"/>
      <c r="E3" s="10"/>
      <c r="F3" s="10"/>
      <c r="G3" s="10"/>
    </row>
    <row r="4" spans="1:10" ht="17.25" customHeight="1" x14ac:dyDescent="0.3">
      <c r="A4" s="110"/>
      <c r="B4" s="110"/>
      <c r="C4" s="44">
        <f>B3-A3</f>
        <v>39287.045249999996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7" t="s">
        <v>34</v>
      </c>
      <c r="B8" s="108"/>
      <c r="C8" s="59"/>
      <c r="D8" s="6"/>
      <c r="E8" s="107" t="s">
        <v>35</v>
      </c>
      <c r="F8" s="108"/>
      <c r="G8" s="59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09">
        <f>(BND!E3+VEA!E3+VT!E3+VTI!E3)-(BND!F3+VEA!F3+VT!F3+VTI!F3)</f>
        <v>92065</v>
      </c>
      <c r="B10" s="109">
        <f>總資產!O10</f>
        <v>103818.80073122399</v>
      </c>
      <c r="C10" s="8">
        <f>C11/A10</f>
        <v>0.12766850302746965</v>
      </c>
      <c r="D10" s="6"/>
      <c r="E10" s="109">
        <f>A3+A10</f>
        <v>238858</v>
      </c>
      <c r="F10" s="109">
        <f>B3+B10</f>
        <v>289898.84598122397</v>
      </c>
      <c r="G10" s="8">
        <f>G11/E10</f>
        <v>0.21368698549441079</v>
      </c>
    </row>
    <row r="11" spans="1:10" ht="18" customHeight="1" x14ac:dyDescent="0.3">
      <c r="A11" s="110"/>
      <c r="B11" s="110"/>
      <c r="C11" s="44">
        <f>B10-A10</f>
        <v>11753.800731223993</v>
      </c>
      <c r="D11" s="6"/>
      <c r="E11" s="110"/>
      <c r="F11" s="110"/>
      <c r="G11" s="46">
        <f>F10-E10</f>
        <v>51040.845981223974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N18" sqref="N1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6" width="8.875" style="29" customWidth="1"/>
    <col min="1087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37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76.612804878048777</v>
      </c>
      <c r="B3" s="116">
        <f>E3/D3</f>
        <v>77.076219512195124</v>
      </c>
      <c r="C3" s="128" t="s">
        <v>43</v>
      </c>
      <c r="D3" s="123">
        <f>SUM(D7:D505)</f>
        <v>328</v>
      </c>
      <c r="E3" s="126">
        <f>SUM(E7:E505)</f>
        <v>25281</v>
      </c>
      <c r="F3" s="126">
        <f>SUM(F6:G505)</f>
        <v>152</v>
      </c>
      <c r="G3" s="8">
        <f>G4/E3</f>
        <v>0.27488627823266476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6949.3999999999978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B21" sqref="B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6" width="8.875" style="29" customWidth="1"/>
    <col min="1087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67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30.71841155234657</v>
      </c>
      <c r="B3" s="116">
        <f>E3/D3</f>
        <v>31.609386281588449</v>
      </c>
      <c r="C3" s="128" t="s">
        <v>68</v>
      </c>
      <c r="D3" s="123">
        <f>SUM(D7:D505)</f>
        <v>1385</v>
      </c>
      <c r="E3" s="126">
        <f>SUM(E7:E505)</f>
        <v>43779</v>
      </c>
      <c r="F3" s="126">
        <f>SUM(F6:G505)</f>
        <v>1234</v>
      </c>
      <c r="G3" s="8">
        <f>G4/E3</f>
        <v>0.29489938098174928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12910.400000000001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54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69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56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70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58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59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60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71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6" width="8.875" style="29" customWidth="1"/>
    <col min="1087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72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21.01132075471698</v>
      </c>
      <c r="B3" s="116">
        <f>E3/D3</f>
        <v>21.464150943396227</v>
      </c>
      <c r="C3" s="128" t="s">
        <v>73</v>
      </c>
      <c r="D3" s="123">
        <f>SUM(D7:D505)</f>
        <v>265</v>
      </c>
      <c r="E3" s="126">
        <f>SUM(E7:E505)</f>
        <v>5688</v>
      </c>
      <c r="F3" s="126">
        <f>SUM(F6:G505)</f>
        <v>120</v>
      </c>
      <c r="G3" s="8">
        <f>G4/E3</f>
        <v>9.2185302390998494E-2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524.34999999999945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55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74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21" sqref="F21:G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6" width="8.875" style="29" customWidth="1"/>
    <col min="1087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75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17.809587573647562</v>
      </c>
      <c r="B3" s="116">
        <f>E3/D3</f>
        <v>18.130958757364755</v>
      </c>
      <c r="C3" s="129" t="s">
        <v>76</v>
      </c>
      <c r="D3" s="123">
        <f>SUM(D7:D505)</f>
        <v>3734</v>
      </c>
      <c r="E3" s="126">
        <f>SUM(E7:E505)</f>
        <v>67701</v>
      </c>
      <c r="F3" s="126">
        <f>SUM(F6:G505)</f>
        <v>1200</v>
      </c>
      <c r="G3" s="8">
        <f>G4/E3</f>
        <v>0.29454660935584392</v>
      </c>
      <c r="H3" s="118"/>
      <c r="I3" s="122"/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19941.099999999991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53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54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69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77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3">
      <c r="A13" s="18">
        <v>8</v>
      </c>
      <c r="B13" s="34" t="s">
        <v>77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56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78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79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58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59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80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63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64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66</v>
      </c>
      <c r="C24" s="49">
        <v>22.51</v>
      </c>
      <c r="D24" s="39">
        <v>39</v>
      </c>
      <c r="E24" s="39">
        <v>879</v>
      </c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8" sqref="F28:G2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</v>
      </c>
      <c r="G1" s="59"/>
      <c r="H1" s="124" t="s">
        <v>81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3">
      <c r="A3" s="113">
        <f>(E3-F3)/D3</f>
        <v>2240.9127098018039</v>
      </c>
      <c r="B3" s="116">
        <f>E3/D3</f>
        <v>2270.5321059660923</v>
      </c>
      <c r="C3" s="129">
        <f>H3*I3</f>
        <v>2309.4096</v>
      </c>
      <c r="D3" s="123">
        <f>SUM(D7:D505)</f>
        <v>9.2506950000000003</v>
      </c>
      <c r="E3" s="126">
        <f>SUM(E7:E505)</f>
        <v>21004</v>
      </c>
      <c r="F3" s="126">
        <f>SUM(F6:G505)</f>
        <v>274</v>
      </c>
      <c r="G3" s="8">
        <f>G4/E3</f>
        <v>3.0167769932965171E-2</v>
      </c>
      <c r="H3" s="118" t="s">
        <v>83</v>
      </c>
      <c r="I3" s="122">
        <f>投資!G2</f>
        <v>32.159999999999997</v>
      </c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633.64383967200047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86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3">
      <c r="A9" s="18">
        <v>4</v>
      </c>
      <c r="B9" s="34" t="s">
        <v>87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88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88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77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89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3">
      <c r="A15" s="18">
        <v>10</v>
      </c>
      <c r="B15" s="34" t="s">
        <v>58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90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91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92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93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94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95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96</v>
      </c>
      <c r="C28" s="49">
        <f t="shared" si="0"/>
        <v>0</v>
      </c>
      <c r="D28" s="39"/>
      <c r="E28" s="39"/>
      <c r="F28" s="111">
        <v>43</v>
      </c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20" sqref="K20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10</v>
      </c>
      <c r="G1" s="59"/>
      <c r="H1" s="124" t="s">
        <v>81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3">
      <c r="A3" s="113">
        <f>(E3-F3)/D3</f>
        <v>1469.831158963555</v>
      </c>
      <c r="B3" s="116">
        <v>1446.530865440456</v>
      </c>
      <c r="C3" s="134">
        <f>H3*I3</f>
        <v>1643.376</v>
      </c>
      <c r="D3" s="123">
        <f>SUM(D7:D505)</f>
        <v>7.4124160000000003</v>
      </c>
      <c r="E3" s="126">
        <f>SUM(E7:E505)</f>
        <v>11003</v>
      </c>
      <c r="F3" s="126">
        <f>SUM(F6:G505)</f>
        <v>108</v>
      </c>
      <c r="G3" s="8">
        <f>G4/E3</f>
        <v>0.11691234721585027</v>
      </c>
      <c r="H3" s="118" t="s">
        <v>97</v>
      </c>
      <c r="I3" s="132">
        <f>投資!G2</f>
        <v>32.159999999999997</v>
      </c>
      <c r="J3" s="119"/>
    </row>
    <row r="4" spans="1:10" ht="18.75" customHeight="1" x14ac:dyDescent="0.3">
      <c r="A4" s="110"/>
      <c r="B4" s="110"/>
      <c r="C4" s="133"/>
      <c r="D4" s="110"/>
      <c r="E4" s="110"/>
      <c r="F4" s="110"/>
      <c r="G4" s="47">
        <f>D3*C3-E3+F3</f>
        <v>1286.3865564160005</v>
      </c>
      <c r="H4" s="115"/>
      <c r="I4" s="133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1484.4013072121154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3">
      <c r="A7" s="18">
        <v>2</v>
      </c>
      <c r="B7" s="34" t="s">
        <v>51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88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98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99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92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100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1" sqref="J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13</v>
      </c>
      <c r="G1" s="59"/>
      <c r="H1" s="124" t="s">
        <v>81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3">
      <c r="A3" s="113">
        <f>(E3-F3)/D3</f>
        <v>3099.9939816674218</v>
      </c>
      <c r="B3" s="116">
        <f>E3/D3</f>
        <v>3132.4192837201645</v>
      </c>
      <c r="C3" s="128">
        <f>H3*I3</f>
        <v>3617.3567999999996</v>
      </c>
      <c r="D3" s="123">
        <f>SUM(D7:D505)</f>
        <v>16.283580000000001</v>
      </c>
      <c r="E3" s="126">
        <f>SUM(E7:E505)</f>
        <v>51007</v>
      </c>
      <c r="F3" s="126">
        <f>SUM(F6:G505)</f>
        <v>528</v>
      </c>
      <c r="G3" s="8">
        <f>G4/E3</f>
        <v>0.16516397438281016</v>
      </c>
      <c r="H3" s="118" t="s">
        <v>101</v>
      </c>
      <c r="I3" s="135">
        <f>投資!G2</f>
        <v>32.159999999999997</v>
      </c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8424.5188413439973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102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102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98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99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92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100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2024-05-20T05:06:16Z</dcterms:modified>
  <dc:language>en-US</dc:language>
</cp:coreProperties>
</file>