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11_CF56171D1FF7851425D4428C15C1F9F8C9FC6DD5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G4" i="11" s="1"/>
  <c r="G3" i="11" s="1"/>
  <c r="F3" i="11"/>
  <c r="E3" i="11"/>
  <c r="B3" i="11" s="1"/>
  <c r="D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C3" i="10"/>
  <c r="G4" i="10" s="1"/>
  <c r="G3" i="10" s="1"/>
  <c r="A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E3" i="9"/>
  <c r="D5" i="9" s="1"/>
  <c r="D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G4" i="8" s="1"/>
  <c r="G3" i="8" s="1"/>
  <c r="F3" i="8"/>
  <c r="E3" i="8"/>
  <c r="A3" i="8" s="1"/>
  <c r="D3" i="8"/>
  <c r="B3" i="8"/>
  <c r="F3" i="7"/>
  <c r="E3" i="7"/>
  <c r="B3" i="7" s="1"/>
  <c r="D3" i="7"/>
  <c r="G4" i="7" s="1"/>
  <c r="G3" i="7" s="1"/>
  <c r="F3" i="6"/>
  <c r="E3" i="6"/>
  <c r="B3" i="6" s="1"/>
  <c r="D3" i="6"/>
  <c r="A3" i="6"/>
  <c r="F3" i="5"/>
  <c r="G4" i="5" s="1"/>
  <c r="G3" i="5" s="1"/>
  <c r="E3" i="5"/>
  <c r="A3" i="5" s="1"/>
  <c r="D3" i="5"/>
  <c r="B3" i="5"/>
  <c r="F3" i="4"/>
  <c r="E3" i="4"/>
  <c r="B3" i="4" s="1"/>
  <c r="D3" i="4"/>
  <c r="G4" i="4" s="1"/>
  <c r="G3" i="4" s="1"/>
  <c r="C3" i="2"/>
  <c r="G10" i="1"/>
  <c r="C10" i="1"/>
  <c r="O5" i="1"/>
  <c r="O4" i="1"/>
  <c r="K4" i="1"/>
  <c r="O3" i="1"/>
  <c r="K3" i="1"/>
  <c r="O2" i="1"/>
  <c r="O10" i="1" s="1"/>
  <c r="B10" i="3" s="1"/>
  <c r="A3" i="9" l="1"/>
  <c r="K5" i="1"/>
  <c r="G4" i="6"/>
  <c r="G3" i="6" s="1"/>
  <c r="A3" i="7"/>
  <c r="K2" i="1"/>
  <c r="K10" i="1" s="1"/>
  <c r="B3" i="3" s="1"/>
  <c r="A3" i="3"/>
  <c r="E10" i="3" s="1"/>
  <c r="A3" i="4"/>
  <c r="A10" i="3"/>
  <c r="C11" i="3" s="1"/>
  <c r="C10" i="3" s="1"/>
  <c r="A3" i="11"/>
  <c r="C4" i="3" l="1"/>
  <c r="C3" i="3" s="1"/>
  <c r="F10" i="3"/>
  <c r="G11" i="3" s="1"/>
  <c r="G10" i="3" s="1"/>
  <c r="A12" i="1"/>
  <c r="C16" i="1" l="1"/>
  <c r="A16" i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<sst xmlns="http://schemas.openxmlformats.org/spreadsheetml/2006/main" count="305" uniqueCount="100">
  <si>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</si>
  <si>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</si>
  <si>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</si>
  <si>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</si>
  <si>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</si>
  <si>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</si>
  <si>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</si>
  <si>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</si>
  <si>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</si>
  <si>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</si>
  <si>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</si>
  <si>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</si>
  <si>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</si>
  <si>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</si>
  <si>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</si>
  <si>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</si>
  <si>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</si>
  <si>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</si>
  <si>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</si>
  <si>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</si>
  <si>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</si>
  <si>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</si>
  <si>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</si>
  <si>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</si>
  <si>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</si>
  <si>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</si>
  <si>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</si>
  <si>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</si>
  <si>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</si>
  <si>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</si>
  <si>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</si>
  <si>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</si>
  <si>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</si>
  <si>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</si>
  <si>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</si>
  <si>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</si>
  <si>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</si>
  <si>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</si>
  <si>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</si>
  <si>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</si>
  <si>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</si>
  <si>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</si>
  <si>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</si>
  <si>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</si>
  <si>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</si>
  <si>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</si>
  <si>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83.85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</si>
  <si>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</si>
  <si>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</si>
  <si>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</si>
  <si>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</si>
  <si>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</si>
  <si>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</si>
  <si>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</si>
  <si>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</si>
  <si>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</si>
  <si>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</si>
  <si>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</si>
  <si>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</si>
  <si>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</si>
  <si>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</si>
  <si>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</si>
  <si>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</si>
  <si>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</si>
  <si>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</si>
  <si>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</si>
  <si>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</si>
  <si>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</si>
  <si>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34.70</t>
  </si>
  <si>
    <t>2023.08.18</t>
  </si>
  <si>
    <t>2023.10.24</t>
  </si>
  <si>
    <t>2024.01.17</t>
  </si>
  <si>
    <t>00878.TW</t>
  </si>
  <si>
    <t>21.85</t>
  </si>
  <si>
    <t>2890.TW</t>
  </si>
  <si>
    <t>19.85</t>
  </si>
  <si>
    <t>2023.09.13</t>
  </si>
  <si>
    <t>2023.10.25</t>
  </si>
  <si>
    <t>2023.10.31</t>
  </si>
  <si>
    <t>2023.12.07</t>
  </si>
  <si>
    <t>USD</t>
  </si>
  <si>
    <t>目前匯率</t>
  </si>
  <si>
    <t>72.05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</si>
  <si>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</si>
  <si>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</si>
  <si>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</si>
  <si>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</si>
  <si>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</si>
  <si>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</si>
  <si>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</si>
  <si>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</si>
  <si>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</si>
  <si>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</si>
  <si>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48.74</t>
  </si>
  <si>
    <t>2023.09.27</t>
  </si>
  <si>
    <t>2023.12.28</t>
  </si>
  <si>
    <t>107.24</t>
  </si>
  <si>
    <t>2023.09.16</t>
  </si>
  <si>
    <t>251.24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</si>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</sst>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8" sqref="C8:D8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50803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'006208.TW'!D3*'006208.TW'!C3*0.997</f>
        <v>23240.3691</v>
      </c>
      <c r="L2" s="72"/>
      <c r="M2" s="108" t="s">
        <v>7</v>
      </c>
      <c r="N2" s="102"/>
      <c r="O2" s="75">
        <f>BND!H3*BND!D3</f>
        <v>572.73258295000005</v>
      </c>
      <c r="P2" s="72"/>
    </row>
    <row r="3" spans="1:26" ht="17.25" customHeight="1" x14ac:dyDescent="0.25">
      <c r="A3" s="68" t="s">
        <v>8</v>
      </c>
      <c r="B3" s="67"/>
      <c r="C3" s="62">
        <v>61658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'00692.TW'!D3*'00692.TW'!C3*0.997</f>
        <v>45286.033100000001</v>
      </c>
      <c r="L3" s="82"/>
      <c r="M3" s="105" t="s">
        <v>11</v>
      </c>
      <c r="N3" s="106"/>
      <c r="O3" s="81">
        <f>VEA!H3*VEA!D3</f>
        <v>269.65634077999999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'00878.TW'!D3*'00878.TW'!C3*0.997</f>
        <v>4378.6744500000004</v>
      </c>
      <c r="L4" s="82"/>
      <c r="M4" s="105" t="s">
        <v>14</v>
      </c>
      <c r="N4" s="106"/>
      <c r="O4" s="81">
        <f>VT!H3*VT!D3</f>
        <v>1654.4046705200003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'2890.TW'!D3*'2890.TW'!C3*0.997</f>
        <v>71463.31495</v>
      </c>
      <c r="L5" s="82"/>
      <c r="M5" s="105" t="s">
        <v>17</v>
      </c>
      <c r="N5" s="106"/>
      <c r="O5" s="81">
        <f>VTI!H3*VTI!D3</f>
        <v>246.64482039999999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7274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1726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80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3125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117392</v>
      </c>
      <c r="D10" s="89"/>
      <c r="E10" s="69" t="s">
        <v>23</v>
      </c>
      <c r="F10" s="70"/>
      <c r="G10" s="93">
        <f>SUM(G2:H9)*投資!G2</f>
        <v>33763.263099999996</v>
      </c>
      <c r="H10" s="89"/>
      <c r="I10" s="69" t="s">
        <v>23</v>
      </c>
      <c r="J10" s="70"/>
      <c r="K10" s="93">
        <f>SUM(K2:L9)</f>
        <v>151642.3916</v>
      </c>
      <c r="L10" s="89"/>
      <c r="M10" s="69" t="s">
        <v>23</v>
      </c>
      <c r="N10" s="70"/>
      <c r="O10" s="93">
        <f>SUM(O2:P9)*投資!G2</f>
        <v>86514.330405987756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389311.9851059877</v>
      </c>
      <c r="B12" s="65"/>
      <c r="C12" s="83">
        <v>13623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375688.9851059877</v>
      </c>
      <c r="B16" s="65"/>
      <c r="C16" s="92">
        <f>C12/A12</f>
        <v>3.4992500927735953E-2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3381.8134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9.4666429580023928E-2</v>
      </c>
      <c r="H3" s="131" t="s">
        <v>96</v>
      </c>
      <c r="I3" s="148">
        <f>投資!G2</f>
        <v>31.535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4544.6512848482089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7922.8534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0.1135148381142366</v>
      </c>
      <c r="H3" s="131" t="s">
        <v>98</v>
      </c>
      <c r="I3" s="135">
        <f>投資!G2</f>
        <v>31.535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794.9444113139989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268:G268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31.535</v>
      </c>
    </row>
    <row r="3" spans="1:7" ht="17.25" customHeight="1" x14ac:dyDescent="0.3">
      <c r="A3" s="123">
        <f>('006208.TW'!E3+'00692.TW'!E3+'00878.TW'!E3+'2890.TW'!E3)-('006208.TW'!F3+'00692.TW'!F3+'00878.TW'!F3+'2890.TW'!F3)-E2+7345</f>
        <v>135407</v>
      </c>
      <c r="B3" s="123">
        <f>總資產!K10</f>
        <v>151642.3916</v>
      </c>
      <c r="C3" s="12">
        <f>C4/A3</f>
        <v>0.11990068164865925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16235.391600000003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86514.330405987756</v>
      </c>
      <c r="C10" s="12">
        <f>C11/A10</f>
        <v>7.6129193795404573E-2</v>
      </c>
      <c r="D10" s="10"/>
      <c r="E10" s="119">
        <f>A3+A10</f>
        <v>215801</v>
      </c>
      <c r="F10" s="119">
        <f>B3+B10</f>
        <v>238156.72200598777</v>
      </c>
      <c r="G10" s="12">
        <f>G11/E10</f>
        <v>0.10359415390099107</v>
      </c>
    </row>
    <row r="11" spans="1:7" ht="18" customHeight="1" x14ac:dyDescent="0.3">
      <c r="A11" s="120"/>
      <c r="B11" s="120"/>
      <c r="C11" s="44">
        <f>B10-A10</f>
        <v>6120.3304059877555</v>
      </c>
      <c r="D11" s="10"/>
      <c r="E11" s="120"/>
      <c r="F11" s="120"/>
      <c r="G11" s="47">
        <f>F10-E10</f>
        <v>22355.722005987773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2" width="8.875" style="35" customWidth="1"/>
    <col min="1043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0.12875743582320015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2668.3690999999999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2" width="8.875" style="35" customWidth="1"/>
    <col min="1043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0.13657544832641097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5590.0331000000006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C28" sqref="C2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2" width="8.875" style="35" customWidth="1"/>
    <col min="1043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4.3268421672556047E-2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183.67445000000043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2" width="8.875" style="35" customWidth="1"/>
    <col min="1043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0.11654012738364142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7584.31495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19:G219"/>
    <mergeCell ref="F268:G268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2272.0967499999997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1.1781937532117748E-2</v>
      </c>
      <c r="H3" s="131" t="s">
        <v>82</v>
      </c>
      <c r="I3" s="135">
        <f>投資!G2</f>
        <v>31.535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212.12200332824796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1537.0159000000001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7.1049944582943975E-2</v>
      </c>
      <c r="H3" s="131" t="s">
        <v>93</v>
      </c>
      <c r="I3" s="145">
        <f>投資!G2</f>
        <v>31.535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568.61270649730068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268:G268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2024-02-27T13:53:45Z</dcterms:modified>
  <dc:language>en-US</dc:language>
</cp:coreProperties>
</file>