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2" documentId="11_30271B32ED3667394119B1171A0BF5512A86220B" xr6:coauthVersionLast="47" xr6:coauthVersionMax="47" xr10:uidLastSave="{26C1F1D8-7117-445C-BF21-1DDACDBC8744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G4" i="9" s="1"/>
  <c r="G3" i="9" s="1"/>
  <c r="F3" i="9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I3" i="8"/>
  <c r="F3" i="8"/>
  <c r="A3" i="8" s="1"/>
  <c r="E3" i="8"/>
  <c r="D3" i="8"/>
  <c r="C3" i="8"/>
  <c r="G4" i="8" s="1"/>
  <c r="G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A10" i="2" s="1"/>
  <c r="E3" i="7"/>
  <c r="A3" i="7" s="1"/>
  <c r="D3" i="7"/>
  <c r="B3" i="7"/>
  <c r="F3" i="6"/>
  <c r="E3" i="6"/>
  <c r="G4" i="6" s="1"/>
  <c r="G3" i="6" s="1"/>
  <c r="D3" i="6"/>
  <c r="K5" i="1" s="1"/>
  <c r="A3" i="6"/>
  <c r="F3" i="5"/>
  <c r="E3" i="5"/>
  <c r="A3" i="2" s="1"/>
  <c r="D3" i="5"/>
  <c r="F3" i="4"/>
  <c r="A3" i="4" s="1"/>
  <c r="E3" i="4"/>
  <c r="D3" i="4"/>
  <c r="G4" i="4" s="1"/>
  <c r="G3" i="4" s="1"/>
  <c r="F3" i="3"/>
  <c r="G4" i="3" s="1"/>
  <c r="G3" i="3" s="1"/>
  <c r="E3" i="3"/>
  <c r="B3" i="3" s="1"/>
  <c r="D3" i="3"/>
  <c r="A3" i="3"/>
  <c r="G10" i="1"/>
  <c r="C10" i="1"/>
  <c r="C6" i="1"/>
  <c r="O5" i="1"/>
  <c r="O4" i="1"/>
  <c r="K4" i="1"/>
  <c r="O3" i="1"/>
  <c r="O2" i="1"/>
  <c r="O10" i="1" s="1"/>
  <c r="B10" i="2" s="1"/>
  <c r="C11" i="2" s="1"/>
  <c r="C10" i="2" s="1"/>
  <c r="K2" i="1"/>
  <c r="E10" i="2" l="1"/>
  <c r="B3" i="4"/>
  <c r="G4" i="5"/>
  <c r="G3" i="5" s="1"/>
  <c r="K3" i="1"/>
  <c r="K10" i="1" s="1"/>
  <c r="B3" i="6"/>
  <c r="A3" i="9"/>
  <c r="A3" i="5"/>
  <c r="B3" i="5"/>
  <c r="A3" i="10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<sst xmlns="http://schemas.openxmlformats.org/spreadsheetml/2006/main" count="302" uniqueCount="97">
  <si>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</si>
  <si>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</si>
  <si>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</si>
  <si>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</si>
  <si>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</si>
  <si>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</si>
  <si>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</si>
  <si>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</si>
  <si>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</si>
  <si>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</si>
  <si>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</si>
  <si>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</si>
  <si>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</si>
  <si>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</si>
  <si>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</si>
  <si>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</si>
  <si>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</si>
  <si>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</si>
  <si>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</si>
  <si>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</si>
  <si>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</si>
  <si>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</si>
  <si>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</si>
  <si>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</si>
  <si>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</si>
  <si>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</si>
  <si>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</si>
  <si>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</si>
  <si>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</si>
  <si>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</si>
  <si>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</si>
  <si>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</si>
  <si>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</si>
  <si>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</si>
  <si>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</si>
  <si>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</si>
  <si>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</si>
  <si>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</si>
  <si>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</si>
  <si>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</si>
  <si>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</si>
  <si>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</si>
  <si>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</si>
  <si>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86.65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</si>
  <si>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</si>
  <si>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</si>
  <si>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</si>
  <si>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</si>
  <si>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</si>
  <si>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</si>
  <si>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</si>
  <si>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</si>
  <si>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</si>
  <si>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</si>
  <si>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</si>
  <si>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</si>
  <si>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</si>
  <si>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</si>
  <si>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</si>
  <si>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</si>
  <si>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</si>
  <si>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</si>
  <si>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</si>
  <si>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</si>
  <si>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</si>
  <si>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35.71</t>
  </si>
  <si>
    <t>2023.08.18</t>
  </si>
  <si>
    <t>2023.10.24</t>
  </si>
  <si>
    <t>2024.01.17</t>
  </si>
  <si>
    <t>00878.TW</t>
  </si>
  <si>
    <t>22.17</t>
  </si>
  <si>
    <t>2890.TW</t>
  </si>
  <si>
    <t>20.00</t>
  </si>
  <si>
    <t>2023.09.13</t>
  </si>
  <si>
    <t>2023.10.25</t>
  </si>
  <si>
    <t>2023.10.31</t>
  </si>
  <si>
    <t>2023.12.07</t>
  </si>
  <si>
    <t>USD</t>
  </si>
  <si>
    <t>目前匯率</t>
  </si>
  <si>
    <t>72.15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</si>
  <si>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</si>
  <si>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</si>
  <si>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</si>
  <si>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</si>
  <si>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</si>
  <si>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</si>
  <si>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</si>
  <si>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</si>
  <si>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</si>
  <si>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</si>
  <si>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49.07</t>
  </si>
  <si>
    <t>2023.09.27</t>
  </si>
  <si>
    <t>2023.12.28</t>
  </si>
  <si>
    <t>108.29</t>
  </si>
  <si>
    <t>2023.09.16</t>
  </si>
  <si>
    <t>254.65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</si>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</sst>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8" sqref="C8:D8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65891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24016.4339</v>
      </c>
      <c r="L2" s="64"/>
      <c r="M2" s="96" t="s">
        <v>7</v>
      </c>
      <c r="N2" s="90"/>
      <c r="O2" s="67">
        <f>BND!H3*BND!D3</f>
        <v>573.52749285000004</v>
      </c>
      <c r="P2" s="64"/>
    </row>
    <row r="3" spans="1:26" ht="17.25" customHeight="1" x14ac:dyDescent="0.25">
      <c r="A3" s="60" t="s">
        <v>8</v>
      </c>
      <c r="B3" s="59"/>
      <c r="C3" s="54">
        <v>64558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46604.15683</v>
      </c>
      <c r="L3" s="53"/>
      <c r="M3" s="93" t="s">
        <v>11</v>
      </c>
      <c r="N3" s="94"/>
      <c r="O3" s="52">
        <f>VEA!H3*VEA!D3</f>
        <v>271.48208129</v>
      </c>
      <c r="P3" s="53"/>
    </row>
    <row r="4" spans="1:26" ht="15.75" customHeight="1" x14ac:dyDescent="0.25">
      <c r="A4" s="60" t="s">
        <v>12</v>
      </c>
      <c r="B4" s="59"/>
      <c r="C4" s="54">
        <v>0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4442.8014899999998</v>
      </c>
      <c r="L4" s="53"/>
      <c r="M4" s="93" t="s">
        <v>14</v>
      </c>
      <c r="N4" s="94"/>
      <c r="O4" s="52">
        <f>VT!H3*VT!D3</f>
        <v>1670.6031496700004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72003.34</v>
      </c>
      <c r="L5" s="53"/>
      <c r="M5" s="93" t="s">
        <v>17</v>
      </c>
      <c r="N5" s="94"/>
      <c r="O5" s="52">
        <f>VTI!H3*VTI!D3</f>
        <v>249.99245149999996</v>
      </c>
      <c r="P5" s="53"/>
    </row>
    <row r="6" spans="1:26" x14ac:dyDescent="0.25">
      <c r="A6" s="60" t="s">
        <v>18</v>
      </c>
      <c r="B6" s="59"/>
      <c r="C6" s="54">
        <f>投資!G2*2.39</f>
        <v>75.323239999999998</v>
      </c>
      <c r="D6" s="53"/>
      <c r="E6" s="58"/>
      <c r="F6" s="59"/>
      <c r="G6" s="80"/>
      <c r="H6" s="53"/>
      <c r="I6" s="77" t="s">
        <v>19</v>
      </c>
      <c r="J6" s="59"/>
      <c r="K6" s="84">
        <v>7573</v>
      </c>
      <c r="L6" s="53"/>
      <c r="M6" s="66"/>
      <c r="N6" s="59"/>
      <c r="O6" s="52"/>
      <c r="P6" s="53"/>
    </row>
    <row r="7" spans="1:26" x14ac:dyDescent="0.25">
      <c r="A7" s="60" t="s">
        <v>20</v>
      </c>
      <c r="B7" s="59"/>
      <c r="C7" s="54">
        <v>776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x14ac:dyDescent="0.25">
      <c r="A8" s="60" t="s">
        <v>21</v>
      </c>
      <c r="B8" s="59"/>
      <c r="C8" s="54">
        <v>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x14ac:dyDescent="0.25">
      <c r="A9" s="68" t="s">
        <v>22</v>
      </c>
      <c r="B9" s="69"/>
      <c r="C9" s="99">
        <v>3139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134519.32324</v>
      </c>
      <c r="D10" s="79"/>
      <c r="E10" s="61" t="s">
        <v>23</v>
      </c>
      <c r="F10" s="62"/>
      <c r="G10" s="83">
        <f>SUM(G2:H9)*投資!G2</f>
        <v>33742.920559999991</v>
      </c>
      <c r="H10" s="79"/>
      <c r="I10" s="61" t="s">
        <v>23</v>
      </c>
      <c r="J10" s="62"/>
      <c r="K10" s="83">
        <f>SUM(K2:L9)</f>
        <v>154639.73222000001</v>
      </c>
      <c r="L10" s="79"/>
      <c r="M10" s="61" t="s">
        <v>23</v>
      </c>
      <c r="N10" s="62"/>
      <c r="O10" s="83">
        <f>SUM(O2:P9)*投資!G2</f>
        <v>87160.81270506997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410062.78872506996</v>
      </c>
      <c r="B12" s="57"/>
      <c r="C12" s="73">
        <v>9044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401018.78872506996</v>
      </c>
      <c r="B16" s="57"/>
      <c r="C16" s="82">
        <f>C12/A12</f>
        <v>2.2055158987038997E-2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1" t="s">
        <v>37</v>
      </c>
      <c r="D1" s="122"/>
      <c r="E1" s="122"/>
      <c r="F1" s="126" t="s">
        <v>17</v>
      </c>
      <c r="G1" s="59"/>
      <c r="H1" s="125" t="s">
        <v>77</v>
      </c>
      <c r="I1" s="110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31"/>
    </row>
    <row r="3" spans="1:10" ht="18.75" customHeight="1" x14ac:dyDescent="0.25">
      <c r="A3" s="114">
        <f>(E3-F3)/D3</f>
        <v>7113.0985728983114</v>
      </c>
      <c r="B3" s="117">
        <f>E3/D3</f>
        <v>7133.4711880290524</v>
      </c>
      <c r="C3" s="129">
        <f>H3*I3</f>
        <v>8025.5493999999999</v>
      </c>
      <c r="D3" s="124">
        <f>SUM(D7:D505)</f>
        <v>0.98170999999999986</v>
      </c>
      <c r="E3" s="127">
        <f>SUM(E7:E505)</f>
        <v>7003</v>
      </c>
      <c r="F3" s="127">
        <f>SUM(F6:G505)</f>
        <v>20</v>
      </c>
      <c r="G3" s="8">
        <f>G4/E3</f>
        <v>0.12791119541253732</v>
      </c>
      <c r="H3" s="119" t="s">
        <v>95</v>
      </c>
      <c r="I3" s="123">
        <f>投資!G2</f>
        <v>31.515999999999998</v>
      </c>
      <c r="J3" s="120"/>
    </row>
    <row r="4" spans="1:10" ht="18.75" customHeight="1" x14ac:dyDescent="0.25">
      <c r="A4" s="108"/>
      <c r="B4" s="108"/>
      <c r="C4" s="116"/>
      <c r="D4" s="108"/>
      <c r="E4" s="108"/>
      <c r="F4" s="108"/>
      <c r="G4" s="41">
        <f>D3*C3-E3+F3</f>
        <v>895.76210147399888</v>
      </c>
      <c r="H4" s="116"/>
      <c r="I4" s="116"/>
      <c r="J4" s="116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40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25">
      <c r="A6" s="26">
        <v>1</v>
      </c>
      <c r="B6" s="138" t="s">
        <v>50</v>
      </c>
      <c r="C6" s="110"/>
      <c r="D6" s="110"/>
      <c r="E6" s="59"/>
      <c r="F6" s="139"/>
      <c r="G6" s="59"/>
      <c r="H6" s="116"/>
      <c r="I6" s="116"/>
      <c r="J6" s="116"/>
    </row>
    <row r="7" spans="1:10" x14ac:dyDescent="0.25">
      <c r="A7" s="26">
        <v>2</v>
      </c>
      <c r="B7" s="50" t="s">
        <v>83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84</v>
      </c>
      <c r="C8" s="51">
        <f t="shared" si="0"/>
        <v>7138.5788700000003</v>
      </c>
      <c r="D8" s="23">
        <v>0.140096</v>
      </c>
      <c r="E8" s="33">
        <v>1000</v>
      </c>
      <c r="F8" s="137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96</v>
      </c>
      <c r="C9" s="51">
        <f t="shared" si="0"/>
        <v>0</v>
      </c>
      <c r="D9" s="33"/>
      <c r="E9" s="33"/>
      <c r="F9" s="137">
        <v>5</v>
      </c>
      <c r="G9" s="59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87</v>
      </c>
      <c r="C13" s="51">
        <f t="shared" si="0"/>
        <v>0</v>
      </c>
      <c r="D13" s="33"/>
      <c r="E13" s="33"/>
      <c r="F13" s="137">
        <v>15</v>
      </c>
      <c r="G13" s="59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88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/>
      <c r="C16" s="51">
        <f t="shared" si="0"/>
        <v>0</v>
      </c>
      <c r="D16" s="33"/>
      <c r="E16" s="33"/>
      <c r="F16" s="137"/>
      <c r="G16" s="59"/>
      <c r="H16" s="27"/>
      <c r="I16" s="27"/>
      <c r="J16" s="27"/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9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9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9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9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9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9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9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9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9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9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9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9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9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9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9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9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9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9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9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9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9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9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9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9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9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9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9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9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9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9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9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9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9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9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9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9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9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9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9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9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9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9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9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9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9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9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9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9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9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9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9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9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9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9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9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9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9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9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9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9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9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9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9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9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9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9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9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9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9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9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9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9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9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9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9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9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9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9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9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9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9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9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9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9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9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9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9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9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9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9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9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9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9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9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9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9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9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9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9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9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9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9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9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9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9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9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9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9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9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9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9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9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9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9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9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9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9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9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9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9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9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9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9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9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9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9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9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9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9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9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9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9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9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9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9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9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9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9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9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9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9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9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9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9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9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9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9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9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9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9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9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9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9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9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9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9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9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9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9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9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9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9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9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9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9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9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9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9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9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9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9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9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9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9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9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9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9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9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9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9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9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9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9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9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9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9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9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9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9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9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9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9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9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9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9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9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9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9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9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9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9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9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9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9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9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9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9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9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9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9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9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9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9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9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9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9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9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9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9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9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9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9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9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9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9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9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9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9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9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9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9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9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9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9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9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9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9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9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9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9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9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9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9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9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9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9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9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9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9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9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9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9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9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9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9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9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9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9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9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9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9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9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9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9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9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9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9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9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9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9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9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9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9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9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9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9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9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9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9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9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9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9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9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9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9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9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9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9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9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9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9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9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9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9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9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9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9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9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9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9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9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9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9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9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9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9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9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9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9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9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9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9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9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9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9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9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9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9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9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9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9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9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9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9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9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9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9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9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9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9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9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9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9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9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9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9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9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9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9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9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9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9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9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9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9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9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9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9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9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9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9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9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9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9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9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9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9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9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9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9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9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9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9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9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9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9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9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9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9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9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9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9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9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9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9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9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9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9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9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9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9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9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9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9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9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9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9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9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9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9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9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9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9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9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9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9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9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9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9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9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9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9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9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9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9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9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9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9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9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9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9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9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9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9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9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9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9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9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9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9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9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9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9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9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9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9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9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9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9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9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9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9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9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9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9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9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9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9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9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9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9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9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9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9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9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9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9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9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9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9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9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9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9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9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9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9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9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9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9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9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9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9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9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9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9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9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9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9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9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9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9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9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9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9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9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9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9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9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9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9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9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9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9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9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9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9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9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9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J10" sqref="J10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28</v>
      </c>
      <c r="B1" s="110"/>
      <c r="C1" s="59"/>
      <c r="D1" s="3"/>
      <c r="E1" s="32" t="s">
        <v>29</v>
      </c>
      <c r="F1" s="32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31.515999999999998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135407</v>
      </c>
      <c r="B3" s="111">
        <f>總資產!K10</f>
        <v>154639.73222000001</v>
      </c>
      <c r="C3" s="8">
        <f>C4/A3</f>
        <v>0.14203646945874293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19232.732220000005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35</v>
      </c>
      <c r="B8" s="110"/>
      <c r="C8" s="59"/>
      <c r="D8" s="6"/>
      <c r="E8" s="109" t="s">
        <v>36</v>
      </c>
      <c r="F8" s="110"/>
      <c r="G8" s="59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11">
        <f>(BND!E3+VEA!E3+VT!E3+VTI!E3)-(BND!F3+VEA!F3+VT!F3+VTI!F3)</f>
        <v>80394</v>
      </c>
      <c r="B10" s="111">
        <f>總資產!O10</f>
        <v>87160.81270506997</v>
      </c>
      <c r="C10" s="8">
        <f>C11/A10</f>
        <v>8.4170618517177526E-2</v>
      </c>
      <c r="D10" s="6"/>
      <c r="E10" s="107">
        <f>A3+A10</f>
        <v>215801</v>
      </c>
      <c r="F10" s="107">
        <f>B3+B10</f>
        <v>241800.54492506996</v>
      </c>
      <c r="G10" s="8">
        <f>G11/E10</f>
        <v>0.12047926063859742</v>
      </c>
    </row>
    <row r="11" spans="1:7" ht="18" customHeight="1" x14ac:dyDescent="0.3">
      <c r="A11" s="108"/>
      <c r="B11" s="108"/>
      <c r="C11" s="36">
        <f>B10-A10</f>
        <v>6766.8127050699695</v>
      </c>
      <c r="D11" s="6"/>
      <c r="E11" s="108"/>
      <c r="F11" s="108"/>
      <c r="G11" s="39">
        <f>F10-E10</f>
        <v>25999.54492506996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G4" sqref="G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8" width="8.875" style="29" customWidth="1"/>
    <col min="1049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74</v>
      </c>
      <c r="B3" s="117">
        <f>E3/D3</f>
        <v>74.546762589928051</v>
      </c>
      <c r="C3" s="129" t="s">
        <v>43</v>
      </c>
      <c r="D3" s="124">
        <f>SUM(D7:D505)</f>
        <v>278</v>
      </c>
      <c r="E3" s="127">
        <f>SUM(E7:E505)</f>
        <v>20724</v>
      </c>
      <c r="F3" s="127">
        <f>SUM(F6:G505)</f>
        <v>152</v>
      </c>
      <c r="G3" s="8">
        <f>G4/E3</f>
        <v>0.16969214437367308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3516.7000000000007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2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8" width="8.875" style="29" customWidth="1"/>
    <col min="1049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64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30.325439266615739</v>
      </c>
      <c r="B3" s="117">
        <f>E3/D3</f>
        <v>31.268143621084796</v>
      </c>
      <c r="C3" s="129" t="s">
        <v>65</v>
      </c>
      <c r="D3" s="124">
        <f>SUM(D7:D505)</f>
        <v>1309</v>
      </c>
      <c r="E3" s="127">
        <f>SUM(E7:E505)</f>
        <v>40930</v>
      </c>
      <c r="F3" s="127">
        <f>SUM(F6:G505)</f>
        <v>1234</v>
      </c>
      <c r="G3" s="8">
        <f>G4/E3</f>
        <v>0.17220596139750793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7048.3899999999994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66</v>
      </c>
      <c r="C8" s="44">
        <v>31.18</v>
      </c>
      <c r="D8" s="30">
        <v>1000</v>
      </c>
      <c r="E8" s="30">
        <v>31224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67</v>
      </c>
      <c r="C11" s="44">
        <v>30.79</v>
      </c>
      <c r="D11" s="30">
        <v>50</v>
      </c>
      <c r="E11" s="30">
        <v>1541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2">
        <v>1234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68</v>
      </c>
      <c r="C16" s="44">
        <v>31.57</v>
      </c>
      <c r="D16" s="30">
        <v>50</v>
      </c>
      <c r="E16" s="30">
        <v>1580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5"/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8" width="8.875" style="29" customWidth="1"/>
    <col min="1049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69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20.870646766169155</v>
      </c>
      <c r="B3" s="117">
        <f>E3/D3</f>
        <v>21.119402985074625</v>
      </c>
      <c r="C3" s="129" t="s">
        <v>70</v>
      </c>
      <c r="D3" s="124">
        <f>SUM(D7:D505)</f>
        <v>201</v>
      </c>
      <c r="E3" s="127">
        <f>SUM(E7:E505)</f>
        <v>4245</v>
      </c>
      <c r="F3" s="127">
        <f>SUM(F6:G505)</f>
        <v>50</v>
      </c>
      <c r="G3" s="8">
        <f>G4/E3</f>
        <v>6.1524146054181404E-2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261.17000000000007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2">
        <v>13</v>
      </c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2">
        <v>37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5"/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8" width="8.875" style="29" customWidth="1"/>
    <col min="1049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71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17.690113541955139</v>
      </c>
      <c r="B3" s="117">
        <f>E3/D3</f>
        <v>18.022431459429519</v>
      </c>
      <c r="C3" s="130" t="s">
        <v>72</v>
      </c>
      <c r="D3" s="124">
        <f>SUM(D7:D505)</f>
        <v>3611</v>
      </c>
      <c r="E3" s="127">
        <f>SUM(E7:E505)</f>
        <v>65079</v>
      </c>
      <c r="F3" s="127">
        <f>SUM(F6:G505)</f>
        <v>1200</v>
      </c>
      <c r="G3" s="8">
        <f>G4/E3</f>
        <v>0.12816730435317075</v>
      </c>
      <c r="H3" s="119"/>
      <c r="I3" s="123"/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8341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66</v>
      </c>
      <c r="C10" s="44">
        <v>17.100000000000001</v>
      </c>
      <c r="D10" s="30">
        <v>1000</v>
      </c>
      <c r="E10" s="19">
        <v>17124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73</v>
      </c>
      <c r="C12" s="44"/>
      <c r="D12" s="30"/>
      <c r="E12" s="30"/>
      <c r="F12" s="112">
        <v>1200</v>
      </c>
      <c r="G12" s="59"/>
      <c r="H12" s="21"/>
      <c r="I12" s="21"/>
      <c r="J12" s="21"/>
    </row>
    <row r="13" spans="1:10" x14ac:dyDescent="0.3">
      <c r="A13" s="18">
        <v>8</v>
      </c>
      <c r="B13" s="43" t="s">
        <v>73</v>
      </c>
      <c r="C13" s="44">
        <v>0</v>
      </c>
      <c r="D13" s="30">
        <v>40</v>
      </c>
      <c r="E13" s="30">
        <v>0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74</v>
      </c>
      <c r="C15" s="44">
        <v>18.100000000000001</v>
      </c>
      <c r="D15" s="30">
        <v>100</v>
      </c>
      <c r="E15" s="30">
        <v>1812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75</v>
      </c>
      <c r="C16" s="44">
        <v>17.8</v>
      </c>
      <c r="D16" s="30">
        <v>30</v>
      </c>
      <c r="E16" s="30">
        <v>535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76</v>
      </c>
      <c r="C19" s="44">
        <v>19.149999999999999</v>
      </c>
      <c r="D19" s="30">
        <v>45</v>
      </c>
      <c r="E19" s="30">
        <v>862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14">
        <f>(E3-F3)/D3</f>
        <v>2245.4117126985084</v>
      </c>
      <c r="B3" s="117">
        <f>E3/D3</f>
        <v>2264.9107779384808</v>
      </c>
      <c r="C3" s="130">
        <f>H3*I3</f>
        <v>2273.8794000000003</v>
      </c>
      <c r="D3" s="124">
        <f>SUM(D7:D505)</f>
        <v>7.9490990000000004</v>
      </c>
      <c r="E3" s="127">
        <f>SUM(E7:E505)</f>
        <v>18004</v>
      </c>
      <c r="F3" s="127">
        <f>SUM(F6:G505)</f>
        <v>155</v>
      </c>
      <c r="G3" s="8">
        <f>G4/E3</f>
        <v>1.2569010478816058E-2</v>
      </c>
      <c r="H3" s="119" t="s">
        <v>79</v>
      </c>
      <c r="I3" s="123">
        <f>投資!G2</f>
        <v>31.515999999999998</v>
      </c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226.29246466060431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82</v>
      </c>
      <c r="C8" s="45">
        <f t="shared" si="0"/>
        <v>0</v>
      </c>
      <c r="D8" s="30"/>
      <c r="E8" s="30"/>
      <c r="F8" s="112">
        <v>2</v>
      </c>
      <c r="G8" s="59"/>
      <c r="H8" s="21"/>
      <c r="I8" s="21"/>
      <c r="J8" s="21"/>
    </row>
    <row r="9" spans="1:10" x14ac:dyDescent="0.3">
      <c r="A9" s="18">
        <v>4</v>
      </c>
      <c r="B9" s="43" t="s">
        <v>83</v>
      </c>
      <c r="C9" s="45">
        <f t="shared" si="0"/>
        <v>2267.0656499999996</v>
      </c>
      <c r="D9" s="30">
        <v>0.441048</v>
      </c>
      <c r="E9" s="30">
        <v>1000</v>
      </c>
      <c r="F9" s="112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84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84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73</v>
      </c>
      <c r="C12" s="45">
        <f t="shared" si="0"/>
        <v>0</v>
      </c>
      <c r="D12" s="30"/>
      <c r="E12" s="30"/>
      <c r="F12" s="112">
        <v>4</v>
      </c>
      <c r="G12" s="59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85</v>
      </c>
      <c r="C14" s="45">
        <f t="shared" si="0"/>
        <v>0</v>
      </c>
      <c r="D14" s="30"/>
      <c r="E14" s="30"/>
      <c r="F14" s="112">
        <v>25</v>
      </c>
      <c r="G14" s="59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86</v>
      </c>
      <c r="C16" s="45">
        <f t="shared" si="0"/>
        <v>0</v>
      </c>
      <c r="D16" s="30"/>
      <c r="E16" s="30"/>
      <c r="F16" s="112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2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87</v>
      </c>
      <c r="C19" s="45">
        <f t="shared" si="0"/>
        <v>0</v>
      </c>
      <c r="D19" s="30"/>
      <c r="E19" s="30"/>
      <c r="F19" s="112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88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89</v>
      </c>
      <c r="C22" s="45">
        <f t="shared" si="0"/>
        <v>0</v>
      </c>
      <c r="D22" s="30"/>
      <c r="E22" s="30"/>
      <c r="F22" s="112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11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14">
        <f>(E3-F3)/D3</f>
        <v>1434.2399621729378</v>
      </c>
      <c r="B3" s="117">
        <v>1446.530865440456</v>
      </c>
      <c r="C3" s="135">
        <f>H3*I3</f>
        <v>1546.4901199999999</v>
      </c>
      <c r="D3" s="124">
        <f>SUM(D7:D505)</f>
        <v>5.5325470000000001</v>
      </c>
      <c r="E3" s="127">
        <f>SUM(E7:E505)</f>
        <v>8003</v>
      </c>
      <c r="F3" s="127">
        <f>SUM(F6:G505)</f>
        <v>68</v>
      </c>
      <c r="G3" s="8">
        <f>G4/E3</f>
        <v>7.7599559407177207E-2</v>
      </c>
      <c r="H3" s="119" t="s">
        <v>90</v>
      </c>
      <c r="I3" s="133">
        <f>投資!G2</f>
        <v>31.515999999999998</v>
      </c>
      <c r="J3" s="120"/>
    </row>
    <row r="4" spans="1:10" ht="18.75" customHeight="1" x14ac:dyDescent="0.3">
      <c r="A4" s="108"/>
      <c r="B4" s="108"/>
      <c r="C4" s="134"/>
      <c r="D4" s="108"/>
      <c r="E4" s="108"/>
      <c r="F4" s="108"/>
      <c r="G4" s="41">
        <f>D3*C3-E3+F3</f>
        <v>621.02927393563914</v>
      </c>
      <c r="H4" s="116"/>
      <c r="I4" s="134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1446.5308654404562</v>
      </c>
      <c r="E5" s="17" t="s">
        <v>48</v>
      </c>
      <c r="F5" s="128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32"/>
      <c r="G6" s="94"/>
      <c r="H6" s="116"/>
      <c r="I6" s="116"/>
      <c r="J6" s="116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84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91</v>
      </c>
      <c r="C10" s="47">
        <f t="shared" si="0"/>
        <v>0</v>
      </c>
      <c r="D10" s="30"/>
      <c r="E10" s="19"/>
      <c r="F10" s="112">
        <v>14</v>
      </c>
      <c r="G10" s="59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92</v>
      </c>
      <c r="C14" s="47">
        <f t="shared" si="0"/>
        <v>0</v>
      </c>
      <c r="D14" s="30"/>
      <c r="E14" s="30"/>
      <c r="F14" s="112">
        <v>54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88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/>
      <c r="C17" s="47">
        <f t="shared" si="0"/>
        <v>0</v>
      </c>
      <c r="D17" s="30"/>
      <c r="E17" s="30"/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14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14">
        <f>(E3-F3)/D3</f>
        <v>3087.2250127259626</v>
      </c>
      <c r="B3" s="117">
        <f>E3/D3</f>
        <v>3111.8569547931907</v>
      </c>
      <c r="C3" s="129">
        <f>H3*I3</f>
        <v>3412.8676399999999</v>
      </c>
      <c r="D3" s="124">
        <f>SUM(D7:D505)</f>
        <v>15.427123000000003</v>
      </c>
      <c r="E3" s="127">
        <f>SUM(E7:E505)</f>
        <v>48007</v>
      </c>
      <c r="F3" s="127">
        <f>SUM(F6:G505)</f>
        <v>380</v>
      </c>
      <c r="G3" s="8">
        <f>G4/E3</f>
        <v>0.10464575718123874</v>
      </c>
      <c r="H3" s="119" t="s">
        <v>93</v>
      </c>
      <c r="I3" s="136">
        <f>投資!G2</f>
        <v>31.515999999999998</v>
      </c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5023.7288649997281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3071.5083</v>
      </c>
      <c r="D8" s="30">
        <v>0.32553500000000002</v>
      </c>
      <c r="E8" s="30">
        <v>1000</v>
      </c>
      <c r="F8" s="112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94</v>
      </c>
      <c r="C9" s="45">
        <f t="shared" si="0"/>
        <v>3114.2246399999999</v>
      </c>
      <c r="D9" s="30">
        <v>0.321135</v>
      </c>
      <c r="E9" s="30">
        <v>1000</v>
      </c>
      <c r="F9" s="112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94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91</v>
      </c>
      <c r="C11" s="45">
        <f t="shared" si="0"/>
        <v>0</v>
      </c>
      <c r="D11" s="30"/>
      <c r="E11" s="30"/>
      <c r="F11" s="112">
        <v>126</v>
      </c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92</v>
      </c>
      <c r="C15" s="45">
        <f t="shared" si="0"/>
        <v>0</v>
      </c>
      <c r="D15" s="30"/>
      <c r="E15" s="30"/>
      <c r="F15" s="112">
        <v>254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88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/>
      <c r="C18" s="45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2024-03-05T11:02:51Z</dcterms:modified>
  <dc:language>en-US</dc:language>
</cp:coreProperties>
</file>