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D0BFD829-5FB9-470C-8AFD-A1458C7A6383}" xr6:coauthVersionLast="47" xr6:coauthVersionMax="47" xr10:uidLastSave="{00000000-0000-0000-0000-000000000000}"/>
  <bookViews>
    <workbookView xWindow="-110" yWindow="-110" windowWidth="19420" windowHeight="11500" tabRatio="679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O3" i="1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F3" i="6"/>
  <c r="E3" i="6"/>
  <c r="A3" i="6" s="1"/>
  <c r="D3" i="6"/>
  <c r="K5" i="1" s="1"/>
  <c r="F3" i="5"/>
  <c r="E3" i="5"/>
  <c r="B3" i="5" s="1"/>
  <c r="D3" i="5"/>
  <c r="K4" i="1" s="1"/>
  <c r="F3" i="4"/>
  <c r="E3" i="4"/>
  <c r="B3" i="4" s="1"/>
  <c r="D3" i="4"/>
  <c r="K3" i="1" s="1"/>
  <c r="F3" i="3"/>
  <c r="A3" i="3" s="1"/>
  <c r="E3" i="3"/>
  <c r="A3" i="2" s="1"/>
  <c r="D3" i="3"/>
  <c r="K2" i="1" s="1"/>
  <c r="B3" i="3"/>
  <c r="G10" i="1"/>
  <c r="C10" i="1"/>
  <c r="C7" i="1"/>
  <c r="B3" i="8" l="1"/>
  <c r="A10" i="2"/>
  <c r="E10" i="2"/>
  <c r="G4" i="7"/>
  <c r="G3" i="7" s="1"/>
  <c r="K10" i="1"/>
  <c r="B3" i="2" s="1"/>
  <c r="B3" i="6"/>
  <c r="G4" i="8"/>
  <c r="G3" i="8" s="1"/>
  <c r="A3" i="4"/>
  <c r="G4" i="6"/>
  <c r="G3" i="6" s="1"/>
  <c r="G4" i="3"/>
  <c r="G3" i="3" s="1"/>
  <c r="A3" i="7"/>
  <c r="B3" i="7"/>
  <c r="G4" i="4"/>
  <c r="G3" i="4" s="1"/>
  <c r="A3" i="5"/>
  <c r="O2" i="1"/>
  <c r="O10" i="1" s="1"/>
  <c r="B10" i="2" s="1"/>
  <c r="C11" i="2" s="1"/>
  <c r="C10" i="2" s="1"/>
  <c r="G4" i="5"/>
  <c r="G3" i="5" s="1"/>
  <c r="A3" i="8"/>
  <c r="F10" i="2" l="1"/>
  <c r="G11" i="2" s="1"/>
  <c r="G10" i="2" s="1"/>
  <c r="C4" i="2"/>
  <c r="C3" i="2" s="1"/>
  <c r="A12" i="1"/>
  <c r="C16" i="1" l="1"/>
  <c r="A16" i="1"/>
</calcChain>
</file>

<file path=xl/sharedStrings.xml><?xml version="1.0" encoding="utf-8"?>
<sst xmlns="http://schemas.openxmlformats.org/spreadsheetml/2006/main" count="311" uniqueCount="120">
  <si>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</si>
  <si>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</si>
  <si>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</si>
  <si>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</si>
  <si>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</si>
  <si>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</si>
  <si>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</si>
  <si>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</si>
  <si>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</si>
  <si>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</si>
  <si>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</si>
  <si>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</si>
  <si>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</si>
  <si>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</si>
  <si>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</si>
  <si>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</si>
  <si>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</si>
  <si>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</si>
  <si>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</si>
  <si>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</si>
  <si>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</si>
  <si>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</si>
  <si>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</si>
  <si>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</si>
  <si>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</si>
  <si>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</si>
  <si>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</si>
  <si>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</si>
  <si>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</si>
  <si>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</si>
  <si>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</si>
  <si>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</si>
  <si>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</si>
  <si>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</si>
  <si>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</si>
  <si>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</si>
  <si>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</si>
  <si>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</si>
  <si>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</si>
  <si>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</si>
  <si>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116.45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</si>
  <si>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</si>
  <si>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</si>
  <si>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</si>
  <si>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</si>
  <si>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</si>
  <si>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</si>
  <si>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</si>
  <si>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</si>
  <si>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</si>
  <si>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</si>
  <si>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</si>
  <si>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</si>
  <si>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</si>
  <si>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</si>
  <si>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</si>
  <si>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</si>
  <si>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</si>
  <si>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</si>
  <si>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</si>
  <si>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</si>
  <si>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</si>
  <si>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</si>
  <si>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</si>
  <si>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</si>
  <si>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</si>
  <si>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</si>
  <si>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</si>
  <si>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</si>
  <si>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</si>
  <si>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</si>
  <si>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</si>
  <si>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00692.TW</t>
  </si>
  <si>
    <t>46.41</t>
  </si>
  <si>
    <t>2023.08.18</t>
  </si>
  <si>
    <t>2023.10.24</t>
  </si>
  <si>
    <t>2024.01.17</t>
  </si>
  <si>
    <t>00878.TW</t>
  </si>
  <si>
    <t>23.20</t>
  </si>
  <si>
    <t>2024.03.25</t>
  </si>
  <si>
    <t>2024.06.13</t>
  </si>
  <si>
    <t>2024.09.16</t>
  </si>
  <si>
    <t>2890.TW</t>
  </si>
  <si>
    <t>22.75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</si>
  <si>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</si>
  <si>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</si>
  <si>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</si>
  <si>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</si>
  <si>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</si>
  <si>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</si>
  <si>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</si>
  <si>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</si>
  <si>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</si>
  <si>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72.95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</si>
  <si>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</si>
  <si>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</si>
  <si>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</si>
  <si>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</si>
  <si>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</si>
  <si>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</si>
  <si>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</si>
  <si>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</si>
  <si>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</si>
  <si>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</si>
  <si>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</si>
  <si>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</si>
  <si>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</si>
  <si>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</si>
  <si>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</si>
  <si>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</si>
  <si>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</si>
  <si>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</si>
  <si>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121.75</t>
  </si>
  <si>
    <t>2023.09.16</t>
  </si>
  <si>
    <t>2023.09.27</t>
  </si>
  <si>
    <t>2023.12.28</t>
  </si>
  <si>
    <t>2024.03.26</t>
  </si>
  <si>
    <t>2024.06.28</t>
  </si>
  <si>
    <t>2024.11.06</t>
    <phoneticPr fontId="10" type="noConversion"/>
  </si>
  <si>
    <t>2024.11.08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</si>
</sst>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H17" sqref="H17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72219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48181.769749999999</v>
      </c>
      <c r="L2" s="51"/>
      <c r="M2" s="83" t="s">
        <v>6</v>
      </c>
      <c r="N2" s="77"/>
      <c r="O2" s="54">
        <f>BND!H3*BND!D3</f>
        <v>859.38565125000025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70886.819640000002</v>
      </c>
      <c r="L3" s="40"/>
      <c r="M3" s="80" t="s">
        <v>9</v>
      </c>
      <c r="N3" s="81"/>
      <c r="O3" s="39">
        <f>VT!H3*VT!D3</f>
        <v>3354.6532349999998</v>
      </c>
      <c r="P3" s="40"/>
    </row>
    <row r="4" spans="1:26" ht="15.75" customHeight="1">
      <c r="A4" s="47" t="s">
        <v>10</v>
      </c>
      <c r="B4" s="46"/>
      <c r="C4" s="41">
        <v>93678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9205.8991999999998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94650.942750000002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14280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0.64</f>
        <v>20.521599999999999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2000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18</v>
      </c>
      <c r="B9" s="56"/>
      <c r="C9" s="86">
        <v>3462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19</v>
      </c>
      <c r="B10" s="49"/>
      <c r="C10" s="70">
        <f>SUM(C2:D9)</f>
        <v>171379.52160000001</v>
      </c>
      <c r="D10" s="66"/>
      <c r="E10" s="48" t="s">
        <v>19</v>
      </c>
      <c r="F10" s="49"/>
      <c r="G10" s="70">
        <f>SUM(G2:H9)*投資!G2</f>
        <v>0</v>
      </c>
      <c r="H10" s="66"/>
      <c r="I10" s="48" t="s">
        <v>19</v>
      </c>
      <c r="J10" s="49"/>
      <c r="K10" s="70">
        <f>SUM(K2:L9)</f>
        <v>237205.43134000001</v>
      </c>
      <c r="L10" s="66"/>
      <c r="M10" s="48" t="s">
        <v>19</v>
      </c>
      <c r="N10" s="49"/>
      <c r="O10" s="70">
        <f>SUM(O2:P9)*投資!G2</f>
        <v>135123.15688760625</v>
      </c>
      <c r="P10" s="66"/>
      <c r="Q10" s="1"/>
      <c r="R10" s="1"/>
      <c r="S10" s="1"/>
      <c r="T10" s="1"/>
    </row>
    <row r="11" spans="1:26" ht="31.5" customHeight="1" thickBot="1">
      <c r="A11" s="65" t="s">
        <v>20</v>
      </c>
      <c r="B11" s="66"/>
      <c r="C11" s="93" t="s">
        <v>21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543708.10982760624</v>
      </c>
      <c r="B12" s="44"/>
      <c r="C12" s="60">
        <v>4574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22</v>
      </c>
      <c r="B14" s="44"/>
      <c r="C14" s="93" t="s">
        <v>23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539134.10982760624</v>
      </c>
      <c r="B16" s="44"/>
      <c r="C16" s="69">
        <f>C12/A12</f>
        <v>8.4126021247876558E-3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24</v>
      </c>
      <c r="B1" s="95"/>
      <c r="C1" s="46"/>
      <c r="D1" s="3"/>
      <c r="E1" s="29" t="s">
        <v>25</v>
      </c>
      <c r="F1" s="29" t="s">
        <v>26</v>
      </c>
      <c r="G1" s="4" t="s">
        <v>27</v>
      </c>
    </row>
    <row r="2" spans="1:10" ht="21.75" customHeight="1">
      <c r="A2" s="5" t="s">
        <v>28</v>
      </c>
      <c r="B2" s="5" t="s">
        <v>29</v>
      </c>
      <c r="C2" s="5" t="s">
        <v>30</v>
      </c>
      <c r="D2" s="6"/>
      <c r="E2" s="7">
        <v>304</v>
      </c>
      <c r="F2" s="7">
        <v>0</v>
      </c>
      <c r="G2" s="30">
        <v>32.064999999999998</v>
      </c>
    </row>
    <row r="3" spans="1:10" ht="17.25" customHeight="1">
      <c r="A3" s="96">
        <f>('006208.TW'!E3+'00692.TW'!E3+'00878.TW'!E3+'2890.TW'!E3)-('006208.TW'!F3+'00692.TW'!F3+'00878.TW'!F3+'2890.TW'!F3)-E2+7345</f>
        <v>169708</v>
      </c>
      <c r="B3" s="96">
        <f>總資產!K10</f>
        <v>237205.43134000001</v>
      </c>
      <c r="C3" s="8">
        <f>C4/A3</f>
        <v>0.39772686814999886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67497.43134000001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31</v>
      </c>
      <c r="B8" s="95"/>
      <c r="C8" s="46"/>
      <c r="D8" s="6"/>
      <c r="E8" s="94" t="s">
        <v>32</v>
      </c>
      <c r="F8" s="95"/>
      <c r="G8" s="46"/>
    </row>
    <row r="9" spans="1:10" ht="15" customHeight="1">
      <c r="A9" s="5" t="s">
        <v>28</v>
      </c>
      <c r="B9" s="5" t="s">
        <v>29</v>
      </c>
      <c r="C9" s="5" t="s">
        <v>30</v>
      </c>
      <c r="D9" s="6"/>
      <c r="E9" s="5" t="s">
        <v>28</v>
      </c>
      <c r="F9" s="5" t="s">
        <v>29</v>
      </c>
      <c r="G9" s="5" t="s">
        <v>30</v>
      </c>
    </row>
    <row r="10" spans="1:10" ht="18" customHeight="1">
      <c r="A10" s="96">
        <f>(BND!E3+VT!E3)-(BND!F3+VT!F3)</f>
        <v>118444</v>
      </c>
      <c r="B10" s="96">
        <f>總資產!O10</f>
        <v>135123.15688760625</v>
      </c>
      <c r="C10" s="8">
        <f>C11/A10</f>
        <v>0.14081892613898764</v>
      </c>
      <c r="D10" s="6"/>
      <c r="E10" s="96">
        <f>A3+A10</f>
        <v>288152</v>
      </c>
      <c r="F10" s="96">
        <f>B3+B10</f>
        <v>372328.58822760626</v>
      </c>
      <c r="G10" s="8">
        <f>G11/E10</f>
        <v>0.29212564281214864</v>
      </c>
    </row>
    <row r="11" spans="1:10" ht="18" customHeight="1">
      <c r="A11" s="97"/>
      <c r="B11" s="97"/>
      <c r="C11" s="31">
        <f>B10-A10</f>
        <v>16679.156887606252</v>
      </c>
      <c r="D11" s="6"/>
      <c r="E11" s="97"/>
      <c r="F11" s="97"/>
      <c r="G11" s="33">
        <f>F10-E10</f>
        <v>84176.588227606262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13" zoomScale="115" zoomScaleNormal="115" workbookViewId="0">
      <selection activeCell="N30" sqref="N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34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82.175903614457837</v>
      </c>
      <c r="B3" s="103">
        <f>E3/D3</f>
        <v>83.214457831325305</v>
      </c>
      <c r="C3" s="115" t="s">
        <v>40</v>
      </c>
      <c r="D3" s="110">
        <f>SUM(D7:D505)</f>
        <v>415</v>
      </c>
      <c r="E3" s="113">
        <f>SUM(E7:E505)</f>
        <v>34534</v>
      </c>
      <c r="F3" s="113">
        <f>SUM(F6:G505)</f>
        <v>431</v>
      </c>
      <c r="G3" s="8">
        <f>G4/E3</f>
        <v>0.41187670122198411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14223.75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58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70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71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29" sqref="E2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72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31.496736292428199</v>
      </c>
      <c r="B3" s="103">
        <f>E3/D3</f>
        <v>32.689295039164492</v>
      </c>
      <c r="C3" s="115" t="s">
        <v>73</v>
      </c>
      <c r="D3" s="110">
        <f>SUM(D7:D505)</f>
        <v>1532</v>
      </c>
      <c r="E3" s="113">
        <f>SUM(E7:E505)</f>
        <v>50080</v>
      </c>
      <c r="F3" s="113">
        <f>SUM(F6:G505)</f>
        <v>1827</v>
      </c>
      <c r="G3" s="8">
        <f>G4/E3</f>
        <v>0.45621246006389765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22847.119999999995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74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75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55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76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62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66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67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68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71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30" sqref="E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77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21.304020100502512</v>
      </c>
      <c r="B3" s="103">
        <f>E3/D3</f>
        <v>21.91959798994975</v>
      </c>
      <c r="C3" s="115" t="s">
        <v>78</v>
      </c>
      <c r="D3" s="110">
        <f>SUM(D7:D505)</f>
        <v>398</v>
      </c>
      <c r="E3" s="113">
        <f>SUM(E7:E505)</f>
        <v>8724</v>
      </c>
      <c r="F3" s="113">
        <f>SUM(F6:G505)</f>
        <v>245</v>
      </c>
      <c r="G3" s="8">
        <f>G4/E3</f>
        <v>8.6497019715726778E-2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754.60000000000036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79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80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81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2" zoomScale="115" zoomScaleNormal="115" workbookViewId="0">
      <selection activeCell="E33" sqref="E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82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17.213515456506112</v>
      </c>
      <c r="B3" s="103">
        <f>E3/D3</f>
        <v>18.191229331416249</v>
      </c>
      <c r="C3" s="116" t="s">
        <v>83</v>
      </c>
      <c r="D3" s="110">
        <f>SUM(D7:D505)</f>
        <v>4173</v>
      </c>
      <c r="E3" s="113">
        <f>SUM(E7:E505)</f>
        <v>75912</v>
      </c>
      <c r="F3" s="113">
        <f>SUM(F6:G505)</f>
        <v>4080</v>
      </c>
      <c r="G3" s="8">
        <f>G4/E3</f>
        <v>0.30434911476446413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23103.75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74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84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85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86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87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65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88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89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90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40" sqref="J4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6</v>
      </c>
      <c r="G1" s="46"/>
      <c r="H1" s="111" t="s">
        <v>91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92</v>
      </c>
      <c r="J2" s="28" t="s">
        <v>28</v>
      </c>
    </row>
    <row r="3" spans="1:10" ht="18.75" customHeight="1">
      <c r="A3" s="100">
        <f>(E3-F3)/D3</f>
        <v>2242.6939490979771</v>
      </c>
      <c r="B3" s="103">
        <f>E3/D3</f>
        <v>2292.2675019470771</v>
      </c>
      <c r="C3" s="116">
        <f>H3*I3</f>
        <v>2339.1417499999998</v>
      </c>
      <c r="D3" s="110">
        <f>SUM(D7:D505)</f>
        <v>11.780475000000003</v>
      </c>
      <c r="E3" s="113">
        <f>SUM(E7:E505)</f>
        <v>27004</v>
      </c>
      <c r="F3" s="113">
        <f>SUM(F6:G505)</f>
        <v>584</v>
      </c>
      <c r="G3" s="8">
        <f>G4/E3</f>
        <v>4.2075281711274427E-2</v>
      </c>
      <c r="H3" s="105" t="s">
        <v>93</v>
      </c>
      <c r="I3" s="109">
        <f>投資!G2</f>
        <v>32.064999999999998</v>
      </c>
      <c r="J3" s="106">
        <f>SUM(J7:J505)</f>
        <v>843.93000000000006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1136.2009073312547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94</v>
      </c>
      <c r="J5" s="101" t="s">
        <v>95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97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98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98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84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99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100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57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101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102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103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104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62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105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63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106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64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107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65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108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66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109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69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110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70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111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118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119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zoomScale="115" zoomScaleNormal="115" workbookViewId="0">
      <selection activeCell="J30" sqref="J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9</v>
      </c>
      <c r="G1" s="46"/>
      <c r="H1" s="111" t="s">
        <v>91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92</v>
      </c>
      <c r="J2" s="28" t="s">
        <v>28</v>
      </c>
    </row>
    <row r="3" spans="1:10" ht="18.75" customHeight="1">
      <c r="A3" s="100">
        <f>(E3-F3)/D3</f>
        <v>3339.8152402479241</v>
      </c>
      <c r="B3" s="103">
        <f>E3/D3</f>
        <v>3375.6000119040623</v>
      </c>
      <c r="C3" s="115">
        <f>H3*I3</f>
        <v>3903.9137499999997</v>
      </c>
      <c r="D3" s="110">
        <f>SUM(D7:D505)</f>
        <v>27.553619999999999</v>
      </c>
      <c r="E3" s="113">
        <f>SUM(E7:E505)</f>
        <v>93010</v>
      </c>
      <c r="F3" s="113">
        <f>SUM(F6:G505)</f>
        <v>986</v>
      </c>
      <c r="G3" s="8">
        <f>G4/E3</f>
        <v>0.16711059004703779</v>
      </c>
      <c r="H3" s="105" t="s">
        <v>112</v>
      </c>
      <c r="I3" s="118">
        <f>投資!G2</f>
        <v>32.064999999999998</v>
      </c>
      <c r="J3" s="106">
        <f>SUM(J7:J505)</f>
        <v>2891.1099999999997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15542.955980274986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94</v>
      </c>
      <c r="J5" s="101" t="s">
        <v>95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113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113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114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55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56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115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102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61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116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63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64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117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66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69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88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118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2024-11-08T13:58:26Z</dcterms:modified>
  <dc:language>en-US</dc:language>
</cp:coreProperties>
</file>