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C7883AA952D344B3EF42327B61AEEF91728E12AD" xr6:coauthVersionLast="47" xr6:coauthVersionMax="47" xr10:uidLastSave="{8713753B-5099-44E4-8AB2-EAE8D683F375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A3" i="9" s="1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A10" i="2" s="1"/>
  <c r="E3" i="7"/>
  <c r="A3" i="7" s="1"/>
  <c r="D3" i="7"/>
  <c r="B3" i="7"/>
  <c r="F3" i="6"/>
  <c r="E3" i="6"/>
  <c r="B3" i="6" s="1"/>
  <c r="D3" i="6"/>
  <c r="G4" i="6" s="1"/>
  <c r="G3" i="6" s="1"/>
  <c r="A3" i="6"/>
  <c r="F3" i="5"/>
  <c r="E3" i="5"/>
  <c r="A3" i="2" s="1"/>
  <c r="D3" i="5"/>
  <c r="F3" i="4"/>
  <c r="A3" i="4" s="1"/>
  <c r="E3" i="4"/>
  <c r="B3" i="4" s="1"/>
  <c r="D3" i="4"/>
  <c r="G4" i="4" s="1"/>
  <c r="G3" i="4" s="1"/>
  <c r="F3" i="3"/>
  <c r="G4" i="3" s="1"/>
  <c r="G3" i="3" s="1"/>
  <c r="E3" i="3"/>
  <c r="B3" i="3" s="1"/>
  <c r="D3" i="3"/>
  <c r="A3" i="3"/>
  <c r="G10" i="1"/>
  <c r="C10" i="1"/>
  <c r="C6" i="1"/>
  <c r="O5" i="1"/>
  <c r="O4" i="1"/>
  <c r="K4" i="1"/>
  <c r="O3" i="1"/>
  <c r="O2" i="1"/>
  <c r="O10" i="1" s="1"/>
  <c r="B10" i="2" s="1"/>
  <c r="C11" i="2" s="1"/>
  <c r="C10" i="2" s="1"/>
  <c r="K2" i="1"/>
  <c r="E10" i="2" l="1"/>
  <c r="G4" i="5"/>
  <c r="G3" i="5" s="1"/>
  <c r="A3" i="8"/>
  <c r="K3" i="1"/>
  <c r="K10" i="1" s="1"/>
  <c r="K5" i="1"/>
  <c r="A3" i="5"/>
  <c r="B3" i="5"/>
  <c r="A3" i="10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<sst xmlns="http://schemas.openxmlformats.org/spreadsheetml/2006/main" count="311" uniqueCount="99">
  <si>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</si>
  <si>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</si>
  <si>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</si>
  <si>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</si>
  <si>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</si>
  <si>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</si>
  <si>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</si>
  <si>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</si>
  <si>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</si>
  <si>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</si>
  <si>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</si>
  <si>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</si>
  <si>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</si>
  <si>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</si>
  <si>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</si>
  <si>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</si>
  <si>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</si>
  <si>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</si>
  <si>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</si>
  <si>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</si>
  <si>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</si>
  <si>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</si>
  <si>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</si>
  <si>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</si>
  <si>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</si>
  <si>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</si>
  <si>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</si>
  <si>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</si>
  <si>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</si>
  <si>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</si>
  <si>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</si>
  <si>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</si>
  <si>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</si>
  <si>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</si>
  <si>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</si>
  <si>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</si>
  <si>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</si>
  <si>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</si>
  <si>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</si>
  <si>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</si>
  <si>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</si>
  <si>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</si>
  <si>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</si>
  <si>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89.80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</si>
  <si>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</si>
  <si>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</si>
  <si>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</si>
  <si>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</si>
  <si>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</si>
  <si>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</si>
  <si>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</si>
  <si>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</si>
  <si>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</si>
  <si>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</si>
  <si>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</si>
  <si>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</si>
  <si>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</si>
  <si>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</si>
  <si>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</si>
  <si>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</si>
  <si>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</si>
  <si>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</si>
  <si>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</si>
  <si>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</si>
  <si>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</si>
  <si>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</si>
  <si>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36.88</t>
  </si>
  <si>
    <t>2023.08.18</t>
  </si>
  <si>
    <t>2023.10.24</t>
  </si>
  <si>
    <t>2024.01.17</t>
  </si>
  <si>
    <t>00878.TW</t>
  </si>
  <si>
    <t>22.38</t>
  </si>
  <si>
    <t>2890.TW</t>
  </si>
  <si>
    <t>21.35</t>
  </si>
  <si>
    <t>2023.09.13</t>
  </si>
  <si>
    <t>2023.10.25</t>
  </si>
  <si>
    <t>2023.10.31</t>
  </si>
  <si>
    <t>2023.12.07</t>
  </si>
  <si>
    <t>USD</t>
  </si>
  <si>
    <t>目前匯率</t>
  </si>
  <si>
    <t>72.02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</si>
  <si>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</si>
  <si>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</si>
  <si>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</si>
  <si>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</si>
  <si>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</si>
  <si>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</si>
  <si>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</si>
  <si>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</si>
  <si>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</si>
  <si>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</si>
  <si>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</si>
  <si>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49.45</t>
  </si>
  <si>
    <t>2023.09.27</t>
  </si>
  <si>
    <t>2023.12.28</t>
  </si>
  <si>
    <t>108.14</t>
  </si>
  <si>
    <t>2023.09.16</t>
  </si>
  <si>
    <t>253.71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</si>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</sst>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50034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26411.526999999998</v>
      </c>
      <c r="L2" s="64"/>
      <c r="M2" s="96" t="s">
        <v>7</v>
      </c>
      <c r="N2" s="90"/>
      <c r="O2" s="67">
        <f>BND!H3*BND!D3</f>
        <v>603.81315929999994</v>
      </c>
      <c r="P2" s="64"/>
    </row>
    <row r="3" spans="1:26" ht="17.25" customHeight="1" x14ac:dyDescent="0.25">
      <c r="A3" s="60" t="s">
        <v>8</v>
      </c>
      <c r="B3" s="59"/>
      <c r="C3" s="54">
        <v>44558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49087.095600000001</v>
      </c>
      <c r="L3" s="53"/>
      <c r="M3" s="93" t="s">
        <v>11</v>
      </c>
      <c r="N3" s="94"/>
      <c r="O3" s="52">
        <f>VEA!H3*VEA!D3</f>
        <v>305.14531825000006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4953.4549199999992</v>
      </c>
      <c r="L4" s="53"/>
      <c r="M4" s="93" t="s">
        <v>14</v>
      </c>
      <c r="N4" s="94"/>
      <c r="O4" s="52">
        <f>VT!H3*VT!D3</f>
        <v>1699.7758806000004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77778.861300000004</v>
      </c>
      <c r="L5" s="53"/>
      <c r="M5" s="93" t="s">
        <v>17</v>
      </c>
      <c r="N5" s="94"/>
      <c r="O5" s="52">
        <f>VTI!H3*VTI!D3</f>
        <v>280.62964583999997</v>
      </c>
      <c r="P5" s="53"/>
    </row>
    <row r="6" spans="1:26" x14ac:dyDescent="0.25">
      <c r="A6" s="60" t="s">
        <v>18</v>
      </c>
      <c r="B6" s="59"/>
      <c r="C6" s="54">
        <f>投資!G2 * 3.38</f>
        <v>106.69307999999999</v>
      </c>
      <c r="D6" s="53"/>
      <c r="E6" s="58"/>
      <c r="F6" s="59"/>
      <c r="G6" s="80"/>
      <c r="H6" s="53"/>
      <c r="I6" s="77" t="s">
        <v>19</v>
      </c>
      <c r="J6" s="59"/>
      <c r="K6" s="84">
        <v>7781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3312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60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3158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101228.69308</v>
      </c>
      <c r="D10" s="79"/>
      <c r="E10" s="61" t="s">
        <v>23</v>
      </c>
      <c r="F10" s="62"/>
      <c r="G10" s="83">
        <f>SUM(G2:H9)*投資!G2</f>
        <v>33796.453559999994</v>
      </c>
      <c r="H10" s="79"/>
      <c r="I10" s="61" t="s">
        <v>23</v>
      </c>
      <c r="J10" s="62"/>
      <c r="K10" s="83">
        <f>SUM(K2:L9)</f>
        <v>166011.93882000001</v>
      </c>
      <c r="L10" s="79"/>
      <c r="M10" s="61" t="s">
        <v>23</v>
      </c>
      <c r="N10" s="62"/>
      <c r="O10" s="83">
        <f>SUM(O2:P9)*投資!G2</f>
        <v>91205.664149948338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392242.74960994831</v>
      </c>
      <c r="B12" s="57"/>
      <c r="C12" s="73">
        <v>13438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378804.74960994831</v>
      </c>
      <c r="B16" s="57"/>
      <c r="C16" s="82">
        <f>C12/A12</f>
        <v>3.4259396797934279E-2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8008.6098599999996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0.10937840817011579</v>
      </c>
      <c r="H3" s="119" t="s">
        <v>97</v>
      </c>
      <c r="I3" s="123">
        <f>投資!G2</f>
        <v>31.565999999999999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875.35540058543666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98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31.565999999999999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166011.93882000001</v>
      </c>
      <c r="C3" s="8">
        <f>C4/A3</f>
        <v>0.19313735775016358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26872.93882000001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91205.664149948338</v>
      </c>
      <c r="C10" s="8">
        <f>C11/A10</f>
        <v>8.116103972247582E-2</v>
      </c>
      <c r="D10" s="6"/>
      <c r="E10" s="107">
        <f>A3+A10</f>
        <v>223498</v>
      </c>
      <c r="F10" s="107">
        <f>B3+B10</f>
        <v>257217.60296994835</v>
      </c>
      <c r="G10" s="8">
        <f>G11/E10</f>
        <v>0.15087205688618399</v>
      </c>
    </row>
    <row r="11" spans="1:7" ht="18" customHeight="1" x14ac:dyDescent="0.3">
      <c r="A11" s="108"/>
      <c r="B11" s="108"/>
      <c r="C11" s="36">
        <f>B10-A10</f>
        <v>6846.6641499483376</v>
      </c>
      <c r="D11" s="6"/>
      <c r="E11" s="108"/>
      <c r="F11" s="108"/>
      <c r="G11" s="39">
        <f>F10-E10</f>
        <v>33719.602969948348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4" width="8.875" style="29" customWidth="1"/>
    <col min="1055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0.20029733747803757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4446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4" width="8.875" style="29" customWidth="1"/>
    <col min="1055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0.20571455874623734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8610.8000000000029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4" width="8.875" style="29" customWidth="1"/>
    <col min="1055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6.4791003607044276E-2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305.35999999999967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4" width="8.875" style="29" customWidth="1"/>
    <col min="1055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0.20125109945103287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13270.900000000009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2244.0456275759739</v>
      </c>
      <c r="B3" s="117">
        <f>E3/D3</f>
        <v>2266.7079359229197</v>
      </c>
      <c r="C3" s="130">
        <f>H3*I3</f>
        <v>2273.3833199999999</v>
      </c>
      <c r="D3" s="124">
        <f>SUM(D7:D505)</f>
        <v>8.3839649999999999</v>
      </c>
      <c r="E3" s="127">
        <f>SUM(E7:E505)</f>
        <v>19004</v>
      </c>
      <c r="F3" s="127">
        <f>SUM(F6:G505)</f>
        <v>190</v>
      </c>
      <c r="G3" s="8">
        <f>G4/E3</f>
        <v>1.2942863947789944E-2</v>
      </c>
      <c r="H3" s="119" t="s">
        <v>80</v>
      </c>
      <c r="I3" s="123">
        <f>投資!G2</f>
        <v>31.565999999999999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245.96618646380011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91</v>
      </c>
      <c r="C24" s="45">
        <f t="shared" si="0"/>
        <v>0</v>
      </c>
      <c r="D24" s="30"/>
      <c r="E24" s="30"/>
      <c r="F24" s="112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1560.9386999999999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7.7442754179662426E-2</v>
      </c>
      <c r="H3" s="119" t="s">
        <v>92</v>
      </c>
      <c r="I3" s="133">
        <f>投資!G2</f>
        <v>31.565999999999999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697.21711587950085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93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94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3413.5472399999999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0.10260014787723401</v>
      </c>
      <c r="H3" s="119" t="s">
        <v>95</v>
      </c>
      <c r="I3" s="136">
        <f>投資!G2</f>
        <v>31.565999999999999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5028.1254470196072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96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96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93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94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2024-03-17T09:23:57Z</dcterms:modified>
  <dc:language>en-US</dc:language>
</cp:coreProperties>
</file>